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amar\Downloads\"/>
    </mc:Choice>
  </mc:AlternateContent>
  <xr:revisionPtr revIDLastSave="0" documentId="8_{2CAFDD46-F031-4185-8FAC-7D2D7D4B0F14}" xr6:coauthVersionLast="47" xr6:coauthVersionMax="47" xr10:uidLastSave="{00000000-0000-0000-0000-000000000000}"/>
  <bookViews>
    <workbookView xWindow="-108" yWindow="-108" windowWidth="23256" windowHeight="12456" firstSheet="9" activeTab="11" xr2:uid="{26D4546B-D2A1-4444-8EAF-A6228F96F0C1}"/>
  </bookViews>
  <sheets>
    <sheet name="Raw data nz" sheetId="15" r:id="rId1"/>
    <sheet name="Raw data india" sheetId="16" r:id="rId2"/>
    <sheet name="Nz Staff" sheetId="1" r:id="rId3"/>
    <sheet name="India Staff" sheetId="2" r:id="rId4"/>
    <sheet name="ALL staff" sheetId="5" r:id="rId5"/>
    <sheet name="Refrence Table" sheetId="11" r:id="rId6"/>
    <sheet name="Men vs Women" sheetId="8" r:id="rId7"/>
    <sheet name="salary spread" sheetId="9" r:id="rId8"/>
    <sheet name="Salary vs rating" sheetId="10" r:id="rId9"/>
    <sheet name="#staff joined over time" sheetId="12" r:id="rId10"/>
    <sheet name="Headcount by department" sheetId="14" r:id="rId11"/>
    <sheet name="Dashboard" sheetId="13" r:id="rId12"/>
  </sheets>
  <definedNames>
    <definedName name="_xlnm._FilterDatabase" localSheetId="3" hidden="1">'India Staff'!$C$4:$I$116</definedName>
    <definedName name="_xlnm._FilterDatabase" localSheetId="2" hidden="1">'Nz Staff'!$C$5:$I$105</definedName>
    <definedName name="_xlchart.v1.0" hidden="1">'ALL staff'!$I$5:$I$187</definedName>
    <definedName name="_xlchart.v1.1" hidden="1">'ALL staff'!$I$5:$I$187</definedName>
    <definedName name="_xlcn.WorksheetConnection_blankdatafile.xlsxstaff1" hidden="1">staff[]</definedName>
    <definedName name="ExternalData_3" localSheetId="4" hidden="1">'ALL staff'!$C$4:$J$187</definedName>
    <definedName name="rate">'Refrence Table'!$B$4:$C$8</definedName>
    <definedName name="Slicer_Country">#N/A</definedName>
  </definedNames>
  <calcPr calcId="191029"/>
  <pivotCaches>
    <pivotCache cacheId="0" r:id="rId13"/>
    <pivotCache cacheId="1" r:id="rId14"/>
  </pivotCaches>
  <extLst>
    <ext xmlns:x14="http://schemas.microsoft.com/office/spreadsheetml/2009/9/main" uri="{876F7934-8845-4945-9796-88D515C7AA90}">
      <x14:pivotCaches>
        <pivotCache cacheId="2"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blank-data-file.xlsx!staff"/>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9" i="5" l="1"/>
  <c r="M5" i="13"/>
  <c r="I5" i="13"/>
  <c r="K5" i="13" s="1"/>
  <c r="F5" i="13"/>
  <c r="B5" i="13"/>
  <c r="D5" i="13" s="1"/>
  <c r="R38" i="12"/>
  <c r="R39" i="12"/>
  <c r="R40" i="12"/>
  <c r="R41" i="12"/>
  <c r="R42"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6" i="12"/>
  <c r="M5" i="5" l="1"/>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S25" i="5"/>
  <c r="S24" i="5"/>
  <c r="S23" i="5"/>
  <c r="S22" i="5"/>
  <c r="S21" i="5"/>
  <c r="S20" i="5"/>
  <c r="S13" i="5"/>
  <c r="K151" i="5"/>
  <c r="L151" i="5" s="1"/>
  <c r="K105" i="5"/>
  <c r="L105" i="5" s="1"/>
  <c r="K115" i="5"/>
  <c r="L115" i="5" s="1"/>
  <c r="K99" i="5"/>
  <c r="L99" i="5" s="1"/>
  <c r="K95" i="5"/>
  <c r="L95" i="5" s="1"/>
  <c r="K177" i="5"/>
  <c r="L177" i="5" s="1"/>
  <c r="K123" i="5"/>
  <c r="L123" i="5" s="1"/>
  <c r="K133" i="5"/>
  <c r="L133" i="5" s="1"/>
  <c r="K173" i="5"/>
  <c r="L173" i="5" s="1"/>
  <c r="K75" i="5"/>
  <c r="L75" i="5" s="1"/>
  <c r="K55" i="5"/>
  <c r="L55" i="5" s="1"/>
  <c r="K43" i="5"/>
  <c r="L43" i="5" s="1"/>
  <c r="K183" i="5"/>
  <c r="L183" i="5" s="1"/>
  <c r="K63" i="5"/>
  <c r="L63" i="5" s="1"/>
  <c r="K179" i="5"/>
  <c r="L179" i="5" s="1"/>
  <c r="K39" i="5"/>
  <c r="L39" i="5" s="1"/>
  <c r="K187" i="5"/>
  <c r="L187" i="5" s="1"/>
  <c r="K20" i="5"/>
  <c r="L20" i="5" s="1"/>
  <c r="K49" i="5"/>
  <c r="L49" i="5" s="1"/>
  <c r="K69" i="5"/>
  <c r="L69" i="5" s="1"/>
  <c r="K45" i="5"/>
  <c r="L45" i="5" s="1"/>
  <c r="K129" i="5"/>
  <c r="L129" i="5" s="1"/>
  <c r="K167" i="5"/>
  <c r="L167" i="5" s="1"/>
  <c r="K119" i="5"/>
  <c r="L119" i="5" s="1"/>
  <c r="K59" i="5"/>
  <c r="L59" i="5" s="1"/>
  <c r="K143" i="5"/>
  <c r="L143" i="5" s="1"/>
  <c r="K67" i="5"/>
  <c r="L67" i="5" s="1"/>
  <c r="K145" i="5"/>
  <c r="L145" i="5" s="1"/>
  <c r="K41" i="5"/>
  <c r="L41" i="5" s="1"/>
  <c r="K65" i="5"/>
  <c r="L65" i="5" s="1"/>
  <c r="K18" i="5"/>
  <c r="L18" i="5" s="1"/>
  <c r="K87" i="5"/>
  <c r="L87" i="5" s="1"/>
  <c r="K10" i="5"/>
  <c r="L10" i="5" s="1"/>
  <c r="K109" i="5"/>
  <c r="L109" i="5" s="1"/>
  <c r="K22" i="5"/>
  <c r="L22" i="5" s="1"/>
  <c r="K35" i="5"/>
  <c r="L35" i="5" s="1"/>
  <c r="K101" i="5"/>
  <c r="L101" i="5" s="1"/>
  <c r="K107" i="5"/>
  <c r="L107" i="5" s="1"/>
  <c r="K16" i="5"/>
  <c r="L16" i="5" s="1"/>
  <c r="K169" i="5"/>
  <c r="L169" i="5" s="1"/>
  <c r="K165" i="5"/>
  <c r="L165" i="5" s="1"/>
  <c r="K8" i="5"/>
  <c r="L8" i="5" s="1"/>
  <c r="K135" i="5"/>
  <c r="L135" i="5" s="1"/>
  <c r="K79" i="5"/>
  <c r="L79" i="5" s="1"/>
  <c r="K113" i="5"/>
  <c r="L113" i="5" s="1"/>
  <c r="K81" i="5"/>
  <c r="L81" i="5" s="1"/>
  <c r="K27" i="5"/>
  <c r="L27" i="5" s="1"/>
  <c r="K61" i="5"/>
  <c r="L61" i="5" s="1"/>
  <c r="K77" i="5"/>
  <c r="L77" i="5" s="1"/>
  <c r="K73" i="5"/>
  <c r="L73" i="5" s="1"/>
  <c r="K85" i="5"/>
  <c r="L85" i="5" s="1"/>
  <c r="K155" i="5"/>
  <c r="L155" i="5" s="1"/>
  <c r="K161" i="5"/>
  <c r="L161" i="5" s="1"/>
  <c r="K47" i="5"/>
  <c r="L47" i="5" s="1"/>
  <c r="K57" i="5"/>
  <c r="L57" i="5" s="1"/>
  <c r="K51" i="5"/>
  <c r="L51" i="5" s="1"/>
  <c r="K157" i="5"/>
  <c r="L157" i="5" s="1"/>
  <c r="K33" i="5"/>
  <c r="L33" i="5" s="1"/>
  <c r="K83" i="5"/>
  <c r="L83" i="5" s="1"/>
  <c r="K12" i="5"/>
  <c r="L12" i="5" s="1"/>
  <c r="K93" i="5"/>
  <c r="L93" i="5" s="1"/>
  <c r="K131" i="5"/>
  <c r="L131" i="5" s="1"/>
  <c r="K89" i="5"/>
  <c r="L89" i="5" s="1"/>
  <c r="K185" i="5"/>
  <c r="L185" i="5" s="1"/>
  <c r="K71" i="5"/>
  <c r="L71" i="5" s="1"/>
  <c r="K97" i="5"/>
  <c r="L97" i="5" s="1"/>
  <c r="K125" i="5"/>
  <c r="L125" i="5" s="1"/>
  <c r="K159" i="5"/>
  <c r="L159" i="5" s="1"/>
  <c r="K139" i="5"/>
  <c r="L139" i="5" s="1"/>
  <c r="K117" i="5"/>
  <c r="L117" i="5" s="1"/>
  <c r="K137" i="5"/>
  <c r="L137" i="5" s="1"/>
  <c r="K91" i="5"/>
  <c r="L91" i="5" s="1"/>
  <c r="K175" i="5"/>
  <c r="L175" i="5" s="1"/>
  <c r="K141" i="5"/>
  <c r="L141" i="5" s="1"/>
  <c r="K181" i="5"/>
  <c r="L181" i="5" s="1"/>
  <c r="K53" i="5"/>
  <c r="L53" i="5" s="1"/>
  <c r="K171" i="5"/>
  <c r="L171" i="5" s="1"/>
  <c r="K37" i="5"/>
  <c r="L37" i="5" s="1"/>
  <c r="K111" i="5"/>
  <c r="L111" i="5" s="1"/>
  <c r="K121" i="5"/>
  <c r="L121" i="5" s="1"/>
  <c r="K31" i="5"/>
  <c r="L31" i="5" s="1"/>
  <c r="K6" i="5"/>
  <c r="L6" i="5" s="1"/>
  <c r="K147" i="5"/>
  <c r="L147" i="5" s="1"/>
  <c r="K127" i="5"/>
  <c r="L127" i="5" s="1"/>
  <c r="K163" i="5"/>
  <c r="L163" i="5" s="1"/>
  <c r="K29" i="5"/>
  <c r="L29" i="5" s="1"/>
  <c r="K150" i="5"/>
  <c r="L150" i="5" s="1"/>
  <c r="K14" i="5"/>
  <c r="L14" i="5" s="1"/>
  <c r="K153" i="5"/>
  <c r="L153" i="5" s="1"/>
  <c r="K103" i="5"/>
  <c r="L103" i="5" s="1"/>
  <c r="K24" i="5"/>
  <c r="L24" i="5" s="1"/>
  <c r="K56" i="5"/>
  <c r="L56" i="5" s="1"/>
  <c r="K162" i="5"/>
  <c r="L162" i="5" s="1"/>
  <c r="K132" i="5"/>
  <c r="L132" i="5" s="1"/>
  <c r="K102" i="5"/>
  <c r="L102" i="5" s="1"/>
  <c r="K134" i="5"/>
  <c r="L134" i="5" s="1"/>
  <c r="K82" i="5"/>
  <c r="L82" i="5" s="1"/>
  <c r="K146" i="5"/>
  <c r="L146" i="5" s="1"/>
  <c r="K92" i="5"/>
  <c r="L92" i="5" s="1"/>
  <c r="K120" i="5"/>
  <c r="L120" i="5" s="1"/>
  <c r="K36" i="5"/>
  <c r="L36" i="5" s="1"/>
  <c r="K126" i="5"/>
  <c r="L126" i="5" s="1"/>
  <c r="K184" i="5"/>
  <c r="L184" i="5" s="1"/>
  <c r="K114" i="5"/>
  <c r="L114" i="5" s="1"/>
  <c r="K44" i="5"/>
  <c r="L44" i="5" s="1"/>
  <c r="K19" i="5"/>
  <c r="L19" i="5" s="1"/>
  <c r="K84" i="5"/>
  <c r="L84" i="5" s="1"/>
  <c r="K9" i="5"/>
  <c r="L9" i="5" s="1"/>
  <c r="K38" i="5"/>
  <c r="L38" i="5" s="1"/>
  <c r="K130" i="5"/>
  <c r="L130" i="5" s="1"/>
  <c r="K108" i="5"/>
  <c r="L108" i="5" s="1"/>
  <c r="K116" i="5"/>
  <c r="L116" i="5" s="1"/>
  <c r="K110" i="5"/>
  <c r="L110" i="5" s="1"/>
  <c r="K149" i="5"/>
  <c r="L149" i="5" s="1"/>
  <c r="K72" i="5"/>
  <c r="L72" i="5" s="1"/>
  <c r="K21" i="5"/>
  <c r="L21" i="5" s="1"/>
  <c r="K100" i="5"/>
  <c r="L100" i="5" s="1"/>
  <c r="K174" i="5"/>
  <c r="L174" i="5" s="1"/>
  <c r="K52" i="5"/>
  <c r="L52" i="5" s="1"/>
  <c r="K34" i="5"/>
  <c r="L34" i="5" s="1"/>
  <c r="K172" i="5"/>
  <c r="L172" i="5" s="1"/>
  <c r="K148" i="5"/>
  <c r="L148" i="5" s="1"/>
  <c r="K112" i="5"/>
  <c r="L112" i="5" s="1"/>
  <c r="K70" i="5"/>
  <c r="L70" i="5" s="1"/>
  <c r="K76" i="5"/>
  <c r="L76" i="5" s="1"/>
  <c r="K160" i="5"/>
  <c r="L160" i="5" s="1"/>
  <c r="K60" i="5"/>
  <c r="L60" i="5" s="1"/>
  <c r="K124" i="5"/>
  <c r="L124" i="5" s="1"/>
  <c r="K122" i="5"/>
  <c r="L122" i="5" s="1"/>
  <c r="K11" i="5"/>
  <c r="L11" i="5" s="1"/>
  <c r="K128" i="5"/>
  <c r="L128" i="5" s="1"/>
  <c r="K66" i="5"/>
  <c r="L66" i="5" s="1"/>
  <c r="K88" i="5"/>
  <c r="L88" i="5" s="1"/>
  <c r="K104" i="5"/>
  <c r="L104" i="5" s="1"/>
  <c r="K62" i="5"/>
  <c r="L62" i="5" s="1"/>
  <c r="K140" i="5"/>
  <c r="L140" i="5" s="1"/>
  <c r="K40" i="5"/>
  <c r="L40" i="5" s="1"/>
  <c r="K136" i="5"/>
  <c r="L136" i="5" s="1"/>
  <c r="K94" i="5"/>
  <c r="L94" i="5" s="1"/>
  <c r="K186" i="5"/>
  <c r="L186" i="5" s="1"/>
  <c r="K74" i="5"/>
  <c r="L74" i="5" s="1"/>
  <c r="K152" i="5"/>
  <c r="L152" i="5" s="1"/>
  <c r="K90" i="5"/>
  <c r="L90" i="5" s="1"/>
  <c r="K158" i="5"/>
  <c r="L158" i="5" s="1"/>
  <c r="K15" i="5"/>
  <c r="L15" i="5" s="1"/>
  <c r="K23" i="5"/>
  <c r="L23" i="5" s="1"/>
  <c r="K5" i="5"/>
  <c r="L5" i="5" s="1"/>
  <c r="K30" i="5"/>
  <c r="L30" i="5" s="1"/>
  <c r="K154" i="5"/>
  <c r="L154" i="5" s="1"/>
  <c r="K78" i="5"/>
  <c r="L78" i="5" s="1"/>
  <c r="K50" i="5"/>
  <c r="L50" i="5" s="1"/>
  <c r="K118" i="5"/>
  <c r="L118" i="5" s="1"/>
  <c r="K166" i="5"/>
  <c r="L166" i="5" s="1"/>
  <c r="K28" i="5"/>
  <c r="L28" i="5" s="1"/>
  <c r="K176" i="5"/>
  <c r="L176" i="5" s="1"/>
  <c r="K17" i="5"/>
  <c r="L17" i="5" s="1"/>
  <c r="K138" i="5"/>
  <c r="L138" i="5" s="1"/>
  <c r="K48" i="5"/>
  <c r="L48" i="5" s="1"/>
  <c r="K178" i="5"/>
  <c r="L178" i="5" s="1"/>
  <c r="K96" i="5"/>
  <c r="L96" i="5" s="1"/>
  <c r="K182" i="5"/>
  <c r="L182" i="5" s="1"/>
  <c r="K68" i="5"/>
  <c r="L68" i="5" s="1"/>
  <c r="K144" i="5"/>
  <c r="L144" i="5" s="1"/>
  <c r="K86" i="5"/>
  <c r="L86" i="5" s="1"/>
  <c r="K80" i="5"/>
  <c r="L80" i="5" s="1"/>
  <c r="K106" i="5"/>
  <c r="L106" i="5" s="1"/>
  <c r="K7" i="5"/>
  <c r="L7" i="5" s="1"/>
  <c r="K156" i="5"/>
  <c r="L156" i="5" s="1"/>
  <c r="K26" i="5"/>
  <c r="L26" i="5" s="1"/>
  <c r="K180" i="5"/>
  <c r="L180" i="5" s="1"/>
  <c r="K164" i="5"/>
  <c r="L164" i="5" s="1"/>
  <c r="K54" i="5"/>
  <c r="L54" i="5" s="1"/>
  <c r="K42" i="5"/>
  <c r="L42" i="5" s="1"/>
  <c r="K32" i="5"/>
  <c r="L32" i="5" s="1"/>
  <c r="K98" i="5"/>
  <c r="L98" i="5" s="1"/>
  <c r="K64" i="5"/>
  <c r="L64" i="5" s="1"/>
  <c r="K58" i="5"/>
  <c r="L58" i="5" s="1"/>
  <c r="K142" i="5"/>
  <c r="L142" i="5" s="1"/>
  <c r="K13" i="5"/>
  <c r="L13" i="5" s="1"/>
  <c r="K168" i="5"/>
  <c r="L168" i="5" s="1"/>
  <c r="K46" i="5"/>
  <c r="L46" i="5" s="1"/>
  <c r="K170" i="5"/>
  <c r="L170" i="5" s="1"/>
  <c r="K25" i="5"/>
  <c r="L25" i="5" s="1"/>
  <c r="T8" i="5"/>
  <c r="T7" i="5"/>
  <c r="S8" i="5"/>
  <c r="S7" i="5"/>
  <c r="S6" i="5"/>
  <c r="S10" i="5" s="1"/>
  <c r="F106" i="1"/>
  <c r="H106" i="1"/>
  <c r="I106" i="1"/>
  <c r="S26" i="5" l="1"/>
  <c r="S9" i="5"/>
  <c r="T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184175-3A2E-4BCB-9650-4FC54DCD7A35}" keepAlive="1" name="Query - india_staff" description="Connection to the 'india_staff' query in the workbook." type="5" refreshedVersion="6" background="1" saveData="1">
    <dbPr connection="Provider=Microsoft.Mashup.OleDb.1;Data Source=$Workbook$;Location=india_staff;Extended Properties=&quot;&quot;" command="SELECT * FROM [india_staff]"/>
  </connection>
  <connection id="2" xr16:uid="{77E22BBB-7795-4860-B673-907D0510FFAF}" keepAlive="1" name="Query - nz_staff" description="Connection to the 'nz_staff' query in the workbook." type="5" refreshedVersion="6" background="1">
    <dbPr connection="Provider=Microsoft.Mashup.OleDb.1;Data Source=$Workbook$;Location=nz_staff;Extended Properties=&quot;&quot;" command="SELECT * FROM [nz_staff]"/>
  </connection>
  <connection id="3" xr16:uid="{332321E5-4883-4AEE-B422-78AC02C92B5B}"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4" xr16:uid="{2E1FD846-7A1D-4087-A79F-481FC758BCA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3DF0D28C-88EE-4AC0-AB8F-1B665753BF62}" name="WorksheetConnection_blank-data-file.xlsx!staff" type="102" refreshedVersion="6" minRefreshableVersion="5">
    <extLst>
      <ext xmlns:x15="http://schemas.microsoft.com/office/spreadsheetml/2010/11/main" uri="{DE250136-89BD-433C-8126-D09CA5730AF9}">
        <x15:connection id="staff" autoDelete="1">
          <x15:rangePr sourceName="_xlcn.WorksheetConnection_blankdatafile.xlsxstaff1"/>
        </x15:connection>
      </ext>
    </extLst>
  </connection>
</connections>
</file>

<file path=xl/sharedStrings.xml><?xml version="1.0" encoding="utf-8"?>
<sst xmlns="http://schemas.openxmlformats.org/spreadsheetml/2006/main" count="2741" uniqueCount="254">
  <si>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</si>
  <si>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</si>
  <si>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</si>
  <si>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</si>
  <si>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</si>
  <si>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</si>
  <si>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</si>
  <si>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</si>
  <si>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</si>
  <si>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</si>
  <si>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</si>
  <si>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</si>
  <si>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</si>
  <si>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</si>
  <si>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</si>
  <si>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</si>
  <si>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</si>
  <si>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</si>
  <si>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</si>
  <si>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</si>
  <si>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</si>
  <si>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</si>
  <si>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</si>
  <si>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</si>
  <si>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</si>
  <si>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</si>
  <si>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</si>
  <si>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</si>
  <si>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</si>
  <si>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</si>
  <si>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</si>
  <si>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</si>
  <si>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</si>
  <si>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</si>
  <si>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</si>
  <si>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</si>
  <si>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</si>
  <si>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</si>
  <si>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</si>
  <si>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</si>
  <si>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</si>
  <si>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</si>
  <si>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</si>
  <si>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</si>
  <si>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</si>
  <si>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</si>
  <si>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</si>
  <si>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</si>
  <si>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</si>
  <si>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</si>
  <si>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</si>
  <si>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</si>
  <si>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</si>
  <si>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</si>
  <si>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</si>
  <si>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</si>
  <si>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</si>
  <si>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</si>
  <si>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</si>
  <si>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</si>
  <si>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</si>
  <si>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</si>
  <si>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</si>
  <si>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</si>
  <si>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</si>
  <si>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</si>
  <si>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</si>
  <si>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</si>
  <si>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</si>
  <si>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</si>
  <si>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</si>
  <si>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</si>
  <si>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</si>
  <si>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</si>
  <si>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</si>
  <si>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</si>
  <si>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</si>
  <si>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</si>
  <si>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</si>
  <si>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</si>
  <si>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</si>
  <si>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</si>
  <si>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</si>
  <si>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</si>
  <si>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</si>
  <si>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</si>
  <si>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</si>
  <si>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</si>
  <si>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</si>
  <si>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</si>
  <si>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</si>
  <si>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</si>
  <si>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</si>
  <si>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</si>
  <si>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</si>
  <si>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</si>
  <si>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</si>
  <si>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</si>
  <si>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</si>
  <si>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</si>
  <si>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</si>
  <si>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</si>
  <si>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</si>
  <si>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</si>
  <si>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</si>
  <si>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</si>
  <si>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</si>
  <si>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</si>
  <si>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</si>
  <si>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</si>
  <si>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</si>
  <si>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</si>
  <si>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</si>
  <si>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</si>
  <si>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</si>
  <si>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</si>
  <si>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</si>
  <si>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</si>
  <si>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</si>
  <si>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</si>
  <si>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</si>
  <si>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</si>
  <si>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</si>
  <si>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</si>
  <si>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</si>
  <si>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</si>
  <si>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</si>
  <si>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</si>
  <si>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</si>
  <si>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</si>
  <si>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</si>
  <si>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</si>
  <si>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</si>
  <si>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</si>
  <si>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</si>
  <si>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</si>
  <si>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</si>
  <si>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</si>
  <si>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</si>
  <si>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</si>
  <si>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</si>
  <si>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</si>
  <si>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</si>
  <si>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</si>
  <si>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</si>
  <si>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</si>
  <si>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</si>
  <si>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</si>
  <si>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</si>
  <si>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</si>
  <si>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</si>
  <si>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</si>
  <si>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</si>
  <si>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</si>
  <si>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</si>
  <si>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</si>
  <si>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</si>
  <si>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</si>
  <si>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</si>
  <si>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</si>
  <si>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</si>
  <si>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</si>
  <si>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</si>
  <si>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</si>
  <si>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</si>
  <si>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</si>
  <si>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</si>
  <si>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</si>
  <si>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</si>
  <si>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</si>
  <si>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</si>
  <si>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</si>
  <si>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</si>
  <si>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</si>
  <si>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</si>
  <si>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</si>
  <si>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</si>
  <si>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</si>
  <si>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</si>
  <si>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</si>
  <si>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</si>
  <si>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</si>
  <si>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</si>
  <si>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</si>
  <si>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</si>
  <si>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</si>
  <si>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</si>
  <si>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</si>
  <si>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</si>
  <si>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</si>
  <si>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</si>
  <si>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</si>
  <si>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</si>
  <si>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</si>
  <si>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</si>
  <si>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</si>
  <si>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</si>
  <si>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</si>
  <si>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</si>
  <si>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</si>
  <si>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</si>
  <si>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</si>
  <si>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</si>
  <si>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</si>
  <si>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NZ</t>
  </si>
  <si>
    <t>IND</t>
  </si>
  <si>
    <t>Others</t>
  </si>
  <si>
    <t>Count of employees</t>
  </si>
  <si>
    <t>Average salary</t>
  </si>
  <si>
    <t>Average Age</t>
  </si>
  <si>
    <t>Average tenure</t>
  </si>
  <si>
    <t>female ratio%</t>
  </si>
  <si>
    <t>Tenure</t>
  </si>
  <si>
    <t>ratio of $90,000 &gt;</t>
  </si>
  <si>
    <t>Row Labels</t>
  </si>
  <si>
    <t>Grand Total</t>
  </si>
  <si>
    <t>Column Labels</t>
  </si>
  <si>
    <t>Count of Name</t>
  </si>
  <si>
    <t>Average of Age</t>
  </si>
  <si>
    <t>Values</t>
  </si>
  <si>
    <t>Average of Salary</t>
  </si>
  <si>
    <t>Average of Tenure</t>
  </si>
  <si>
    <t>Bonus</t>
  </si>
  <si>
    <t>Rating2</t>
  </si>
  <si>
    <t>2020</t>
  </si>
  <si>
    <t>May</t>
  </si>
  <si>
    <t>Jun</t>
  </si>
  <si>
    <t>Jul</t>
  </si>
  <si>
    <t>Aug</t>
  </si>
  <si>
    <t>Sep</t>
  </si>
  <si>
    <t>Oct</t>
  </si>
  <si>
    <t>Nov</t>
  </si>
  <si>
    <t>Dec</t>
  </si>
  <si>
    <t>2021</t>
  </si>
  <si>
    <t>Jan</t>
  </si>
  <si>
    <t>Feb</t>
  </si>
  <si>
    <t>Mar</t>
  </si>
  <si>
    <t>Apr</t>
  </si>
  <si>
    <t>2022</t>
  </si>
  <si>
    <t>2023</t>
  </si>
  <si>
    <t>Month</t>
  </si>
  <si>
    <t>Headcount</t>
  </si>
  <si>
    <t>Runing Total</t>
  </si>
  <si>
    <t>INDIA</t>
  </si>
  <si>
    <t>NEW ZEALAND</t>
  </si>
  <si>
    <t>#employee</t>
  </si>
  <si>
    <t>female%</t>
  </si>
  <si>
    <t>avg salary</t>
  </si>
  <si>
    <t>Headcount by Department</t>
  </si>
  <si>
    <t>New Zealand Employee Data</t>
  </si>
  <si>
    <t xml:space="preserve"> India Employee Data</t>
  </si>
  <si>
    <t xml:space="preserve"> Combined Staff Data</t>
  </si>
  <si>
    <t>Men Vs Women</t>
  </si>
  <si>
    <t>Used to calculate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</si>
</sst>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_(&quot;$&quot;* #,##0_);_(&quot;$&quot;* \(#,##0\);_(&quot;$&quot;* &quot;-&quot;??_);_(@_)"/>
    <numFmt numFmtId="166" formatCode="_([$$-409]* #,##0_);_([$$-409]* \(#,##0\);_([$$-409]* &quot;-&quot;??_);_(@_)"/>
  </numFmts>
  <fonts count="12" x14ac:knownFonts="1">
    <font>
      <sz val="11"/>
      <color theme="1"/>
      <name val="Calibri"/>
      <family val="2"/>
      <scheme val="minor"/>
    </font>
    <font>
      <sz val="28"/>
      <color theme="1"/>
      <name val="Segoe UI Light"/>
      <family val="2"/>
    </font>
    <font>
      <sz val="11"/>
      <color theme="1"/>
      <name val="Calibri"/>
      <family val="2"/>
      <scheme val="minor"/>
    </font>
    <font>
      <b/>
      <sz val="11"/>
      <color theme="0"/>
      <name val="Calibri"/>
      <family val="2"/>
      <scheme val="minor"/>
    </font>
    <font>
      <b/>
      <sz val="11"/>
      <color theme="1"/>
      <name val="Calibri"/>
      <family val="2"/>
      <scheme val="minor"/>
    </font>
    <font>
      <b/>
      <sz val="12"/>
      <color theme="0"/>
      <name val="Arial"/>
      <family val="2"/>
    </font>
    <font>
      <b/>
      <sz val="28"/>
      <color theme="0"/>
      <name val="Arial"/>
      <family val="2"/>
    </font>
    <font>
      <sz val="16"/>
      <color theme="1" tint="0.249977111117893"/>
      <name val="Arial"/>
      <family val="2"/>
    </font>
    <font>
      <sz val="9"/>
      <color theme="1" tint="0.34998626667073579"/>
      <name val="Calibri"/>
      <family val="2"/>
      <scheme val="minor"/>
    </font>
    <font>
      <sz val="14"/>
      <color theme="1" tint="0.14999847407452621"/>
      <name val="Calibri"/>
      <family val="2"/>
      <scheme val="minor"/>
    </font>
    <font>
      <sz val="28"/>
      <color theme="1"/>
      <name val="Calibri"/>
      <family val="2"/>
      <scheme val="minor"/>
    </font>
    <font>
      <sz val="28"/>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9"/>
        <bgColor theme="9"/>
      </patternFill>
    </fill>
    <fill>
      <patternFill patternType="solid">
        <fgColor theme="5"/>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5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44" fontId="0" fillId="0" borderId="0" xfId="1" applyFont="1"/>
    <xf numFmtId="1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8" xfId="2" applyFont="1" applyBorder="1"/>
    <xf numFmtId="0" fontId="0" fillId="0" borderId="9" xfId="0" applyBorder="1"/>
    <xf numFmtId="2" fontId="0" fillId="0" borderId="0" xfId="0" applyNumberFormat="1"/>
    <xf numFmtId="164" fontId="0" fillId="0" borderId="0" xfId="0" applyNumberFormat="1"/>
    <xf numFmtId="164" fontId="0" fillId="0" borderId="6" xfId="0" applyNumberFormat="1" applyBorder="1"/>
    <xf numFmtId="0" fontId="3" fillId="5" borderId="0" xfId="0" applyFont="1" applyFill="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165" fontId="0" fillId="0" borderId="0" xfId="1" applyNumberFormat="1" applyFont="1"/>
    <xf numFmtId="0" fontId="3" fillId="4" borderId="1" xfId="0" applyFont="1" applyFill="1" applyBorder="1"/>
    <xf numFmtId="0" fontId="0" fillId="0" borderId="1" xfId="0" applyBorder="1" applyAlignment="1">
      <alignment horizontal="center" vertical="center"/>
    </xf>
    <xf numFmtId="0" fontId="0" fillId="0" borderId="1" xfId="0" applyBorder="1"/>
    <xf numFmtId="0" fontId="3" fillId="6" borderId="10" xfId="0" applyFont="1" applyFill="1" applyBorder="1" applyAlignment="1">
      <alignment horizontal="center" vertical="center"/>
    </xf>
    <xf numFmtId="0" fontId="0" fillId="0" borderId="11" xfId="0" applyBorder="1"/>
    <xf numFmtId="9" fontId="0" fillId="0" borderId="1" xfId="2" applyFont="1" applyBorder="1"/>
    <xf numFmtId="0" fontId="0" fillId="0" borderId="1" xfId="0" applyBorder="1" applyAlignment="1">
      <alignment horizontal="left"/>
    </xf>
    <xf numFmtId="14" fontId="0" fillId="0" borderId="0" xfId="0" applyNumberFormat="1" applyAlignment="1">
      <alignment horizontal="left" indent="1"/>
    </xf>
    <xf numFmtId="0" fontId="0" fillId="0" borderId="8" xfId="0" applyBorder="1"/>
    <xf numFmtId="0" fontId="6" fillId="2" borderId="0" xfId="0" applyFont="1" applyFill="1" applyAlignment="1">
      <alignment horizontal="center" vertical="center"/>
    </xf>
    <xf numFmtId="166" fontId="5" fillId="2" borderId="0" xfId="1" applyNumberFormat="1" applyFont="1" applyFill="1" applyAlignment="1">
      <alignment horizontal="center" vertical="center"/>
    </xf>
    <xf numFmtId="9" fontId="6" fillId="2" borderId="0" xfId="2" applyFont="1" applyFill="1" applyAlignment="1">
      <alignment horizontal="center" vertical="center"/>
    </xf>
    <xf numFmtId="0" fontId="8" fillId="0" borderId="0" xfId="0" applyFont="1" applyAlignment="1">
      <alignment horizontal="center"/>
    </xf>
    <xf numFmtId="0" fontId="6" fillId="5" borderId="0" xfId="0" applyFont="1" applyFill="1" applyAlignment="1">
      <alignment horizontal="center" vertical="center"/>
    </xf>
    <xf numFmtId="9" fontId="6" fillId="5" borderId="0" xfId="2" applyFont="1" applyFill="1" applyAlignment="1">
      <alignment horizontal="center" vertical="center"/>
    </xf>
    <xf numFmtId="166" fontId="5" fillId="5" borderId="0" xfId="1" applyNumberFormat="1" applyFont="1" applyFill="1" applyAlignment="1">
      <alignment horizontal="center" vertical="center"/>
    </xf>
    <xf numFmtId="0" fontId="4" fillId="0" borderId="2" xfId="0" applyFont="1" applyBorder="1"/>
    <xf numFmtId="0" fontId="4" fillId="0" borderId="3" xfId="0" applyFont="1" applyBorder="1"/>
    <xf numFmtId="0" fontId="4" fillId="0" borderId="4" xfId="0" applyFont="1" applyBorder="1"/>
    <xf numFmtId="17" fontId="0" fillId="0" borderId="5" xfId="0" applyNumberFormat="1" applyBorder="1"/>
    <xf numFmtId="17" fontId="0" fillId="0" borderId="7" xfId="0" applyNumberFormat="1" applyBorder="1"/>
    <xf numFmtId="0" fontId="0" fillId="2" borderId="0" xfId="0" applyFill="1" applyAlignment="1">
      <alignment horizontal="center"/>
    </xf>
    <xf numFmtId="0" fontId="10" fillId="3" borderId="0" xfId="0" applyFont="1" applyFill="1" applyAlignment="1">
      <alignment horizontal="left" vertical="center"/>
    </xf>
    <xf numFmtId="0" fontId="11" fillId="8" borderId="0" xfId="0" applyFont="1" applyFill="1" applyAlignment="1">
      <alignment vertical="center"/>
    </xf>
    <xf numFmtId="0" fontId="0" fillId="8" borderId="0" xfId="0" applyFill="1" applyAlignment="1">
      <alignment horizontal="left"/>
    </xf>
    <xf numFmtId="0" fontId="7" fillId="0" borderId="0" xfId="0" applyFont="1" applyAlignment="1">
      <alignment horizontal="center" vertical="center"/>
    </xf>
    <xf numFmtId="0" fontId="9" fillId="7" borderId="0" xfId="0" applyFont="1" applyFill="1" applyAlignment="1">
      <alignment horizontal="center" vertical="center"/>
    </xf>
    <xf numFmtId="0" fontId="0" fillId="0" borderId="0" xfId="0" applyNumberFormat="1"/>
  </cellXfs>
  <cellStyles count="3">
    <cellStyle name="Currency" xfId="1" builtinId="4"/>
    <cellStyle name="Normal" xfId="0" builtinId="0"/>
    <cellStyle name="Percent" xfId="2" builtinId="5"/>
  </cellStyles>
  <dxfs count="9">
    <dxf>
      <font>
        <color rgb="FF9C5700"/>
      </font>
      <fill>
        <patternFill>
          <bgColor rgb="FFFFEB9C"/>
        </patternFill>
      </fill>
    </dxf>
    <dxf>
      <font>
        <color rgb="FF9C0006"/>
      </font>
      <fill>
        <patternFill>
          <bgColor rgb="FFFFC7CE"/>
        </patternFill>
      </fill>
    </dxf>
    <dxf>
      <numFmt numFmtId="0" formatCode="General"/>
    </dxf>
    <dxf>
      <numFmt numFmtId="165" formatCode="_(&quot;$&quot;* #,##0_);_(&quot;$&quot;* \(#,##0\);_(&quot;$&quot;* &quot;-&quot;??_);_(@_)"/>
    </dxf>
    <dxf>
      <numFmt numFmtId="164" formatCode="0.0"/>
    </dxf>
    <dxf>
      <numFmt numFmtId="0" formatCode="General"/>
    </dxf>
    <dxf>
      <numFmt numFmtId="165" formatCode="_(&quot;$&quot;* #,##0_);_(&quot;$&quot;* \(#,##0\);_(&quot;$&quot;* &quot;-&quot;??_);_(@_)"/>
    </dxf>
    <dxf>
      <numFmt numFmtId="19" formatCode="m/d/yyyy"/>
    </dxf>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Salary vs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staff'!$M$4</c:f>
              <c:strCache>
                <c:ptCount val="1"/>
                <c:pt idx="0">
                  <c:v>Rating2</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staff'!$I$5:$I$187</c:f>
              <c:numCache>
                <c:formatCode>_("$"* #,##0_);_("$"* \(#,##0\);_("$"* "-"??_);_(@_)</c:formatCode>
                <c:ptCount val="183"/>
                <c:pt idx="0">
                  <c:v>119110</c:v>
                </c:pt>
                <c:pt idx="1">
                  <c:v>119110</c:v>
                </c:pt>
                <c:pt idx="2">
                  <c:v>118840</c:v>
                </c:pt>
                <c:pt idx="3">
                  <c:v>118840</c:v>
                </c:pt>
                <c:pt idx="4">
                  <c:v>118100</c:v>
                </c:pt>
                <c:pt idx="5">
                  <c:v>118100</c:v>
                </c:pt>
                <c:pt idx="6">
                  <c:v>115920</c:v>
                </c:pt>
                <c:pt idx="7">
                  <c:v>115920</c:v>
                </c:pt>
                <c:pt idx="8">
                  <c:v>115440</c:v>
                </c:pt>
                <c:pt idx="9">
                  <c:v>115440</c:v>
                </c:pt>
                <c:pt idx="10">
                  <c:v>114890</c:v>
                </c:pt>
                <c:pt idx="11">
                  <c:v>114890</c:v>
                </c:pt>
                <c:pt idx="12">
                  <c:v>114870</c:v>
                </c:pt>
                <c:pt idx="13">
                  <c:v>114870</c:v>
                </c:pt>
                <c:pt idx="14">
                  <c:v>114180</c:v>
                </c:pt>
                <c:pt idx="15">
                  <c:v>114180</c:v>
                </c:pt>
                <c:pt idx="16">
                  <c:v>113280</c:v>
                </c:pt>
                <c:pt idx="17">
                  <c:v>113280</c:v>
                </c:pt>
                <c:pt idx="18">
                  <c:v>112780</c:v>
                </c:pt>
                <c:pt idx="19">
                  <c:v>112780</c:v>
                </c:pt>
                <c:pt idx="20">
                  <c:v>112650</c:v>
                </c:pt>
                <c:pt idx="21">
                  <c:v>112650</c:v>
                </c:pt>
                <c:pt idx="22">
                  <c:v>112650</c:v>
                </c:pt>
                <c:pt idx="23">
                  <c:v>112570</c:v>
                </c:pt>
                <c:pt idx="24">
                  <c:v>112570</c:v>
                </c:pt>
                <c:pt idx="25">
                  <c:v>112110</c:v>
                </c:pt>
                <c:pt idx="26">
                  <c:v>112110</c:v>
                </c:pt>
                <c:pt idx="27">
                  <c:v>109190</c:v>
                </c:pt>
                <c:pt idx="28">
                  <c:v>109190</c:v>
                </c:pt>
                <c:pt idx="29">
                  <c:v>109160</c:v>
                </c:pt>
                <c:pt idx="30">
                  <c:v>109160</c:v>
                </c:pt>
                <c:pt idx="31">
                  <c:v>107700</c:v>
                </c:pt>
                <c:pt idx="32">
                  <c:v>107700</c:v>
                </c:pt>
                <c:pt idx="33">
                  <c:v>106460</c:v>
                </c:pt>
                <c:pt idx="34">
                  <c:v>106460</c:v>
                </c:pt>
                <c:pt idx="35">
                  <c:v>104770</c:v>
                </c:pt>
                <c:pt idx="36">
                  <c:v>104770</c:v>
                </c:pt>
                <c:pt idx="37">
                  <c:v>104410</c:v>
                </c:pt>
                <c:pt idx="38">
                  <c:v>104410</c:v>
                </c:pt>
                <c:pt idx="39">
                  <c:v>104120</c:v>
                </c:pt>
                <c:pt idx="40">
                  <c:v>104120</c:v>
                </c:pt>
                <c:pt idx="41">
                  <c:v>103550</c:v>
                </c:pt>
                <c:pt idx="42">
                  <c:v>103550</c:v>
                </c:pt>
                <c:pt idx="43">
                  <c:v>100420</c:v>
                </c:pt>
                <c:pt idx="44">
                  <c:v>100420</c:v>
                </c:pt>
                <c:pt idx="45">
                  <c:v>99970</c:v>
                </c:pt>
                <c:pt idx="46">
                  <c:v>99970</c:v>
                </c:pt>
                <c:pt idx="47">
                  <c:v>99750</c:v>
                </c:pt>
                <c:pt idx="48">
                  <c:v>99750</c:v>
                </c:pt>
                <c:pt idx="49">
                  <c:v>96800</c:v>
                </c:pt>
                <c:pt idx="50">
                  <c:v>96800</c:v>
                </c:pt>
                <c:pt idx="51">
                  <c:v>96140</c:v>
                </c:pt>
                <c:pt idx="52">
                  <c:v>96140</c:v>
                </c:pt>
                <c:pt idx="53">
                  <c:v>92700</c:v>
                </c:pt>
                <c:pt idx="54">
                  <c:v>92700</c:v>
                </c:pt>
                <c:pt idx="55">
                  <c:v>92450</c:v>
                </c:pt>
                <c:pt idx="56">
                  <c:v>92450</c:v>
                </c:pt>
                <c:pt idx="57">
                  <c:v>91650</c:v>
                </c:pt>
                <c:pt idx="58">
                  <c:v>91650</c:v>
                </c:pt>
                <c:pt idx="59">
                  <c:v>91310</c:v>
                </c:pt>
                <c:pt idx="60">
                  <c:v>91310</c:v>
                </c:pt>
                <c:pt idx="61">
                  <c:v>90700</c:v>
                </c:pt>
                <c:pt idx="62">
                  <c:v>90700</c:v>
                </c:pt>
                <c:pt idx="63">
                  <c:v>88050</c:v>
                </c:pt>
                <c:pt idx="64">
                  <c:v>88050</c:v>
                </c:pt>
                <c:pt idx="65">
                  <c:v>87620</c:v>
                </c:pt>
                <c:pt idx="66">
                  <c:v>87620</c:v>
                </c:pt>
                <c:pt idx="67">
                  <c:v>86570</c:v>
                </c:pt>
                <c:pt idx="68">
                  <c:v>86570</c:v>
                </c:pt>
                <c:pt idx="69">
                  <c:v>85000</c:v>
                </c:pt>
                <c:pt idx="70">
                  <c:v>85000</c:v>
                </c:pt>
                <c:pt idx="71">
                  <c:v>83750</c:v>
                </c:pt>
                <c:pt idx="72">
                  <c:v>83750</c:v>
                </c:pt>
                <c:pt idx="73">
                  <c:v>80700</c:v>
                </c:pt>
                <c:pt idx="74">
                  <c:v>80700</c:v>
                </c:pt>
                <c:pt idx="75">
                  <c:v>79570</c:v>
                </c:pt>
                <c:pt idx="76">
                  <c:v>79570</c:v>
                </c:pt>
                <c:pt idx="77">
                  <c:v>78540</c:v>
                </c:pt>
                <c:pt idx="78">
                  <c:v>78540</c:v>
                </c:pt>
                <c:pt idx="79">
                  <c:v>78390</c:v>
                </c:pt>
                <c:pt idx="80">
                  <c:v>78390</c:v>
                </c:pt>
                <c:pt idx="81">
                  <c:v>76900</c:v>
                </c:pt>
                <c:pt idx="82">
                  <c:v>76900</c:v>
                </c:pt>
                <c:pt idx="83">
                  <c:v>75970</c:v>
                </c:pt>
                <c:pt idx="84">
                  <c:v>75970</c:v>
                </c:pt>
                <c:pt idx="85">
                  <c:v>75880</c:v>
                </c:pt>
                <c:pt idx="86">
                  <c:v>75880</c:v>
                </c:pt>
                <c:pt idx="87">
                  <c:v>75480</c:v>
                </c:pt>
                <c:pt idx="88">
                  <c:v>75480</c:v>
                </c:pt>
                <c:pt idx="89">
                  <c:v>75280</c:v>
                </c:pt>
                <c:pt idx="90">
                  <c:v>75280</c:v>
                </c:pt>
                <c:pt idx="91">
                  <c:v>75000</c:v>
                </c:pt>
                <c:pt idx="92">
                  <c:v>75000</c:v>
                </c:pt>
                <c:pt idx="93">
                  <c:v>74550</c:v>
                </c:pt>
                <c:pt idx="94">
                  <c:v>74550</c:v>
                </c:pt>
                <c:pt idx="95">
                  <c:v>71380</c:v>
                </c:pt>
                <c:pt idx="96">
                  <c:v>71380</c:v>
                </c:pt>
                <c:pt idx="97">
                  <c:v>70610</c:v>
                </c:pt>
                <c:pt idx="98">
                  <c:v>70610</c:v>
                </c:pt>
                <c:pt idx="99">
                  <c:v>70270</c:v>
                </c:pt>
                <c:pt idx="100">
                  <c:v>70270</c:v>
                </c:pt>
                <c:pt idx="101">
                  <c:v>69710</c:v>
                </c:pt>
                <c:pt idx="102">
                  <c:v>69710</c:v>
                </c:pt>
                <c:pt idx="103">
                  <c:v>69120</c:v>
                </c:pt>
                <c:pt idx="104">
                  <c:v>69120</c:v>
                </c:pt>
                <c:pt idx="105">
                  <c:v>69070</c:v>
                </c:pt>
                <c:pt idx="106">
                  <c:v>69070</c:v>
                </c:pt>
                <c:pt idx="107">
                  <c:v>68900</c:v>
                </c:pt>
                <c:pt idx="108">
                  <c:v>68900</c:v>
                </c:pt>
                <c:pt idx="109">
                  <c:v>67950</c:v>
                </c:pt>
                <c:pt idx="110">
                  <c:v>67950</c:v>
                </c:pt>
                <c:pt idx="111">
                  <c:v>67910</c:v>
                </c:pt>
                <c:pt idx="112">
                  <c:v>67910</c:v>
                </c:pt>
                <c:pt idx="113">
                  <c:v>65920</c:v>
                </c:pt>
                <c:pt idx="114">
                  <c:v>65920</c:v>
                </c:pt>
                <c:pt idx="115">
                  <c:v>65700</c:v>
                </c:pt>
                <c:pt idx="116">
                  <c:v>65700</c:v>
                </c:pt>
                <c:pt idx="117">
                  <c:v>65360</c:v>
                </c:pt>
                <c:pt idx="118">
                  <c:v>65360</c:v>
                </c:pt>
                <c:pt idx="119">
                  <c:v>64000</c:v>
                </c:pt>
                <c:pt idx="120">
                  <c:v>64000</c:v>
                </c:pt>
                <c:pt idx="121">
                  <c:v>62780</c:v>
                </c:pt>
                <c:pt idx="122">
                  <c:v>62780</c:v>
                </c:pt>
                <c:pt idx="123">
                  <c:v>60570</c:v>
                </c:pt>
                <c:pt idx="124">
                  <c:v>60570</c:v>
                </c:pt>
                <c:pt idx="125">
                  <c:v>60130</c:v>
                </c:pt>
                <c:pt idx="126">
                  <c:v>60130</c:v>
                </c:pt>
                <c:pt idx="127">
                  <c:v>59430</c:v>
                </c:pt>
                <c:pt idx="128">
                  <c:v>59430</c:v>
                </c:pt>
                <c:pt idx="129">
                  <c:v>58960</c:v>
                </c:pt>
                <c:pt idx="130">
                  <c:v>58960</c:v>
                </c:pt>
                <c:pt idx="131">
                  <c:v>58940</c:v>
                </c:pt>
                <c:pt idx="132">
                  <c:v>58940</c:v>
                </c:pt>
                <c:pt idx="133">
                  <c:v>58100</c:v>
                </c:pt>
                <c:pt idx="134">
                  <c:v>58100</c:v>
                </c:pt>
                <c:pt idx="135">
                  <c:v>57090</c:v>
                </c:pt>
                <c:pt idx="136">
                  <c:v>57090</c:v>
                </c:pt>
                <c:pt idx="137">
                  <c:v>56870</c:v>
                </c:pt>
                <c:pt idx="138">
                  <c:v>56870</c:v>
                </c:pt>
                <c:pt idx="139">
                  <c:v>54970</c:v>
                </c:pt>
                <c:pt idx="140">
                  <c:v>54970</c:v>
                </c:pt>
                <c:pt idx="141">
                  <c:v>53870</c:v>
                </c:pt>
                <c:pt idx="142">
                  <c:v>53870</c:v>
                </c:pt>
                <c:pt idx="143">
                  <c:v>53540</c:v>
                </c:pt>
                <c:pt idx="144">
                  <c:v>53540</c:v>
                </c:pt>
                <c:pt idx="145">
                  <c:v>53540</c:v>
                </c:pt>
                <c:pt idx="146">
                  <c:v>53540</c:v>
                </c:pt>
                <c:pt idx="147">
                  <c:v>53240</c:v>
                </c:pt>
                <c:pt idx="148">
                  <c:v>53240</c:v>
                </c:pt>
                <c:pt idx="149">
                  <c:v>52610</c:v>
                </c:pt>
                <c:pt idx="150">
                  <c:v>52610</c:v>
                </c:pt>
                <c:pt idx="151">
                  <c:v>49630</c:v>
                </c:pt>
                <c:pt idx="152">
                  <c:v>49630</c:v>
                </c:pt>
                <c:pt idx="153">
                  <c:v>48980</c:v>
                </c:pt>
                <c:pt idx="154">
                  <c:v>48980</c:v>
                </c:pt>
                <c:pt idx="155">
                  <c:v>48950</c:v>
                </c:pt>
                <c:pt idx="156">
                  <c:v>48950</c:v>
                </c:pt>
                <c:pt idx="157">
                  <c:v>48530</c:v>
                </c:pt>
                <c:pt idx="158">
                  <c:v>48530</c:v>
                </c:pt>
                <c:pt idx="159">
                  <c:v>48170</c:v>
                </c:pt>
                <c:pt idx="160">
                  <c:v>48170</c:v>
                </c:pt>
                <c:pt idx="161">
                  <c:v>47360</c:v>
                </c:pt>
                <c:pt idx="162">
                  <c:v>47360</c:v>
                </c:pt>
                <c:pt idx="163">
                  <c:v>45510</c:v>
                </c:pt>
                <c:pt idx="164">
                  <c:v>45510</c:v>
                </c:pt>
                <c:pt idx="165">
                  <c:v>43840</c:v>
                </c:pt>
                <c:pt idx="166">
                  <c:v>43840</c:v>
                </c:pt>
                <c:pt idx="167">
                  <c:v>43510</c:v>
                </c:pt>
                <c:pt idx="168">
                  <c:v>43510</c:v>
                </c:pt>
                <c:pt idx="169">
                  <c:v>41980</c:v>
                </c:pt>
                <c:pt idx="170">
                  <c:v>41980</c:v>
                </c:pt>
                <c:pt idx="171">
                  <c:v>41570</c:v>
                </c:pt>
                <c:pt idx="172">
                  <c:v>41570</c:v>
                </c:pt>
                <c:pt idx="173">
                  <c:v>40400</c:v>
                </c:pt>
                <c:pt idx="174">
                  <c:v>40400</c:v>
                </c:pt>
                <c:pt idx="175">
                  <c:v>37920</c:v>
                </c:pt>
                <c:pt idx="176">
                  <c:v>37920</c:v>
                </c:pt>
                <c:pt idx="177">
                  <c:v>36040</c:v>
                </c:pt>
                <c:pt idx="178">
                  <c:v>36040</c:v>
                </c:pt>
                <c:pt idx="179">
                  <c:v>34980</c:v>
                </c:pt>
                <c:pt idx="180">
                  <c:v>34980</c:v>
                </c:pt>
                <c:pt idx="181">
                  <c:v>33920</c:v>
                </c:pt>
                <c:pt idx="182">
                  <c:v>33920</c:v>
                </c:pt>
              </c:numCache>
            </c:numRef>
          </c:xVal>
          <c:yVal>
            <c:numRef>
              <c:f>'ALL staff'!$M$5:$M$187</c:f>
              <c:numCache>
                <c:formatCode>General</c:formatCode>
                <c:ptCount val="183"/>
                <c:pt idx="0">
                  <c:v>3</c:v>
                </c:pt>
                <c:pt idx="1">
                  <c:v>3</c:v>
                </c:pt>
                <c:pt idx="2">
                  <c:v>3</c:v>
                </c:pt>
                <c:pt idx="3">
                  <c:v>3</c:v>
                </c:pt>
                <c:pt idx="4">
                  <c:v>3</c:v>
                </c:pt>
                <c:pt idx="5">
                  <c:v>3</c:v>
                </c:pt>
                <c:pt idx="6">
                  <c:v>3</c:v>
                </c:pt>
                <c:pt idx="7">
                  <c:v>3</c:v>
                </c:pt>
                <c:pt idx="8">
                  <c:v>2</c:v>
                </c:pt>
                <c:pt idx="9">
                  <c:v>2</c:v>
                </c:pt>
                <c:pt idx="10">
                  <c:v>3</c:v>
                </c:pt>
                <c:pt idx="11">
                  <c:v>3</c:v>
                </c:pt>
                <c:pt idx="12">
                  <c:v>3</c:v>
                </c:pt>
                <c:pt idx="13">
                  <c:v>3</c:v>
                </c:pt>
                <c:pt idx="14">
                  <c:v>3</c:v>
                </c:pt>
                <c:pt idx="15">
                  <c:v>3</c:v>
                </c:pt>
                <c:pt idx="16">
                  <c:v>1</c:v>
                </c:pt>
                <c:pt idx="17">
                  <c:v>1</c:v>
                </c:pt>
                <c:pt idx="18">
                  <c:v>4</c:v>
                </c:pt>
                <c:pt idx="19">
                  <c:v>4</c:v>
                </c:pt>
                <c:pt idx="20">
                  <c:v>3</c:v>
                </c:pt>
                <c:pt idx="21">
                  <c:v>3</c:v>
                </c:pt>
                <c:pt idx="22">
                  <c:v>3</c:v>
                </c:pt>
                <c:pt idx="23">
                  <c:v>3</c:v>
                </c:pt>
                <c:pt idx="24">
                  <c:v>3</c:v>
                </c:pt>
                <c:pt idx="25">
                  <c:v>2</c:v>
                </c:pt>
                <c:pt idx="26">
                  <c:v>2</c:v>
                </c:pt>
                <c:pt idx="27">
                  <c:v>4</c:v>
                </c:pt>
                <c:pt idx="28">
                  <c:v>4</c:v>
                </c:pt>
                <c:pt idx="29">
                  <c:v>5</c:v>
                </c:pt>
                <c:pt idx="30">
                  <c:v>5</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4</c:v>
                </c:pt>
                <c:pt idx="59">
                  <c:v>3</c:v>
                </c:pt>
                <c:pt idx="60">
                  <c:v>3</c:v>
                </c:pt>
                <c:pt idx="61">
                  <c:v>4</c:v>
                </c:pt>
                <c:pt idx="62">
                  <c:v>4</c:v>
                </c:pt>
                <c:pt idx="63">
                  <c:v>2</c:v>
                </c:pt>
                <c:pt idx="64">
                  <c:v>2</c:v>
                </c:pt>
                <c:pt idx="65">
                  <c:v>3</c:v>
                </c:pt>
                <c:pt idx="66">
                  <c:v>3</c:v>
                </c:pt>
                <c:pt idx="67">
                  <c:v>3</c:v>
                </c:pt>
                <c:pt idx="68">
                  <c:v>3</c:v>
                </c:pt>
                <c:pt idx="69">
                  <c:v>3</c:v>
                </c:pt>
                <c:pt idx="70">
                  <c:v>3</c:v>
                </c:pt>
                <c:pt idx="71">
                  <c:v>3</c:v>
                </c:pt>
                <c:pt idx="72">
                  <c:v>3</c:v>
                </c:pt>
                <c:pt idx="73">
                  <c:v>4</c:v>
                </c:pt>
                <c:pt idx="74">
                  <c:v>4</c:v>
                </c:pt>
                <c:pt idx="75">
                  <c:v>3</c:v>
                </c:pt>
                <c:pt idx="76">
                  <c:v>3</c:v>
                </c:pt>
                <c:pt idx="77">
                  <c:v>3</c:v>
                </c:pt>
                <c:pt idx="78">
                  <c:v>3</c:v>
                </c:pt>
                <c:pt idx="79">
                  <c:v>3</c:v>
                </c:pt>
                <c:pt idx="80">
                  <c:v>3</c:v>
                </c:pt>
                <c:pt idx="81">
                  <c:v>4</c:v>
                </c:pt>
                <c:pt idx="82">
                  <c:v>4</c:v>
                </c:pt>
                <c:pt idx="83">
                  <c:v>3</c:v>
                </c:pt>
                <c:pt idx="84">
                  <c:v>3</c:v>
                </c:pt>
                <c:pt idx="85">
                  <c:v>3</c:v>
                </c:pt>
                <c:pt idx="86">
                  <c:v>3</c:v>
                </c:pt>
                <c:pt idx="87">
                  <c:v>1</c:v>
                </c:pt>
                <c:pt idx="88">
                  <c:v>1</c:v>
                </c:pt>
                <c:pt idx="89">
                  <c:v>3</c:v>
                </c:pt>
                <c:pt idx="90">
                  <c:v>3</c:v>
                </c:pt>
                <c:pt idx="91">
                  <c:v>5</c:v>
                </c:pt>
                <c:pt idx="92">
                  <c:v>5</c:v>
                </c:pt>
                <c:pt idx="93">
                  <c:v>3</c:v>
                </c:pt>
                <c:pt idx="94">
                  <c:v>3</c:v>
                </c:pt>
                <c:pt idx="95">
                  <c:v>3</c:v>
                </c:pt>
                <c:pt idx="96">
                  <c:v>3</c:v>
                </c:pt>
                <c:pt idx="97">
                  <c:v>3</c:v>
                </c:pt>
                <c:pt idx="98">
                  <c:v>3</c:v>
                </c:pt>
                <c:pt idx="99">
                  <c:v>2</c:v>
                </c:pt>
                <c:pt idx="100">
                  <c:v>2</c:v>
                </c:pt>
                <c:pt idx="101">
                  <c:v>3</c:v>
                </c:pt>
                <c:pt idx="102">
                  <c:v>3</c:v>
                </c:pt>
                <c:pt idx="103">
                  <c:v>3</c:v>
                </c:pt>
                <c:pt idx="104">
                  <c:v>3</c:v>
                </c:pt>
                <c:pt idx="105">
                  <c:v>3</c:v>
                </c:pt>
                <c:pt idx="106">
                  <c:v>3</c:v>
                </c:pt>
                <c:pt idx="107">
                  <c:v>2</c:v>
                </c:pt>
                <c:pt idx="108">
                  <c:v>2</c:v>
                </c:pt>
                <c:pt idx="109">
                  <c:v>3</c:v>
                </c:pt>
                <c:pt idx="110">
                  <c:v>3</c:v>
                </c:pt>
                <c:pt idx="111">
                  <c:v>2</c:v>
                </c:pt>
                <c:pt idx="112">
                  <c:v>2</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4</c:v>
                </c:pt>
                <c:pt idx="138">
                  <c:v>4</c:v>
                </c:pt>
                <c:pt idx="139">
                  <c:v>3</c:v>
                </c:pt>
                <c:pt idx="140">
                  <c:v>3</c:v>
                </c:pt>
                <c:pt idx="141">
                  <c:v>3</c:v>
                </c:pt>
                <c:pt idx="142">
                  <c:v>3</c:v>
                </c:pt>
                <c:pt idx="143">
                  <c:v>3</c:v>
                </c:pt>
                <c:pt idx="144">
                  <c:v>3</c:v>
                </c:pt>
                <c:pt idx="145">
                  <c:v>3</c:v>
                </c:pt>
                <c:pt idx="146">
                  <c:v>3</c:v>
                </c:pt>
                <c:pt idx="147">
                  <c:v>3</c:v>
                </c:pt>
                <c:pt idx="148">
                  <c:v>3</c:v>
                </c:pt>
                <c:pt idx="149">
                  <c:v>2</c:v>
                </c:pt>
                <c:pt idx="150">
                  <c:v>2</c:v>
                </c:pt>
                <c:pt idx="151">
                  <c:v>2</c:v>
                </c:pt>
                <c:pt idx="152">
                  <c:v>2</c:v>
                </c:pt>
                <c:pt idx="153">
                  <c:v>3</c:v>
                </c:pt>
                <c:pt idx="154">
                  <c:v>3</c:v>
                </c:pt>
                <c:pt idx="155">
                  <c:v>3</c:v>
                </c:pt>
                <c:pt idx="156">
                  <c:v>3</c:v>
                </c:pt>
                <c:pt idx="157">
                  <c:v>4</c:v>
                </c:pt>
                <c:pt idx="158">
                  <c:v>4</c:v>
                </c:pt>
                <c:pt idx="159">
                  <c:v>4</c:v>
                </c:pt>
                <c:pt idx="160">
                  <c:v>4</c:v>
                </c:pt>
                <c:pt idx="161">
                  <c:v>3</c:v>
                </c:pt>
                <c:pt idx="162">
                  <c:v>3</c:v>
                </c:pt>
                <c:pt idx="163">
                  <c:v>3</c:v>
                </c:pt>
                <c:pt idx="164">
                  <c:v>3</c:v>
                </c:pt>
                <c:pt idx="165">
                  <c:v>4</c:v>
                </c:pt>
                <c:pt idx="166">
                  <c:v>4</c:v>
                </c:pt>
                <c:pt idx="167">
                  <c:v>1</c:v>
                </c:pt>
                <c:pt idx="168">
                  <c:v>1</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237F-4362-B09D-2A4C4E86D1CE}"/>
            </c:ext>
          </c:extLst>
        </c:ser>
        <c:dLbls>
          <c:showLegendKey val="0"/>
          <c:showVal val="0"/>
          <c:showCatName val="0"/>
          <c:showSerName val="0"/>
          <c:showPercent val="0"/>
          <c:showBubbleSize val="0"/>
        </c:dLbls>
        <c:axId val="1865830527"/>
        <c:axId val="1983765999"/>
      </c:scatterChart>
      <c:valAx>
        <c:axId val="186583052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765999"/>
        <c:crosses val="autoZero"/>
        <c:crossBetween val="midCat"/>
      </c:valAx>
      <c:valAx>
        <c:axId val="198376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830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anlysis employee.xlsx]#staff joined over time!PivotTable4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Joining date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'#staff joined over time'!$C$4</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'#staff joined over time'!$B$5:$B$41</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'#staff joined over time'!$C$5:$C$41</c:f>
              <c:numCache>
                <c:formatCode>General</c:formatCode>
                <c:ptCount val="32"/>
                <c:pt idx="0">
                  <c:v>3</c:v>
                </c:pt>
                <c:pt idx="1">
                  <c:v>1</c:v>
                </c:pt>
                <c:pt idx="2">
                  <c:v>5</c:v>
                </c:pt>
                <c:pt idx="3">
                  <c:v>3</c:v>
                </c:pt>
                <c:pt idx="4">
                  <c:v>6</c:v>
                </c:pt>
                <c:pt idx="5">
                  <c:v>6</c:v>
                </c:pt>
                <c:pt idx="6">
                  <c:v>6</c:v>
                </c:pt>
                <c:pt idx="7">
                  <c:v>7</c:v>
                </c:pt>
                <c:pt idx="8">
                  <c:v>6</c:v>
                </c:pt>
                <c:pt idx="9">
                  <c:v>4</c:v>
                </c:pt>
                <c:pt idx="10">
                  <c:v>9</c:v>
                </c:pt>
                <c:pt idx="11">
                  <c:v>5</c:v>
                </c:pt>
                <c:pt idx="12">
                  <c:v>10</c:v>
                </c:pt>
                <c:pt idx="13">
                  <c:v>6</c:v>
                </c:pt>
                <c:pt idx="14">
                  <c:v>13</c:v>
                </c:pt>
                <c:pt idx="15">
                  <c:v>4</c:v>
                </c:pt>
                <c:pt idx="16">
                  <c:v>11</c:v>
                </c:pt>
                <c:pt idx="17">
                  <c:v>3</c:v>
                </c:pt>
                <c:pt idx="18">
                  <c:v>4</c:v>
                </c:pt>
                <c:pt idx="19">
                  <c:v>7</c:v>
                </c:pt>
                <c:pt idx="20">
                  <c:v>3</c:v>
                </c:pt>
                <c:pt idx="21">
                  <c:v>10</c:v>
                </c:pt>
                <c:pt idx="22">
                  <c:v>9</c:v>
                </c:pt>
                <c:pt idx="23">
                  <c:v>9</c:v>
                </c:pt>
                <c:pt idx="24">
                  <c:v>9</c:v>
                </c:pt>
                <c:pt idx="25">
                  <c:v>7</c:v>
                </c:pt>
                <c:pt idx="26">
                  <c:v>5</c:v>
                </c:pt>
                <c:pt idx="27">
                  <c:v>5</c:v>
                </c:pt>
                <c:pt idx="28">
                  <c:v>2</c:v>
                </c:pt>
                <c:pt idx="29">
                  <c:v>3</c:v>
                </c:pt>
                <c:pt idx="30">
                  <c:v>1</c:v>
                </c:pt>
                <c:pt idx="31">
                  <c:v>1</c:v>
                </c:pt>
              </c:numCache>
            </c:numRef>
          </c:val>
          <c:smooth val="0"/>
          <c:extLst>
            <c:ext xmlns:c16="http://schemas.microsoft.com/office/drawing/2014/chart" uri="{C3380CC4-5D6E-409C-BE32-E72D297353CC}">
              <c16:uniqueId val="{00000000-3DC6-4143-B3D2-4D1B1348D19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31312239"/>
        <c:axId val="1871361583"/>
      </c:lineChart>
      <c:catAx>
        <c:axId val="4313122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71361583"/>
        <c:crosses val="autoZero"/>
        <c:auto val="1"/>
        <c:lblAlgn val="ctr"/>
        <c:lblOffset val="100"/>
        <c:noMultiLvlLbl val="0"/>
      </c:catAx>
      <c:valAx>
        <c:axId val="1871361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3131223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'#staff joined over time'!$R$5</c:f>
              <c:strCache>
                <c:ptCount val="1"/>
                <c:pt idx="0">
                  <c:v>Runing Total</c:v>
                </c:pt>
              </c:strCache>
            </c:strRef>
          </c:tx>
          <c:spPr>
            <a:ln w="31750" cap="rnd">
              <a:solidFill>
                <a:schemeClr val="accent1"/>
              </a:solidFill>
              <a:round/>
            </a:ln>
            <a:effectLst/>
          </c:spPr>
          <c:marker>
            <c:symbol val="none"/>
          </c:marker>
          <c:cat>
            <c:numRef>
              <c:f>'#staff joined over time'!$P$6:$P$42</c:f>
              <c:numCache>
                <c:formatCode>mmm\-yy</c:formatCode>
                <c:ptCount val="37"/>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pt idx="36">
                  <c:v>45047</c:v>
                </c:pt>
              </c:numCache>
            </c:numRef>
          </c:cat>
          <c:val>
            <c:numRef>
              <c:f>'#staff joined over time'!$R$6:$R$42</c:f>
              <c:numCache>
                <c:formatCode>General</c:formatCode>
                <c:ptCount val="37"/>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pt idx="36">
                  <c:v>183</c:v>
                </c:pt>
              </c:numCache>
            </c:numRef>
          </c:val>
          <c:smooth val="0"/>
          <c:extLst>
            <c:ext xmlns:c16="http://schemas.microsoft.com/office/drawing/2014/chart" uri="{C3380CC4-5D6E-409C-BE32-E72D297353CC}">
              <c16:uniqueId val="{00000000-ACC5-4AA5-AAB0-7E7150028CF7}"/>
            </c:ext>
          </c:extLst>
        </c:ser>
        <c:dLbls>
          <c:showLegendKey val="0"/>
          <c:showVal val="0"/>
          <c:showCatName val="0"/>
          <c:showSerName val="0"/>
          <c:showPercent val="0"/>
          <c:showBubbleSize val="0"/>
        </c:dLbls>
        <c:smooth val="0"/>
        <c:axId val="1320921567"/>
        <c:axId val="1276926495"/>
      </c:lineChart>
      <c:dateAx>
        <c:axId val="1320921567"/>
        <c:scaling>
          <c:orientation val="minMax"/>
        </c:scaling>
        <c:delete val="0"/>
        <c:axPos val="b"/>
        <c:numFmt formatCode="mmm\-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926495"/>
        <c:crosses val="autoZero"/>
        <c:auto val="1"/>
        <c:lblOffset val="100"/>
        <c:baseTimeUnit val="months"/>
      </c:dateAx>
      <c:valAx>
        <c:axId val="12769264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092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anlysis employee.xlsx]Headcount by department!PivotTable1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'Headcount by department'!$C$4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'Headcount by department'!$B$5:$B$10</c:f>
              <c:strCache>
                <c:ptCount val="5"/>
                <c:pt idx="0">
                  <c:v>Finance</c:v>
                </c:pt>
                <c:pt idx="1">
                  <c:v>HR</c:v>
                </c:pt>
                <c:pt idx="2">
                  <c:v>Procurement</c:v>
                </c:pt>
                <c:pt idx="3">
                  <c:v>Sales</c:v>
                </c:pt>
                <c:pt idx="4">
                  <c:v>Website</c:v>
                </c:pt>
              </c:strCache>
            </c:strRef>
          </c:cat>
          <c:val>
            <c:numRef>
              <c:f>'Headcount by department'!$C$5:$C$10</c:f>
              <c:numCache>
                <c:formatCode>General</c:formatCode>
                <c:ptCount val="5"/>
                <c:pt idx="0">
                  <c:v>19</c:v>
                </c:pt>
                <c:pt idx="1">
                  <c:v>4</c:v>
                </c:pt>
                <c:pt idx="2">
                  <c:v>28</c:v>
                </c:pt>
                <c:pt idx="3">
                  <c:v>14</c:v>
                </c:pt>
                <c:pt idx="4">
                  <c:v>27</c:v>
                </c:pt>
              </c:numCache>
            </c:numRef>
          </c:val>
          <c:extLst>
            <c:ext xmlns:c16="http://schemas.microsoft.com/office/drawing/2014/chart" uri="{C3380CC4-5D6E-409C-BE32-E72D297353CC}">
              <c16:uniqueId val="{00000000-B381-46D5-BBDE-E47F572DF3DE}"/>
            </c:ext>
          </c:extLst>
        </c:ser>
        <c:dLbls>
          <c:dLblPos val="outEnd"/>
          <c:showLegendKey val="0"/>
          <c:showVal val="1"/>
          <c:showCatName val="0"/>
          <c:showSerName val="0"/>
          <c:showPercent val="0"/>
          <c:showBubbleSize val="0"/>
        </c:dLbls>
        <c:gapWidth val="25"/>
        <c:axId val="1285647567"/>
        <c:axId val="1168860383"/>
      </c:barChart>
      <c:catAx>
        <c:axId val="1285647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860383"/>
        <c:crosses val="autoZero"/>
        <c:auto val="1"/>
        <c:lblAlgn val="ctr"/>
        <c:lblOffset val="100"/>
        <c:noMultiLvlLbl val="0"/>
      </c:catAx>
      <c:valAx>
        <c:axId val="116886038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8564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anlysis employee.xlsx]Headcount by department!PivotTable2</c:name>
    <c:fmtId val="3"/>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'Headcount by department'!$J$4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'Headcount by department'!$I$5:$I$10</c:f>
              <c:strCache>
                <c:ptCount val="5"/>
                <c:pt idx="0">
                  <c:v>Finance</c:v>
                </c:pt>
                <c:pt idx="1">
                  <c:v>HR</c:v>
                </c:pt>
                <c:pt idx="2">
                  <c:v>Procurement</c:v>
                </c:pt>
                <c:pt idx="3">
                  <c:v>Sales</c:v>
                </c:pt>
                <c:pt idx="4">
                  <c:v>Website</c:v>
                </c:pt>
              </c:strCache>
            </c:strRef>
          </c:cat>
          <c:val>
            <c:numRef>
              <c:f>'Headcount by department'!$J$5:$J$10</c:f>
              <c:numCache>
                <c:formatCode>General</c:formatCode>
                <c:ptCount val="5"/>
                <c:pt idx="0">
                  <c:v>19</c:v>
                </c:pt>
                <c:pt idx="1">
                  <c:v>4</c:v>
                </c:pt>
                <c:pt idx="2">
                  <c:v>27</c:v>
                </c:pt>
                <c:pt idx="3">
                  <c:v>14</c:v>
                </c:pt>
                <c:pt idx="4">
                  <c:v>27</c:v>
                </c:pt>
              </c:numCache>
            </c:numRef>
          </c:val>
          <c:extLst>
            <c:ext xmlns:c16="http://schemas.microsoft.com/office/drawing/2014/chart" uri="{C3380CC4-5D6E-409C-BE32-E72D297353CC}">
              <c16:uniqueId val="{00000000-F631-4A48-8773-7B9185C2A5BC}"/>
            </c:ext>
          </c:extLst>
        </c:ser>
        <c:dLbls>
          <c:showLegendKey val="0"/>
          <c:showVal val="0"/>
          <c:showCatName val="0"/>
          <c:showSerName val="0"/>
          <c:showPercent val="0"/>
          <c:showBubbleSize val="0"/>
        </c:dLbls>
        <c:gapWidth val="25"/>
        <c:axId val="99731135"/>
        <c:axId val="1400268879"/>
      </c:barChart>
      <c:catAx>
        <c:axId val="99731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68879"/>
        <c:crosses val="autoZero"/>
        <c:auto val="1"/>
        <c:lblAlgn val="ctr"/>
        <c:lblOffset val="100"/>
        <c:noMultiLvlLbl val="0"/>
      </c:catAx>
      <c:valAx>
        <c:axId val="140026887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973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Salary Spread by- 10k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by- 10k </a:t>
          </a:r>
        </a:p>
      </cx:txPr>
    </cx:title>
    <cx:plotArea>
      <cx:plotAreaRegion>
        <cx:series layoutId="clusteredColumn" uniqueId="{E2216CC8-725B-4C25-B7B5-D6088B8A4A90}">
          <cx:dataLabels pos="inEnd">
            <cx:visibility seriesName="0" categoryName="0" value="1"/>
          </cx:dataLabels>
          <cx:dataId val="0"/>
          <cx:layoutPr>
            <cx:binning intervalClosed="r" underflow="40000">
              <cx:binSize val="10000"/>
            </cx:binning>
          </cx:layoutPr>
        </cx:series>
      </cx:plotAreaRegion>
      <cx:axis id="0">
        <cx:catScaling gapWidth="0"/>
        <cx:majorTickMarks type="out"/>
        <cx:tickLabels/>
      </cx:axis>
      <cx:axis id="1" hidden="1">
        <cx:valScaling/>
        <cx:majorTickMarks type="out"/>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Box Plot</a:t>
          </a:r>
        </a:p>
      </cx:txPr>
    </cx:title>
    <cx:plotArea>
      <cx:plotAreaRegion>
        <cx:series layoutId="boxWhisker" uniqueId="{8D53F00F-6126-45E8-A92A-01800E90F775}">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251460</xdr:colOff>
      <xdr:row>3</xdr:row>
      <xdr:rowOff>1</xdr:rowOff>
    </xdr:from>
    <xdr:to>
      <xdr:col>6</xdr:col>
      <xdr:colOff>518160</xdr:colOff>
      <xdr:row>8</xdr:row>
      <xdr:rowOff>137161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719B8C60-569F-47F1-B7BC-CB9D9F862CB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611187" y="540328"/>
              <a:ext cx="1832264" cy="1037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114300</xdr:rowOff>
    </xdr:from>
    <xdr:to>
      <xdr:col>10</xdr:col>
      <xdr:colOff>220980</xdr:colOff>
      <xdr:row>23</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B1ABF96-DD80-47A0-8FE2-A6945DFB5B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480060"/>
              <a:ext cx="5707380" cy="3733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312420</xdr:colOff>
      <xdr:row>2</xdr:row>
      <xdr:rowOff>106680</xdr:rowOff>
    </xdr:from>
    <xdr:to>
      <xdr:col>16</xdr:col>
      <xdr:colOff>213360</xdr:colOff>
      <xdr:row>22</xdr:row>
      <xdr:rowOff>144780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478FD54-B35B-430A-82C9-B62C14DA41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18020" y="472440"/>
              <a:ext cx="2948940" cy="3695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480060</xdr:colOff>
      <xdr:row>1</xdr:row>
      <xdr:rowOff>99060</xdr:rowOff>
    </xdr:from>
    <xdr:to>
      <xdr:col>12</xdr:col>
      <xdr:colOff>175260</xdr:colOff>
      <xdr:row>16</xdr:row>
      <xdr:rowOff>99060</xdr:rowOff>
    </xdr:to>
    <xdr:graphicFrame macro="">
      <xdr:nvGraphicFramePr>
        <xdr:cNvPr id="3" name="Chart 2">
          <a:extLst>
            <a:ext uri="{FF2B5EF4-FFF2-40B4-BE49-F238E27FC236}">
              <a16:creationId xmlns:a16="http://schemas.microsoft.com/office/drawing/2014/main" id="{EECC59AB-F89C-4817-90A3-61160BD15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160020</xdr:colOff>
      <xdr:row>2</xdr:row>
      <xdr:rowOff>26670</xdr:rowOff>
    </xdr:from>
    <xdr:to>
      <xdr:col>13</xdr:col>
      <xdr:colOff>38100</xdr:colOff>
      <xdr:row>13</xdr:row>
      <xdr:rowOff>160020</xdr:rowOff>
    </xdr:to>
    <xdr:graphicFrame macro="">
      <xdr:nvGraphicFramePr>
        <xdr:cNvPr id="2" name="Chart 1">
          <a:extLst>
            <a:ext uri="{FF2B5EF4-FFF2-40B4-BE49-F238E27FC236}">
              <a16:creationId xmlns:a16="http://schemas.microsoft.com/office/drawing/2014/main" id="{94B6A40F-E316-4AAF-B12A-6EC2AE8ED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411480</xdr:colOff>
      <xdr:row>16</xdr:row>
      <xdr:rowOff>7620</xdr:rowOff>
    </xdr:from>
    <xdr:to>
      <xdr:col>13</xdr:col>
      <xdr:colOff>0</xdr:colOff>
      <xdr:row>32</xdr:row>
      <xdr:rowOff>83820</xdr:rowOff>
    </xdr:to>
    <xdr:graphicFrame macro="">
      <xdr:nvGraphicFramePr>
        <xdr:cNvPr id="4" name="Chart 3">
          <a:extLst>
            <a:ext uri="{FF2B5EF4-FFF2-40B4-BE49-F238E27FC236}">
              <a16:creationId xmlns:a16="http://schemas.microsoft.com/office/drawing/2014/main" id="{438DAB3D-105F-4AA5-B76B-72271AFDD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7620</xdr:colOff>
      <xdr:row>1</xdr:row>
      <xdr:rowOff>160020</xdr:rowOff>
    </xdr:from>
    <xdr:to>
      <xdr:col>7</xdr:col>
      <xdr:colOff>30480</xdr:colOff>
      <xdr:row>6</xdr:row>
      <xdr:rowOff>167640</xdr:rowOff>
    </xdr:to>
    <xdr:cxnSp macro="">
      <xdr:nvCxnSpPr>
        <xdr:cNvPr id="3" name="Straight Connector 2">
          <a:extLst>
            <a:ext uri="{FF2B5EF4-FFF2-40B4-BE49-F238E27FC236}">
              <a16:creationId xmlns:a16="http://schemas.microsoft.com/office/drawing/2014/main" id="{552BE9D0-4D76-4142-B20A-B434B638D994}"/>
            </a:ext>
          </a:extLst>
        </xdr:cNvPr>
        <xdr:cNvCxnSpPr/>
      </xdr:nvCxnSpPr>
      <xdr:spPr>
        <a:xfrm>
          <a:off x="4259580" y="525780"/>
          <a:ext cx="22860" cy="1501140"/>
        </a:xfrm>
        <a:prstGeom prst="line">
          <a:avLst/>
        </a:prstGeom>
        <a:ln w="9525" cap="flat" cmpd="sng" algn="ctr">
          <a:solidFill>
            <a:schemeClr val="bg1">
              <a:lumMod val="8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0</xdr:colOff>
      <xdr:row>9</xdr:row>
      <xdr:rowOff>175260</xdr:rowOff>
    </xdr:from>
    <xdr:to>
      <xdr:col>6</xdr:col>
      <xdr:colOff>7620</xdr:colOff>
      <xdr:row>23</xdr:row>
      <xdr:rowOff>0</xdr:rowOff>
    </xdr:to>
    <xdr:graphicFrame macro="">
      <xdr:nvGraphicFramePr>
        <xdr:cNvPr id="6" name="Chart 5">
          <a:extLst>
            <a:ext uri="{FF2B5EF4-FFF2-40B4-BE49-F238E27FC236}">
              <a16:creationId xmlns:a16="http://schemas.microsoft.com/office/drawing/2014/main" id="{0D8F7B7C-D3FB-422C-86B8-2B3D7DDE6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10</xdr:row>
      <xdr:rowOff>0</xdr:rowOff>
    </xdr:from>
    <xdr:to>
      <xdr:col>13</xdr:col>
      <xdr:colOff>0</xdr:colOff>
      <xdr:row>23</xdr:row>
      <xdr:rowOff>15240</xdr:rowOff>
    </xdr:to>
    <xdr:graphicFrame macro="">
      <xdr:nvGraphicFramePr>
        <xdr:cNvPr id="7" name="Chart 6">
          <a:extLst>
            <a:ext uri="{FF2B5EF4-FFF2-40B4-BE49-F238E27FC236}">
              <a16:creationId xmlns:a16="http://schemas.microsoft.com/office/drawing/2014/main" id="{5C018477-C6DD-4DFD-B016-D43A971A4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9</xdr:row>
      <xdr:rowOff>30480</xdr:rowOff>
    </xdr:from>
    <xdr:to>
      <xdr:col>7</xdr:col>
      <xdr:colOff>38100</xdr:colOff>
      <xdr:row>23</xdr:row>
      <xdr:rowOff>83820</xdr:rowOff>
    </xdr:to>
    <xdr:cxnSp macro="">
      <xdr:nvCxnSpPr>
        <xdr:cNvPr id="4" name="Straight Connector 3">
          <a:extLst>
            <a:ext uri="{FF2B5EF4-FFF2-40B4-BE49-F238E27FC236}">
              <a16:creationId xmlns:a16="http://schemas.microsoft.com/office/drawing/2014/main" id="{4C36180E-D6EE-4DCB-89D8-40C67DFFC6FE}"/>
            </a:ext>
          </a:extLst>
        </xdr:cNvPr>
        <xdr:cNvCxnSpPr/>
      </xdr:nvCxnSpPr>
      <xdr:spPr>
        <a:xfrm>
          <a:off x="4290060" y="2438400"/>
          <a:ext cx="0" cy="2613660"/>
        </a:xfrm>
        <a:prstGeom prst="line">
          <a:avLst/>
        </a:prstGeom>
        <a:ln w="9525" cap="flat" cmpd="sng" algn="ctr">
          <a:solidFill>
            <a:schemeClr val="bg1">
              <a:lumMod val="85000"/>
            </a:schemeClr>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rth Tomar" refreshedDate="45317.724672800927" createdVersion="6" refreshedVersion="6" minRefreshableVersion="3" recordCount="183" xr:uid="{6DB78D86-C172-490A-9063-6A4E1238F7ED}">
  <cacheSource type="worksheet">
    <worksheetSource name="staff"/>
  </cacheSource>
  <cacheFields count="12">
    <cacheField name="Name" numFmtId="0">
      <sharedItems count="183">
        <s v="Anjushri Chandiramani"/>
        <s v="Ewart Laphorn"/>
        <s v="Heer Pennathur"/>
        <s v="Tawnya Tickel"/>
        <s v="Kaishori Harathi Kateel"/>
        <s v="Valentia Etteridge"/>
        <s v="Sarayu Ragunathan"/>
        <s v="Roddy Speechley"/>
        <s v="Sahila Chandrasekhar"/>
        <s v="Benny Karolovsky"/>
        <s v="Dhruv Manjunath"/>
        <s v="Tracy Renad"/>
        <s v="Ramnath Ravuri"/>
        <s v="Wilone O'Kielt"/>
        <s v="Sarojini Naueshwara"/>
        <s v="Hogan Iles"/>
        <s v="Ilesh Dasgupta"/>
        <s v="Mahalia Larcher"/>
        <s v="Krishnakanta Vellanki"/>
        <s v="Lindy Guillet"/>
        <s v="Deepali Charan"/>
        <s v="Bandhula Sathyanna"/>
        <s v="Mollie Hanway"/>
        <s v="Makshi Vinutha"/>
        <s v="Halimeda Kuscha"/>
        <s v="Narois Motiwala"/>
        <s v="Bev Lashley"/>
        <s v="Damayanti Thangavadivelu"/>
        <s v="Madelene Upcott"/>
        <s v="Sawini Chandan"/>
        <s v="Rafaelita Blaksland"/>
        <s v="Hridaynath Tendulkar"/>
        <s v="Kaine Padly"/>
        <s v="Sahas Sanabhi Shrikant"/>
        <s v="Kissiah Maydway"/>
        <s v="Shevantilal Muppala"/>
        <s v="Janene Hairsine"/>
        <s v="Manjusri Ruchi"/>
        <s v="Caro Chappel"/>
        <s v="Sartaj Probal"/>
        <s v="Cherlyn Barter"/>
        <s v="Satyendra Venkatadri"/>
        <s v="Dyna Doucette"/>
        <s v="Amlankusum Rajabhushan"/>
        <s v="Collin Jagson"/>
        <s v="Vasu Nandin"/>
        <s v="Bernie Gorges"/>
        <s v="Baruna Ogale"/>
        <s v="Simon Kembery"/>
        <s v="Mithil Nadkarni"/>
        <s v="Constantino Espley"/>
        <s v="Sukhdev Nageshwar"/>
        <s v="Torrance Collier"/>
        <s v="Purnendu Vijayarangan"/>
        <s v="Hinda Label"/>
        <s v="Deepit Ranjana"/>
        <s v="Leilah Yesinin"/>
        <s v="Kamalakshi Mukundan"/>
        <s v="Enoch Dowrey"/>
        <s v="Rukma Vinita"/>
        <s v="Madge McCloughen"/>
        <s v="Karuna Pashupathy"/>
        <s v="Dennison Crosswaite"/>
        <s v="Gangadutt Ragha"/>
        <s v="Ches Bonnell"/>
        <s v="Godavari Veena"/>
        <s v="Merrilee Plenty"/>
        <s v="Madhumati Gazala Soumitra"/>
        <s v="Sibyl Dunkirk"/>
        <s v="Tarala Vishaal"/>
        <s v="Karlen McCaffrey"/>
        <s v="Kunja Prashanta Vibha"/>
        <s v="Agnes Collicott"/>
        <s v="Bhuvan Pals"/>
        <s v="Van Tuxwell"/>
        <s v="Udyan Lanka"/>
        <s v="Kellsie Waby"/>
        <s v="Shulabh Qutub Sundaramoorthy"/>
        <s v="Gray Seamon"/>
        <s v="Rushil Kripa"/>
        <s v="Allene Gobbet"/>
        <s v="Shreela Ramasubraman"/>
        <s v="Virginia McConville"/>
        <s v="Indu Varada Sumedh"/>
        <s v="Beverie Moffet"/>
        <s v="Sameer Shashank Sapra"/>
        <s v="Shari McNee"/>
        <s v="Ayog Chakrabarti"/>
        <s v="Camilla Castle"/>
        <s v="Hemavati Muthiah"/>
        <s v="Elia Cockton"/>
        <s v="Nanak Sapna"/>
        <s v="Barr Faughny"/>
        <s v="Yauvani Tarpa"/>
        <s v="Gigi Bohling"/>
        <s v="Kulbhushan Moorthy"/>
        <s v="Bennie Pepis"/>
        <s v="Ranajay Kailashnath Richa"/>
        <s v="Ambros Murthwaite"/>
        <s v="Chandana Sannidhi Surnilla"/>
        <s v="Shayne Stegel"/>
        <s v="Shekhar Eswara"/>
        <s v="Myer McCory"/>
        <s v="Rameshwari Chikodi"/>
        <s v="Andria Kimpton"/>
        <s v="Jaishree Atasi Yavatkar"/>
        <s v="Murry Dryburgh"/>
        <s v="Devasree Fullara Saurin"/>
        <s v="Hyacinthie Braybrooke"/>
        <s v="Mahindra Sreedharan"/>
        <s v="Ebonee Roxburgh"/>
        <s v="Kantimoy Pritish"/>
        <s v="Husein Augar"/>
        <s v="Agrata Rajarama"/>
        <s v="Marney O'Breen"/>
        <s v="Abhaya Priyavardhan"/>
        <s v="Kath Bletsoe"/>
        <s v="Kevalkumar Solanki"/>
        <s v="Teressa Udden"/>
        <s v="Upendra Swati"/>
        <s v="Curtice Advani"/>
        <s v="Fullara Sushanti Mokate"/>
        <s v="Vic Radolf"/>
        <s v="Mardav Ramaswami"/>
        <s v="Mallorie Waber"/>
        <s v="Lalit Kothari"/>
        <s v="Jehu Rudeforth"/>
        <s v="Asija Pothireddy"/>
        <s v="My Hanscome"/>
        <s v="Vinanti Choudhari"/>
        <s v="Lilyan Klimpt"/>
        <s v="Krittika Gaekwad"/>
        <s v="Oby Sorrel"/>
        <s v="Pratigya Rema"/>
        <s v="Brien Boise"/>
        <s v="Shattesh Utpat"/>
        <s v="Kelci Walkden"/>
        <s v="Mirium Seemantini Shivakumar"/>
        <s v="Oran Buxcy"/>
        <s v="Sanchali Shirish"/>
        <s v="Alta Kaszper"/>
        <s v="Pragya Nilufar"/>
        <s v="William Reeveley"/>
        <s v="Geena Raghavanpillai"/>
        <s v="Chitrasen Laul"/>
        <s v="Hoyt D'Alesco"/>
        <s v="Zach Polon"/>
        <s v="Anumati Shyamari Meherhomji"/>
        <s v="Tatum Hush"/>
        <s v="Gumwant Veera"/>
        <s v="Kaye Crocroft"/>
        <s v="Daruka Ghazali"/>
        <s v="Violante Courtonne"/>
        <s v="Vanmala Shriharsha"/>
        <s v="Esmaria Denecamp"/>
        <s v="Amal Nimesh"/>
        <s v="Gunar Cockshoot"/>
        <s v="Piyali Mahanthapa"/>
        <s v="Erin Androsik"/>
        <s v="Ardhendu Abhichandra Jayakar"/>
        <s v="Jan Morforth"/>
        <s v="Shiuli Sapna"/>
        <s v="Dell Molloy"/>
        <s v="Madhavdas Buhpathi"/>
        <s v="Florinda Crace"/>
        <s v="Yagna Sujeev"/>
        <s v="Kassi Jonson"/>
        <s v="Rupak Mehra"/>
        <s v="Drusy MacCombe"/>
        <s v="Jagajeet Viraj"/>
        <s v="Dotty Strutley"/>
        <s v="Prerana Nishita"/>
        <s v="Crissie Cordel"/>
        <s v="Shobhana Samuel"/>
        <s v="Archibald Filliskirk"/>
        <s v="Akbar Sorabhjee"/>
        <s v="Orton Livick"/>
        <s v="Waheeda Vasuman"/>
        <s v="Bili Sizey"/>
        <s v="Suchira Bhanupriya Tapti"/>
        <s v="Niall Selesnick"/>
        <s v="Shubhra Potla"/>
        <s v="Gretchen Callow"/>
      </sharedItems>
    </cacheField>
    <cacheField name="Gender" numFmtId="0">
      <sharedItems/>
    </cacheField>
    <cacheField name="Age" numFmtId="0">
      <sharedItems containsSemiMixedTypes="0" containsString="0" containsNumber="1" containsInteger="1" minValue="19" maxValue="46"/>
    </cacheField>
    <cacheField name="Rating" numFmtId="0">
      <sharedItems count="5">
        <s v="Average"/>
        <s v="Poor"/>
        <s v="Very poor"/>
        <s v="Above average"/>
        <s v="Exceptional"/>
      </sharedItems>
    </cacheField>
    <cacheField name="Date Joined" numFmtId="14">
      <sharedItems containsSemiMixedTypes="0" containsNonDate="0" containsDate="1" containsString="0" minDate="2020-05-07T00:00:00" maxDate="2023-04-30T00:00:00" count="160">
        <d v="2020-08-18T00:00:00"/>
        <d v="2020-10-18T00:00:00"/>
        <d v="2020-05-07T00:00:00"/>
        <d v="2020-07-07T00:00:00"/>
        <d v="2021-07-12T00:00:00"/>
        <d v="2021-09-12T00:00:00"/>
        <d v="2020-09-29T00:00:00"/>
        <d v="2020-11-29T00:00:00"/>
        <d v="2020-09-11T00:00:00"/>
        <d v="2020-11-11T00:00:00"/>
        <d v="2020-07-11T00:00:00"/>
        <d v="2023-02-28T00:00:00"/>
        <d v="2023-04-29T00:00:00"/>
        <d v="2022-08-16T00:00:00"/>
        <d v="2022-10-16T00:00:00"/>
        <d v="2021-12-17T00:00:00"/>
        <d v="2022-02-17T00:00:00"/>
        <d v="2021-07-07T00:00:00"/>
        <d v="2021-09-07T00:00:00"/>
        <d v="2022-03-22T00:00:00"/>
        <d v="2020-12-18T00:00:00"/>
        <d v="2022-08-27T00:00:00"/>
        <d v="2022-10-27T00:00:00"/>
        <d v="2020-10-15T00:00:00"/>
        <d v="2020-12-15T00:00:00"/>
        <d v="2022-04-14T00:00:00"/>
        <d v="2022-06-14T00:00:00"/>
        <d v="2021-04-30T00:00:00"/>
        <d v="2021-06-30T00:00:00"/>
        <d v="2021-07-20T00:00:00"/>
        <d v="2021-09-20T00:00:00"/>
        <d v="2021-07-01T00:00:00"/>
        <d v="2021-09-01T00:00:00"/>
        <d v="2021-08-17T00:00:00"/>
        <d v="2021-10-17T00:00:00"/>
        <d v="2021-05-04T00:00:00"/>
        <d v="2021-07-04T00:00:00"/>
        <d v="2022-01-29T00:00:00"/>
        <d v="2022-03-29T00:00:00"/>
        <d v="2022-04-12T00:00:00"/>
        <d v="2022-06-12T00:00:00"/>
        <d v="2022-03-05T00:00:00"/>
        <d v="2022-05-05T00:00:00"/>
        <d v="2022-01-10T00:00:00"/>
        <d v="2022-03-10T00:00:00"/>
        <d v="2021-01-08T00:00:00"/>
        <d v="2021-03-08T00:00:00"/>
        <d v="2021-12-14T00:00:00"/>
        <d v="2022-02-14T00:00:00"/>
        <d v="2020-10-25T00:00:00"/>
        <d v="2020-12-25T00:00:00"/>
        <d v="2020-11-09T00:00:00"/>
        <d v="2021-01-09T00:00:00"/>
        <d v="2021-07-06T00:00:00"/>
        <d v="2021-09-06T00:00:00"/>
        <d v="2020-12-09T00:00:00"/>
        <d v="2021-02-09T00:00:00"/>
        <d v="2022-06-01T00:00:00"/>
        <d v="2022-08-01T00:00:00"/>
        <d v="2021-01-16T00:00:00"/>
        <d v="2021-03-16T00:00:00"/>
        <d v="2021-03-22T00:00:00"/>
        <d v="2021-05-22T00:00:00"/>
        <d v="2021-03-21T00:00:00"/>
        <d v="2021-05-21T00:00:00"/>
        <d v="2022-07-05T00:00:00"/>
        <d v="2022-09-05T00:00:00"/>
        <d v="2022-03-13T00:00:00"/>
        <d v="2022-05-13T00:00:00"/>
        <d v="2022-05-02T00:00:00"/>
        <d v="2022-07-02T00:00:00"/>
        <d v="2021-08-25T00:00:00"/>
        <d v="2021-10-25T00:00:00"/>
        <d v="2021-09-29T00:00:00"/>
        <d v="2021-11-29T00:00:00"/>
        <d v="2021-07-11T00:00:00"/>
        <d v="2021-09-11T00:00:00"/>
        <d v="2020-10-20T00:00:00"/>
        <d v="2020-12-20T00:00:00"/>
        <d v="2021-02-15T00:00:00"/>
        <d v="2021-04-27T00:00:00"/>
        <d v="2021-06-27T00:00:00"/>
        <d v="2021-02-26T00:00:00"/>
        <d v="2021-04-26T00:00:00"/>
        <d v="2022-06-06T00:00:00"/>
        <d v="2022-08-06T00:00:00"/>
        <d v="2021-05-08T00:00:00"/>
        <d v="2021-07-08T00:00:00"/>
        <d v="2021-03-17T00:00:00"/>
        <d v="2021-05-17T00:00:00"/>
        <d v="2022-05-16T00:00:00"/>
        <d v="2022-07-16T00:00:00"/>
        <d v="2022-04-19T00:00:00"/>
        <d v="2022-06-19T00:00:00"/>
        <d v="2021-01-18T00:00:00"/>
        <d v="2021-03-18T00:00:00"/>
        <d v="2022-03-20T00:00:00"/>
        <d v="2022-05-20T00:00:00"/>
        <d v="2021-10-07T00:00:00"/>
        <d v="2021-12-07T00:00:00"/>
        <d v="2021-05-12T00:00:00"/>
        <d v="2021-03-01T00:00:00"/>
        <d v="2021-05-01T00:00:00"/>
        <d v="2021-05-06T00:00:00"/>
        <d v="2020-06-24T00:00:00"/>
        <d v="2020-08-24T00:00:00"/>
        <d v="2021-12-05T00:00:00"/>
        <d v="2022-02-05T00:00:00"/>
        <d v="2020-09-13T00:00:00"/>
        <d v="2020-11-13T00:00:00"/>
        <d v="2022-02-15T00:00:00"/>
        <d v="2022-04-15T00:00:00"/>
        <d v="2021-12-20T00:00:00"/>
        <d v="2022-02-20T00:00:00"/>
        <d v="2020-12-16T00:00:00"/>
        <d v="2021-02-16T00:00:00"/>
        <d v="2021-01-22T00:00:00"/>
        <d v="2022-02-02T00:00:00"/>
        <d v="2022-04-02T00:00:00"/>
        <d v="2022-02-12T00:00:00"/>
        <d v="2022-07-20T00:00:00"/>
        <d v="2021-03-13T00:00:00"/>
        <d v="2021-05-13T00:00:00"/>
        <d v="2020-08-30T00:00:00"/>
        <d v="2020-10-30T00:00:00"/>
        <d v="2021-09-09T00:00:00"/>
        <d v="2021-11-09T00:00:00"/>
        <d v="2021-07-26T00:00:00"/>
        <d v="2021-06-03T00:00:00"/>
        <d v="2021-09-26T00:00:00"/>
        <d v="2021-08-03T00:00:00"/>
        <d v="2021-04-10T00:00:00"/>
        <d v="2021-06-10T00:00:00"/>
        <d v="2021-06-28T00:00:00"/>
        <d v="2021-08-28T00:00:00"/>
        <d v="2022-04-09T00:00:00"/>
        <d v="2022-06-09T00:00:00"/>
        <d v="2021-11-06T00:00:00"/>
        <d v="2022-01-06T00:00:00"/>
        <d v="2021-11-11T00:00:00"/>
        <d v="2020-05-29T00:00:00"/>
        <d v="2020-07-29T00:00:00"/>
        <d v="2021-01-29T00:00:00"/>
        <d v="2021-05-23T00:00:00"/>
        <d v="2021-07-23T00:00:00"/>
        <d v="2021-04-07T00:00:00"/>
        <d v="2021-06-07T00:00:00"/>
        <d v="2022-09-16T00:00:00"/>
        <d v="2020-09-10T00:00:00"/>
        <d v="2020-11-10T00:00:00"/>
        <d v="2021-12-19T00:00:00"/>
        <d v="2022-02-19T00:00:00"/>
        <d v="2022-06-15T00:00:00"/>
        <d v="2020-07-30T00:00:00"/>
        <d v="2020-09-30T00:00:00"/>
        <d v="2021-12-28T00:00:00"/>
        <d v="2022-02-28T00:00:00"/>
        <d v="2020-05-11T00:00:00"/>
        <d v="2022-02-27T00:00:00"/>
        <d v="2022-04-27T00:00:00"/>
      </sharedItems>
      <fieldGroup par="11" base="4">
        <rangePr groupBy="months" startDate="2020-05-07T00:00:00" endDate="2023-04-30T00:00:00"/>
        <groupItems count="14">
          <s v="&lt;5/7/2020"/>
          <s v="Jan"/>
          <s v="Feb"/>
          <s v="Mar"/>
          <s v="Apr"/>
          <s v="May"/>
          <s v="Jun"/>
          <s v="Jul"/>
          <s v="Aug"/>
          <s v="Sep"/>
          <s v="Oct"/>
          <s v="Nov"/>
          <s v="Dec"/>
          <s v="&gt;4/30/2023"/>
        </groupItems>
      </fieldGroup>
    </cacheField>
    <cacheField name="Department" numFmtId="0">
      <sharedItems count="5">
        <s v="HR"/>
        <s v="Website"/>
        <s v="Procurement"/>
        <s v="Finance"/>
        <s v="Sales"/>
      </sharedItems>
    </cacheField>
    <cacheField name="Salary" numFmtId="165">
      <sharedItems containsSemiMixedTypes="0" containsString="0" containsNumber="1" containsInteger="1" minValue="33920" maxValue="119110"/>
    </cacheField>
    <cacheField name="Country" numFmtId="0">
      <sharedItems count="2">
        <s v="IND"/>
        <s v="NZ"/>
      </sharedItems>
    </cacheField>
    <cacheField name="Tenure" numFmtId="164">
      <sharedItems containsSemiMixedTypes="0" containsString="0" containsNumber="1" minValue="0.74520547945205484" maxValue="3.7232876712328768"/>
    </cacheField>
    <cacheField name="Bonus" numFmtId="165">
      <sharedItems containsSemiMixedTypes="0" containsString="0" containsNumber="1" minValue="678.4" maxValue="3573.2999999999997"/>
    </cacheField>
    <cacheField name="Quarters" numFmtId="0" databaseField="0">
      <fieldGroup base="4">
        <rangePr groupBy="quarters" startDate="2020-05-07T00:00:00" endDate="2023-04-30T00:00:00"/>
        <groupItems count="6">
          <s v="&lt;5/7/2020"/>
          <s v="Qtr1"/>
          <s v="Qtr2"/>
          <s v="Qtr3"/>
          <s v="Qtr4"/>
          <s v="&gt;4/30/2023"/>
        </groupItems>
      </fieldGroup>
    </cacheField>
    <cacheField name="Years" numFmtId="0" databaseField="0">
      <fieldGroup base="4">
        <rangePr groupBy="years" startDate="2020-05-07T00:00:00" endDate="2023-04-30T00:00:00"/>
        <groupItems count="6">
          <s v="&lt;5/7/2020"/>
          <s v="2020"/>
          <s v="2021"/>
          <s v="2022"/>
          <s v="2023"/>
          <s v="&gt;4/30/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Tomar" refreshedDate="45385.550645254632" backgroundQuery="1" createdVersion="6" refreshedVersion="8" minRefreshableVersion="3" recordCount="0" supportSubquery="1" supportAdvancedDrill="1" xr:uid="{DD4003F5-2402-44BA-8169-7F0F2296B4C2}">
  <cacheSource type="external" connectionId="4"/>
  <cacheFields count="6">
    <cacheField name="[staff].[Gender].[Gender]" caption="Gender" numFmtId="0" hierarchy="1" level="1">
      <sharedItems count="2">
        <s v="Female"/>
        <s v="Male"/>
      </sharedItems>
    </cacheField>
    <cacheField name="[Measures].[Count of Name]" caption="Count of Name" numFmtId="0" hierarchy="11" level="32767"/>
    <cacheField name="[Measures].[Average of Age]" caption="Average of Age" numFmtId="0" hierarchy="13" level="32767"/>
    <cacheField name="[Measures].[Average of Salary]" caption="Average of Salary" numFmtId="0" hierarchy="15" level="32767"/>
    <cacheField name="[Measures].[Average of Tenure]" caption="Average of Tenure" numFmtId="0" hierarchy="17" level="32767"/>
    <cacheField name="[staff].[Country].[Country]" caption="Country" numFmtId="0" hierarchy="7" level="1">
      <sharedItems containsSemiMixedTypes="0" containsNonDate="0" containsString="0"/>
    </cacheField>
  </cacheFields>
  <cacheHierarchies count="18">
    <cacheHierarchy uniqueName="[staff].[Name]" caption="Name" attribute="1" defaultMemberUniqueName="[staff].[Name].[All]" allUniqueName="[staff].[Name].[All]" dimensionUniqueName="[staff]" displayFolder="" count="2"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2" memberValueDatatype="20" unbalanced="0"/>
    <cacheHierarchy uniqueName="[staff].[Rating]" caption="Rating" attribute="1" defaultMemberUniqueName="[staff].[Rating].[All]" allUniqueName="[staff].[Rating].[All]" dimensionUniqueName="[staff]" displayFolder="" count="2"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epartment]" caption="Department" attribute="1" defaultMemberUniqueName="[staff].[Department].[All]" allUniqueName="[staff].[Department].[All]" dimensionUniqueName="[staff]" displayFolder="" count="2" memberValueDatatype="130" unbalanced="0"/>
    <cacheHierarchy uniqueName="[staff].[Salary]" caption="Salary" attribute="1" defaultMemberUniqueName="[staff].[Salary].[All]" allUniqueName="[staff].[Salary].[All]" dimensionUniqueName="[staff]" displayFolder="" count="2"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2"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arth Tomar" refreshedDate="45317.715722800924" backgroundQuery="1" createdVersion="3" refreshedVersion="6" minRefreshableVersion="3" recordCount="0" supportSubquery="1" supportAdvancedDrill="1" xr:uid="{A7066936-794B-4BF3-8749-FD15CF5B41CB}">
  <cacheSource type="external" connectionId="4">
    <extLst>
      <ext xmlns:x14="http://schemas.microsoft.com/office/spreadsheetml/2009/9/main" uri="{F057638F-6D5F-4e77-A914-E7F072B9BCA8}">
        <x14:sourceConnection name="ThisWorkbookDataModel"/>
      </ext>
    </extLst>
  </cacheSource>
  <cacheFields count="0"/>
  <cacheHierarchies count="18">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61523865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x v="0"/>
    <s v="Female"/>
    <n v="27"/>
    <x v="0"/>
    <x v="0"/>
    <x v="0"/>
    <n v="119110"/>
    <x v="0"/>
    <n v="3.441095890410959"/>
    <n v="3573.2999999999997"/>
  </r>
  <r>
    <x v="1"/>
    <s v="Female"/>
    <n v="27"/>
    <x v="0"/>
    <x v="1"/>
    <x v="0"/>
    <n v="119110"/>
    <x v="1"/>
    <n v="3.2739726027397262"/>
    <n v="3573.2999999999997"/>
  </r>
  <r>
    <x v="2"/>
    <s v="Male"/>
    <n v="36"/>
    <x v="0"/>
    <x v="2"/>
    <x v="1"/>
    <n v="118840"/>
    <x v="0"/>
    <n v="3.7232876712328768"/>
    <n v="3565.2"/>
  </r>
  <r>
    <x v="3"/>
    <s v="Male"/>
    <n v="36"/>
    <x v="0"/>
    <x v="3"/>
    <x v="1"/>
    <n v="118840"/>
    <x v="1"/>
    <n v="3.5561643835616437"/>
    <n v="3565.2"/>
  </r>
  <r>
    <x v="4"/>
    <s v="Female"/>
    <n v="37"/>
    <x v="0"/>
    <x v="4"/>
    <x v="0"/>
    <n v="118100"/>
    <x v="0"/>
    <n v="2.5424657534246577"/>
    <n v="3543"/>
  </r>
  <r>
    <x v="5"/>
    <s v="Female"/>
    <n v="37"/>
    <x v="0"/>
    <x v="5"/>
    <x v="0"/>
    <n v="118100"/>
    <x v="1"/>
    <n v="2.3726027397260272"/>
    <n v="3543"/>
  </r>
  <r>
    <x v="6"/>
    <s v="Male"/>
    <n v="33"/>
    <x v="0"/>
    <x v="6"/>
    <x v="2"/>
    <n v="115920"/>
    <x v="0"/>
    <n v="3.3260273972602739"/>
    <n v="3477.6"/>
  </r>
  <r>
    <x v="7"/>
    <s v="Male"/>
    <n v="33"/>
    <x v="0"/>
    <x v="7"/>
    <x v="2"/>
    <n v="115920"/>
    <x v="1"/>
    <n v="3.1589041095890411"/>
    <n v="3477.6"/>
  </r>
  <r>
    <x v="8"/>
    <s v="Others"/>
    <n v="37"/>
    <x v="1"/>
    <x v="8"/>
    <x v="3"/>
    <n v="115440"/>
    <x v="0"/>
    <n v="3.3753424657534246"/>
    <n v="3463.2"/>
  </r>
  <r>
    <x v="9"/>
    <s v="Others"/>
    <n v="37"/>
    <x v="1"/>
    <x v="9"/>
    <x v="3"/>
    <n v="115440"/>
    <x v="1"/>
    <n v="3.2082191780821918"/>
    <n v="3463.2"/>
  </r>
  <r>
    <x v="10"/>
    <s v="Female"/>
    <n v="36"/>
    <x v="0"/>
    <x v="10"/>
    <x v="2"/>
    <n v="114890"/>
    <x v="0"/>
    <n v="3.5452054794520547"/>
    <n v="3446.7"/>
  </r>
  <r>
    <x v="11"/>
    <s v="Female"/>
    <n v="36"/>
    <x v="0"/>
    <x v="8"/>
    <x v="2"/>
    <n v="114890"/>
    <x v="1"/>
    <n v="3.3753424657534246"/>
    <n v="3446.7"/>
  </r>
  <r>
    <x v="12"/>
    <s v="Female"/>
    <n v="44"/>
    <x v="0"/>
    <x v="11"/>
    <x v="1"/>
    <n v="114870"/>
    <x v="0"/>
    <n v="0.90958904109589045"/>
    <n v="2297.4"/>
  </r>
  <r>
    <x v="13"/>
    <s v="Female"/>
    <n v="43"/>
    <x v="0"/>
    <x v="12"/>
    <x v="1"/>
    <n v="114870"/>
    <x v="1"/>
    <n v="0.74520547945205484"/>
    <n v="2297.4"/>
  </r>
  <r>
    <x v="14"/>
    <s v="Female"/>
    <n v="30"/>
    <x v="0"/>
    <x v="13"/>
    <x v="2"/>
    <n v="114180"/>
    <x v="0"/>
    <n v="1.4465753424657535"/>
    <n v="2283.6"/>
  </r>
  <r>
    <x v="15"/>
    <s v="Female"/>
    <n v="30"/>
    <x v="0"/>
    <x v="14"/>
    <x v="2"/>
    <n v="114180"/>
    <x v="1"/>
    <n v="1.2794520547945205"/>
    <n v="2283.6"/>
  </r>
  <r>
    <x v="16"/>
    <s v="Male"/>
    <n v="27"/>
    <x v="2"/>
    <x v="15"/>
    <x v="2"/>
    <n v="113280"/>
    <x v="0"/>
    <n v="2.1095890410958904"/>
    <n v="3398.4"/>
  </r>
  <r>
    <x v="17"/>
    <s v="Male"/>
    <n v="27"/>
    <x v="2"/>
    <x v="16"/>
    <x v="2"/>
    <n v="113280"/>
    <x v="1"/>
    <n v="1.9397260273972603"/>
    <n v="2265.6"/>
  </r>
  <r>
    <x v="18"/>
    <s v="Male"/>
    <n v="22"/>
    <x v="3"/>
    <x v="17"/>
    <x v="4"/>
    <n v="112780"/>
    <x v="0"/>
    <n v="2.5561643835616437"/>
    <n v="3383.4"/>
  </r>
  <r>
    <x v="19"/>
    <s v="Male"/>
    <n v="22"/>
    <x v="3"/>
    <x v="18"/>
    <x v="4"/>
    <n v="112780"/>
    <x v="1"/>
    <n v="2.3863013698630136"/>
    <n v="3383.4"/>
  </r>
  <r>
    <x v="20"/>
    <s v="Male"/>
    <n v="20"/>
    <x v="0"/>
    <x v="1"/>
    <x v="1"/>
    <n v="112650"/>
    <x v="0"/>
    <n v="3.2739726027397262"/>
    <n v="3379.5"/>
  </r>
  <r>
    <x v="21"/>
    <s v="Male"/>
    <n v="34"/>
    <x v="0"/>
    <x v="19"/>
    <x v="2"/>
    <n v="112650"/>
    <x v="0"/>
    <n v="1.8493150684931507"/>
    <n v="2253"/>
  </r>
  <r>
    <x v="22"/>
    <s v="Male"/>
    <n v="20"/>
    <x v="0"/>
    <x v="20"/>
    <x v="1"/>
    <n v="112650"/>
    <x v="1"/>
    <n v="3.106849315068493"/>
    <n v="3379.5"/>
  </r>
  <r>
    <x v="23"/>
    <s v="Female"/>
    <n v="30"/>
    <x v="0"/>
    <x v="21"/>
    <x v="2"/>
    <n v="112570"/>
    <x v="0"/>
    <n v="1.4164383561643836"/>
    <n v="2251.4"/>
  </r>
  <r>
    <x v="24"/>
    <s v="Female"/>
    <n v="30"/>
    <x v="0"/>
    <x v="22"/>
    <x v="2"/>
    <n v="112570"/>
    <x v="1"/>
    <n v="1.2493150684931507"/>
    <n v="2251.4"/>
  </r>
  <r>
    <x v="25"/>
    <s v="Male"/>
    <n v="29"/>
    <x v="1"/>
    <x v="23"/>
    <x v="1"/>
    <n v="112110"/>
    <x v="0"/>
    <n v="3.2821917808219179"/>
    <n v="3363.2999999999997"/>
  </r>
  <r>
    <x v="26"/>
    <s v="Male"/>
    <n v="29"/>
    <x v="1"/>
    <x v="24"/>
    <x v="1"/>
    <n v="112110"/>
    <x v="1"/>
    <n v="3.1150684931506851"/>
    <n v="3363.2999999999997"/>
  </r>
  <r>
    <x v="27"/>
    <s v="Male"/>
    <n v="25"/>
    <x v="3"/>
    <x v="25"/>
    <x v="2"/>
    <n v="109190"/>
    <x v="0"/>
    <n v="1.7863013698630137"/>
    <n v="2183.8000000000002"/>
  </r>
  <r>
    <x v="28"/>
    <s v="Male"/>
    <n v="25"/>
    <x v="3"/>
    <x v="26"/>
    <x v="2"/>
    <n v="109190"/>
    <x v="1"/>
    <n v="1.6191780821917807"/>
    <n v="2183.8000000000002"/>
  </r>
  <r>
    <x v="29"/>
    <s v="Female"/>
    <n v="38"/>
    <x v="4"/>
    <x v="27"/>
    <x v="4"/>
    <n v="109160"/>
    <x v="0"/>
    <n v="2.7424657534246575"/>
    <n v="3274.7999999999997"/>
  </r>
  <r>
    <x v="30"/>
    <s v="Female"/>
    <n v="38"/>
    <x v="4"/>
    <x v="28"/>
    <x v="4"/>
    <n v="109160"/>
    <x v="1"/>
    <n v="2.5753424657534247"/>
    <n v="3274.7999999999997"/>
  </r>
  <r>
    <x v="31"/>
    <s v="Male"/>
    <n v="20"/>
    <x v="0"/>
    <x v="29"/>
    <x v="1"/>
    <n v="107700"/>
    <x v="0"/>
    <n v="2.5205479452054793"/>
    <n v="3231"/>
  </r>
  <r>
    <x v="32"/>
    <s v="Male"/>
    <n v="20"/>
    <x v="0"/>
    <x v="30"/>
    <x v="1"/>
    <n v="107700"/>
    <x v="1"/>
    <n v="2.3506849315068492"/>
    <n v="3231"/>
  </r>
  <r>
    <x v="33"/>
    <s v="Male"/>
    <n v="23"/>
    <x v="0"/>
    <x v="31"/>
    <x v="2"/>
    <n v="106460"/>
    <x v="0"/>
    <n v="2.5726027397260274"/>
    <n v="3193.7999999999997"/>
  </r>
  <r>
    <x v="34"/>
    <s v="Male"/>
    <n v="23"/>
    <x v="0"/>
    <x v="32"/>
    <x v="2"/>
    <n v="106460"/>
    <x v="1"/>
    <n v="2.4027397260273973"/>
    <n v="3193.7999999999997"/>
  </r>
  <r>
    <x v="35"/>
    <s v="Female"/>
    <n v="28"/>
    <x v="0"/>
    <x v="33"/>
    <x v="2"/>
    <n v="104770"/>
    <x v="0"/>
    <n v="2.4438356164383563"/>
    <n v="3143.1"/>
  </r>
  <r>
    <x v="36"/>
    <s v="Female"/>
    <n v="28"/>
    <x v="0"/>
    <x v="34"/>
    <x v="2"/>
    <n v="104770"/>
    <x v="1"/>
    <n v="2.2767123287671232"/>
    <n v="3143.1"/>
  </r>
  <r>
    <x v="37"/>
    <s v="Female"/>
    <n v="40"/>
    <x v="0"/>
    <x v="35"/>
    <x v="1"/>
    <n v="104410"/>
    <x v="0"/>
    <n v="2.7315068493150685"/>
    <n v="3132.2999999999997"/>
  </r>
  <r>
    <x v="38"/>
    <s v="Female"/>
    <n v="40"/>
    <x v="0"/>
    <x v="36"/>
    <x v="1"/>
    <n v="104410"/>
    <x v="1"/>
    <n v="2.5643835616438357"/>
    <n v="3132.2999999999997"/>
  </r>
  <r>
    <x v="39"/>
    <s v="Female"/>
    <n v="28"/>
    <x v="0"/>
    <x v="37"/>
    <x v="2"/>
    <n v="104120"/>
    <x v="0"/>
    <n v="1.9917808219178081"/>
    <n v="2082.4"/>
  </r>
  <r>
    <x v="40"/>
    <s v="Female"/>
    <n v="28"/>
    <x v="0"/>
    <x v="38"/>
    <x v="2"/>
    <n v="104120"/>
    <x v="1"/>
    <n v="1.8301369863013699"/>
    <n v="2082.4"/>
  </r>
  <r>
    <x v="41"/>
    <s v="Male"/>
    <n v="31"/>
    <x v="0"/>
    <x v="39"/>
    <x v="2"/>
    <n v="103550"/>
    <x v="0"/>
    <n v="1.7917808219178082"/>
    <n v="2071"/>
  </r>
  <r>
    <x v="42"/>
    <s v="Male"/>
    <n v="31"/>
    <x v="0"/>
    <x v="40"/>
    <x v="2"/>
    <n v="103550"/>
    <x v="1"/>
    <n v="1.6246575342465754"/>
    <n v="2071"/>
  </r>
  <r>
    <x v="43"/>
    <s v="Male"/>
    <n v="24"/>
    <x v="0"/>
    <x v="41"/>
    <x v="1"/>
    <n v="100420"/>
    <x v="0"/>
    <n v="1.8958904109589041"/>
    <n v="2008.4"/>
  </r>
  <r>
    <x v="44"/>
    <s v="Male"/>
    <n v="24"/>
    <x v="0"/>
    <x v="42"/>
    <x v="1"/>
    <n v="100420"/>
    <x v="1"/>
    <n v="1.7287671232876711"/>
    <n v="2008.4"/>
  </r>
  <r>
    <x v="45"/>
    <s v="Female"/>
    <n v="28"/>
    <x v="0"/>
    <x v="43"/>
    <x v="2"/>
    <n v="99970"/>
    <x v="0"/>
    <n v="2.043835616438356"/>
    <n v="2999.1"/>
  </r>
  <r>
    <x v="46"/>
    <s v="Female"/>
    <n v="28"/>
    <x v="0"/>
    <x v="44"/>
    <x v="2"/>
    <n v="99970"/>
    <x v="1"/>
    <n v="1.8821917808219177"/>
    <n v="1999.4"/>
  </r>
  <r>
    <x v="47"/>
    <s v="Male"/>
    <n v="40"/>
    <x v="0"/>
    <x v="45"/>
    <x v="2"/>
    <n v="99750"/>
    <x v="0"/>
    <n v="3.0493150684931507"/>
    <n v="2992.5"/>
  </r>
  <r>
    <x v="48"/>
    <s v="Male"/>
    <n v="40"/>
    <x v="0"/>
    <x v="46"/>
    <x v="2"/>
    <n v="99750"/>
    <x v="1"/>
    <n v="2.8876712328767122"/>
    <n v="2992.5"/>
  </r>
  <r>
    <x v="49"/>
    <s v="Male"/>
    <n v="30"/>
    <x v="0"/>
    <x v="47"/>
    <x v="3"/>
    <n v="96800"/>
    <x v="0"/>
    <n v="2.117808219178082"/>
    <n v="2904"/>
  </r>
  <r>
    <x v="50"/>
    <s v="Male"/>
    <n v="30"/>
    <x v="0"/>
    <x v="48"/>
    <x v="3"/>
    <n v="96800"/>
    <x v="1"/>
    <n v="1.9479452054794522"/>
    <n v="1936"/>
  </r>
  <r>
    <x v="51"/>
    <s v="Female"/>
    <n v="33"/>
    <x v="0"/>
    <x v="49"/>
    <x v="1"/>
    <n v="96140"/>
    <x v="0"/>
    <n v="3.2547945205479452"/>
    <n v="2884.2"/>
  </r>
  <r>
    <x v="52"/>
    <s v="Female"/>
    <n v="33"/>
    <x v="0"/>
    <x v="50"/>
    <x v="1"/>
    <n v="96140"/>
    <x v="1"/>
    <n v="3.0876712328767124"/>
    <n v="2884.2"/>
  </r>
  <r>
    <x v="53"/>
    <s v="Female"/>
    <n v="25"/>
    <x v="0"/>
    <x v="51"/>
    <x v="4"/>
    <n v="92700"/>
    <x v="0"/>
    <n v="3.2136986301369861"/>
    <n v="2781"/>
  </r>
  <r>
    <x v="54"/>
    <s v="Female"/>
    <n v="25"/>
    <x v="0"/>
    <x v="52"/>
    <x v="4"/>
    <n v="92700"/>
    <x v="1"/>
    <n v="3.0465753424657533"/>
    <n v="2781"/>
  </r>
  <r>
    <x v="55"/>
    <s v="Female"/>
    <n v="34"/>
    <x v="0"/>
    <x v="53"/>
    <x v="3"/>
    <n v="92450"/>
    <x v="0"/>
    <n v="2.558904109589041"/>
    <n v="2773.5"/>
  </r>
  <r>
    <x v="56"/>
    <s v="Female"/>
    <n v="34"/>
    <x v="0"/>
    <x v="54"/>
    <x v="3"/>
    <n v="92450"/>
    <x v="1"/>
    <n v="2.3890410958904109"/>
    <n v="2773.5"/>
  </r>
  <r>
    <x v="57"/>
    <s v="Male"/>
    <n v="27"/>
    <x v="3"/>
    <x v="55"/>
    <x v="3"/>
    <n v="91650"/>
    <x v="0"/>
    <n v="3.1315068493150684"/>
    <n v="2749.5"/>
  </r>
  <r>
    <x v="58"/>
    <s v="Male"/>
    <n v="27"/>
    <x v="3"/>
    <x v="56"/>
    <x v="3"/>
    <n v="91650"/>
    <x v="1"/>
    <n v="2.9616438356164383"/>
    <n v="2749.5"/>
  </r>
  <r>
    <x v="59"/>
    <s v="Others"/>
    <n v="32"/>
    <x v="0"/>
    <x v="57"/>
    <x v="1"/>
    <n v="91310"/>
    <x v="0"/>
    <n v="1.6547945205479453"/>
    <n v="1826.2"/>
  </r>
  <r>
    <x v="60"/>
    <s v="Others"/>
    <n v="32"/>
    <x v="0"/>
    <x v="58"/>
    <x v="1"/>
    <n v="91310"/>
    <x v="1"/>
    <n v="1.4876712328767123"/>
    <n v="1826.2"/>
  </r>
  <r>
    <x v="61"/>
    <s v="Others"/>
    <n v="27"/>
    <x v="3"/>
    <x v="59"/>
    <x v="1"/>
    <n v="90700"/>
    <x v="0"/>
    <n v="3.0273972602739727"/>
    <n v="2721"/>
  </r>
  <r>
    <x v="62"/>
    <s v="Others"/>
    <n v="26"/>
    <x v="3"/>
    <x v="60"/>
    <x v="1"/>
    <n v="90700"/>
    <x v="1"/>
    <n v="2.8657534246575342"/>
    <n v="2721"/>
  </r>
  <r>
    <x v="63"/>
    <s v="Male"/>
    <n v="37"/>
    <x v="1"/>
    <x v="61"/>
    <x v="1"/>
    <n v="88050"/>
    <x v="0"/>
    <n v="2.8493150684931505"/>
    <n v="2641.5"/>
  </r>
  <r>
    <x v="64"/>
    <s v="Male"/>
    <n v="37"/>
    <x v="1"/>
    <x v="62"/>
    <x v="1"/>
    <n v="88050"/>
    <x v="1"/>
    <n v="2.6821917808219178"/>
    <n v="2641.5"/>
  </r>
  <r>
    <x v="65"/>
    <s v="Female"/>
    <n v="40"/>
    <x v="0"/>
    <x v="63"/>
    <x v="1"/>
    <n v="87620"/>
    <x v="0"/>
    <n v="2.8520547945205479"/>
    <n v="2628.6"/>
  </r>
  <r>
    <x v="66"/>
    <s v="Female"/>
    <n v="40"/>
    <x v="0"/>
    <x v="64"/>
    <x v="1"/>
    <n v="87620"/>
    <x v="1"/>
    <n v="2.6849315068493151"/>
    <n v="2628.6"/>
  </r>
  <r>
    <x v="67"/>
    <s v="Female"/>
    <n v="33"/>
    <x v="0"/>
    <x v="65"/>
    <x v="3"/>
    <n v="86570"/>
    <x v="0"/>
    <n v="1.5616438356164384"/>
    <n v="1731.4"/>
  </r>
  <r>
    <x v="68"/>
    <s v="Female"/>
    <n v="33"/>
    <x v="0"/>
    <x v="66"/>
    <x v="3"/>
    <n v="86570"/>
    <x v="1"/>
    <n v="1.3917808219178083"/>
    <n v="1731.4"/>
  </r>
  <r>
    <x v="69"/>
    <s v="Female"/>
    <n v="34"/>
    <x v="0"/>
    <x v="29"/>
    <x v="3"/>
    <n v="85000"/>
    <x v="0"/>
    <n v="2.5205479452054793"/>
    <n v="2550"/>
  </r>
  <r>
    <x v="70"/>
    <s v="Female"/>
    <n v="34"/>
    <x v="0"/>
    <x v="30"/>
    <x v="3"/>
    <n v="85000"/>
    <x v="1"/>
    <n v="2.3506849315068492"/>
    <n v="2550"/>
  </r>
  <r>
    <x v="71"/>
    <s v="Female"/>
    <n v="27"/>
    <x v="0"/>
    <x v="41"/>
    <x v="1"/>
    <n v="83750"/>
    <x v="0"/>
    <n v="1.8958904109589041"/>
    <n v="1675"/>
  </r>
  <r>
    <x v="72"/>
    <s v="Female"/>
    <n v="27"/>
    <x v="0"/>
    <x v="42"/>
    <x v="1"/>
    <n v="83750"/>
    <x v="1"/>
    <n v="1.7287671232876711"/>
    <n v="1675"/>
  </r>
  <r>
    <x v="73"/>
    <s v="Female"/>
    <n v="25"/>
    <x v="3"/>
    <x v="67"/>
    <x v="1"/>
    <n v="80700"/>
    <x v="0"/>
    <n v="1.8739726027397261"/>
    <n v="1614"/>
  </r>
  <r>
    <x v="74"/>
    <s v="Female"/>
    <n v="25"/>
    <x v="3"/>
    <x v="68"/>
    <x v="1"/>
    <n v="80700"/>
    <x v="1"/>
    <n v="1.7068493150684931"/>
    <n v="1614"/>
  </r>
  <r>
    <x v="75"/>
    <s v="Male"/>
    <n v="20"/>
    <x v="0"/>
    <x v="69"/>
    <x v="2"/>
    <n v="79570"/>
    <x v="0"/>
    <n v="1.736986301369863"/>
    <n v="1591.4"/>
  </r>
  <r>
    <x v="76"/>
    <s v="Male"/>
    <n v="20"/>
    <x v="0"/>
    <x v="70"/>
    <x v="2"/>
    <n v="79570"/>
    <x v="1"/>
    <n v="1.5698630136986302"/>
    <n v="1591.4"/>
  </r>
  <r>
    <x v="77"/>
    <s v="Female"/>
    <n v="36"/>
    <x v="0"/>
    <x v="71"/>
    <x v="4"/>
    <n v="78540"/>
    <x v="0"/>
    <n v="2.4219178082191779"/>
    <n v="2356.1999999999998"/>
  </r>
  <r>
    <x v="78"/>
    <s v="Female"/>
    <n v="36"/>
    <x v="0"/>
    <x v="72"/>
    <x v="4"/>
    <n v="78540"/>
    <x v="1"/>
    <n v="2.2547945205479452"/>
    <n v="2356.1999999999998"/>
  </r>
  <r>
    <x v="79"/>
    <s v="Female"/>
    <n v="36"/>
    <x v="0"/>
    <x v="73"/>
    <x v="2"/>
    <n v="78390"/>
    <x v="0"/>
    <n v="2.3260273972602739"/>
    <n v="2351.6999999999998"/>
  </r>
  <r>
    <x v="80"/>
    <s v="Female"/>
    <n v="36"/>
    <x v="0"/>
    <x v="74"/>
    <x v="2"/>
    <n v="78390"/>
    <x v="1"/>
    <n v="2.1589041095890411"/>
    <n v="2351.6999999999998"/>
  </r>
  <r>
    <x v="81"/>
    <s v="Female"/>
    <n v="22"/>
    <x v="3"/>
    <x v="75"/>
    <x v="2"/>
    <n v="76900"/>
    <x v="0"/>
    <n v="2.5452054794520547"/>
    <n v="2307"/>
  </r>
  <r>
    <x v="82"/>
    <s v="Female"/>
    <n v="22"/>
    <x v="3"/>
    <x v="76"/>
    <x v="2"/>
    <n v="76900"/>
    <x v="1"/>
    <n v="2.3753424657534246"/>
    <n v="2307"/>
  </r>
  <r>
    <x v="83"/>
    <s v="Female"/>
    <n v="28"/>
    <x v="0"/>
    <x v="77"/>
    <x v="3"/>
    <n v="75970"/>
    <x v="0"/>
    <n v="3.2684931506849315"/>
    <n v="2279.1"/>
  </r>
  <r>
    <x v="84"/>
    <s v="Female"/>
    <n v="28"/>
    <x v="0"/>
    <x v="78"/>
    <x v="3"/>
    <n v="75970"/>
    <x v="1"/>
    <n v="3.1013698630136988"/>
    <n v="2279.1"/>
  </r>
  <r>
    <x v="85"/>
    <s v="Male"/>
    <n v="21"/>
    <x v="0"/>
    <x v="24"/>
    <x v="0"/>
    <n v="75880"/>
    <x v="0"/>
    <n v="3.1150684931506851"/>
    <n v="2276.4"/>
  </r>
  <r>
    <x v="86"/>
    <s v="Male"/>
    <n v="21"/>
    <x v="0"/>
    <x v="79"/>
    <x v="0"/>
    <n v="75880"/>
    <x v="1"/>
    <n v="2.9452054794520546"/>
    <n v="2276.4"/>
  </r>
  <r>
    <x v="87"/>
    <s v="Female"/>
    <n v="33"/>
    <x v="2"/>
    <x v="80"/>
    <x v="1"/>
    <n v="75480"/>
    <x v="0"/>
    <n v="2.7506849315068491"/>
    <n v="2264.4"/>
  </r>
  <r>
    <x v="88"/>
    <s v="Female"/>
    <n v="33"/>
    <x v="2"/>
    <x v="81"/>
    <x v="1"/>
    <n v="75480"/>
    <x v="1"/>
    <n v="2.5835616438356164"/>
    <n v="2264.4"/>
  </r>
  <r>
    <x v="89"/>
    <s v="Female"/>
    <n v="33"/>
    <x v="0"/>
    <x v="82"/>
    <x v="1"/>
    <n v="75280"/>
    <x v="0"/>
    <n v="2.9150684931506849"/>
    <n v="2258.4"/>
  </r>
  <r>
    <x v="90"/>
    <s v="Female"/>
    <n v="33"/>
    <x v="0"/>
    <x v="83"/>
    <x v="1"/>
    <n v="75280"/>
    <x v="1"/>
    <n v="2.7534246575342465"/>
    <n v="2258.4"/>
  </r>
  <r>
    <x v="91"/>
    <s v="Female"/>
    <n v="42"/>
    <x v="4"/>
    <x v="84"/>
    <x v="2"/>
    <n v="75000"/>
    <x v="0"/>
    <n v="1.6410958904109589"/>
    <n v="1500"/>
  </r>
  <r>
    <x v="92"/>
    <s v="Female"/>
    <n v="42"/>
    <x v="4"/>
    <x v="85"/>
    <x v="2"/>
    <n v="75000"/>
    <x v="1"/>
    <n v="1.473972602739726"/>
    <n v="1500"/>
  </r>
  <r>
    <x v="93"/>
    <s v="Male"/>
    <n v="33"/>
    <x v="0"/>
    <x v="86"/>
    <x v="4"/>
    <n v="74550"/>
    <x v="0"/>
    <n v="2.7205479452054795"/>
    <n v="2236.5"/>
  </r>
  <r>
    <x v="94"/>
    <s v="Male"/>
    <n v="33"/>
    <x v="0"/>
    <x v="87"/>
    <x v="4"/>
    <n v="74550"/>
    <x v="1"/>
    <n v="2.5534246575342467"/>
    <n v="2236.5"/>
  </r>
  <r>
    <x v="95"/>
    <s v="Male"/>
    <n v="36"/>
    <x v="0"/>
    <x v="88"/>
    <x v="3"/>
    <n v="71380"/>
    <x v="0"/>
    <n v="2.8630136986301369"/>
    <n v="2141.4"/>
  </r>
  <r>
    <x v="96"/>
    <s v="Male"/>
    <n v="36"/>
    <x v="0"/>
    <x v="89"/>
    <x v="3"/>
    <n v="71380"/>
    <x v="1"/>
    <n v="2.6958904109589041"/>
    <n v="2141.4"/>
  </r>
  <r>
    <x v="97"/>
    <s v="Male"/>
    <n v="46"/>
    <x v="0"/>
    <x v="90"/>
    <x v="2"/>
    <n v="70610"/>
    <x v="0"/>
    <n v="1.6986301369863013"/>
    <n v="1412.2"/>
  </r>
  <r>
    <x v="98"/>
    <s v="Male"/>
    <n v="46"/>
    <x v="0"/>
    <x v="91"/>
    <x v="2"/>
    <n v="70610"/>
    <x v="1"/>
    <n v="1.5315068493150685"/>
    <n v="1412.2"/>
  </r>
  <r>
    <x v="99"/>
    <s v="Male"/>
    <n v="42"/>
    <x v="1"/>
    <x v="92"/>
    <x v="3"/>
    <n v="70270"/>
    <x v="0"/>
    <n v="1.7726027397260273"/>
    <n v="1405.4"/>
  </r>
  <r>
    <x v="100"/>
    <s v="Male"/>
    <n v="42"/>
    <x v="1"/>
    <x v="93"/>
    <x v="3"/>
    <n v="70270"/>
    <x v="1"/>
    <n v="1.6054794520547946"/>
    <n v="1405.4"/>
  </r>
  <r>
    <x v="101"/>
    <s v="Male"/>
    <n v="30"/>
    <x v="0"/>
    <x v="13"/>
    <x v="1"/>
    <n v="69710"/>
    <x v="0"/>
    <n v="1.4465753424657535"/>
    <n v="1394.2"/>
  </r>
  <r>
    <x v="102"/>
    <s v="Male"/>
    <n v="30"/>
    <x v="0"/>
    <x v="14"/>
    <x v="1"/>
    <n v="69710"/>
    <x v="1"/>
    <n v="1.2794520547945205"/>
    <n v="1394.2"/>
  </r>
  <r>
    <x v="103"/>
    <s v="Male"/>
    <n v="30"/>
    <x v="0"/>
    <x v="94"/>
    <x v="1"/>
    <n v="69120"/>
    <x v="0"/>
    <n v="3.021917808219178"/>
    <n v="2073.6"/>
  </r>
  <r>
    <x v="104"/>
    <s v="Male"/>
    <n v="30"/>
    <x v="0"/>
    <x v="95"/>
    <x v="1"/>
    <n v="69120"/>
    <x v="1"/>
    <n v="2.8602739726027395"/>
    <n v="2073.6"/>
  </r>
  <r>
    <x v="105"/>
    <s v="Male"/>
    <n v="37"/>
    <x v="0"/>
    <x v="96"/>
    <x v="1"/>
    <n v="69070"/>
    <x v="0"/>
    <n v="1.8547945205479452"/>
    <n v="1381.4"/>
  </r>
  <r>
    <x v="106"/>
    <s v="Male"/>
    <n v="37"/>
    <x v="0"/>
    <x v="97"/>
    <x v="1"/>
    <n v="69070"/>
    <x v="1"/>
    <n v="1.6876712328767123"/>
    <n v="1381.4"/>
  </r>
  <r>
    <x v="107"/>
    <s v="Female"/>
    <n v="20"/>
    <x v="1"/>
    <x v="98"/>
    <x v="4"/>
    <n v="68900"/>
    <x v="0"/>
    <n v="2.3041095890410959"/>
    <n v="2067"/>
  </r>
  <r>
    <x v="108"/>
    <s v="Female"/>
    <n v="20"/>
    <x v="1"/>
    <x v="99"/>
    <x v="4"/>
    <n v="68900"/>
    <x v="1"/>
    <n v="2.1369863013698631"/>
    <n v="2067"/>
  </r>
  <r>
    <x v="109"/>
    <s v="Male"/>
    <n v="30"/>
    <x v="0"/>
    <x v="96"/>
    <x v="2"/>
    <n v="67950"/>
    <x v="0"/>
    <n v="1.8547945205479452"/>
    <n v="1359"/>
  </r>
  <r>
    <x v="110"/>
    <s v="Male"/>
    <n v="30"/>
    <x v="0"/>
    <x v="97"/>
    <x v="2"/>
    <n v="67950"/>
    <x v="1"/>
    <n v="1.6876712328767123"/>
    <n v="1359"/>
  </r>
  <r>
    <x v="111"/>
    <s v="Female"/>
    <n v="30"/>
    <x v="1"/>
    <x v="100"/>
    <x v="3"/>
    <n v="67910"/>
    <x v="0"/>
    <n v="2.7095890410958905"/>
    <n v="2037.3"/>
  </r>
  <r>
    <x v="112"/>
    <s v="Female"/>
    <n v="30"/>
    <x v="1"/>
    <x v="4"/>
    <x v="3"/>
    <n v="67910"/>
    <x v="1"/>
    <n v="2.5424657534246577"/>
    <n v="2037.3"/>
  </r>
  <r>
    <x v="113"/>
    <s v="Female"/>
    <n v="21"/>
    <x v="0"/>
    <x v="101"/>
    <x v="3"/>
    <n v="65920"/>
    <x v="0"/>
    <n v="2.9068493150684933"/>
    <n v="1977.6"/>
  </r>
  <r>
    <x v="114"/>
    <s v="Female"/>
    <n v="21"/>
    <x v="0"/>
    <x v="102"/>
    <x v="3"/>
    <n v="65920"/>
    <x v="1"/>
    <n v="2.7397260273972601"/>
    <n v="1977.6"/>
  </r>
  <r>
    <x v="115"/>
    <s v="Male"/>
    <n v="25"/>
    <x v="0"/>
    <x v="103"/>
    <x v="4"/>
    <n v="65700"/>
    <x v="0"/>
    <n v="2.7260273972602738"/>
    <n v="1971"/>
  </r>
  <r>
    <x v="116"/>
    <s v="Male"/>
    <n v="25"/>
    <x v="0"/>
    <x v="53"/>
    <x v="4"/>
    <n v="65700"/>
    <x v="1"/>
    <n v="2.558904109589041"/>
    <n v="1971"/>
  </r>
  <r>
    <x v="117"/>
    <s v="Female"/>
    <n v="33"/>
    <x v="0"/>
    <x v="104"/>
    <x v="3"/>
    <n v="65360"/>
    <x v="0"/>
    <n v="3.591780821917808"/>
    <n v="1960.8"/>
  </r>
  <r>
    <x v="118"/>
    <s v="Female"/>
    <n v="33"/>
    <x v="0"/>
    <x v="105"/>
    <x v="3"/>
    <n v="65360"/>
    <x v="1"/>
    <n v="3.4246575342465753"/>
    <n v="1960.8"/>
  </r>
  <r>
    <x v="119"/>
    <s v="Others"/>
    <n v="30"/>
    <x v="0"/>
    <x v="106"/>
    <x v="3"/>
    <n v="64000"/>
    <x v="0"/>
    <n v="2.1424657534246574"/>
    <n v="1920"/>
  </r>
  <r>
    <x v="120"/>
    <s v="Others"/>
    <n v="30"/>
    <x v="0"/>
    <x v="107"/>
    <x v="3"/>
    <n v="64000"/>
    <x v="1"/>
    <n v="1.9726027397260273"/>
    <n v="1280"/>
  </r>
  <r>
    <x v="121"/>
    <s v="Female"/>
    <n v="24"/>
    <x v="0"/>
    <x v="108"/>
    <x v="1"/>
    <n v="62780"/>
    <x v="0"/>
    <n v="3.3698630136986303"/>
    <n v="1883.3999999999999"/>
  </r>
  <r>
    <x v="122"/>
    <s v="Female"/>
    <n v="24"/>
    <x v="0"/>
    <x v="109"/>
    <x v="1"/>
    <n v="62780"/>
    <x v="1"/>
    <n v="3.2027397260273971"/>
    <n v="1883.3999999999999"/>
  </r>
  <r>
    <x v="123"/>
    <s v="Male"/>
    <n v="30"/>
    <x v="0"/>
    <x v="110"/>
    <x v="2"/>
    <n v="60570"/>
    <x v="0"/>
    <n v="1.9452054794520548"/>
    <n v="1211.4000000000001"/>
  </r>
  <r>
    <x v="124"/>
    <s v="Male"/>
    <n v="30"/>
    <x v="0"/>
    <x v="111"/>
    <x v="2"/>
    <n v="60570"/>
    <x v="1"/>
    <n v="1.7835616438356163"/>
    <n v="1211.4000000000001"/>
  </r>
  <r>
    <x v="125"/>
    <s v="Female"/>
    <n v="34"/>
    <x v="0"/>
    <x v="112"/>
    <x v="3"/>
    <n v="60130"/>
    <x v="0"/>
    <n v="2.1013698630136988"/>
    <n v="1803.8999999999999"/>
  </r>
  <r>
    <x v="126"/>
    <s v="Female"/>
    <n v="34"/>
    <x v="0"/>
    <x v="113"/>
    <x v="3"/>
    <n v="60130"/>
    <x v="1"/>
    <n v="1.9315068493150684"/>
    <n v="1202.6000000000001"/>
  </r>
  <r>
    <x v="127"/>
    <s v="Male"/>
    <n v="33"/>
    <x v="0"/>
    <x v="114"/>
    <x v="3"/>
    <n v="59430"/>
    <x v="0"/>
    <n v="3.1123287671232878"/>
    <n v="1782.8999999999999"/>
  </r>
  <r>
    <x v="128"/>
    <s v="Male"/>
    <n v="33"/>
    <x v="0"/>
    <x v="115"/>
    <x v="3"/>
    <n v="59430"/>
    <x v="1"/>
    <n v="2.9424657534246577"/>
    <n v="1782.8999999999999"/>
  </r>
  <r>
    <x v="129"/>
    <s v="Male"/>
    <n v="19"/>
    <x v="0"/>
    <x v="116"/>
    <x v="2"/>
    <n v="58960"/>
    <x v="0"/>
    <n v="3.010958904109589"/>
    <n v="1768.8"/>
  </r>
  <r>
    <x v="130"/>
    <s v="Male"/>
    <n v="19"/>
    <x v="0"/>
    <x v="61"/>
    <x v="2"/>
    <n v="58960"/>
    <x v="1"/>
    <n v="2.8493150684931505"/>
    <n v="1768.8"/>
  </r>
  <r>
    <x v="131"/>
    <s v="Female"/>
    <n v="34"/>
    <x v="0"/>
    <x v="117"/>
    <x v="3"/>
    <n v="58940"/>
    <x v="0"/>
    <n v="1.9808219178082191"/>
    <n v="1178.8"/>
  </r>
  <r>
    <x v="132"/>
    <s v="Female"/>
    <n v="34"/>
    <x v="0"/>
    <x v="118"/>
    <x v="3"/>
    <n v="58940"/>
    <x v="1"/>
    <n v="1.8191780821917809"/>
    <n v="1178.8"/>
  </r>
  <r>
    <x v="133"/>
    <s v="Female"/>
    <n v="31"/>
    <x v="0"/>
    <x v="119"/>
    <x v="1"/>
    <n v="58100"/>
    <x v="0"/>
    <n v="1.9534246575342467"/>
    <n v="1162"/>
  </r>
  <r>
    <x v="134"/>
    <s v="Female"/>
    <n v="31"/>
    <x v="0"/>
    <x v="39"/>
    <x v="1"/>
    <n v="58100"/>
    <x v="1"/>
    <n v="1.7917808219178082"/>
    <n v="1162"/>
  </r>
  <r>
    <x v="135"/>
    <s v="Male"/>
    <n v="21"/>
    <x v="0"/>
    <x v="97"/>
    <x v="2"/>
    <n v="57090"/>
    <x v="0"/>
    <n v="1.6876712328767123"/>
    <n v="1141.8"/>
  </r>
  <r>
    <x v="136"/>
    <s v="Male"/>
    <n v="21"/>
    <x v="0"/>
    <x v="120"/>
    <x v="2"/>
    <n v="57090"/>
    <x v="1"/>
    <n v="1.5205479452054795"/>
    <n v="1141.8"/>
  </r>
  <r>
    <x v="137"/>
    <s v="Female"/>
    <n v="38"/>
    <x v="3"/>
    <x v="121"/>
    <x v="4"/>
    <n v="56870"/>
    <x v="0"/>
    <n v="2.8739726027397259"/>
    <n v="1706.1"/>
  </r>
  <r>
    <x v="138"/>
    <s v="Female"/>
    <n v="38"/>
    <x v="3"/>
    <x v="122"/>
    <x v="4"/>
    <n v="56870"/>
    <x v="1"/>
    <n v="2.7068493150684931"/>
    <n v="1706.1"/>
  </r>
  <r>
    <x v="139"/>
    <s v="Male"/>
    <n v="27"/>
    <x v="0"/>
    <x v="123"/>
    <x v="4"/>
    <n v="54970"/>
    <x v="0"/>
    <n v="3.408219178082192"/>
    <n v="1649.1"/>
  </r>
  <r>
    <x v="140"/>
    <s v="Male"/>
    <n v="27"/>
    <x v="0"/>
    <x v="124"/>
    <x v="4"/>
    <n v="54970"/>
    <x v="1"/>
    <n v="3.2410958904109588"/>
    <n v="1649.1"/>
  </r>
  <r>
    <x v="141"/>
    <s v="Male"/>
    <n v="33"/>
    <x v="0"/>
    <x v="125"/>
    <x v="1"/>
    <n v="53870"/>
    <x v="0"/>
    <n v="2.3808219178082193"/>
    <n v="1616.1"/>
  </r>
  <r>
    <x v="142"/>
    <s v="Male"/>
    <n v="33"/>
    <x v="0"/>
    <x v="126"/>
    <x v="1"/>
    <n v="53870"/>
    <x v="1"/>
    <n v="2.2136986301369861"/>
    <n v="1616.1"/>
  </r>
  <r>
    <x v="143"/>
    <s v="Male"/>
    <n v="32"/>
    <x v="0"/>
    <x v="127"/>
    <x v="4"/>
    <n v="53540"/>
    <x v="0"/>
    <n v="2.504109589041096"/>
    <n v="1606.2"/>
  </r>
  <r>
    <x v="144"/>
    <s v="Male"/>
    <n v="26"/>
    <x v="0"/>
    <x v="128"/>
    <x v="2"/>
    <n v="53540"/>
    <x v="0"/>
    <n v="2.6493150684931508"/>
    <n v="1606.2"/>
  </r>
  <r>
    <x v="145"/>
    <s v="Male"/>
    <n v="32"/>
    <x v="0"/>
    <x v="129"/>
    <x v="4"/>
    <n v="53540"/>
    <x v="1"/>
    <n v="2.3342465753424659"/>
    <n v="1606.2"/>
  </r>
  <r>
    <x v="146"/>
    <s v="Male"/>
    <n v="26"/>
    <x v="0"/>
    <x v="130"/>
    <x v="2"/>
    <n v="53540"/>
    <x v="1"/>
    <n v="2.4821917808219176"/>
    <n v="1606.2"/>
  </r>
  <r>
    <x v="147"/>
    <s v="Female"/>
    <n v="28"/>
    <x v="0"/>
    <x v="131"/>
    <x v="4"/>
    <n v="53240"/>
    <x v="0"/>
    <n v="2.7972602739726029"/>
    <n v="1597.2"/>
  </r>
  <r>
    <x v="148"/>
    <s v="Female"/>
    <n v="28"/>
    <x v="0"/>
    <x v="132"/>
    <x v="4"/>
    <n v="53240"/>
    <x v="1"/>
    <n v="2.6301369863013697"/>
    <n v="1597.2"/>
  </r>
  <r>
    <x v="149"/>
    <s v="Male"/>
    <n v="24"/>
    <x v="1"/>
    <x v="133"/>
    <x v="3"/>
    <n v="52610"/>
    <x v="0"/>
    <n v="2.580821917808219"/>
    <n v="1578.3"/>
  </r>
  <r>
    <x v="150"/>
    <s v="Male"/>
    <n v="24"/>
    <x v="1"/>
    <x v="134"/>
    <x v="3"/>
    <n v="52610"/>
    <x v="1"/>
    <n v="2.4136986301369863"/>
    <n v="1578.3"/>
  </r>
  <r>
    <x v="151"/>
    <s v="Female"/>
    <n v="34"/>
    <x v="1"/>
    <x v="135"/>
    <x v="4"/>
    <n v="49630"/>
    <x v="0"/>
    <n v="1.8"/>
    <n v="992.6"/>
  </r>
  <r>
    <x v="152"/>
    <s v="Female"/>
    <n v="34"/>
    <x v="1"/>
    <x v="136"/>
    <x v="4"/>
    <n v="49630"/>
    <x v="1"/>
    <n v="1.6328767123287671"/>
    <n v="992.6"/>
  </r>
  <r>
    <x v="153"/>
    <s v="Male"/>
    <n v="27"/>
    <x v="0"/>
    <x v="137"/>
    <x v="3"/>
    <n v="48980"/>
    <x v="0"/>
    <n v="2.2219178082191782"/>
    <n v="1469.3999999999999"/>
  </r>
  <r>
    <x v="154"/>
    <s v="Male"/>
    <n v="27"/>
    <x v="0"/>
    <x v="138"/>
    <x v="3"/>
    <n v="48980"/>
    <x v="1"/>
    <n v="2.0547945205479454"/>
    <n v="1469.3999999999999"/>
  </r>
  <r>
    <x v="155"/>
    <s v="Male"/>
    <n v="31"/>
    <x v="0"/>
    <x v="76"/>
    <x v="1"/>
    <n v="48950"/>
    <x v="0"/>
    <n v="2.3753424657534246"/>
    <n v="1468.5"/>
  </r>
  <r>
    <x v="156"/>
    <s v="Male"/>
    <n v="31"/>
    <x v="0"/>
    <x v="139"/>
    <x v="1"/>
    <n v="48950"/>
    <x v="1"/>
    <n v="2.2082191780821918"/>
    <n v="1468.5"/>
  </r>
  <r>
    <x v="157"/>
    <s v="Male"/>
    <n v="33"/>
    <x v="3"/>
    <x v="96"/>
    <x v="2"/>
    <n v="48530"/>
    <x v="0"/>
    <n v="1.8547945205479452"/>
    <n v="970.6"/>
  </r>
  <r>
    <x v="158"/>
    <s v="Male"/>
    <n v="33"/>
    <x v="3"/>
    <x v="97"/>
    <x v="2"/>
    <n v="48530"/>
    <x v="1"/>
    <n v="1.6876712328767123"/>
    <n v="970.6"/>
  </r>
  <r>
    <x v="159"/>
    <s v="Male"/>
    <n v="28"/>
    <x v="3"/>
    <x v="140"/>
    <x v="3"/>
    <n v="48170"/>
    <x v="0"/>
    <n v="3.6630136986301371"/>
    <n v="1445.1"/>
  </r>
  <r>
    <x v="160"/>
    <s v="Male"/>
    <n v="28"/>
    <x v="3"/>
    <x v="141"/>
    <x v="3"/>
    <n v="48170"/>
    <x v="1"/>
    <n v="3.495890410958904"/>
    <n v="1445.1"/>
  </r>
  <r>
    <x v="161"/>
    <s v="Male"/>
    <n v="26"/>
    <x v="0"/>
    <x v="7"/>
    <x v="2"/>
    <n v="47360"/>
    <x v="0"/>
    <n v="3.1589041095890411"/>
    <n v="1420.8"/>
  </r>
  <r>
    <x v="162"/>
    <s v="Male"/>
    <n v="26"/>
    <x v="0"/>
    <x v="142"/>
    <x v="2"/>
    <n v="47360"/>
    <x v="1"/>
    <n v="2.9917808219178084"/>
    <n v="1420.8"/>
  </r>
  <r>
    <x v="163"/>
    <s v="Female"/>
    <n v="32"/>
    <x v="0"/>
    <x v="143"/>
    <x v="0"/>
    <n v="45510"/>
    <x v="0"/>
    <n v="2.6794520547945204"/>
    <n v="1365.3"/>
  </r>
  <r>
    <x v="164"/>
    <s v="Female"/>
    <n v="32"/>
    <x v="0"/>
    <x v="144"/>
    <x v="0"/>
    <n v="45510"/>
    <x v="1"/>
    <n v="2.5123287671232877"/>
    <n v="1365.3"/>
  </r>
  <r>
    <x v="165"/>
    <s v="Female"/>
    <n v="32"/>
    <x v="3"/>
    <x v="145"/>
    <x v="1"/>
    <n v="43840"/>
    <x v="0"/>
    <n v="2.8054794520547945"/>
    <n v="1315.2"/>
  </r>
  <r>
    <x v="166"/>
    <s v="Female"/>
    <n v="32"/>
    <x v="3"/>
    <x v="146"/>
    <x v="1"/>
    <n v="43840"/>
    <x v="1"/>
    <n v="2.6383561643835618"/>
    <n v="1315.2"/>
  </r>
  <r>
    <x v="167"/>
    <s v="Male"/>
    <n v="28"/>
    <x v="2"/>
    <x v="91"/>
    <x v="4"/>
    <n v="43510"/>
    <x v="0"/>
    <n v="1.5315068493150685"/>
    <n v="870.2"/>
  </r>
  <r>
    <x v="168"/>
    <s v="Male"/>
    <n v="28"/>
    <x v="2"/>
    <x v="147"/>
    <x v="4"/>
    <n v="43510"/>
    <x v="1"/>
    <n v="1.3616438356164384"/>
    <n v="870.2"/>
  </r>
  <r>
    <x v="169"/>
    <s v="Female"/>
    <n v="31"/>
    <x v="0"/>
    <x v="148"/>
    <x v="1"/>
    <n v="41980"/>
    <x v="0"/>
    <n v="3.3780821917808219"/>
    <n v="1259.3999999999999"/>
  </r>
  <r>
    <x v="170"/>
    <s v="Female"/>
    <n v="31"/>
    <x v="0"/>
    <x v="149"/>
    <x v="1"/>
    <n v="41980"/>
    <x v="1"/>
    <n v="3.2109589041095892"/>
    <n v="1259.3999999999999"/>
  </r>
  <r>
    <x v="171"/>
    <s v="Female"/>
    <n v="32"/>
    <x v="0"/>
    <x v="150"/>
    <x v="2"/>
    <n v="41570"/>
    <x v="0"/>
    <n v="2.1041095890410957"/>
    <n v="1247.0999999999999"/>
  </r>
  <r>
    <x v="172"/>
    <s v="Female"/>
    <n v="32"/>
    <x v="0"/>
    <x v="151"/>
    <x v="2"/>
    <n v="41570"/>
    <x v="1"/>
    <n v="1.9342465753424658"/>
    <n v="831.4"/>
  </r>
  <r>
    <x v="173"/>
    <s v="Male"/>
    <n v="35"/>
    <x v="0"/>
    <x v="111"/>
    <x v="2"/>
    <n v="40400"/>
    <x v="0"/>
    <n v="1.7835616438356163"/>
    <n v="808"/>
  </r>
  <r>
    <x v="174"/>
    <s v="Male"/>
    <n v="35"/>
    <x v="0"/>
    <x v="152"/>
    <x v="2"/>
    <n v="40400"/>
    <x v="1"/>
    <n v="1.6164383561643836"/>
    <n v="808"/>
  </r>
  <r>
    <x v="175"/>
    <s v="Male"/>
    <n v="21"/>
    <x v="0"/>
    <x v="153"/>
    <x v="2"/>
    <n v="37920"/>
    <x v="0"/>
    <n v="3.493150684931507"/>
    <n v="1137.5999999999999"/>
  </r>
  <r>
    <x v="176"/>
    <s v="Male"/>
    <n v="21"/>
    <x v="0"/>
    <x v="154"/>
    <x v="2"/>
    <n v="37920"/>
    <x v="1"/>
    <n v="3.3232876712328765"/>
    <n v="1137.5999999999999"/>
  </r>
  <r>
    <x v="177"/>
    <s v="Male"/>
    <n v="43"/>
    <x v="0"/>
    <x v="155"/>
    <x v="4"/>
    <n v="36040"/>
    <x v="0"/>
    <n v="2.0794520547945203"/>
    <n v="1081.2"/>
  </r>
  <r>
    <x v="178"/>
    <s v="Male"/>
    <n v="43"/>
    <x v="0"/>
    <x v="156"/>
    <x v="4"/>
    <n v="36040"/>
    <x v="1"/>
    <n v="1.9095890410958904"/>
    <n v="720.80000000000007"/>
  </r>
  <r>
    <x v="179"/>
    <s v="Female"/>
    <n v="29"/>
    <x v="0"/>
    <x v="157"/>
    <x v="1"/>
    <n v="34980"/>
    <x v="0"/>
    <n v="3.7123287671232879"/>
    <n v="1049.3999999999999"/>
  </r>
  <r>
    <x v="180"/>
    <s v="Female"/>
    <n v="29"/>
    <x v="0"/>
    <x v="10"/>
    <x v="1"/>
    <n v="34980"/>
    <x v="1"/>
    <n v="3.5452054794520547"/>
    <n v="1049.3999999999999"/>
  </r>
  <r>
    <x v="181"/>
    <s v="Female"/>
    <n v="21"/>
    <x v="0"/>
    <x v="158"/>
    <x v="1"/>
    <n v="33920"/>
    <x v="0"/>
    <n v="1.9123287671232876"/>
    <n v="678.4"/>
  </r>
  <r>
    <x v="182"/>
    <s v="Female"/>
    <n v="21"/>
    <x v="0"/>
    <x v="159"/>
    <x v="1"/>
    <n v="33920"/>
    <x v="1"/>
    <n v="1.7506849315068493"/>
    <n v="67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05589-68C5-4853-AE13-542A2CA2778C}" name="PivotTable2"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location ref="B4:D9"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numFmtId="2"/>
    <dataField name="Average of Salary" fld="3" subtotal="average" baseField="0" baseItem="0" numFmtId="2"/>
    <dataField name="Average of Tenure" fld="4" subtotal="average" baseField="0" baseItem="0" numFmtId="164"/>
  </dataFields>
  <pivotHierarchies count="1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Salary"/>
    <pivotHierarchy dragToData="1"/>
    <pivotHierarchy dragToData="1" caption="Average of Tenur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5CE617-33C6-4CEE-B351-5C938AA5B65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location ref="B4:D9" firstHeaderRow="0" firstDataRow="1" firstDataCol="1"/>
  <pivotFields count="12">
    <pivotField dataField="1" showAll="0">
      <items count="184">
        <item x="115"/>
        <item x="72"/>
        <item x="113"/>
        <item x="175"/>
        <item x="80"/>
        <item x="140"/>
        <item x="155"/>
        <item x="98"/>
        <item x="43"/>
        <item x="104"/>
        <item x="0"/>
        <item x="147"/>
        <item x="174"/>
        <item x="159"/>
        <item x="127"/>
        <item x="87"/>
        <item x="21"/>
        <item x="92"/>
        <item x="47"/>
        <item x="96"/>
        <item x="9"/>
        <item x="46"/>
        <item x="26"/>
        <item x="84"/>
        <item x="73"/>
        <item x="178"/>
        <item x="134"/>
        <item x="88"/>
        <item x="38"/>
        <item x="99"/>
        <item x="40"/>
        <item x="64"/>
        <item x="144"/>
        <item x="44"/>
        <item x="50"/>
        <item x="172"/>
        <item x="120"/>
        <item x="27"/>
        <item x="151"/>
        <item x="20"/>
        <item x="55"/>
        <item x="162"/>
        <item x="62"/>
        <item x="107"/>
        <item x="10"/>
        <item x="170"/>
        <item x="168"/>
        <item x="42"/>
        <item x="110"/>
        <item x="90"/>
        <item x="58"/>
        <item x="158"/>
        <item x="154"/>
        <item x="1"/>
        <item x="164"/>
        <item x="121"/>
        <item x="63"/>
        <item x="143"/>
        <item x="94"/>
        <item x="65"/>
        <item x="78"/>
        <item x="182"/>
        <item x="149"/>
        <item x="156"/>
        <item x="24"/>
        <item x="2"/>
        <item x="89"/>
        <item x="54"/>
        <item x="15"/>
        <item x="145"/>
        <item x="31"/>
        <item x="112"/>
        <item x="108"/>
        <item x="16"/>
        <item x="83"/>
        <item x="169"/>
        <item x="105"/>
        <item x="160"/>
        <item x="36"/>
        <item x="126"/>
        <item x="32"/>
        <item x="4"/>
        <item x="57"/>
        <item x="111"/>
        <item x="70"/>
        <item x="61"/>
        <item x="166"/>
        <item x="116"/>
        <item x="150"/>
        <item x="136"/>
        <item x="76"/>
        <item x="117"/>
        <item x="34"/>
        <item x="18"/>
        <item x="131"/>
        <item x="95"/>
        <item x="71"/>
        <item x="125"/>
        <item x="56"/>
        <item x="130"/>
        <item x="19"/>
        <item x="28"/>
        <item x="60"/>
        <item x="163"/>
        <item x="67"/>
        <item x="17"/>
        <item x="109"/>
        <item x="23"/>
        <item x="124"/>
        <item x="37"/>
        <item x="123"/>
        <item x="114"/>
        <item x="66"/>
        <item x="137"/>
        <item x="49"/>
        <item x="22"/>
        <item x="106"/>
        <item x="128"/>
        <item x="102"/>
        <item x="91"/>
        <item x="25"/>
        <item x="180"/>
        <item x="132"/>
        <item x="138"/>
        <item x="176"/>
        <item x="157"/>
        <item x="141"/>
        <item x="133"/>
        <item x="171"/>
        <item x="53"/>
        <item x="30"/>
        <item x="103"/>
        <item x="12"/>
        <item x="97"/>
        <item x="7"/>
        <item x="59"/>
        <item x="167"/>
        <item x="79"/>
        <item x="33"/>
        <item x="8"/>
        <item x="85"/>
        <item x="139"/>
        <item x="6"/>
        <item x="14"/>
        <item x="39"/>
        <item x="41"/>
        <item x="29"/>
        <item x="86"/>
        <item x="135"/>
        <item x="100"/>
        <item x="101"/>
        <item x="35"/>
        <item x="161"/>
        <item x="173"/>
        <item x="81"/>
        <item x="181"/>
        <item x="77"/>
        <item x="68"/>
        <item x="48"/>
        <item x="179"/>
        <item x="51"/>
        <item x="69"/>
        <item x="148"/>
        <item x="3"/>
        <item x="118"/>
        <item x="52"/>
        <item x="11"/>
        <item x="75"/>
        <item x="119"/>
        <item x="5"/>
        <item x="74"/>
        <item x="153"/>
        <item x="45"/>
        <item x="122"/>
        <item x="129"/>
        <item x="152"/>
        <item x="82"/>
        <item x="177"/>
        <item x="142"/>
        <item x="13"/>
        <item x="165"/>
        <item x="93"/>
        <item x="146"/>
        <item t="default"/>
      </items>
    </pivotField>
    <pivotField showAll="0"/>
    <pivotField showAll="0"/>
    <pivotField axis="axisRow" showAll="0">
      <items count="6">
        <item x="4"/>
        <item x="3"/>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numFmtId="165" showAll="0"/>
    <pivotField showAll="0"/>
    <pivotField numFmtId="164" showAll="0"/>
    <pivotField numFmtId="165" showAl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5">
    <i>
      <x/>
    </i>
    <i>
      <x v="1"/>
    </i>
    <i>
      <x v="2"/>
    </i>
    <i>
      <x v="3"/>
    </i>
    <i>
      <x v="4"/>
    </i>
  </rowItems>
  <colFields count="1">
    <field x="-2"/>
  </colFields>
  <colItems count="2">
    <i>
      <x/>
    </i>
    <i i="1">
      <x v="1"/>
    </i>
  </colItems>
  <dataFields count="2">
    <dataField name="Count of Name" fld="0" subtotal="count" baseField="0" baseItem="0"/>
    <dataField name="Average of Salary" fld="6" subtotal="average" baseField="3" baseItem="0" numFmtId="1"/>
  </dataFields>
  <conditionalFormats count="1">
    <conditionalFormat scope="field" priority="1">
      <pivotAreas count="1">
        <pivotArea outline="0" collapsedLevelsAreSubtotals="1" fieldPosition="0">
          <references count="2">
            <reference field="4294967294" count="1" selected="0">
              <x v="1"/>
            </reference>
            <reference field="3"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B2CCF6-7309-48C1-B58B-3BE09D91CC75}"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B4:C41" firstHeaderRow="1" firstDataRow="1" firstDataCol="1"/>
  <pivotFields count="12">
    <pivotField dataField="1"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65" showAll="0"/>
    <pivotField showAll="0"/>
    <pivotField numFmtId="164" showAll="0"/>
    <pivotField numFmtId="165" showAll="0"/>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11"/>
    <field x="4"/>
  </rowFields>
  <rowItems count="37">
    <i>
      <x v="1"/>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x v="4"/>
    </i>
    <i r="1">
      <x v="2"/>
    </i>
    <i r="1">
      <x v="4"/>
    </i>
    <i t="grand">
      <x/>
    </i>
  </rowItems>
  <colItems count="1">
    <i/>
  </colItems>
  <dataFields count="1">
    <dataField name="Count of Name" fld="0"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774E79-6B56-429E-BA0F-F4EA48D67EB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4:C10" firstHeaderRow="1" firstDataRow="1" firstDataCol="1" rowPageCount="1" colPageCount="1"/>
  <pivotFields count="12">
    <pivotField dataField="1" showAll="0"/>
    <pivotField showAll="0"/>
    <pivotField showAll="0"/>
    <pivotField showAll="0"/>
    <pivotField numFmtId="14" showAll="0"/>
    <pivotField axis="axisRow" showAll="0">
      <items count="6">
        <item x="3"/>
        <item x="0"/>
        <item x="2"/>
        <item x="4"/>
        <item x="1"/>
        <item t="default"/>
      </items>
    </pivotField>
    <pivotField numFmtId="165" showAll="0"/>
    <pivotField axis="axisPage" showAll="0">
      <items count="3">
        <item x="0"/>
        <item x="1"/>
        <item t="default"/>
      </items>
    </pivotField>
    <pivotField numFmtId="164" showAll="0"/>
    <pivotField numFmtId="165" showAll="0"/>
    <pivotField showAll="0" defaultSubtotal="0"/>
    <pivotField showAll="0" defaultSubtotal="0"/>
  </pivotFields>
  <rowFields count="1">
    <field x="5"/>
  </rowFields>
  <rowItems count="6">
    <i>
      <x/>
    </i>
    <i>
      <x v="1"/>
    </i>
    <i>
      <x v="2"/>
    </i>
    <i>
      <x v="3"/>
    </i>
    <i>
      <x v="4"/>
    </i>
    <i t="grand">
      <x/>
    </i>
  </rowItems>
  <colItems count="1">
    <i/>
  </colItems>
  <pageFields count="1">
    <pageField fld="7" item="0" hier="-1"/>
  </pageFields>
  <dataFields count="1">
    <dataField name="Count of Name"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CC7104-BDB2-4407-A31C-98A4FC8F645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4:J10" firstHeaderRow="1" firstDataRow="1" firstDataCol="1" rowPageCount="1" colPageCount="1"/>
  <pivotFields count="12">
    <pivotField dataField="1" showAll="0"/>
    <pivotField showAll="0"/>
    <pivotField showAll="0"/>
    <pivotField showAll="0"/>
    <pivotField numFmtId="14" showAll="0"/>
    <pivotField axis="axisRow" showAll="0">
      <items count="6">
        <item x="3"/>
        <item x="0"/>
        <item x="2"/>
        <item x="4"/>
        <item x="1"/>
        <item t="default"/>
      </items>
    </pivotField>
    <pivotField numFmtId="165" showAll="0"/>
    <pivotField axis="axisPage" showAll="0">
      <items count="3">
        <item x="0"/>
        <item x="1"/>
        <item t="default"/>
      </items>
    </pivotField>
    <pivotField numFmtId="164" showAll="0"/>
    <pivotField numFmtId="165" showAll="0"/>
    <pivotField showAll="0" defaultSubtotal="0"/>
    <pivotField showAll="0" defaultSubtotal="0"/>
  </pivotFields>
  <rowFields count="1">
    <field x="5"/>
  </rowFields>
  <rowItems count="6">
    <i>
      <x/>
    </i>
    <i>
      <x v="1"/>
    </i>
    <i>
      <x v="2"/>
    </i>
    <i>
      <x v="3"/>
    </i>
    <i>
      <x v="4"/>
    </i>
    <i t="grand">
      <x/>
    </i>
  </rowItems>
  <colItems count="1">
    <i/>
  </colItems>
  <pageFields count="1">
    <pageField fld="7" item="1" hier="-1"/>
  </pageFields>
  <dataFields count="1">
    <dataField name="Count of Name"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4175D6A5-5899-45A1-B488-2EE414541989}" autoFormatId="16" applyNumberFormats="0" applyBorderFormats="0" applyFontFormats="0" applyPatternFormats="0" applyAlignmentFormats="0" applyWidthHeightFormats="0">
  <queryTableRefresh nextId="12" unboundColumnsRight="3">
    <queryTableFields count="11">
      <queryTableField id="1" name="Name" tableColumnId="1"/>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9"/>
      <queryTableField id="10" dataBound="0" tableColumnId="10"/>
      <queryTableField id="11" dataBound="0"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F8752B0-BD2F-4A00-9DA4-993290E1A990}" sourceName="[staff].[Country]">
  <pivotTables>
    <pivotTable tabId="8" name="PivotTable2"/>
  </pivotTables>
  <data>
    <olap pivotCacheId="615238654">
      <levels count="2">
        <level uniqueName="[staff].[Country].[(All)]" sourceCaption="(All)" count="0"/>
        <level uniqueName="[staff].[Country].[Country]" sourceCaption="Country" count="2">
          <ranges>
            <range startItem="0">
              <i n="[staff].[Country].&amp;[IND]" c="IND"/>
              <i n="[staff].[Country].&amp;[NZ]" c="NZ"/>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9623971-A8E8-4C87-8B9A-5E0514C3BDD9}" cache="Slicer_Country" caption="Country" level="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E3FC54-80EF-4E52-820D-AB48BA932650}" name="nz_staff" displayName="nz_staff" ref="C5:I106" totalsRowCount="1">
  <autoFilter ref="C5:I105" xr:uid="{E5EEC212-22F0-46EC-98E8-DC9518DF188D}"/>
  <tableColumns count="7">
    <tableColumn id="1" xr3:uid="{93CBF99D-6C71-489E-8D3A-07BAA4DC4E95}" name="Name" totalsRowLabel="Total"/>
    <tableColumn id="2" xr3:uid="{D734AFE6-69A0-4A7E-A791-E803DEDD82E5}" name="Gender"/>
    <tableColumn id="3" xr3:uid="{A5F55EAD-D11A-4CDB-9464-1F1696D7F6F1}" name="Department"/>
    <tableColumn id="4" xr3:uid="{4C2D7B29-D849-45E3-AB56-1B450AF4B266}" name="Age" totalsRowFunction="average"/>
    <tableColumn id="5" xr3:uid="{406194B9-6A42-4AA7-BB3C-A59E807189D3}" name="Date Joined"/>
    <tableColumn id="6" xr3:uid="{9FDD99A7-681E-4DCC-8E6D-7862CFF74593}" name="Salary" totalsRowFunction="average" dataCellStyle="Currency" totalsRowCellStyle="Currency"/>
    <tableColumn id="7" xr3:uid="{72557E5A-99B5-4DA6-9FEF-26B6ECB6BF20}" name="Rating" totalsRowFunction="count"/>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87BC4F-34C1-4A3D-8818-046F58D12DF6}" name="india_staff" displayName="india_staff" ref="C4:I116" totalsRowShown="0">
  <autoFilter ref="C4:I116" xr:uid="{4860C36A-2596-4DC5-99CD-4D0BAC81E3E7}"/>
  <tableColumns count="7">
    <tableColumn id="1" xr3:uid="{5A69BA1B-CF72-482D-AD26-36C201152708}" name="Name"/>
    <tableColumn id="2" xr3:uid="{492E225D-DE5C-4837-B406-83850D255F47}" name="Gender"/>
    <tableColumn id="3" xr3:uid="{F51DCAC9-874C-4CD9-910D-2D31050ABE6B}" name="Age"/>
    <tableColumn id="4" xr3:uid="{18B6D5DC-F96B-473A-B0BD-3BC58A61F5CF}" name="Rating"/>
    <tableColumn id="5" xr3:uid="{E27E0B32-39B3-444C-A47B-4DAA9629D606}" name="Date Joined" dataDxfId="8"/>
    <tableColumn id="6" xr3:uid="{20A719F6-C59D-4E9D-94CA-5B3FBE3C9CA4}" name="Department"/>
    <tableColumn id="7" xr3:uid="{BE68BAFC-CA27-48ED-AEBF-1E1666F51EA3}" name="Salary"/>
  </tableColumns>
  <tableStyleInfo name="TableStyleMedium5"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D829DF-B0EB-4755-9AAD-159246FE9205}" name="staff" displayName="staff" ref="C4:M187" tableType="queryTable" totalsRowShown="0">
  <autoFilter ref="C4:M187" xr:uid="{792F018F-DFFD-496C-B84F-71EBBBEE8F61}"/>
  <sortState xmlns:xlrd2="http://schemas.microsoft.com/office/spreadsheetml/2017/richdata2" ref="C5:L187">
    <sortCondition descending="1" ref="I4:I187"/>
  </sortState>
  <tableColumns count="11">
    <tableColumn id="1" xr3:uid="{A3123D05-E70F-468D-8088-3CA3312CDCE1}" uniqueName="1" name="Name" queryTableFieldId="1"/>
    <tableColumn id="2" xr3:uid="{AC47C050-A296-4792-BA79-F278D7D93E6A}" uniqueName="2" name="Gender" queryTableFieldId="2"/>
    <tableColumn id="3" xr3:uid="{6E17971C-DEFE-4564-81F4-1EE108CC762A}" uniqueName="3" name="Age" queryTableFieldId="3"/>
    <tableColumn id="4" xr3:uid="{7764B980-003A-4A67-B7F7-6F574E778338}" uniqueName="4" name="Rating" queryTableFieldId="4"/>
    <tableColumn id="5" xr3:uid="{B47AD8D6-EBF9-4113-BD41-C5C50829BA48}" uniqueName="5" name="Date Joined" queryTableFieldId="5" dataDxfId="7"/>
    <tableColumn id="6" xr3:uid="{C288B13D-238F-4276-894B-85896AB9A314}" uniqueName="6" name="Department" queryTableFieldId="6"/>
    <tableColumn id="7" xr3:uid="{F736BE4B-62C1-45BC-AA1E-9161C4230DE7}" uniqueName="7" name="Salary" queryTableFieldId="7" dataDxfId="6" dataCellStyle="Currency"/>
    <tableColumn id="8" xr3:uid="{4F487C7A-F614-42D7-8CF5-CB4D47908358}" uniqueName="8" name="Country" queryTableFieldId="8" dataDxfId="5"/>
    <tableColumn id="9" xr3:uid="{76F996BA-6241-4033-8E28-10E5391B2F9D}" uniqueName="9" name="Tenure" queryTableFieldId="9" dataDxfId="4">
      <calculatedColumnFormula>(TODAY()-staff[[#This Row],[Date Joined]])/365</calculatedColumnFormula>
    </tableColumn>
    <tableColumn id="10" xr3:uid="{1CC010BB-7FF6-4FB1-A9E9-2C5191EF165B}" uniqueName="10" name="Bonus" queryTableFieldId="10" dataDxfId="3" dataCellStyle="Currency">
      <calculatedColumnFormula>IF(staff[[#This Row],[Tenure]]&gt;2,3%*staff[[#This Row],[Salary]],2%*staff[[#This Row],[Salary]])</calculatedColumnFormula>
    </tableColumn>
    <tableColumn id="11" xr3:uid="{3979FBA3-DCF8-44A5-BD4E-1DB6FD47AD7C}" uniqueName="11" name="Rating2" queryTableFieldId="11" dataDxfId="2">
      <calculatedColumnFormula>VLOOKUP(staff[[#This Row],[Rating]],rate,2,0)</calculatedColumnFormula>
    </tableColumn>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023F7-3B41-4522-93D9-9C5D6C8D281A}">
  <dimension ref="B4:H104"/>
  <sheetViews>
    <sheetView workbookViewId="0">
      <selection activeCell="L12" sqref="L12"/>
    </sheetView>
  </sheetViews>
  <sheetFormatPr defaultRowHeight="14.4" x14ac:dyDescent="0.3"/>
  <sheetData>
    <row r="4" spans="2:8" x14ac:dyDescent="0.3">
      <c r="B4" t="s">
        <v>0</v>
      </c>
      <c r="C4" t="s">
        <v>1</v>
      </c>
      <c r="D4" t="s">
        <v>2</v>
      </c>
      <c r="E4" t="s">
        <v>3</v>
      </c>
      <c r="F4" s="4" t="s">
        <v>4</v>
      </c>
      <c r="G4" t="s">
        <v>5</v>
      </c>
      <c r="H4" t="s">
        <v>6</v>
      </c>
    </row>
    <row r="5" spans="2:8" x14ac:dyDescent="0.3">
      <c r="B5" t="s">
        <v>58</v>
      </c>
      <c r="C5" t="s">
        <v>15</v>
      </c>
      <c r="D5" t="s">
        <v>19</v>
      </c>
      <c r="E5">
        <v>22</v>
      </c>
      <c r="F5" s="4">
        <v>44446</v>
      </c>
      <c r="G5">
        <v>112780</v>
      </c>
      <c r="H5" t="s">
        <v>13</v>
      </c>
    </row>
    <row r="6" spans="2:8" x14ac:dyDescent="0.3">
      <c r="B6" t="s">
        <v>70</v>
      </c>
      <c r="C6" t="s">
        <v>15</v>
      </c>
      <c r="D6" t="s">
        <v>9</v>
      </c>
      <c r="E6">
        <v>46</v>
      </c>
      <c r="F6" s="4">
        <v>44758</v>
      </c>
      <c r="G6">
        <v>70610</v>
      </c>
      <c r="H6" t="s">
        <v>16</v>
      </c>
    </row>
    <row r="7" spans="2:8" x14ac:dyDescent="0.3">
      <c r="B7" t="s">
        <v>75</v>
      </c>
      <c r="C7" t="s">
        <v>8</v>
      </c>
      <c r="D7" t="s">
        <v>19</v>
      </c>
      <c r="E7">
        <v>28</v>
      </c>
      <c r="F7" s="4">
        <v>44357</v>
      </c>
      <c r="G7">
        <v>53240</v>
      </c>
      <c r="H7" t="s">
        <v>16</v>
      </c>
    </row>
    <row r="8" spans="2:8" x14ac:dyDescent="0.3">
      <c r="B8" t="s">
        <v>49</v>
      </c>
      <c r="D8" t="s">
        <v>21</v>
      </c>
      <c r="E8">
        <v>37</v>
      </c>
      <c r="F8" s="4">
        <v>44146</v>
      </c>
      <c r="G8">
        <v>115440</v>
      </c>
      <c r="H8" t="s">
        <v>24</v>
      </c>
    </row>
    <row r="9" spans="2:8" x14ac:dyDescent="0.3">
      <c r="B9" t="s">
        <v>65</v>
      </c>
      <c r="C9" t="s">
        <v>15</v>
      </c>
      <c r="D9" t="s">
        <v>19</v>
      </c>
      <c r="E9">
        <v>32</v>
      </c>
      <c r="F9" s="4">
        <v>44465</v>
      </c>
      <c r="G9">
        <v>53540</v>
      </c>
      <c r="H9" t="s">
        <v>16</v>
      </c>
    </row>
    <row r="10" spans="2:8" x14ac:dyDescent="0.3">
      <c r="B10" t="s">
        <v>81</v>
      </c>
      <c r="C10" t="s">
        <v>8</v>
      </c>
      <c r="D10" t="s">
        <v>9</v>
      </c>
      <c r="E10">
        <v>30</v>
      </c>
      <c r="F10" s="4">
        <v>44861</v>
      </c>
      <c r="G10">
        <v>112570</v>
      </c>
      <c r="H10" t="s">
        <v>16</v>
      </c>
    </row>
    <row r="11" spans="2:8" x14ac:dyDescent="0.3">
      <c r="B11" t="s">
        <v>51</v>
      </c>
      <c r="C11" t="s">
        <v>15</v>
      </c>
      <c r="D11" t="s">
        <v>9</v>
      </c>
      <c r="E11">
        <v>33</v>
      </c>
      <c r="F11" s="4">
        <v>44701</v>
      </c>
      <c r="G11">
        <v>48530</v>
      </c>
      <c r="H11" t="s">
        <v>13</v>
      </c>
    </row>
    <row r="12" spans="2:8" x14ac:dyDescent="0.3">
      <c r="B12" t="s">
        <v>61</v>
      </c>
      <c r="C12" t="s">
        <v>8</v>
      </c>
      <c r="D12" t="s">
        <v>12</v>
      </c>
      <c r="E12">
        <v>24</v>
      </c>
      <c r="F12" s="4">
        <v>44148</v>
      </c>
      <c r="G12">
        <v>62780</v>
      </c>
      <c r="H12" t="s">
        <v>16</v>
      </c>
    </row>
    <row r="13" spans="2:8" x14ac:dyDescent="0.3">
      <c r="B13" t="s">
        <v>82</v>
      </c>
      <c r="C13" t="s">
        <v>15</v>
      </c>
      <c r="D13" t="s">
        <v>12</v>
      </c>
      <c r="E13">
        <v>33</v>
      </c>
      <c r="F13" s="4">
        <v>44509</v>
      </c>
      <c r="G13">
        <v>53870</v>
      </c>
      <c r="H13" t="s">
        <v>16</v>
      </c>
    </row>
    <row r="14" spans="2:8" x14ac:dyDescent="0.3">
      <c r="B14" t="s">
        <v>60</v>
      </c>
      <c r="C14" t="s">
        <v>8</v>
      </c>
      <c r="D14" t="s">
        <v>56</v>
      </c>
      <c r="E14">
        <v>27</v>
      </c>
      <c r="F14" s="4">
        <v>44122</v>
      </c>
      <c r="G14">
        <v>119110</v>
      </c>
      <c r="H14" t="s">
        <v>16</v>
      </c>
    </row>
    <row r="15" spans="2:8" x14ac:dyDescent="0.3">
      <c r="B15" t="s">
        <v>87</v>
      </c>
      <c r="C15" t="s">
        <v>15</v>
      </c>
      <c r="D15" t="s">
        <v>12</v>
      </c>
      <c r="E15">
        <v>29</v>
      </c>
      <c r="F15" s="4">
        <v>44180</v>
      </c>
      <c r="G15">
        <v>112110</v>
      </c>
      <c r="H15" t="s">
        <v>24</v>
      </c>
    </row>
    <row r="16" spans="2:8" x14ac:dyDescent="0.3">
      <c r="B16" t="s">
        <v>76</v>
      </c>
      <c r="C16" t="s">
        <v>15</v>
      </c>
      <c r="D16" t="s">
        <v>19</v>
      </c>
      <c r="E16">
        <v>25</v>
      </c>
      <c r="F16" s="4">
        <v>44383</v>
      </c>
      <c r="G16">
        <v>65700</v>
      </c>
      <c r="H16" t="s">
        <v>16</v>
      </c>
    </row>
    <row r="17" spans="2:8" x14ac:dyDescent="0.3">
      <c r="B17" t="s">
        <v>97</v>
      </c>
      <c r="C17" t="s">
        <v>15</v>
      </c>
      <c r="D17" t="s">
        <v>12</v>
      </c>
      <c r="E17">
        <v>37</v>
      </c>
      <c r="F17" s="4">
        <v>44701</v>
      </c>
      <c r="G17">
        <v>69070</v>
      </c>
      <c r="H17" t="s">
        <v>16</v>
      </c>
    </row>
    <row r="18" spans="2:8" x14ac:dyDescent="0.3">
      <c r="B18" t="s">
        <v>22</v>
      </c>
      <c r="C18" t="s">
        <v>15</v>
      </c>
      <c r="D18" t="s">
        <v>12</v>
      </c>
      <c r="E18">
        <v>20</v>
      </c>
      <c r="F18" s="4">
        <v>44459</v>
      </c>
      <c r="G18">
        <v>107700</v>
      </c>
      <c r="H18" t="s">
        <v>16</v>
      </c>
    </row>
    <row r="19" spans="2:8" x14ac:dyDescent="0.3">
      <c r="B19" t="s">
        <v>84</v>
      </c>
      <c r="C19" t="s">
        <v>8</v>
      </c>
      <c r="D19" t="s">
        <v>12</v>
      </c>
      <c r="E19">
        <v>32</v>
      </c>
      <c r="F19" s="4">
        <v>44354</v>
      </c>
      <c r="G19">
        <v>43840</v>
      </c>
      <c r="H19" t="s">
        <v>13</v>
      </c>
    </row>
    <row r="20" spans="2:8" x14ac:dyDescent="0.3">
      <c r="B20" t="s">
        <v>105</v>
      </c>
      <c r="C20" t="s">
        <v>15</v>
      </c>
      <c r="D20" t="s">
        <v>9</v>
      </c>
      <c r="E20">
        <v>40</v>
      </c>
      <c r="F20" s="4">
        <v>44263</v>
      </c>
      <c r="G20">
        <v>99750</v>
      </c>
      <c r="H20" t="s">
        <v>16</v>
      </c>
    </row>
    <row r="21" spans="2:8" x14ac:dyDescent="0.3">
      <c r="B21" t="s">
        <v>47</v>
      </c>
      <c r="C21" t="s">
        <v>15</v>
      </c>
      <c r="D21" t="s">
        <v>9</v>
      </c>
      <c r="E21">
        <v>21</v>
      </c>
      <c r="F21" s="4">
        <v>44104</v>
      </c>
      <c r="G21">
        <v>37920</v>
      </c>
      <c r="H21" t="s">
        <v>16</v>
      </c>
    </row>
    <row r="22" spans="2:8" x14ac:dyDescent="0.3">
      <c r="B22" t="s">
        <v>31</v>
      </c>
      <c r="C22" t="s">
        <v>15</v>
      </c>
      <c r="D22" t="s">
        <v>9</v>
      </c>
      <c r="E22">
        <v>21</v>
      </c>
      <c r="F22" s="4">
        <v>44762</v>
      </c>
      <c r="G22">
        <v>57090</v>
      </c>
      <c r="H22" t="s">
        <v>16</v>
      </c>
    </row>
    <row r="23" spans="2:8" x14ac:dyDescent="0.3">
      <c r="B23" t="s">
        <v>30</v>
      </c>
      <c r="C23" t="s">
        <v>8</v>
      </c>
      <c r="D23" t="s">
        <v>12</v>
      </c>
      <c r="E23">
        <v>31</v>
      </c>
      <c r="F23" s="4">
        <v>44145</v>
      </c>
      <c r="G23">
        <v>41980</v>
      </c>
      <c r="H23" t="s">
        <v>16</v>
      </c>
    </row>
    <row r="24" spans="2:8" x14ac:dyDescent="0.3">
      <c r="B24" t="s">
        <v>78</v>
      </c>
      <c r="C24" t="s">
        <v>15</v>
      </c>
      <c r="D24" t="s">
        <v>56</v>
      </c>
      <c r="E24">
        <v>21</v>
      </c>
      <c r="F24" s="4">
        <v>44242</v>
      </c>
      <c r="G24">
        <v>75880</v>
      </c>
      <c r="H24" t="s">
        <v>16</v>
      </c>
    </row>
    <row r="25" spans="2:8" x14ac:dyDescent="0.3">
      <c r="B25" t="s">
        <v>36</v>
      </c>
      <c r="C25" t="s">
        <v>8</v>
      </c>
      <c r="D25" t="s">
        <v>21</v>
      </c>
      <c r="E25">
        <v>34</v>
      </c>
      <c r="F25" s="4">
        <v>44653</v>
      </c>
      <c r="G25">
        <v>58940</v>
      </c>
      <c r="H25" t="s">
        <v>16</v>
      </c>
    </row>
    <row r="26" spans="2:8" x14ac:dyDescent="0.3">
      <c r="B26" t="s">
        <v>27</v>
      </c>
      <c r="C26" t="s">
        <v>8</v>
      </c>
      <c r="D26" t="s">
        <v>21</v>
      </c>
      <c r="E26">
        <v>30</v>
      </c>
      <c r="F26" s="4">
        <v>44389</v>
      </c>
      <c r="G26">
        <v>67910</v>
      </c>
      <c r="H26" t="s">
        <v>24</v>
      </c>
    </row>
    <row r="27" spans="2:8" x14ac:dyDescent="0.3">
      <c r="B27" t="s">
        <v>26</v>
      </c>
      <c r="C27" t="s">
        <v>8</v>
      </c>
      <c r="D27" t="s">
        <v>12</v>
      </c>
      <c r="E27">
        <v>31</v>
      </c>
      <c r="F27" s="4">
        <v>44663</v>
      </c>
      <c r="G27">
        <v>58100</v>
      </c>
      <c r="H27" t="s">
        <v>16</v>
      </c>
    </row>
    <row r="28" spans="2:8" x14ac:dyDescent="0.3">
      <c r="B28" t="s">
        <v>53</v>
      </c>
      <c r="C28" t="s">
        <v>15</v>
      </c>
      <c r="D28" t="s">
        <v>21</v>
      </c>
      <c r="E28">
        <v>27</v>
      </c>
      <c r="F28" s="4">
        <v>44567</v>
      </c>
      <c r="G28">
        <v>48980</v>
      </c>
      <c r="H28" t="s">
        <v>16</v>
      </c>
    </row>
    <row r="29" spans="2:8" x14ac:dyDescent="0.3">
      <c r="B29" t="s">
        <v>20</v>
      </c>
      <c r="D29" t="s">
        <v>21</v>
      </c>
      <c r="E29">
        <v>30</v>
      </c>
      <c r="F29" s="4">
        <v>44597</v>
      </c>
      <c r="G29">
        <v>64000</v>
      </c>
      <c r="H29" t="s">
        <v>16</v>
      </c>
    </row>
    <row r="30" spans="2:8" x14ac:dyDescent="0.3">
      <c r="B30" t="s">
        <v>7</v>
      </c>
      <c r="C30" t="s">
        <v>8</v>
      </c>
      <c r="D30" t="s">
        <v>9</v>
      </c>
      <c r="E30">
        <v>42</v>
      </c>
      <c r="F30" s="4">
        <v>44779</v>
      </c>
      <c r="G30">
        <v>75000</v>
      </c>
      <c r="H30" t="s">
        <v>10</v>
      </c>
    </row>
    <row r="31" spans="2:8" x14ac:dyDescent="0.3">
      <c r="B31" t="s">
        <v>74</v>
      </c>
      <c r="C31" t="s">
        <v>8</v>
      </c>
      <c r="D31" t="s">
        <v>12</v>
      </c>
      <c r="E31">
        <v>40</v>
      </c>
      <c r="F31" s="4">
        <v>44337</v>
      </c>
      <c r="G31">
        <v>87620</v>
      </c>
      <c r="H31" t="s">
        <v>16</v>
      </c>
    </row>
    <row r="32" spans="2:8" x14ac:dyDescent="0.3">
      <c r="B32" t="s">
        <v>44</v>
      </c>
      <c r="C32" t="s">
        <v>8</v>
      </c>
      <c r="D32" t="s">
        <v>12</v>
      </c>
      <c r="E32">
        <v>29</v>
      </c>
      <c r="F32" s="4">
        <v>44023</v>
      </c>
      <c r="G32">
        <v>34980</v>
      </c>
      <c r="H32" t="s">
        <v>16</v>
      </c>
    </row>
    <row r="33" spans="2:8" x14ac:dyDescent="0.3">
      <c r="B33" t="s">
        <v>35</v>
      </c>
      <c r="C33" t="s">
        <v>8</v>
      </c>
      <c r="D33" t="s">
        <v>21</v>
      </c>
      <c r="E33">
        <v>28</v>
      </c>
      <c r="F33" s="4">
        <v>44185</v>
      </c>
      <c r="G33">
        <v>75970</v>
      </c>
      <c r="H33" t="s">
        <v>16</v>
      </c>
    </row>
    <row r="34" spans="2:8" x14ac:dyDescent="0.3">
      <c r="B34" t="s">
        <v>38</v>
      </c>
      <c r="C34" t="s">
        <v>8</v>
      </c>
      <c r="D34" t="s">
        <v>21</v>
      </c>
      <c r="E34">
        <v>34</v>
      </c>
      <c r="F34" s="4">
        <v>44612</v>
      </c>
      <c r="G34">
        <v>60130</v>
      </c>
      <c r="H34" t="s">
        <v>16</v>
      </c>
    </row>
    <row r="35" spans="2:8" x14ac:dyDescent="0.3">
      <c r="B35" t="s">
        <v>41</v>
      </c>
      <c r="C35" t="s">
        <v>8</v>
      </c>
      <c r="D35" t="s">
        <v>12</v>
      </c>
      <c r="E35">
        <v>33</v>
      </c>
      <c r="F35" s="4">
        <v>44374</v>
      </c>
      <c r="G35">
        <v>75480</v>
      </c>
      <c r="H35" t="s">
        <v>42</v>
      </c>
    </row>
    <row r="36" spans="2:8" x14ac:dyDescent="0.3">
      <c r="B36" t="s">
        <v>40</v>
      </c>
      <c r="C36" t="s">
        <v>15</v>
      </c>
      <c r="D36" t="s">
        <v>9</v>
      </c>
      <c r="E36">
        <v>33</v>
      </c>
      <c r="F36" s="4">
        <v>44164</v>
      </c>
      <c r="G36">
        <v>115920</v>
      </c>
      <c r="H36" t="s">
        <v>16</v>
      </c>
    </row>
    <row r="37" spans="2:8" x14ac:dyDescent="0.3">
      <c r="B37" t="s">
        <v>48</v>
      </c>
      <c r="C37" t="s">
        <v>8</v>
      </c>
      <c r="D37" t="s">
        <v>19</v>
      </c>
      <c r="E37">
        <v>36</v>
      </c>
      <c r="F37" s="4">
        <v>44494</v>
      </c>
      <c r="G37">
        <v>78540</v>
      </c>
      <c r="H37" t="s">
        <v>16</v>
      </c>
    </row>
    <row r="38" spans="2:8" x14ac:dyDescent="0.3">
      <c r="B38" t="s">
        <v>34</v>
      </c>
      <c r="C38" t="s">
        <v>15</v>
      </c>
      <c r="D38" t="s">
        <v>9</v>
      </c>
      <c r="E38">
        <v>25</v>
      </c>
      <c r="F38" s="4">
        <v>44726</v>
      </c>
      <c r="G38">
        <v>109190</v>
      </c>
      <c r="H38" t="s">
        <v>13</v>
      </c>
    </row>
    <row r="39" spans="2:8" x14ac:dyDescent="0.3">
      <c r="B39" t="s">
        <v>73</v>
      </c>
      <c r="C39" t="s">
        <v>8</v>
      </c>
      <c r="D39" t="s">
        <v>19</v>
      </c>
      <c r="E39">
        <v>34</v>
      </c>
      <c r="F39" s="4">
        <v>44721</v>
      </c>
      <c r="G39">
        <v>49630</v>
      </c>
      <c r="H39" t="s">
        <v>24</v>
      </c>
    </row>
    <row r="40" spans="2:8" x14ac:dyDescent="0.3">
      <c r="B40" t="s">
        <v>107</v>
      </c>
      <c r="C40" t="s">
        <v>8</v>
      </c>
      <c r="D40" t="s">
        <v>9</v>
      </c>
      <c r="E40">
        <v>28</v>
      </c>
      <c r="F40" s="4">
        <v>44630</v>
      </c>
      <c r="G40">
        <v>99970</v>
      </c>
      <c r="H40" t="s">
        <v>16</v>
      </c>
    </row>
    <row r="41" spans="2:8" x14ac:dyDescent="0.3">
      <c r="B41" t="s">
        <v>71</v>
      </c>
      <c r="C41" t="s">
        <v>8</v>
      </c>
      <c r="D41" t="s">
        <v>12</v>
      </c>
      <c r="E41">
        <v>33</v>
      </c>
      <c r="F41" s="4">
        <v>44190</v>
      </c>
      <c r="G41">
        <v>96140</v>
      </c>
      <c r="H41" t="s">
        <v>16</v>
      </c>
    </row>
    <row r="42" spans="2:8" x14ac:dyDescent="0.3">
      <c r="B42" t="s">
        <v>50</v>
      </c>
      <c r="C42" t="s">
        <v>15</v>
      </c>
      <c r="D42" t="s">
        <v>9</v>
      </c>
      <c r="E42">
        <v>31</v>
      </c>
      <c r="F42" s="4">
        <v>44724</v>
      </c>
      <c r="G42">
        <v>103550</v>
      </c>
      <c r="H42" t="s">
        <v>16</v>
      </c>
    </row>
    <row r="43" spans="2:8" x14ac:dyDescent="0.3">
      <c r="B43" t="s">
        <v>14</v>
      </c>
      <c r="C43" t="s">
        <v>15</v>
      </c>
      <c r="D43" t="s">
        <v>12</v>
      </c>
      <c r="E43">
        <v>31</v>
      </c>
      <c r="F43" s="4">
        <v>44511</v>
      </c>
      <c r="G43">
        <v>48950</v>
      </c>
      <c r="H43" t="s">
        <v>16</v>
      </c>
    </row>
    <row r="44" spans="2:8" x14ac:dyDescent="0.3">
      <c r="B44" t="s">
        <v>63</v>
      </c>
      <c r="C44" t="s">
        <v>15</v>
      </c>
      <c r="D44" t="s">
        <v>21</v>
      </c>
      <c r="E44">
        <v>24</v>
      </c>
      <c r="F44" s="4">
        <v>44436</v>
      </c>
      <c r="G44">
        <v>52610</v>
      </c>
      <c r="H44" t="s">
        <v>24</v>
      </c>
    </row>
    <row r="45" spans="2:8" x14ac:dyDescent="0.3">
      <c r="B45" t="s">
        <v>72</v>
      </c>
      <c r="C45" t="s">
        <v>8</v>
      </c>
      <c r="D45" t="s">
        <v>9</v>
      </c>
      <c r="E45">
        <v>36</v>
      </c>
      <c r="F45" s="4">
        <v>44529</v>
      </c>
      <c r="G45">
        <v>78390</v>
      </c>
      <c r="H45" t="s">
        <v>16</v>
      </c>
    </row>
    <row r="46" spans="2:8" x14ac:dyDescent="0.3">
      <c r="B46" t="s">
        <v>88</v>
      </c>
      <c r="C46" t="s">
        <v>8</v>
      </c>
      <c r="D46" t="s">
        <v>21</v>
      </c>
      <c r="E46">
        <v>33</v>
      </c>
      <c r="F46" s="4">
        <v>44809</v>
      </c>
      <c r="G46">
        <v>86570</v>
      </c>
      <c r="H46" t="s">
        <v>16</v>
      </c>
    </row>
    <row r="47" spans="2:8" x14ac:dyDescent="0.3">
      <c r="B47" t="s">
        <v>92</v>
      </c>
      <c r="C47" t="s">
        <v>8</v>
      </c>
      <c r="D47" t="s">
        <v>12</v>
      </c>
      <c r="E47">
        <v>27</v>
      </c>
      <c r="F47" s="4">
        <v>44686</v>
      </c>
      <c r="G47">
        <v>83750</v>
      </c>
      <c r="H47" t="s">
        <v>16</v>
      </c>
    </row>
    <row r="48" spans="2:8" x14ac:dyDescent="0.3">
      <c r="B48" t="s">
        <v>102</v>
      </c>
      <c r="C48" t="s">
        <v>8</v>
      </c>
      <c r="D48" t="s">
        <v>21</v>
      </c>
      <c r="E48">
        <v>34</v>
      </c>
      <c r="F48" s="4">
        <v>44445</v>
      </c>
      <c r="G48">
        <v>92450</v>
      </c>
      <c r="H48" t="s">
        <v>16</v>
      </c>
    </row>
    <row r="49" spans="2:8" x14ac:dyDescent="0.3">
      <c r="B49" t="s">
        <v>64</v>
      </c>
      <c r="C49" t="s">
        <v>15</v>
      </c>
      <c r="D49" t="s">
        <v>12</v>
      </c>
      <c r="E49">
        <v>20</v>
      </c>
      <c r="F49" s="4">
        <v>44183</v>
      </c>
      <c r="G49">
        <v>112650</v>
      </c>
      <c r="H49" t="s">
        <v>16</v>
      </c>
    </row>
    <row r="50" spans="2:8" x14ac:dyDescent="0.3">
      <c r="B50" t="s">
        <v>104</v>
      </c>
      <c r="C50" t="s">
        <v>15</v>
      </c>
      <c r="D50" t="s">
        <v>9</v>
      </c>
      <c r="E50">
        <v>20</v>
      </c>
      <c r="F50" s="4">
        <v>44744</v>
      </c>
      <c r="G50">
        <v>79570</v>
      </c>
      <c r="H50" t="s">
        <v>16</v>
      </c>
    </row>
    <row r="51" spans="2:8" x14ac:dyDescent="0.3">
      <c r="B51" t="s">
        <v>91</v>
      </c>
      <c r="C51" t="s">
        <v>8</v>
      </c>
      <c r="D51" t="s">
        <v>19</v>
      </c>
      <c r="E51">
        <v>20</v>
      </c>
      <c r="F51" s="4">
        <v>44537</v>
      </c>
      <c r="G51">
        <v>68900</v>
      </c>
      <c r="H51" t="s">
        <v>24</v>
      </c>
    </row>
    <row r="52" spans="2:8" x14ac:dyDescent="0.3">
      <c r="B52" t="s">
        <v>39</v>
      </c>
      <c r="C52" t="s">
        <v>8</v>
      </c>
      <c r="D52" t="s">
        <v>12</v>
      </c>
      <c r="E52">
        <v>25</v>
      </c>
      <c r="F52" s="4">
        <v>44694</v>
      </c>
      <c r="G52">
        <v>80700</v>
      </c>
      <c r="H52" t="s">
        <v>13</v>
      </c>
    </row>
    <row r="53" spans="2:8" x14ac:dyDescent="0.3">
      <c r="B53" t="s">
        <v>100</v>
      </c>
      <c r="C53" t="s">
        <v>15</v>
      </c>
      <c r="D53" t="s">
        <v>9</v>
      </c>
      <c r="E53">
        <v>19</v>
      </c>
      <c r="F53" s="4">
        <v>44277</v>
      </c>
      <c r="G53">
        <v>58960</v>
      </c>
      <c r="H53" t="s">
        <v>16</v>
      </c>
    </row>
    <row r="54" spans="2:8" x14ac:dyDescent="0.3">
      <c r="B54" t="s">
        <v>106</v>
      </c>
      <c r="C54" t="s">
        <v>15</v>
      </c>
      <c r="D54" t="s">
        <v>12</v>
      </c>
      <c r="E54">
        <v>36</v>
      </c>
      <c r="F54" s="4">
        <v>44019</v>
      </c>
      <c r="G54">
        <v>118840</v>
      </c>
      <c r="H54" t="s">
        <v>16</v>
      </c>
    </row>
    <row r="55" spans="2:8" x14ac:dyDescent="0.3">
      <c r="B55" t="s">
        <v>29</v>
      </c>
      <c r="C55" t="s">
        <v>15</v>
      </c>
      <c r="D55" t="s">
        <v>21</v>
      </c>
      <c r="E55">
        <v>28</v>
      </c>
      <c r="F55" s="4">
        <v>44041</v>
      </c>
      <c r="G55">
        <v>48170</v>
      </c>
      <c r="H55" t="s">
        <v>13</v>
      </c>
    </row>
    <row r="56" spans="2:8" x14ac:dyDescent="0.3">
      <c r="B56" t="s">
        <v>108</v>
      </c>
      <c r="C56" t="s">
        <v>8</v>
      </c>
      <c r="D56" t="s">
        <v>56</v>
      </c>
      <c r="E56">
        <v>32</v>
      </c>
      <c r="F56" s="4">
        <v>44400</v>
      </c>
      <c r="G56">
        <v>45510</v>
      </c>
      <c r="H56" t="s">
        <v>16</v>
      </c>
    </row>
    <row r="57" spans="2:8" x14ac:dyDescent="0.3">
      <c r="B57" t="s">
        <v>64</v>
      </c>
      <c r="C57" t="s">
        <v>15</v>
      </c>
      <c r="D57" t="s">
        <v>9</v>
      </c>
      <c r="E57">
        <v>34</v>
      </c>
      <c r="F57" s="4">
        <v>44703</v>
      </c>
      <c r="G57">
        <v>112650</v>
      </c>
      <c r="H57" t="s">
        <v>16</v>
      </c>
    </row>
    <row r="58" spans="2:8" x14ac:dyDescent="0.3">
      <c r="B58" t="s">
        <v>83</v>
      </c>
      <c r="C58" t="s">
        <v>8</v>
      </c>
      <c r="D58" t="s">
        <v>9</v>
      </c>
      <c r="E58">
        <v>36</v>
      </c>
      <c r="F58" s="4">
        <v>44085</v>
      </c>
      <c r="G58">
        <v>114890</v>
      </c>
      <c r="H58" t="s">
        <v>16</v>
      </c>
    </row>
    <row r="59" spans="2:8" x14ac:dyDescent="0.3">
      <c r="B59" t="s">
        <v>67</v>
      </c>
      <c r="C59" t="s">
        <v>15</v>
      </c>
      <c r="D59" t="s">
        <v>12</v>
      </c>
      <c r="E59">
        <v>30</v>
      </c>
      <c r="F59" s="4">
        <v>44850</v>
      </c>
      <c r="G59">
        <v>69710</v>
      </c>
      <c r="H59" t="s">
        <v>16</v>
      </c>
    </row>
    <row r="60" spans="2:8" x14ac:dyDescent="0.3">
      <c r="B60" t="s">
        <v>94</v>
      </c>
      <c r="C60" t="s">
        <v>15</v>
      </c>
      <c r="D60" t="s">
        <v>21</v>
      </c>
      <c r="E60">
        <v>36</v>
      </c>
      <c r="F60" s="4">
        <v>44333</v>
      </c>
      <c r="G60">
        <v>71380</v>
      </c>
      <c r="H60" t="s">
        <v>16</v>
      </c>
    </row>
    <row r="61" spans="2:8" x14ac:dyDescent="0.3">
      <c r="B61" t="s">
        <v>33</v>
      </c>
      <c r="C61" t="s">
        <v>8</v>
      </c>
      <c r="D61" t="s">
        <v>19</v>
      </c>
      <c r="E61">
        <v>38</v>
      </c>
      <c r="F61" s="4">
        <v>44377</v>
      </c>
      <c r="G61">
        <v>109160</v>
      </c>
      <c r="H61" t="s">
        <v>10</v>
      </c>
    </row>
    <row r="62" spans="2:8" x14ac:dyDescent="0.3">
      <c r="B62" t="s">
        <v>98</v>
      </c>
      <c r="C62" t="s">
        <v>15</v>
      </c>
      <c r="D62" t="s">
        <v>9</v>
      </c>
      <c r="E62">
        <v>27</v>
      </c>
      <c r="F62" s="4">
        <v>44609</v>
      </c>
      <c r="G62">
        <v>113280</v>
      </c>
      <c r="H62" t="s">
        <v>42</v>
      </c>
    </row>
    <row r="63" spans="2:8" x14ac:dyDescent="0.3">
      <c r="B63" t="s">
        <v>25</v>
      </c>
      <c r="C63" t="s">
        <v>15</v>
      </c>
      <c r="D63" t="s">
        <v>12</v>
      </c>
      <c r="E63">
        <v>30</v>
      </c>
      <c r="F63" s="4">
        <v>44273</v>
      </c>
      <c r="G63">
        <v>69120</v>
      </c>
      <c r="H63" t="s">
        <v>16</v>
      </c>
    </row>
    <row r="64" spans="2:8" x14ac:dyDescent="0.3">
      <c r="B64" t="s">
        <v>55</v>
      </c>
      <c r="C64" t="s">
        <v>8</v>
      </c>
      <c r="D64" t="s">
        <v>56</v>
      </c>
      <c r="E64">
        <v>37</v>
      </c>
      <c r="F64" s="4">
        <v>44451</v>
      </c>
      <c r="G64">
        <v>118100</v>
      </c>
      <c r="H64" t="s">
        <v>16</v>
      </c>
    </row>
    <row r="65" spans="2:8" x14ac:dyDescent="0.3">
      <c r="B65" t="s">
        <v>62</v>
      </c>
      <c r="C65" t="s">
        <v>8</v>
      </c>
      <c r="D65" t="s">
        <v>9</v>
      </c>
      <c r="E65">
        <v>22</v>
      </c>
      <c r="F65" s="4">
        <v>44450</v>
      </c>
      <c r="G65">
        <v>76900</v>
      </c>
      <c r="H65" t="s">
        <v>13</v>
      </c>
    </row>
    <row r="66" spans="2:8" x14ac:dyDescent="0.3">
      <c r="B66" t="s">
        <v>17</v>
      </c>
      <c r="C66" t="s">
        <v>8</v>
      </c>
      <c r="D66" t="s">
        <v>12</v>
      </c>
      <c r="E66">
        <v>43</v>
      </c>
      <c r="F66" s="4">
        <v>45045</v>
      </c>
      <c r="G66">
        <v>114870</v>
      </c>
      <c r="H66" t="s">
        <v>16</v>
      </c>
    </row>
    <row r="67" spans="2:8" x14ac:dyDescent="0.3">
      <c r="B67" t="s">
        <v>52</v>
      </c>
      <c r="D67" t="s">
        <v>12</v>
      </c>
      <c r="E67">
        <v>32</v>
      </c>
      <c r="F67" s="4">
        <v>44774</v>
      </c>
      <c r="G67">
        <v>91310</v>
      </c>
      <c r="H67" t="s">
        <v>16</v>
      </c>
    </row>
    <row r="68" spans="2:8" x14ac:dyDescent="0.3">
      <c r="B68" t="s">
        <v>43</v>
      </c>
      <c r="C68" t="s">
        <v>8</v>
      </c>
      <c r="D68" t="s">
        <v>9</v>
      </c>
      <c r="E68">
        <v>28</v>
      </c>
      <c r="F68" s="4">
        <v>44486</v>
      </c>
      <c r="G68">
        <v>104770</v>
      </c>
      <c r="H68" t="s">
        <v>16</v>
      </c>
    </row>
    <row r="69" spans="2:8" x14ac:dyDescent="0.3">
      <c r="B69" t="s">
        <v>89</v>
      </c>
      <c r="C69" t="s">
        <v>15</v>
      </c>
      <c r="D69" t="s">
        <v>19</v>
      </c>
      <c r="E69">
        <v>27</v>
      </c>
      <c r="F69" s="4">
        <v>44134</v>
      </c>
      <c r="G69">
        <v>54970</v>
      </c>
      <c r="H69" t="s">
        <v>16</v>
      </c>
    </row>
    <row r="70" spans="2:8" x14ac:dyDescent="0.3">
      <c r="B70" t="s">
        <v>11</v>
      </c>
      <c r="D70" t="s">
        <v>12</v>
      </c>
      <c r="E70">
        <v>26</v>
      </c>
      <c r="F70" s="4">
        <v>44271</v>
      </c>
      <c r="G70">
        <v>90700</v>
      </c>
      <c r="H70" t="s">
        <v>13</v>
      </c>
    </row>
    <row r="71" spans="2:8" x14ac:dyDescent="0.3">
      <c r="B71" t="s">
        <v>109</v>
      </c>
      <c r="C71" t="s">
        <v>8</v>
      </c>
      <c r="D71" t="s">
        <v>19</v>
      </c>
      <c r="E71">
        <v>38</v>
      </c>
      <c r="F71" s="4">
        <v>44329</v>
      </c>
      <c r="G71">
        <v>56870</v>
      </c>
      <c r="H71" t="s">
        <v>13</v>
      </c>
    </row>
    <row r="72" spans="2:8" x14ac:dyDescent="0.3">
      <c r="B72" t="s">
        <v>77</v>
      </c>
      <c r="C72" t="s">
        <v>8</v>
      </c>
      <c r="D72" t="s">
        <v>19</v>
      </c>
      <c r="E72">
        <v>25</v>
      </c>
      <c r="F72" s="4">
        <v>44205</v>
      </c>
      <c r="G72">
        <v>92700</v>
      </c>
      <c r="H72" t="s">
        <v>16</v>
      </c>
    </row>
    <row r="73" spans="2:8" x14ac:dyDescent="0.3">
      <c r="B73" t="s">
        <v>32</v>
      </c>
      <c r="C73" t="s">
        <v>8</v>
      </c>
      <c r="D73" t="s">
        <v>21</v>
      </c>
      <c r="E73">
        <v>21</v>
      </c>
      <c r="F73" s="4">
        <v>44317</v>
      </c>
      <c r="G73">
        <v>65920</v>
      </c>
      <c r="H73" t="s">
        <v>16</v>
      </c>
    </row>
    <row r="74" spans="2:8" x14ac:dyDescent="0.3">
      <c r="B74" t="s">
        <v>59</v>
      </c>
      <c r="C74" t="s">
        <v>15</v>
      </c>
      <c r="D74" t="s">
        <v>9</v>
      </c>
      <c r="E74">
        <v>26</v>
      </c>
      <c r="F74" s="4">
        <v>44225</v>
      </c>
      <c r="G74">
        <v>47360</v>
      </c>
      <c r="H74" t="s">
        <v>16</v>
      </c>
    </row>
    <row r="75" spans="2:8" x14ac:dyDescent="0.3">
      <c r="B75" t="s">
        <v>37</v>
      </c>
      <c r="C75" t="s">
        <v>15</v>
      </c>
      <c r="D75" t="s">
        <v>9</v>
      </c>
      <c r="E75">
        <v>30</v>
      </c>
      <c r="F75" s="4">
        <v>44666</v>
      </c>
      <c r="G75">
        <v>60570</v>
      </c>
      <c r="H75" t="s">
        <v>16</v>
      </c>
    </row>
    <row r="76" spans="2:8" x14ac:dyDescent="0.3">
      <c r="B76" t="s">
        <v>96</v>
      </c>
      <c r="C76" t="s">
        <v>8</v>
      </c>
      <c r="D76" t="s">
        <v>9</v>
      </c>
      <c r="E76">
        <v>28</v>
      </c>
      <c r="F76" s="4">
        <v>44649</v>
      </c>
      <c r="G76">
        <v>104120</v>
      </c>
      <c r="H76" t="s">
        <v>16</v>
      </c>
    </row>
    <row r="77" spans="2:8" x14ac:dyDescent="0.3">
      <c r="B77" t="s">
        <v>23</v>
      </c>
      <c r="C77" t="s">
        <v>15</v>
      </c>
      <c r="D77" t="s">
        <v>12</v>
      </c>
      <c r="E77">
        <v>37</v>
      </c>
      <c r="F77" s="4">
        <v>44338</v>
      </c>
      <c r="G77">
        <v>88050</v>
      </c>
      <c r="H77" t="s">
        <v>24</v>
      </c>
    </row>
    <row r="78" spans="2:8" x14ac:dyDescent="0.3">
      <c r="B78" t="s">
        <v>103</v>
      </c>
      <c r="C78" t="s">
        <v>15</v>
      </c>
      <c r="D78" t="s">
        <v>12</v>
      </c>
      <c r="E78">
        <v>24</v>
      </c>
      <c r="F78" s="4">
        <v>44686</v>
      </c>
      <c r="G78">
        <v>100420</v>
      </c>
      <c r="H78" t="s">
        <v>16</v>
      </c>
    </row>
    <row r="79" spans="2:8" x14ac:dyDescent="0.3">
      <c r="B79" t="s">
        <v>54</v>
      </c>
      <c r="C79" t="s">
        <v>8</v>
      </c>
      <c r="D79" t="s">
        <v>9</v>
      </c>
      <c r="E79">
        <v>30</v>
      </c>
      <c r="F79" s="4">
        <v>44850</v>
      </c>
      <c r="G79">
        <v>114180</v>
      </c>
      <c r="H79" t="s">
        <v>16</v>
      </c>
    </row>
    <row r="80" spans="2:8" x14ac:dyDescent="0.3">
      <c r="B80" t="s">
        <v>86</v>
      </c>
      <c r="C80" t="s">
        <v>8</v>
      </c>
      <c r="D80" t="s">
        <v>12</v>
      </c>
      <c r="E80">
        <v>21</v>
      </c>
      <c r="F80" s="4">
        <v>44678</v>
      </c>
      <c r="G80">
        <v>33920</v>
      </c>
      <c r="H80" t="s">
        <v>16</v>
      </c>
    </row>
    <row r="81" spans="2:8" x14ac:dyDescent="0.3">
      <c r="B81" t="s">
        <v>69</v>
      </c>
      <c r="C81" t="s">
        <v>15</v>
      </c>
      <c r="D81" t="s">
        <v>9</v>
      </c>
      <c r="E81">
        <v>23</v>
      </c>
      <c r="F81" s="4">
        <v>44440</v>
      </c>
      <c r="G81">
        <v>106460</v>
      </c>
      <c r="H81" t="s">
        <v>16</v>
      </c>
    </row>
    <row r="82" spans="2:8" x14ac:dyDescent="0.3">
      <c r="B82" t="s">
        <v>57</v>
      </c>
      <c r="C82" t="s">
        <v>15</v>
      </c>
      <c r="D82" t="s">
        <v>9</v>
      </c>
      <c r="E82">
        <v>35</v>
      </c>
      <c r="F82" s="4">
        <v>44727</v>
      </c>
      <c r="G82">
        <v>40400</v>
      </c>
      <c r="H82" t="s">
        <v>16</v>
      </c>
    </row>
    <row r="83" spans="2:8" x14ac:dyDescent="0.3">
      <c r="B83" t="s">
        <v>68</v>
      </c>
      <c r="C83" t="s">
        <v>15</v>
      </c>
      <c r="D83" t="s">
        <v>21</v>
      </c>
      <c r="E83">
        <v>27</v>
      </c>
      <c r="F83" s="4">
        <v>44236</v>
      </c>
      <c r="G83">
        <v>91650</v>
      </c>
      <c r="H83" t="s">
        <v>13</v>
      </c>
    </row>
    <row r="84" spans="2:8" x14ac:dyDescent="0.3">
      <c r="B84" t="s">
        <v>99</v>
      </c>
      <c r="C84" t="s">
        <v>15</v>
      </c>
      <c r="D84" t="s">
        <v>19</v>
      </c>
      <c r="E84">
        <v>43</v>
      </c>
      <c r="F84" s="4">
        <v>44620</v>
      </c>
      <c r="G84">
        <v>36040</v>
      </c>
      <c r="H84" t="s">
        <v>16</v>
      </c>
    </row>
    <row r="85" spans="2:8" x14ac:dyDescent="0.3">
      <c r="B85" t="s">
        <v>101</v>
      </c>
      <c r="C85" t="s">
        <v>8</v>
      </c>
      <c r="D85" t="s">
        <v>12</v>
      </c>
      <c r="E85">
        <v>40</v>
      </c>
      <c r="F85" s="4">
        <v>44381</v>
      </c>
      <c r="G85">
        <v>104410</v>
      </c>
      <c r="H85" t="s">
        <v>16</v>
      </c>
    </row>
    <row r="86" spans="2:8" x14ac:dyDescent="0.3">
      <c r="B86" t="s">
        <v>85</v>
      </c>
      <c r="C86" t="s">
        <v>15</v>
      </c>
      <c r="D86" t="s">
        <v>21</v>
      </c>
      <c r="E86">
        <v>30</v>
      </c>
      <c r="F86" s="4">
        <v>44606</v>
      </c>
      <c r="G86">
        <v>96800</v>
      </c>
      <c r="H86" t="s">
        <v>16</v>
      </c>
    </row>
    <row r="87" spans="2:8" x14ac:dyDescent="0.3">
      <c r="B87" t="s">
        <v>28</v>
      </c>
      <c r="C87" t="s">
        <v>8</v>
      </c>
      <c r="D87" t="s">
        <v>21</v>
      </c>
      <c r="E87">
        <v>34</v>
      </c>
      <c r="F87" s="4">
        <v>44459</v>
      </c>
      <c r="G87">
        <v>85000</v>
      </c>
      <c r="H87" t="s">
        <v>16</v>
      </c>
    </row>
    <row r="88" spans="2:8" x14ac:dyDescent="0.3">
      <c r="B88" t="s">
        <v>80</v>
      </c>
      <c r="C88" t="s">
        <v>15</v>
      </c>
      <c r="D88" t="s">
        <v>19</v>
      </c>
      <c r="E88">
        <v>28</v>
      </c>
      <c r="F88" s="4">
        <v>44820</v>
      </c>
      <c r="G88">
        <v>43510</v>
      </c>
      <c r="H88" t="s">
        <v>42</v>
      </c>
    </row>
    <row r="89" spans="2:8" x14ac:dyDescent="0.3">
      <c r="B89" t="s">
        <v>79</v>
      </c>
      <c r="C89" t="s">
        <v>15</v>
      </c>
      <c r="D89" t="s">
        <v>21</v>
      </c>
      <c r="E89">
        <v>33</v>
      </c>
      <c r="F89" s="4">
        <v>44243</v>
      </c>
      <c r="G89">
        <v>59430</v>
      </c>
      <c r="H89" t="s">
        <v>16</v>
      </c>
    </row>
    <row r="90" spans="2:8" x14ac:dyDescent="0.3">
      <c r="B90" t="s">
        <v>93</v>
      </c>
      <c r="C90" t="s">
        <v>8</v>
      </c>
      <c r="D90" t="s">
        <v>21</v>
      </c>
      <c r="E90">
        <v>33</v>
      </c>
      <c r="F90" s="4">
        <v>44067</v>
      </c>
      <c r="G90">
        <v>65360</v>
      </c>
      <c r="H90" t="s">
        <v>16</v>
      </c>
    </row>
    <row r="91" spans="2:8" x14ac:dyDescent="0.3">
      <c r="B91" t="s">
        <v>66</v>
      </c>
      <c r="C91" t="s">
        <v>8</v>
      </c>
      <c r="D91" t="s">
        <v>9</v>
      </c>
      <c r="E91">
        <v>32</v>
      </c>
      <c r="F91" s="4">
        <v>44611</v>
      </c>
      <c r="G91">
        <v>41570</v>
      </c>
      <c r="H91" t="s">
        <v>16</v>
      </c>
    </row>
    <row r="92" spans="2:8" x14ac:dyDescent="0.3">
      <c r="B92" t="s">
        <v>95</v>
      </c>
      <c r="C92" t="s">
        <v>8</v>
      </c>
      <c r="D92" t="s">
        <v>12</v>
      </c>
      <c r="E92">
        <v>33</v>
      </c>
      <c r="F92" s="4">
        <v>44312</v>
      </c>
      <c r="G92">
        <v>75280</v>
      </c>
      <c r="H92" t="s">
        <v>16</v>
      </c>
    </row>
    <row r="93" spans="2:8" x14ac:dyDescent="0.3">
      <c r="B93" t="s">
        <v>18</v>
      </c>
      <c r="C93" t="s">
        <v>15</v>
      </c>
      <c r="D93" t="s">
        <v>19</v>
      </c>
      <c r="E93">
        <v>33</v>
      </c>
      <c r="F93" s="4">
        <v>44385</v>
      </c>
      <c r="G93">
        <v>74550</v>
      </c>
      <c r="H93" t="s">
        <v>16</v>
      </c>
    </row>
    <row r="94" spans="2:8" x14ac:dyDescent="0.3">
      <c r="B94" t="s">
        <v>45</v>
      </c>
      <c r="C94" t="s">
        <v>15</v>
      </c>
      <c r="D94" t="s">
        <v>9</v>
      </c>
      <c r="E94">
        <v>30</v>
      </c>
      <c r="F94" s="4">
        <v>44701</v>
      </c>
      <c r="G94">
        <v>67950</v>
      </c>
      <c r="H94" t="s">
        <v>16</v>
      </c>
    </row>
    <row r="95" spans="2:8" x14ac:dyDescent="0.3">
      <c r="B95" t="s">
        <v>90</v>
      </c>
      <c r="C95" t="s">
        <v>15</v>
      </c>
      <c r="D95" t="s">
        <v>21</v>
      </c>
      <c r="E95">
        <v>42</v>
      </c>
      <c r="F95" s="4">
        <v>44731</v>
      </c>
      <c r="G95">
        <v>70270</v>
      </c>
      <c r="H95" t="s">
        <v>24</v>
      </c>
    </row>
    <row r="96" spans="2:8" x14ac:dyDescent="0.3">
      <c r="B96" t="s">
        <v>46</v>
      </c>
      <c r="C96" t="s">
        <v>15</v>
      </c>
      <c r="D96" t="s">
        <v>9</v>
      </c>
      <c r="E96">
        <v>26</v>
      </c>
      <c r="F96" s="4">
        <v>44411</v>
      </c>
      <c r="G96">
        <v>53540</v>
      </c>
      <c r="H96" t="s">
        <v>16</v>
      </c>
    </row>
    <row r="97" spans="2:8" x14ac:dyDescent="0.3">
      <c r="B97" t="s">
        <v>58</v>
      </c>
      <c r="C97" t="s">
        <v>15</v>
      </c>
      <c r="D97" t="s">
        <v>19</v>
      </c>
      <c r="E97">
        <v>22</v>
      </c>
      <c r="F97">
        <v>44446</v>
      </c>
      <c r="G97">
        <v>112780</v>
      </c>
      <c r="H97" t="s">
        <v>13</v>
      </c>
    </row>
    <row r="98" spans="2:8" x14ac:dyDescent="0.3">
      <c r="B98" t="s">
        <v>70</v>
      </c>
      <c r="C98" t="s">
        <v>15</v>
      </c>
      <c r="D98" t="s">
        <v>9</v>
      </c>
      <c r="E98">
        <v>46</v>
      </c>
      <c r="F98">
        <v>44758</v>
      </c>
      <c r="G98">
        <v>70610</v>
      </c>
      <c r="H98" t="s">
        <v>16</v>
      </c>
    </row>
    <row r="99" spans="2:8" x14ac:dyDescent="0.3">
      <c r="B99" t="s">
        <v>75</v>
      </c>
      <c r="C99" t="s">
        <v>8</v>
      </c>
      <c r="D99" t="s">
        <v>19</v>
      </c>
      <c r="E99">
        <v>28</v>
      </c>
      <c r="F99">
        <v>44357</v>
      </c>
      <c r="G99">
        <v>53240</v>
      </c>
      <c r="H99" t="s">
        <v>16</v>
      </c>
    </row>
    <row r="100" spans="2:8" x14ac:dyDescent="0.3">
      <c r="B100" t="s">
        <v>49</v>
      </c>
      <c r="D100" t="s">
        <v>21</v>
      </c>
      <c r="E100">
        <v>37</v>
      </c>
      <c r="F100">
        <v>44146</v>
      </c>
      <c r="G100">
        <v>115440</v>
      </c>
      <c r="H100" t="s">
        <v>24</v>
      </c>
    </row>
    <row r="101" spans="2:8" x14ac:dyDescent="0.3">
      <c r="B101" t="s">
        <v>65</v>
      </c>
      <c r="C101" t="s">
        <v>15</v>
      </c>
      <c r="D101" t="s">
        <v>19</v>
      </c>
      <c r="E101">
        <v>32</v>
      </c>
      <c r="F101">
        <v>44465</v>
      </c>
      <c r="G101">
        <v>53540</v>
      </c>
      <c r="H101" t="s">
        <v>16</v>
      </c>
    </row>
    <row r="102" spans="2:8" x14ac:dyDescent="0.3">
      <c r="B102" t="s">
        <v>81</v>
      </c>
      <c r="C102" t="s">
        <v>8</v>
      </c>
      <c r="D102" t="s">
        <v>9</v>
      </c>
      <c r="E102">
        <v>30</v>
      </c>
      <c r="F102">
        <v>44861</v>
      </c>
      <c r="G102">
        <v>112570</v>
      </c>
      <c r="H102" t="s">
        <v>16</v>
      </c>
    </row>
    <row r="103" spans="2:8" x14ac:dyDescent="0.3">
      <c r="B103" t="s">
        <v>51</v>
      </c>
      <c r="C103" t="s">
        <v>15</v>
      </c>
      <c r="D103" t="s">
        <v>9</v>
      </c>
      <c r="E103">
        <v>33</v>
      </c>
      <c r="F103">
        <v>44701</v>
      </c>
      <c r="G103">
        <v>48530</v>
      </c>
      <c r="H103" t="s">
        <v>13</v>
      </c>
    </row>
    <row r="104" spans="2:8" x14ac:dyDescent="0.3">
      <c r="B104" t="s">
        <v>61</v>
      </c>
      <c r="C104" t="s">
        <v>8</v>
      </c>
      <c r="D104" t="s">
        <v>12</v>
      </c>
      <c r="E104">
        <v>24</v>
      </c>
      <c r="F104">
        <v>44148</v>
      </c>
      <c r="G104">
        <v>62780</v>
      </c>
      <c r="H104"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222F3-B847-4897-AA9E-F626EB07C6A2}">
  <dimension ref="B4:R42"/>
  <sheetViews>
    <sheetView topLeftCell="A14" workbookViewId="0">
      <selection activeCell="F37" sqref="F37"/>
    </sheetView>
  </sheetViews>
  <sheetFormatPr defaultRowHeight="14.4" x14ac:dyDescent="0.3"/>
  <cols>
    <col min="2" max="2" width="12.5546875" bestFit="1" customWidth="1"/>
    <col min="3" max="3" width="13.88671875" bestFit="1" customWidth="1"/>
    <col min="14" max="14" width="8.5546875" customWidth="1"/>
    <col min="15" max="15" width="10.6640625" customWidth="1"/>
    <col min="17" max="17" width="9.88671875" bestFit="1" customWidth="1"/>
    <col min="18" max="18" width="11.109375" bestFit="1" customWidth="1"/>
  </cols>
  <sheetData>
    <row r="4" spans="2:18" x14ac:dyDescent="0.3">
      <c r="B4" s="19" t="s">
        <v>214</v>
      </c>
      <c r="C4" t="s">
        <v>217</v>
      </c>
    </row>
    <row r="5" spans="2:18" x14ac:dyDescent="0.3">
      <c r="B5" s="20" t="s">
        <v>224</v>
      </c>
      <c r="C5" s="50">
        <v>37</v>
      </c>
      <c r="P5" s="39" t="s">
        <v>240</v>
      </c>
      <c r="Q5" s="40" t="s">
        <v>241</v>
      </c>
      <c r="R5" s="41" t="s">
        <v>242</v>
      </c>
    </row>
    <row r="6" spans="2:18" x14ac:dyDescent="0.3">
      <c r="B6" s="30" t="s">
        <v>225</v>
      </c>
      <c r="C6" s="50">
        <v>3</v>
      </c>
      <c r="P6" s="42">
        <v>43952</v>
      </c>
      <c r="Q6">
        <v>3</v>
      </c>
      <c r="R6" s="11">
        <f>SUM($Q$6:Q6)</f>
        <v>3</v>
      </c>
    </row>
    <row r="7" spans="2:18" x14ac:dyDescent="0.3">
      <c r="B7" s="30" t="s">
        <v>226</v>
      </c>
      <c r="C7" s="50">
        <v>1</v>
      </c>
      <c r="P7" s="42">
        <v>43983</v>
      </c>
      <c r="Q7">
        <v>1</v>
      </c>
      <c r="R7" s="11">
        <f>SUM($Q$6:Q7)</f>
        <v>4</v>
      </c>
    </row>
    <row r="8" spans="2:18" x14ac:dyDescent="0.3">
      <c r="B8" s="30" t="s">
        <v>227</v>
      </c>
      <c r="C8" s="50">
        <v>5</v>
      </c>
      <c r="P8" s="42">
        <v>44013</v>
      </c>
      <c r="Q8">
        <v>5</v>
      </c>
      <c r="R8" s="11">
        <f>SUM($Q$6:Q8)</f>
        <v>9</v>
      </c>
    </row>
    <row r="9" spans="2:18" x14ac:dyDescent="0.3">
      <c r="B9" s="30" t="s">
        <v>228</v>
      </c>
      <c r="C9" s="50">
        <v>3</v>
      </c>
      <c r="P9" s="42">
        <v>44044</v>
      </c>
      <c r="Q9">
        <v>3</v>
      </c>
      <c r="R9" s="11">
        <f>SUM($Q$6:Q9)</f>
        <v>12</v>
      </c>
    </row>
    <row r="10" spans="2:18" x14ac:dyDescent="0.3">
      <c r="B10" s="30" t="s">
        <v>229</v>
      </c>
      <c r="C10" s="50">
        <v>6</v>
      </c>
      <c r="P10" s="42">
        <v>44075</v>
      </c>
      <c r="Q10">
        <v>6</v>
      </c>
      <c r="R10" s="11">
        <f>SUM($Q$6:Q10)</f>
        <v>18</v>
      </c>
    </row>
    <row r="11" spans="2:18" x14ac:dyDescent="0.3">
      <c r="B11" s="30" t="s">
        <v>230</v>
      </c>
      <c r="C11" s="50">
        <v>6</v>
      </c>
      <c r="P11" s="42">
        <v>44105</v>
      </c>
      <c r="Q11">
        <v>6</v>
      </c>
      <c r="R11" s="11">
        <f>SUM($Q$6:Q11)</f>
        <v>24</v>
      </c>
    </row>
    <row r="12" spans="2:18" x14ac:dyDescent="0.3">
      <c r="B12" s="30" t="s">
        <v>231</v>
      </c>
      <c r="C12" s="50">
        <v>6</v>
      </c>
      <c r="P12" s="42">
        <v>44136</v>
      </c>
      <c r="Q12">
        <v>6</v>
      </c>
      <c r="R12" s="11">
        <f>SUM($Q$6:Q12)</f>
        <v>30</v>
      </c>
    </row>
    <row r="13" spans="2:18" x14ac:dyDescent="0.3">
      <c r="B13" s="30" t="s">
        <v>232</v>
      </c>
      <c r="C13" s="50">
        <v>7</v>
      </c>
      <c r="P13" s="42">
        <v>44166</v>
      </c>
      <c r="Q13">
        <v>7</v>
      </c>
      <c r="R13" s="11">
        <f>SUM($Q$6:Q13)</f>
        <v>37</v>
      </c>
    </row>
    <row r="14" spans="2:18" x14ac:dyDescent="0.3">
      <c r="B14" s="20" t="s">
        <v>233</v>
      </c>
      <c r="C14" s="50">
        <v>82</v>
      </c>
      <c r="P14" s="42">
        <v>44197</v>
      </c>
      <c r="Q14">
        <v>6</v>
      </c>
      <c r="R14" s="11">
        <f>SUM($Q$6:Q14)</f>
        <v>43</v>
      </c>
    </row>
    <row r="15" spans="2:18" x14ac:dyDescent="0.3">
      <c r="B15" s="30" t="s">
        <v>234</v>
      </c>
      <c r="C15" s="50">
        <v>6</v>
      </c>
      <c r="P15" s="42">
        <v>44228</v>
      </c>
      <c r="Q15">
        <v>4</v>
      </c>
      <c r="R15" s="11">
        <f>SUM($Q$6:Q15)</f>
        <v>47</v>
      </c>
    </row>
    <row r="16" spans="2:18" x14ac:dyDescent="0.3">
      <c r="B16" s="30" t="s">
        <v>235</v>
      </c>
      <c r="C16" s="50">
        <v>4</v>
      </c>
      <c r="P16" s="42">
        <v>44256</v>
      </c>
      <c r="Q16">
        <v>9</v>
      </c>
      <c r="R16" s="11">
        <f>SUM($Q$6:Q16)</f>
        <v>56</v>
      </c>
    </row>
    <row r="17" spans="2:18" x14ac:dyDescent="0.3">
      <c r="B17" s="30" t="s">
        <v>236</v>
      </c>
      <c r="C17" s="50">
        <v>9</v>
      </c>
      <c r="P17" s="42">
        <v>44287</v>
      </c>
      <c r="Q17">
        <v>5</v>
      </c>
      <c r="R17" s="11">
        <f>SUM($Q$6:Q17)</f>
        <v>61</v>
      </c>
    </row>
    <row r="18" spans="2:18" x14ac:dyDescent="0.3">
      <c r="B18" s="30" t="s">
        <v>237</v>
      </c>
      <c r="C18" s="50">
        <v>5</v>
      </c>
      <c r="P18" s="42">
        <v>44317</v>
      </c>
      <c r="Q18">
        <v>10</v>
      </c>
      <c r="R18" s="11">
        <f>SUM($Q$6:Q18)</f>
        <v>71</v>
      </c>
    </row>
    <row r="19" spans="2:18" x14ac:dyDescent="0.3">
      <c r="B19" s="30" t="s">
        <v>225</v>
      </c>
      <c r="C19" s="50">
        <v>10</v>
      </c>
      <c r="P19" s="42">
        <v>44348</v>
      </c>
      <c r="Q19">
        <v>6</v>
      </c>
      <c r="R19" s="11">
        <f>SUM($Q$6:Q19)</f>
        <v>77</v>
      </c>
    </row>
    <row r="20" spans="2:18" x14ac:dyDescent="0.3">
      <c r="B20" s="30" t="s">
        <v>226</v>
      </c>
      <c r="C20" s="50">
        <v>6</v>
      </c>
      <c r="P20" s="42">
        <v>44378</v>
      </c>
      <c r="Q20">
        <v>13</v>
      </c>
      <c r="R20" s="11">
        <f>SUM($Q$6:Q20)</f>
        <v>90</v>
      </c>
    </row>
    <row r="21" spans="2:18" x14ac:dyDescent="0.3">
      <c r="B21" s="30" t="s">
        <v>227</v>
      </c>
      <c r="C21" s="50">
        <v>13</v>
      </c>
      <c r="P21" s="42">
        <v>44409</v>
      </c>
      <c r="Q21">
        <v>4</v>
      </c>
      <c r="R21" s="11">
        <f>SUM($Q$6:Q21)</f>
        <v>94</v>
      </c>
    </row>
    <row r="22" spans="2:18" x14ac:dyDescent="0.3">
      <c r="B22" s="30" t="s">
        <v>228</v>
      </c>
      <c r="C22" s="50">
        <v>4</v>
      </c>
      <c r="P22" s="42">
        <v>44440</v>
      </c>
      <c r="Q22">
        <v>11</v>
      </c>
      <c r="R22" s="11">
        <f>SUM($Q$6:Q22)</f>
        <v>105</v>
      </c>
    </row>
    <row r="23" spans="2:18" x14ac:dyDescent="0.3">
      <c r="B23" s="30" t="s">
        <v>229</v>
      </c>
      <c r="C23" s="50">
        <v>11</v>
      </c>
      <c r="P23" s="42">
        <v>44470</v>
      </c>
      <c r="Q23">
        <v>3</v>
      </c>
      <c r="R23" s="11">
        <f>SUM($Q$6:Q23)</f>
        <v>108</v>
      </c>
    </row>
    <row r="24" spans="2:18" x14ac:dyDescent="0.3">
      <c r="B24" s="30" t="s">
        <v>230</v>
      </c>
      <c r="C24" s="50">
        <v>3</v>
      </c>
      <c r="P24" s="42">
        <v>44501</v>
      </c>
      <c r="Q24">
        <v>4</v>
      </c>
      <c r="R24" s="11">
        <f>SUM($Q$6:Q24)</f>
        <v>112</v>
      </c>
    </row>
    <row r="25" spans="2:18" x14ac:dyDescent="0.3">
      <c r="B25" s="30" t="s">
        <v>231</v>
      </c>
      <c r="C25" s="50">
        <v>4</v>
      </c>
      <c r="P25" s="42">
        <v>44531</v>
      </c>
      <c r="Q25">
        <v>7</v>
      </c>
      <c r="R25" s="11">
        <f>SUM($Q$6:Q25)</f>
        <v>119</v>
      </c>
    </row>
    <row r="26" spans="2:18" x14ac:dyDescent="0.3">
      <c r="B26" s="30" t="s">
        <v>232</v>
      </c>
      <c r="C26" s="50">
        <v>7</v>
      </c>
      <c r="P26" s="42">
        <v>44562</v>
      </c>
      <c r="Q26">
        <v>3</v>
      </c>
      <c r="R26" s="11">
        <f>SUM($Q$6:Q26)</f>
        <v>122</v>
      </c>
    </row>
    <row r="27" spans="2:18" x14ac:dyDescent="0.3">
      <c r="B27" s="20" t="s">
        <v>238</v>
      </c>
      <c r="C27" s="50">
        <v>62</v>
      </c>
      <c r="P27" s="42">
        <v>44593</v>
      </c>
      <c r="Q27">
        <v>10</v>
      </c>
      <c r="R27" s="11">
        <f>SUM($Q$6:Q27)</f>
        <v>132</v>
      </c>
    </row>
    <row r="28" spans="2:18" x14ac:dyDescent="0.3">
      <c r="B28" s="30" t="s">
        <v>234</v>
      </c>
      <c r="C28" s="50">
        <v>3</v>
      </c>
      <c r="P28" s="42">
        <v>44621</v>
      </c>
      <c r="Q28">
        <v>9</v>
      </c>
      <c r="R28" s="11">
        <f>SUM($Q$6:Q28)</f>
        <v>141</v>
      </c>
    </row>
    <row r="29" spans="2:18" x14ac:dyDescent="0.3">
      <c r="B29" s="30" t="s">
        <v>235</v>
      </c>
      <c r="C29" s="50">
        <v>10</v>
      </c>
      <c r="P29" s="42">
        <v>44652</v>
      </c>
      <c r="Q29">
        <v>9</v>
      </c>
      <c r="R29" s="11">
        <f>SUM($Q$6:Q29)</f>
        <v>150</v>
      </c>
    </row>
    <row r="30" spans="2:18" x14ac:dyDescent="0.3">
      <c r="B30" s="30" t="s">
        <v>236</v>
      </c>
      <c r="C30" s="50">
        <v>9</v>
      </c>
      <c r="P30" s="42">
        <v>44682</v>
      </c>
      <c r="Q30">
        <v>9</v>
      </c>
      <c r="R30" s="11">
        <f>SUM($Q$6:Q30)</f>
        <v>159</v>
      </c>
    </row>
    <row r="31" spans="2:18" x14ac:dyDescent="0.3">
      <c r="B31" s="30" t="s">
        <v>237</v>
      </c>
      <c r="C31" s="50">
        <v>9</v>
      </c>
      <c r="P31" s="42">
        <v>44713</v>
      </c>
      <c r="Q31">
        <v>7</v>
      </c>
      <c r="R31" s="11">
        <f>SUM($Q$6:Q31)</f>
        <v>166</v>
      </c>
    </row>
    <row r="32" spans="2:18" x14ac:dyDescent="0.3">
      <c r="B32" s="30" t="s">
        <v>225</v>
      </c>
      <c r="C32" s="50">
        <v>9</v>
      </c>
      <c r="P32" s="42">
        <v>44743</v>
      </c>
      <c r="Q32">
        <v>5</v>
      </c>
      <c r="R32" s="11">
        <f>SUM($Q$6:Q32)</f>
        <v>171</v>
      </c>
    </row>
    <row r="33" spans="2:18" x14ac:dyDescent="0.3">
      <c r="B33" s="30" t="s">
        <v>226</v>
      </c>
      <c r="C33" s="50">
        <v>7</v>
      </c>
      <c r="P33" s="42">
        <v>44774</v>
      </c>
      <c r="Q33">
        <v>5</v>
      </c>
      <c r="R33" s="11">
        <f>SUM($Q$6:Q33)</f>
        <v>176</v>
      </c>
    </row>
    <row r="34" spans="2:18" x14ac:dyDescent="0.3">
      <c r="B34" s="30" t="s">
        <v>227</v>
      </c>
      <c r="C34" s="50">
        <v>5</v>
      </c>
      <c r="P34" s="42">
        <v>44805</v>
      </c>
      <c r="Q34">
        <v>2</v>
      </c>
      <c r="R34" s="11">
        <f>SUM($Q$6:Q34)</f>
        <v>178</v>
      </c>
    </row>
    <row r="35" spans="2:18" x14ac:dyDescent="0.3">
      <c r="B35" s="30" t="s">
        <v>228</v>
      </c>
      <c r="C35" s="50">
        <v>5</v>
      </c>
      <c r="P35" s="42">
        <v>44835</v>
      </c>
      <c r="Q35">
        <v>3</v>
      </c>
      <c r="R35" s="11">
        <f>SUM($Q$6:Q35)</f>
        <v>181</v>
      </c>
    </row>
    <row r="36" spans="2:18" x14ac:dyDescent="0.3">
      <c r="B36" s="30" t="s">
        <v>229</v>
      </c>
      <c r="C36" s="50">
        <v>2</v>
      </c>
      <c r="P36" s="42">
        <v>44866</v>
      </c>
      <c r="Q36">
        <v>0</v>
      </c>
      <c r="R36" s="11">
        <f>SUM($Q$6:Q36)</f>
        <v>181</v>
      </c>
    </row>
    <row r="37" spans="2:18" x14ac:dyDescent="0.3">
      <c r="B37" s="30" t="s">
        <v>230</v>
      </c>
      <c r="C37" s="50">
        <v>3</v>
      </c>
      <c r="P37" s="42">
        <v>44896</v>
      </c>
      <c r="Q37">
        <v>0</v>
      </c>
      <c r="R37" s="11">
        <f>SUM($Q$6:Q37)</f>
        <v>181</v>
      </c>
    </row>
    <row r="38" spans="2:18" x14ac:dyDescent="0.3">
      <c r="B38" s="20" t="s">
        <v>239</v>
      </c>
      <c r="C38" s="50">
        <v>2</v>
      </c>
      <c r="P38" s="42">
        <v>44927</v>
      </c>
      <c r="Q38">
        <v>0</v>
      </c>
      <c r="R38" s="11">
        <f>SUM($Q$6:Q38)</f>
        <v>181</v>
      </c>
    </row>
    <row r="39" spans="2:18" x14ac:dyDescent="0.3">
      <c r="B39" s="30" t="s">
        <v>235</v>
      </c>
      <c r="C39" s="50">
        <v>1</v>
      </c>
      <c r="P39" s="42">
        <v>44958</v>
      </c>
      <c r="Q39">
        <v>1</v>
      </c>
      <c r="R39" s="11">
        <f>SUM($Q$6:Q39)</f>
        <v>182</v>
      </c>
    </row>
    <row r="40" spans="2:18" x14ac:dyDescent="0.3">
      <c r="B40" s="30" t="s">
        <v>237</v>
      </c>
      <c r="C40" s="50">
        <v>1</v>
      </c>
      <c r="P40" s="42">
        <v>44986</v>
      </c>
      <c r="Q40">
        <v>0</v>
      </c>
      <c r="R40" s="11">
        <f>SUM($Q$6:Q40)</f>
        <v>182</v>
      </c>
    </row>
    <row r="41" spans="2:18" x14ac:dyDescent="0.3">
      <c r="B41" s="20" t="s">
        <v>215</v>
      </c>
      <c r="C41" s="50">
        <v>183</v>
      </c>
      <c r="P41" s="42">
        <v>45017</v>
      </c>
      <c r="Q41">
        <v>1</v>
      </c>
      <c r="R41" s="11">
        <f>SUM($Q$6:Q41)</f>
        <v>183</v>
      </c>
    </row>
    <row r="42" spans="2:18" x14ac:dyDescent="0.3">
      <c r="P42" s="43">
        <v>45047</v>
      </c>
      <c r="Q42" s="31">
        <v>0</v>
      </c>
      <c r="R42" s="14">
        <f>SUM($Q$6:Q42)</f>
        <v>183</v>
      </c>
    </row>
  </sheetData>
  <pageMargins left="0.7" right="0.7" top="0.75" bottom="0.75" header="0.3" footer="0.3"/>
  <pageSetup orientation="portrait" r:id="rId2"/>
  <ignoredErrors>
    <ignoredError sqref="R7:R9 R10:R41" formulaRange="1"/>
  </ignoredError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2E85E-CD2C-4FA7-960A-8CCB884BF13F}">
  <dimension ref="B2:J10"/>
  <sheetViews>
    <sheetView workbookViewId="0">
      <selection activeCell="I25" sqref="I25"/>
    </sheetView>
  </sheetViews>
  <sheetFormatPr defaultRowHeight="14.4" x14ac:dyDescent="0.3"/>
  <cols>
    <col min="2" max="2" width="12.5546875" bestFit="1" customWidth="1"/>
    <col min="3" max="3" width="13.88671875" bestFit="1" customWidth="1"/>
    <col min="5" max="7" width="3.6640625" customWidth="1"/>
    <col min="9" max="9" width="12.5546875" bestFit="1" customWidth="1"/>
    <col min="10" max="10" width="13.88671875" bestFit="1" customWidth="1"/>
  </cols>
  <sheetData>
    <row r="2" spans="2:10" x14ac:dyDescent="0.3">
      <c r="B2" s="19" t="s">
        <v>203</v>
      </c>
      <c r="C2" t="s">
        <v>205</v>
      </c>
      <c r="I2" s="19" t="s">
        <v>203</v>
      </c>
      <c r="J2" t="s">
        <v>204</v>
      </c>
    </row>
    <row r="4" spans="2:10" x14ac:dyDescent="0.3">
      <c r="B4" s="19" t="s">
        <v>214</v>
      </c>
      <c r="C4" t="s">
        <v>217</v>
      </c>
      <c r="I4" s="19" t="s">
        <v>214</v>
      </c>
      <c r="J4" t="s">
        <v>217</v>
      </c>
    </row>
    <row r="5" spans="2:10" x14ac:dyDescent="0.3">
      <c r="B5" s="20" t="s">
        <v>21</v>
      </c>
      <c r="C5">
        <v>19</v>
      </c>
      <c r="I5" s="20" t="s">
        <v>21</v>
      </c>
      <c r="J5">
        <v>19</v>
      </c>
    </row>
    <row r="6" spans="2:10" x14ac:dyDescent="0.3">
      <c r="B6" s="20" t="s">
        <v>56</v>
      </c>
      <c r="C6">
        <v>4</v>
      </c>
      <c r="I6" s="20" t="s">
        <v>56</v>
      </c>
      <c r="J6">
        <v>4</v>
      </c>
    </row>
    <row r="7" spans="2:10" x14ac:dyDescent="0.3">
      <c r="B7" s="20" t="s">
        <v>9</v>
      </c>
      <c r="C7">
        <v>28</v>
      </c>
      <c r="I7" s="20" t="s">
        <v>9</v>
      </c>
      <c r="J7">
        <v>27</v>
      </c>
    </row>
    <row r="8" spans="2:10" x14ac:dyDescent="0.3">
      <c r="B8" s="20" t="s">
        <v>19</v>
      </c>
      <c r="C8">
        <v>14</v>
      </c>
      <c r="I8" s="20" t="s">
        <v>19</v>
      </c>
      <c r="J8">
        <v>14</v>
      </c>
    </row>
    <row r="9" spans="2:10" x14ac:dyDescent="0.3">
      <c r="B9" s="20" t="s">
        <v>12</v>
      </c>
      <c r="C9">
        <v>27</v>
      </c>
      <c r="I9" s="20" t="s">
        <v>12</v>
      </c>
      <c r="J9">
        <v>27</v>
      </c>
    </row>
    <row r="10" spans="2:10" x14ac:dyDescent="0.3">
      <c r="B10" s="20" t="s">
        <v>215</v>
      </c>
      <c r="C10">
        <v>92</v>
      </c>
      <c r="I10" s="20" t="s">
        <v>215</v>
      </c>
      <c r="J10">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35937-1C7F-4279-AA98-1B3A8B625D09}">
  <dimension ref="B3:M23"/>
  <sheetViews>
    <sheetView showGridLines="0" tabSelected="1" topLeftCell="D1" workbookViewId="0">
      <selection activeCell="P7" sqref="P7"/>
    </sheetView>
  </sheetViews>
  <sheetFormatPr defaultRowHeight="14.4" x14ac:dyDescent="0.3"/>
  <cols>
    <col min="2" max="2" width="13.5546875" customWidth="1"/>
    <col min="3" max="3" width="1.77734375" customWidth="1"/>
    <col min="4" max="4" width="13.5546875" customWidth="1"/>
    <col min="5" max="5" width="1.77734375" customWidth="1"/>
    <col min="6" max="6" width="13.5546875" customWidth="1"/>
    <col min="9" max="9" width="13.5546875" customWidth="1"/>
    <col min="10" max="10" width="1.77734375" customWidth="1"/>
    <col min="11" max="11" width="13.5546875" customWidth="1"/>
    <col min="12" max="12" width="1.77734375" customWidth="1"/>
    <col min="13" max="13" width="13.5546875" customWidth="1"/>
  </cols>
  <sheetData>
    <row r="3" spans="2:13" x14ac:dyDescent="0.3">
      <c r="B3" s="48" t="s">
        <v>243</v>
      </c>
      <c r="C3" s="48"/>
      <c r="D3" s="48"/>
      <c r="E3" s="48"/>
      <c r="F3" s="48"/>
      <c r="I3" s="48" t="s">
        <v>244</v>
      </c>
      <c r="J3" s="48"/>
      <c r="K3" s="48"/>
      <c r="L3" s="48"/>
      <c r="M3" s="48"/>
    </row>
    <row r="4" spans="2:13" x14ac:dyDescent="0.3">
      <c r="B4" s="48"/>
      <c r="C4" s="48"/>
      <c r="D4" s="48"/>
      <c r="E4" s="48"/>
      <c r="F4" s="48"/>
      <c r="I4" s="48"/>
      <c r="J4" s="48"/>
      <c r="K4" s="48"/>
      <c r="L4" s="48"/>
      <c r="M4" s="48"/>
    </row>
    <row r="5" spans="2:13" ht="60" customHeight="1" x14ac:dyDescent="0.3">
      <c r="B5" s="32">
        <f>COUNTIFS(staff[Country],"IND")</f>
        <v>92</v>
      </c>
      <c r="D5" s="34">
        <f>COUNTIFS(staff[Country],"IND",staff[Gender],"Female")/B5</f>
        <v>0.46739130434782611</v>
      </c>
      <c r="F5" s="33">
        <f>AVERAGEIF(staff[Country],"IND",staff[Salary])</f>
        <v>77366.521739130432</v>
      </c>
      <c r="I5" s="36">
        <f>COUNTIFS(staff[Country],"NZ")</f>
        <v>91</v>
      </c>
      <c r="K5" s="37">
        <f>COUNTIFS(staff[Country],"NZ",staff[Gender],"Female")/I5</f>
        <v>0.47252747252747251</v>
      </c>
      <c r="M5" s="38">
        <f>AVERAGEIF(staff[Country],"NZ",staff[Salary])</f>
        <v>76978.791208791212</v>
      </c>
    </row>
    <row r="6" spans="2:13" x14ac:dyDescent="0.3">
      <c r="B6" s="35" t="s">
        <v>245</v>
      </c>
      <c r="D6" s="35" t="s">
        <v>246</v>
      </c>
      <c r="F6" s="35" t="s">
        <v>247</v>
      </c>
      <c r="I6" s="35" t="s">
        <v>245</v>
      </c>
      <c r="K6" s="35" t="s">
        <v>246</v>
      </c>
      <c r="M6" s="35" t="s">
        <v>247</v>
      </c>
    </row>
    <row r="7" spans="2:13" x14ac:dyDescent="0.3">
      <c r="B7" s="35"/>
      <c r="D7" s="35"/>
      <c r="F7" s="35"/>
      <c r="I7" s="35"/>
      <c r="K7" s="35"/>
      <c r="M7" s="35"/>
    </row>
    <row r="8" spans="2:13" x14ac:dyDescent="0.3">
      <c r="B8" s="49" t="s">
        <v>248</v>
      </c>
      <c r="C8" s="49"/>
      <c r="D8" s="49"/>
      <c r="E8" s="49"/>
      <c r="F8" s="49"/>
      <c r="G8" s="49"/>
      <c r="H8" s="49"/>
      <c r="I8" s="49"/>
      <c r="J8" s="49"/>
      <c r="K8" s="49"/>
      <c r="L8" s="49"/>
      <c r="M8" s="49"/>
    </row>
    <row r="9" spans="2:13" x14ac:dyDescent="0.3">
      <c r="B9" s="49"/>
      <c r="C9" s="49"/>
      <c r="D9" s="49"/>
      <c r="E9" s="49"/>
      <c r="F9" s="49"/>
      <c r="G9" s="49"/>
      <c r="H9" s="49"/>
      <c r="I9" s="49"/>
      <c r="J9" s="49"/>
      <c r="K9" s="49"/>
      <c r="L9" s="49"/>
      <c r="M9" s="49"/>
    </row>
    <row r="11" spans="2:13" x14ac:dyDescent="0.3">
      <c r="B11" s="7"/>
      <c r="C11" s="8"/>
      <c r="D11" s="8"/>
      <c r="E11" s="8"/>
      <c r="F11" s="9"/>
      <c r="I11" s="7"/>
      <c r="J11" s="8"/>
      <c r="K11" s="8"/>
      <c r="L11" s="8"/>
      <c r="M11" s="9"/>
    </row>
    <row r="12" spans="2:13" x14ac:dyDescent="0.3">
      <c r="B12" s="10"/>
      <c r="F12" s="11"/>
      <c r="I12" s="10"/>
      <c r="M12" s="11"/>
    </row>
    <row r="13" spans="2:13" x14ac:dyDescent="0.3">
      <c r="B13" s="10"/>
      <c r="F13" s="11"/>
      <c r="I13" s="10"/>
      <c r="M13" s="11"/>
    </row>
    <row r="14" spans="2:13" x14ac:dyDescent="0.3">
      <c r="B14" s="10"/>
      <c r="F14" s="11"/>
      <c r="I14" s="10"/>
      <c r="M14" s="11"/>
    </row>
    <row r="15" spans="2:13" x14ac:dyDescent="0.3">
      <c r="B15" s="10"/>
      <c r="F15" s="11"/>
      <c r="I15" s="10"/>
      <c r="M15" s="11"/>
    </row>
    <row r="16" spans="2:13" x14ac:dyDescent="0.3">
      <c r="B16" s="10"/>
      <c r="F16" s="11"/>
      <c r="I16" s="10"/>
      <c r="M16" s="11"/>
    </row>
    <row r="17" spans="2:13" x14ac:dyDescent="0.3">
      <c r="B17" s="10"/>
      <c r="F17" s="11"/>
      <c r="I17" s="10"/>
      <c r="M17" s="11"/>
    </row>
    <row r="18" spans="2:13" x14ac:dyDescent="0.3">
      <c r="B18" s="10"/>
      <c r="F18" s="11"/>
      <c r="I18" s="10"/>
      <c r="M18" s="11"/>
    </row>
    <row r="19" spans="2:13" x14ac:dyDescent="0.3">
      <c r="B19" s="10"/>
      <c r="F19" s="11"/>
      <c r="I19" s="10"/>
      <c r="M19" s="11"/>
    </row>
    <row r="20" spans="2:13" x14ac:dyDescent="0.3">
      <c r="B20" s="10"/>
      <c r="F20" s="11"/>
      <c r="I20" s="10"/>
      <c r="M20" s="11"/>
    </row>
    <row r="21" spans="2:13" x14ac:dyDescent="0.3">
      <c r="B21" s="10"/>
      <c r="F21" s="11"/>
      <c r="I21" s="10"/>
      <c r="M21" s="11"/>
    </row>
    <row r="22" spans="2:13" x14ac:dyDescent="0.3">
      <c r="B22" s="10"/>
      <c r="F22" s="11"/>
      <c r="I22" s="10"/>
      <c r="M22" s="11"/>
    </row>
    <row r="23" spans="2:13" x14ac:dyDescent="0.3">
      <c r="B23" s="12"/>
      <c r="C23" s="31"/>
      <c r="D23" s="31"/>
      <c r="E23" s="31"/>
      <c r="F23" s="14"/>
      <c r="I23" s="12"/>
      <c r="J23" s="31"/>
      <c r="K23" s="31"/>
      <c r="L23" s="31"/>
      <c r="M23" s="14"/>
    </row>
  </sheetData>
  <mergeCells count="3">
    <mergeCell ref="B3:F4"/>
    <mergeCell ref="I3:M4"/>
    <mergeCell ref="B8:M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1401-C131-4C6E-8A83-FD3083B71028}">
  <dimension ref="B4:H116"/>
  <sheetViews>
    <sheetView workbookViewId="0">
      <selection activeCell="S17" sqref="S17"/>
    </sheetView>
  </sheetViews>
  <sheetFormatPr defaultRowHeight="14.4" x14ac:dyDescent="0.3"/>
  <sheetData>
    <row r="4" spans="2:8" x14ac:dyDescent="0.3">
      <c r="B4" t="s">
        <v>0</v>
      </c>
      <c r="C4" t="s">
        <v>1</v>
      </c>
      <c r="D4" t="s">
        <v>3</v>
      </c>
      <c r="E4" t="s">
        <v>6</v>
      </c>
      <c r="F4" t="s">
        <v>4</v>
      </c>
      <c r="G4" t="s">
        <v>2</v>
      </c>
      <c r="H4" t="s">
        <v>5</v>
      </c>
    </row>
    <row r="5" spans="2:8" x14ac:dyDescent="0.3">
      <c r="B5" t="s">
        <v>155</v>
      </c>
      <c r="C5" t="s">
        <v>15</v>
      </c>
      <c r="D5">
        <v>20</v>
      </c>
      <c r="E5" t="s">
        <v>16</v>
      </c>
      <c r="F5" s="4">
        <v>44122</v>
      </c>
      <c r="G5" t="s">
        <v>12</v>
      </c>
      <c r="H5">
        <v>112650</v>
      </c>
    </row>
    <row r="6" spans="2:8" x14ac:dyDescent="0.3">
      <c r="B6" t="s">
        <v>175</v>
      </c>
      <c r="C6" t="s">
        <v>8</v>
      </c>
      <c r="D6">
        <v>32</v>
      </c>
      <c r="E6" t="s">
        <v>13</v>
      </c>
      <c r="F6" s="4">
        <v>44293</v>
      </c>
      <c r="G6" t="s">
        <v>12</v>
      </c>
      <c r="H6">
        <v>43840</v>
      </c>
    </row>
    <row r="7" spans="2:8" x14ac:dyDescent="0.3">
      <c r="B7" t="s">
        <v>142</v>
      </c>
      <c r="C7" t="s">
        <v>15</v>
      </c>
      <c r="D7">
        <v>31</v>
      </c>
      <c r="E7" t="s">
        <v>16</v>
      </c>
      <c r="F7" s="4">
        <v>44663</v>
      </c>
      <c r="G7" t="s">
        <v>9</v>
      </c>
      <c r="H7">
        <v>103550</v>
      </c>
    </row>
    <row r="8" spans="2:8" x14ac:dyDescent="0.3">
      <c r="B8" t="s">
        <v>200</v>
      </c>
      <c r="C8" t="s">
        <v>8</v>
      </c>
      <c r="D8">
        <v>32</v>
      </c>
      <c r="E8" t="s">
        <v>16</v>
      </c>
      <c r="F8" s="4">
        <v>44339</v>
      </c>
      <c r="G8" t="s">
        <v>56</v>
      </c>
      <c r="H8">
        <v>45510</v>
      </c>
    </row>
    <row r="9" spans="2:8" x14ac:dyDescent="0.3">
      <c r="B9" t="s">
        <v>141</v>
      </c>
      <c r="D9">
        <v>37</v>
      </c>
      <c r="E9" t="s">
        <v>24</v>
      </c>
      <c r="F9" s="4">
        <v>44085</v>
      </c>
      <c r="G9" t="s">
        <v>21</v>
      </c>
      <c r="H9">
        <v>115440</v>
      </c>
    </row>
    <row r="10" spans="2:8" x14ac:dyDescent="0.3">
      <c r="B10" t="s">
        <v>201</v>
      </c>
      <c r="C10" t="s">
        <v>8</v>
      </c>
      <c r="D10">
        <v>38</v>
      </c>
      <c r="E10" t="s">
        <v>13</v>
      </c>
      <c r="F10" s="4">
        <v>44268</v>
      </c>
      <c r="G10" t="s">
        <v>19</v>
      </c>
      <c r="H10">
        <v>56870</v>
      </c>
    </row>
    <row r="11" spans="2:8" x14ac:dyDescent="0.3">
      <c r="B11" t="s">
        <v>168</v>
      </c>
      <c r="C11" t="s">
        <v>8</v>
      </c>
      <c r="D11">
        <v>25</v>
      </c>
      <c r="E11" t="s">
        <v>16</v>
      </c>
      <c r="F11" s="4">
        <v>44144</v>
      </c>
      <c r="G11" t="s">
        <v>19</v>
      </c>
      <c r="H11">
        <v>92700</v>
      </c>
    </row>
    <row r="12" spans="2:8" x14ac:dyDescent="0.3">
      <c r="B12" t="s">
        <v>144</v>
      </c>
      <c r="D12">
        <v>32</v>
      </c>
      <c r="E12" t="s">
        <v>16</v>
      </c>
      <c r="F12" s="4">
        <v>44713</v>
      </c>
      <c r="G12" t="s">
        <v>12</v>
      </c>
      <c r="H12">
        <v>91310</v>
      </c>
    </row>
    <row r="13" spans="2:8" x14ac:dyDescent="0.3">
      <c r="B13" t="s">
        <v>114</v>
      </c>
      <c r="C13" t="s">
        <v>15</v>
      </c>
      <c r="D13">
        <v>33</v>
      </c>
      <c r="E13" t="s">
        <v>16</v>
      </c>
      <c r="F13" s="4">
        <v>44324</v>
      </c>
      <c r="G13" t="s">
        <v>19</v>
      </c>
      <c r="H13">
        <v>74550</v>
      </c>
    </row>
    <row r="14" spans="2:8" x14ac:dyDescent="0.3">
      <c r="B14" t="s">
        <v>127</v>
      </c>
      <c r="C14" t="s">
        <v>15</v>
      </c>
      <c r="D14">
        <v>25</v>
      </c>
      <c r="E14" t="s">
        <v>13</v>
      </c>
      <c r="F14" s="4">
        <v>44665</v>
      </c>
      <c r="G14" t="s">
        <v>9</v>
      </c>
      <c r="H14">
        <v>109190</v>
      </c>
    </row>
    <row r="15" spans="2:8" x14ac:dyDescent="0.3">
      <c r="B15" t="s">
        <v>193</v>
      </c>
      <c r="C15" t="s">
        <v>8</v>
      </c>
      <c r="D15">
        <v>40</v>
      </c>
      <c r="E15" t="s">
        <v>16</v>
      </c>
      <c r="F15" s="4">
        <v>44320</v>
      </c>
      <c r="G15" t="s">
        <v>12</v>
      </c>
      <c r="H15">
        <v>104410</v>
      </c>
    </row>
    <row r="16" spans="2:8" x14ac:dyDescent="0.3">
      <c r="B16" t="s">
        <v>176</v>
      </c>
      <c r="C16" t="s">
        <v>15</v>
      </c>
      <c r="D16">
        <v>30</v>
      </c>
      <c r="E16" t="s">
        <v>16</v>
      </c>
      <c r="F16" s="4">
        <v>44544</v>
      </c>
      <c r="G16" t="s">
        <v>21</v>
      </c>
      <c r="H16">
        <v>96800</v>
      </c>
    </row>
    <row r="17" spans="2:8" x14ac:dyDescent="0.3">
      <c r="B17" t="s">
        <v>122</v>
      </c>
      <c r="C17" t="s">
        <v>15</v>
      </c>
      <c r="D17">
        <v>28</v>
      </c>
      <c r="E17" t="s">
        <v>13</v>
      </c>
      <c r="F17" s="4">
        <v>43980</v>
      </c>
      <c r="G17" t="s">
        <v>21</v>
      </c>
      <c r="H17">
        <v>48170</v>
      </c>
    </row>
    <row r="18" spans="2:8" x14ac:dyDescent="0.3">
      <c r="B18" t="s">
        <v>139</v>
      </c>
      <c r="C18" t="s">
        <v>15</v>
      </c>
      <c r="D18">
        <v>21</v>
      </c>
      <c r="E18" t="s">
        <v>16</v>
      </c>
      <c r="F18" s="4">
        <v>44042</v>
      </c>
      <c r="G18" t="s">
        <v>9</v>
      </c>
      <c r="H18">
        <v>37920</v>
      </c>
    </row>
    <row r="19" spans="2:8" x14ac:dyDescent="0.3">
      <c r="B19" t="s">
        <v>177</v>
      </c>
      <c r="C19" t="s">
        <v>15</v>
      </c>
      <c r="D19">
        <v>34</v>
      </c>
      <c r="E19" t="s">
        <v>16</v>
      </c>
      <c r="F19" s="4">
        <v>44642</v>
      </c>
      <c r="G19" t="s">
        <v>9</v>
      </c>
      <c r="H19">
        <v>112650</v>
      </c>
    </row>
    <row r="20" spans="2:8" x14ac:dyDescent="0.3">
      <c r="B20" t="s">
        <v>164</v>
      </c>
      <c r="C20" t="s">
        <v>8</v>
      </c>
      <c r="D20">
        <v>34</v>
      </c>
      <c r="E20" t="s">
        <v>24</v>
      </c>
      <c r="F20" s="4">
        <v>44660</v>
      </c>
      <c r="G20" t="s">
        <v>19</v>
      </c>
      <c r="H20">
        <v>49630</v>
      </c>
    </row>
    <row r="21" spans="2:8" x14ac:dyDescent="0.3">
      <c r="B21" t="s">
        <v>198</v>
      </c>
      <c r="C21" t="s">
        <v>15</v>
      </c>
      <c r="D21">
        <v>36</v>
      </c>
      <c r="E21" t="s">
        <v>16</v>
      </c>
      <c r="F21" s="4">
        <v>43958</v>
      </c>
      <c r="G21" t="s">
        <v>12</v>
      </c>
      <c r="H21">
        <v>118840</v>
      </c>
    </row>
    <row r="22" spans="2:8" x14ac:dyDescent="0.3">
      <c r="B22" t="s">
        <v>158</v>
      </c>
      <c r="C22" t="s">
        <v>15</v>
      </c>
      <c r="D22">
        <v>30</v>
      </c>
      <c r="E22" t="s">
        <v>16</v>
      </c>
      <c r="F22" s="4">
        <v>44789</v>
      </c>
      <c r="G22" t="s">
        <v>12</v>
      </c>
      <c r="H22">
        <v>69710</v>
      </c>
    </row>
    <row r="23" spans="2:8" x14ac:dyDescent="0.3">
      <c r="B23" t="s">
        <v>196</v>
      </c>
      <c r="C23" t="s">
        <v>15</v>
      </c>
      <c r="D23">
        <v>20</v>
      </c>
      <c r="E23" t="s">
        <v>16</v>
      </c>
      <c r="F23" s="4">
        <v>44683</v>
      </c>
      <c r="G23" t="s">
        <v>9</v>
      </c>
      <c r="H23">
        <v>79570</v>
      </c>
    </row>
    <row r="24" spans="2:8" x14ac:dyDescent="0.3">
      <c r="B24" t="s">
        <v>153</v>
      </c>
      <c r="C24" t="s">
        <v>8</v>
      </c>
      <c r="D24">
        <v>22</v>
      </c>
      <c r="E24" t="s">
        <v>13</v>
      </c>
      <c r="F24" s="4">
        <v>44388</v>
      </c>
      <c r="G24" t="s">
        <v>9</v>
      </c>
      <c r="H24">
        <v>76900</v>
      </c>
    </row>
    <row r="25" spans="2:8" x14ac:dyDescent="0.3">
      <c r="B25" t="s">
        <v>181</v>
      </c>
      <c r="C25" t="s">
        <v>15</v>
      </c>
      <c r="D25">
        <v>27</v>
      </c>
      <c r="E25" t="s">
        <v>16</v>
      </c>
      <c r="F25" s="4">
        <v>44073</v>
      </c>
      <c r="G25" t="s">
        <v>19</v>
      </c>
      <c r="H25">
        <v>54970</v>
      </c>
    </row>
    <row r="26" spans="2:8" x14ac:dyDescent="0.3">
      <c r="B26" t="s">
        <v>117</v>
      </c>
      <c r="C26" t="s">
        <v>15</v>
      </c>
      <c r="D26">
        <v>37</v>
      </c>
      <c r="E26" t="s">
        <v>24</v>
      </c>
      <c r="F26" s="4">
        <v>44277</v>
      </c>
      <c r="G26" t="s">
        <v>12</v>
      </c>
      <c r="H26">
        <v>88050</v>
      </c>
    </row>
    <row r="27" spans="2:8" x14ac:dyDescent="0.3">
      <c r="B27" t="s">
        <v>191</v>
      </c>
      <c r="C27" t="s">
        <v>15</v>
      </c>
      <c r="D27">
        <v>43</v>
      </c>
      <c r="E27" t="s">
        <v>16</v>
      </c>
      <c r="F27" s="4">
        <v>44558</v>
      </c>
      <c r="G27" t="s">
        <v>19</v>
      </c>
      <c r="H27">
        <v>36040</v>
      </c>
    </row>
    <row r="28" spans="2:8" x14ac:dyDescent="0.3">
      <c r="B28" t="s">
        <v>110</v>
      </c>
      <c r="C28" t="s">
        <v>8</v>
      </c>
      <c r="D28">
        <v>42</v>
      </c>
      <c r="E28" t="s">
        <v>10</v>
      </c>
      <c r="F28" s="4">
        <v>44718</v>
      </c>
      <c r="G28" t="s">
        <v>9</v>
      </c>
      <c r="H28">
        <v>75000</v>
      </c>
    </row>
    <row r="29" spans="2:8" x14ac:dyDescent="0.3">
      <c r="B29" t="s">
        <v>148</v>
      </c>
      <c r="C29" t="s">
        <v>15</v>
      </c>
      <c r="D29">
        <v>35</v>
      </c>
      <c r="E29" t="s">
        <v>16</v>
      </c>
      <c r="F29" s="4">
        <v>44666</v>
      </c>
      <c r="G29" t="s">
        <v>9</v>
      </c>
      <c r="H29">
        <v>40400</v>
      </c>
    </row>
    <row r="30" spans="2:8" x14ac:dyDescent="0.3">
      <c r="B30" t="s">
        <v>195</v>
      </c>
      <c r="C30" t="s">
        <v>15</v>
      </c>
      <c r="D30">
        <v>24</v>
      </c>
      <c r="E30" t="s">
        <v>16</v>
      </c>
      <c r="F30" s="4">
        <v>44625</v>
      </c>
      <c r="G30" t="s">
        <v>12</v>
      </c>
      <c r="H30">
        <v>100420</v>
      </c>
    </row>
    <row r="31" spans="2:8" x14ac:dyDescent="0.3">
      <c r="B31" t="s">
        <v>119</v>
      </c>
      <c r="C31" t="s">
        <v>8</v>
      </c>
      <c r="D31">
        <v>31</v>
      </c>
      <c r="E31" t="s">
        <v>16</v>
      </c>
      <c r="F31" s="4">
        <v>44604</v>
      </c>
      <c r="G31" t="s">
        <v>12</v>
      </c>
      <c r="H31">
        <v>58100</v>
      </c>
    </row>
    <row r="32" spans="2:8" x14ac:dyDescent="0.3">
      <c r="B32" t="s">
        <v>113</v>
      </c>
      <c r="C32" t="s">
        <v>8</v>
      </c>
      <c r="D32">
        <v>44</v>
      </c>
      <c r="E32" t="s">
        <v>16</v>
      </c>
      <c r="F32" s="4">
        <v>44985</v>
      </c>
      <c r="G32" t="s">
        <v>12</v>
      </c>
      <c r="H32">
        <v>114870</v>
      </c>
    </row>
    <row r="33" spans="2:8" x14ac:dyDescent="0.3">
      <c r="B33" t="s">
        <v>157</v>
      </c>
      <c r="C33" t="s">
        <v>8</v>
      </c>
      <c r="D33">
        <v>32</v>
      </c>
      <c r="E33" t="s">
        <v>16</v>
      </c>
      <c r="F33" s="4">
        <v>44549</v>
      </c>
      <c r="G33" t="s">
        <v>9</v>
      </c>
      <c r="H33">
        <v>41570</v>
      </c>
    </row>
    <row r="34" spans="2:8" x14ac:dyDescent="0.3">
      <c r="B34" t="s">
        <v>172</v>
      </c>
      <c r="C34" t="s">
        <v>8</v>
      </c>
      <c r="D34">
        <v>30</v>
      </c>
      <c r="E34" t="s">
        <v>16</v>
      </c>
      <c r="F34" s="4">
        <v>44800</v>
      </c>
      <c r="G34" t="s">
        <v>9</v>
      </c>
      <c r="H34">
        <v>112570</v>
      </c>
    </row>
    <row r="35" spans="2:8" x14ac:dyDescent="0.3">
      <c r="B35" t="s">
        <v>150</v>
      </c>
      <c r="C35" t="s">
        <v>15</v>
      </c>
      <c r="D35">
        <v>26</v>
      </c>
      <c r="E35" t="s">
        <v>16</v>
      </c>
      <c r="F35" s="4">
        <v>44164</v>
      </c>
      <c r="G35" t="s">
        <v>9</v>
      </c>
      <c r="H35">
        <v>47360</v>
      </c>
    </row>
    <row r="36" spans="2:8" x14ac:dyDescent="0.3">
      <c r="B36" t="s">
        <v>125</v>
      </c>
      <c r="C36" t="s">
        <v>8</v>
      </c>
      <c r="D36">
        <v>21</v>
      </c>
      <c r="E36" t="s">
        <v>16</v>
      </c>
      <c r="F36" s="4">
        <v>44256</v>
      </c>
      <c r="G36" t="s">
        <v>21</v>
      </c>
      <c r="H36">
        <v>65920</v>
      </c>
    </row>
    <row r="37" spans="2:8" x14ac:dyDescent="0.3">
      <c r="B37" t="s">
        <v>199</v>
      </c>
      <c r="C37" t="s">
        <v>8</v>
      </c>
      <c r="D37">
        <v>28</v>
      </c>
      <c r="E37" t="s">
        <v>16</v>
      </c>
      <c r="F37" s="4">
        <v>44571</v>
      </c>
      <c r="G37" t="s">
        <v>9</v>
      </c>
      <c r="H37">
        <v>99970</v>
      </c>
    </row>
    <row r="38" spans="2:8" x14ac:dyDescent="0.3">
      <c r="B38" t="s">
        <v>132</v>
      </c>
      <c r="C38" t="s">
        <v>8</v>
      </c>
      <c r="D38">
        <v>25</v>
      </c>
      <c r="E38" t="s">
        <v>13</v>
      </c>
      <c r="F38" s="4">
        <v>44633</v>
      </c>
      <c r="G38" t="s">
        <v>12</v>
      </c>
      <c r="H38">
        <v>80700</v>
      </c>
    </row>
    <row r="39" spans="2:8" x14ac:dyDescent="0.3">
      <c r="B39" t="s">
        <v>154</v>
      </c>
      <c r="C39" t="s">
        <v>15</v>
      </c>
      <c r="D39">
        <v>24</v>
      </c>
      <c r="E39" t="s">
        <v>24</v>
      </c>
      <c r="F39" s="4">
        <v>44375</v>
      </c>
      <c r="G39" t="s">
        <v>21</v>
      </c>
      <c r="H39">
        <v>52610</v>
      </c>
    </row>
    <row r="40" spans="2:8" x14ac:dyDescent="0.3">
      <c r="B40" t="s">
        <v>179</v>
      </c>
      <c r="C40" t="s">
        <v>15</v>
      </c>
      <c r="D40">
        <v>29</v>
      </c>
      <c r="E40" t="s">
        <v>24</v>
      </c>
      <c r="F40" s="4">
        <v>44119</v>
      </c>
      <c r="G40" t="s">
        <v>12</v>
      </c>
      <c r="H40">
        <v>112110</v>
      </c>
    </row>
    <row r="41" spans="2:8" x14ac:dyDescent="0.3">
      <c r="B41" t="s">
        <v>151</v>
      </c>
      <c r="C41" t="s">
        <v>8</v>
      </c>
      <c r="D41">
        <v>27</v>
      </c>
      <c r="E41" t="s">
        <v>16</v>
      </c>
      <c r="F41" s="4">
        <v>44061</v>
      </c>
      <c r="G41" t="s">
        <v>56</v>
      </c>
      <c r="H41">
        <v>119110</v>
      </c>
    </row>
    <row r="42" spans="2:8" x14ac:dyDescent="0.3">
      <c r="B42" t="s">
        <v>149</v>
      </c>
      <c r="C42" t="s">
        <v>15</v>
      </c>
      <c r="D42">
        <v>22</v>
      </c>
      <c r="E42" t="s">
        <v>13</v>
      </c>
      <c r="F42" s="4">
        <v>44384</v>
      </c>
      <c r="G42" t="s">
        <v>19</v>
      </c>
      <c r="H42">
        <v>112780</v>
      </c>
    </row>
    <row r="43" spans="2:8" x14ac:dyDescent="0.3">
      <c r="B43" t="s">
        <v>174</v>
      </c>
      <c r="C43" t="s">
        <v>8</v>
      </c>
      <c r="D43">
        <v>36</v>
      </c>
      <c r="E43" t="s">
        <v>16</v>
      </c>
      <c r="F43" s="4">
        <v>44023</v>
      </c>
      <c r="G43" t="s">
        <v>9</v>
      </c>
      <c r="H43">
        <v>114890</v>
      </c>
    </row>
    <row r="44" spans="2:8" x14ac:dyDescent="0.3">
      <c r="B44" t="s">
        <v>145</v>
      </c>
      <c r="C44" t="s">
        <v>15</v>
      </c>
      <c r="D44">
        <v>27</v>
      </c>
      <c r="E44" t="s">
        <v>16</v>
      </c>
      <c r="F44" s="4">
        <v>44506</v>
      </c>
      <c r="G44" t="s">
        <v>21</v>
      </c>
      <c r="H44">
        <v>48980</v>
      </c>
    </row>
    <row r="45" spans="2:8" x14ac:dyDescent="0.3">
      <c r="B45" t="s">
        <v>169</v>
      </c>
      <c r="C45" t="s">
        <v>15</v>
      </c>
      <c r="D45">
        <v>21</v>
      </c>
      <c r="E45" t="s">
        <v>16</v>
      </c>
      <c r="F45" s="4">
        <v>44180</v>
      </c>
      <c r="G45" t="s">
        <v>56</v>
      </c>
      <c r="H45">
        <v>75880</v>
      </c>
    </row>
    <row r="46" spans="2:8" x14ac:dyDescent="0.3">
      <c r="B46" t="s">
        <v>166</v>
      </c>
      <c r="C46" t="s">
        <v>8</v>
      </c>
      <c r="D46">
        <v>28</v>
      </c>
      <c r="E46" t="s">
        <v>16</v>
      </c>
      <c r="F46" s="4">
        <v>44296</v>
      </c>
      <c r="G46" t="s">
        <v>19</v>
      </c>
      <c r="H46">
        <v>53240</v>
      </c>
    </row>
    <row r="47" spans="2:8" x14ac:dyDescent="0.3">
      <c r="B47" t="s">
        <v>121</v>
      </c>
      <c r="C47" t="s">
        <v>8</v>
      </c>
      <c r="D47">
        <v>34</v>
      </c>
      <c r="E47" t="s">
        <v>16</v>
      </c>
      <c r="F47" s="4">
        <v>44397</v>
      </c>
      <c r="G47" t="s">
        <v>21</v>
      </c>
      <c r="H47">
        <v>85000</v>
      </c>
    </row>
    <row r="48" spans="2:8" x14ac:dyDescent="0.3">
      <c r="B48" t="s">
        <v>178</v>
      </c>
      <c r="C48" t="s">
        <v>8</v>
      </c>
      <c r="D48">
        <v>21</v>
      </c>
      <c r="E48" t="s">
        <v>16</v>
      </c>
      <c r="F48" s="4">
        <v>44619</v>
      </c>
      <c r="G48" t="s">
        <v>12</v>
      </c>
      <c r="H48">
        <v>33920</v>
      </c>
    </row>
    <row r="49" spans="2:8" x14ac:dyDescent="0.3">
      <c r="B49" t="s">
        <v>187</v>
      </c>
      <c r="C49" t="s">
        <v>8</v>
      </c>
      <c r="D49">
        <v>33</v>
      </c>
      <c r="E49" t="s">
        <v>16</v>
      </c>
      <c r="F49" s="4">
        <v>44253</v>
      </c>
      <c r="G49" t="s">
        <v>12</v>
      </c>
      <c r="H49">
        <v>75280</v>
      </c>
    </row>
    <row r="50" spans="2:8" x14ac:dyDescent="0.3">
      <c r="B50" t="s">
        <v>129</v>
      </c>
      <c r="C50" t="s">
        <v>8</v>
      </c>
      <c r="D50">
        <v>34</v>
      </c>
      <c r="E50" t="s">
        <v>16</v>
      </c>
      <c r="F50" s="4">
        <v>44594</v>
      </c>
      <c r="G50" t="s">
        <v>21</v>
      </c>
      <c r="H50">
        <v>58940</v>
      </c>
    </row>
    <row r="51" spans="2:8" x14ac:dyDescent="0.3">
      <c r="B51" t="s">
        <v>135</v>
      </c>
      <c r="C51" t="s">
        <v>8</v>
      </c>
      <c r="D51">
        <v>28</v>
      </c>
      <c r="E51" t="s">
        <v>16</v>
      </c>
      <c r="F51" s="4">
        <v>44425</v>
      </c>
      <c r="G51" t="s">
        <v>9</v>
      </c>
      <c r="H51">
        <v>104770</v>
      </c>
    </row>
    <row r="52" spans="2:8" x14ac:dyDescent="0.3">
      <c r="B52" t="s">
        <v>124</v>
      </c>
      <c r="C52" t="s">
        <v>15</v>
      </c>
      <c r="D52">
        <v>21</v>
      </c>
      <c r="E52" t="s">
        <v>16</v>
      </c>
      <c r="F52" s="4">
        <v>44701</v>
      </c>
      <c r="G52" t="s">
        <v>9</v>
      </c>
      <c r="H52">
        <v>57090</v>
      </c>
    </row>
    <row r="53" spans="2:8" x14ac:dyDescent="0.3">
      <c r="B53" t="s">
        <v>159</v>
      </c>
      <c r="C53" t="s">
        <v>15</v>
      </c>
      <c r="D53">
        <v>27</v>
      </c>
      <c r="E53" t="s">
        <v>13</v>
      </c>
      <c r="F53" s="4">
        <v>44174</v>
      </c>
      <c r="G53" t="s">
        <v>21</v>
      </c>
      <c r="H53">
        <v>91650</v>
      </c>
    </row>
    <row r="54" spans="2:8" x14ac:dyDescent="0.3">
      <c r="B54" t="s">
        <v>182</v>
      </c>
      <c r="C54" t="s">
        <v>15</v>
      </c>
      <c r="D54">
        <v>42</v>
      </c>
      <c r="E54" t="s">
        <v>24</v>
      </c>
      <c r="F54" s="4">
        <v>44670</v>
      </c>
      <c r="G54" t="s">
        <v>21</v>
      </c>
      <c r="H54">
        <v>70270</v>
      </c>
    </row>
    <row r="55" spans="2:8" x14ac:dyDescent="0.3">
      <c r="B55" t="s">
        <v>128</v>
      </c>
      <c r="C55" t="s">
        <v>8</v>
      </c>
      <c r="D55">
        <v>28</v>
      </c>
      <c r="E55" t="s">
        <v>16</v>
      </c>
      <c r="F55" s="4">
        <v>44124</v>
      </c>
      <c r="G55" t="s">
        <v>21</v>
      </c>
      <c r="H55">
        <v>75970</v>
      </c>
    </row>
    <row r="56" spans="2:8" x14ac:dyDescent="0.3">
      <c r="B56" t="s">
        <v>111</v>
      </c>
      <c r="D56">
        <v>27</v>
      </c>
      <c r="E56" t="s">
        <v>13</v>
      </c>
      <c r="F56" s="4">
        <v>44212</v>
      </c>
      <c r="G56" t="s">
        <v>12</v>
      </c>
      <c r="H56">
        <v>90700</v>
      </c>
    </row>
    <row r="57" spans="2:8" x14ac:dyDescent="0.3">
      <c r="B57" t="s">
        <v>130</v>
      </c>
      <c r="C57" t="s">
        <v>15</v>
      </c>
      <c r="D57">
        <v>30</v>
      </c>
      <c r="E57" t="s">
        <v>16</v>
      </c>
      <c r="F57" s="4">
        <v>44607</v>
      </c>
      <c r="G57" t="s">
        <v>9</v>
      </c>
      <c r="H57">
        <v>60570</v>
      </c>
    </row>
    <row r="58" spans="2:8" x14ac:dyDescent="0.3">
      <c r="B58" t="s">
        <v>133</v>
      </c>
      <c r="C58" t="s">
        <v>15</v>
      </c>
      <c r="D58">
        <v>33</v>
      </c>
      <c r="E58" t="s">
        <v>16</v>
      </c>
      <c r="F58" s="4">
        <v>44103</v>
      </c>
      <c r="G58" t="s">
        <v>9</v>
      </c>
      <c r="H58">
        <v>115920</v>
      </c>
    </row>
    <row r="59" spans="2:8" x14ac:dyDescent="0.3">
      <c r="B59" t="s">
        <v>185</v>
      </c>
      <c r="C59" t="s">
        <v>8</v>
      </c>
      <c r="D59">
        <v>33</v>
      </c>
      <c r="E59" t="s">
        <v>16</v>
      </c>
      <c r="F59" s="4">
        <v>44006</v>
      </c>
      <c r="G59" t="s">
        <v>21</v>
      </c>
      <c r="H59">
        <v>65360</v>
      </c>
    </row>
    <row r="60" spans="2:8" x14ac:dyDescent="0.3">
      <c r="B60" t="s">
        <v>115</v>
      </c>
      <c r="D60">
        <v>30</v>
      </c>
      <c r="E60" t="s">
        <v>16</v>
      </c>
      <c r="F60" s="4">
        <v>44535</v>
      </c>
      <c r="G60" t="s">
        <v>21</v>
      </c>
      <c r="H60">
        <v>64000</v>
      </c>
    </row>
    <row r="61" spans="2:8" x14ac:dyDescent="0.3">
      <c r="B61" t="s">
        <v>194</v>
      </c>
      <c r="C61" t="s">
        <v>8</v>
      </c>
      <c r="D61">
        <v>34</v>
      </c>
      <c r="E61" t="s">
        <v>16</v>
      </c>
      <c r="F61" s="4">
        <v>44383</v>
      </c>
      <c r="G61" t="s">
        <v>21</v>
      </c>
      <c r="H61">
        <v>92450</v>
      </c>
    </row>
    <row r="62" spans="2:8" x14ac:dyDescent="0.3">
      <c r="B62" t="s">
        <v>112</v>
      </c>
      <c r="C62" t="s">
        <v>15</v>
      </c>
      <c r="D62">
        <v>31</v>
      </c>
      <c r="E62" t="s">
        <v>16</v>
      </c>
      <c r="F62" s="4">
        <v>44450</v>
      </c>
      <c r="G62" t="s">
        <v>12</v>
      </c>
      <c r="H62">
        <v>48950</v>
      </c>
    </row>
    <row r="63" spans="2:8" x14ac:dyDescent="0.3">
      <c r="B63" t="s">
        <v>184</v>
      </c>
      <c r="C63" t="s">
        <v>8</v>
      </c>
      <c r="D63">
        <v>27</v>
      </c>
      <c r="E63" t="s">
        <v>16</v>
      </c>
      <c r="F63" s="4">
        <v>44625</v>
      </c>
      <c r="G63" t="s">
        <v>12</v>
      </c>
      <c r="H63">
        <v>83750</v>
      </c>
    </row>
    <row r="64" spans="2:8" x14ac:dyDescent="0.3">
      <c r="B64" t="s">
        <v>165</v>
      </c>
      <c r="C64" t="s">
        <v>8</v>
      </c>
      <c r="D64">
        <v>40</v>
      </c>
      <c r="E64" t="s">
        <v>16</v>
      </c>
      <c r="F64" s="4">
        <v>44276</v>
      </c>
      <c r="G64" t="s">
        <v>12</v>
      </c>
      <c r="H64">
        <v>87620</v>
      </c>
    </row>
    <row r="65" spans="2:8" x14ac:dyDescent="0.3">
      <c r="B65" t="s">
        <v>183</v>
      </c>
      <c r="C65" t="s">
        <v>8</v>
      </c>
      <c r="D65">
        <v>20</v>
      </c>
      <c r="E65" t="s">
        <v>24</v>
      </c>
      <c r="F65" s="4">
        <v>44476</v>
      </c>
      <c r="G65" t="s">
        <v>19</v>
      </c>
      <c r="H65">
        <v>68900</v>
      </c>
    </row>
    <row r="66" spans="2:8" x14ac:dyDescent="0.3">
      <c r="B66" t="s">
        <v>156</v>
      </c>
      <c r="C66" t="s">
        <v>15</v>
      </c>
      <c r="D66">
        <v>32</v>
      </c>
      <c r="E66" t="s">
        <v>16</v>
      </c>
      <c r="F66" s="4">
        <v>44403</v>
      </c>
      <c r="G66" t="s">
        <v>19</v>
      </c>
      <c r="H66">
        <v>53540</v>
      </c>
    </row>
    <row r="67" spans="2:8" x14ac:dyDescent="0.3">
      <c r="B67" t="s">
        <v>171</v>
      </c>
      <c r="C67" t="s">
        <v>15</v>
      </c>
      <c r="D67">
        <v>28</v>
      </c>
      <c r="E67" t="s">
        <v>42</v>
      </c>
      <c r="F67" s="4">
        <v>44758</v>
      </c>
      <c r="G67" t="s">
        <v>19</v>
      </c>
      <c r="H67">
        <v>43510</v>
      </c>
    </row>
    <row r="68" spans="2:8" x14ac:dyDescent="0.3">
      <c r="B68" t="s">
        <v>126</v>
      </c>
      <c r="C68" t="s">
        <v>8</v>
      </c>
      <c r="D68">
        <v>38</v>
      </c>
      <c r="E68" t="s">
        <v>10</v>
      </c>
      <c r="F68" s="4">
        <v>44316</v>
      </c>
      <c r="G68" t="s">
        <v>19</v>
      </c>
      <c r="H68">
        <v>109160</v>
      </c>
    </row>
    <row r="69" spans="2:8" x14ac:dyDescent="0.3">
      <c r="B69" t="s">
        <v>197</v>
      </c>
      <c r="C69" t="s">
        <v>15</v>
      </c>
      <c r="D69">
        <v>40</v>
      </c>
      <c r="E69" t="s">
        <v>16</v>
      </c>
      <c r="F69" s="4">
        <v>44204</v>
      </c>
      <c r="G69" t="s">
        <v>9</v>
      </c>
      <c r="H69">
        <v>99750</v>
      </c>
    </row>
    <row r="70" spans="2:8" x14ac:dyDescent="0.3">
      <c r="B70" t="s">
        <v>123</v>
      </c>
      <c r="C70" t="s">
        <v>8</v>
      </c>
      <c r="D70">
        <v>31</v>
      </c>
      <c r="E70" t="s">
        <v>16</v>
      </c>
      <c r="F70" s="4">
        <v>44084</v>
      </c>
      <c r="G70" t="s">
        <v>12</v>
      </c>
      <c r="H70">
        <v>41980</v>
      </c>
    </row>
    <row r="71" spans="2:8" x14ac:dyDescent="0.3">
      <c r="B71" t="s">
        <v>186</v>
      </c>
      <c r="C71" t="s">
        <v>15</v>
      </c>
      <c r="D71">
        <v>36</v>
      </c>
      <c r="E71" t="s">
        <v>16</v>
      </c>
      <c r="F71" s="4">
        <v>44272</v>
      </c>
      <c r="G71" t="s">
        <v>21</v>
      </c>
      <c r="H71">
        <v>71380</v>
      </c>
    </row>
    <row r="72" spans="2:8" x14ac:dyDescent="0.3">
      <c r="B72" t="s">
        <v>190</v>
      </c>
      <c r="C72" t="s">
        <v>15</v>
      </c>
      <c r="D72">
        <v>27</v>
      </c>
      <c r="E72" t="s">
        <v>42</v>
      </c>
      <c r="F72" s="4">
        <v>44547</v>
      </c>
      <c r="G72" t="s">
        <v>9</v>
      </c>
      <c r="H72">
        <v>113280</v>
      </c>
    </row>
    <row r="73" spans="2:8" x14ac:dyDescent="0.3">
      <c r="B73" t="s">
        <v>180</v>
      </c>
      <c r="C73" t="s">
        <v>8</v>
      </c>
      <c r="D73">
        <v>33</v>
      </c>
      <c r="E73" t="s">
        <v>16</v>
      </c>
      <c r="F73" s="4">
        <v>44747</v>
      </c>
      <c r="G73" t="s">
        <v>21</v>
      </c>
      <c r="H73">
        <v>86570</v>
      </c>
    </row>
    <row r="74" spans="2:8" x14ac:dyDescent="0.3">
      <c r="B74" t="s">
        <v>138</v>
      </c>
      <c r="C74" t="s">
        <v>15</v>
      </c>
      <c r="D74">
        <v>26</v>
      </c>
      <c r="E74" t="s">
        <v>16</v>
      </c>
      <c r="F74" s="4">
        <v>44350</v>
      </c>
      <c r="G74" t="s">
        <v>9</v>
      </c>
      <c r="H74">
        <v>53540</v>
      </c>
    </row>
    <row r="75" spans="2:8" x14ac:dyDescent="0.3">
      <c r="B75" t="s">
        <v>189</v>
      </c>
      <c r="C75" t="s">
        <v>15</v>
      </c>
      <c r="D75">
        <v>37</v>
      </c>
      <c r="E75" t="s">
        <v>16</v>
      </c>
      <c r="F75" s="4">
        <v>44640</v>
      </c>
      <c r="G75" t="s">
        <v>12</v>
      </c>
      <c r="H75">
        <v>69070</v>
      </c>
    </row>
    <row r="76" spans="2:8" x14ac:dyDescent="0.3">
      <c r="B76" t="s">
        <v>120</v>
      </c>
      <c r="C76" t="s">
        <v>8</v>
      </c>
      <c r="D76">
        <v>30</v>
      </c>
      <c r="E76" t="s">
        <v>24</v>
      </c>
      <c r="F76" s="4">
        <v>44328</v>
      </c>
      <c r="G76" t="s">
        <v>21</v>
      </c>
      <c r="H76">
        <v>67910</v>
      </c>
    </row>
    <row r="77" spans="2:8" x14ac:dyDescent="0.3">
      <c r="B77" t="s">
        <v>118</v>
      </c>
      <c r="C77" t="s">
        <v>15</v>
      </c>
      <c r="D77">
        <v>30</v>
      </c>
      <c r="E77" t="s">
        <v>16</v>
      </c>
      <c r="F77" s="4">
        <v>44214</v>
      </c>
      <c r="G77" t="s">
        <v>12</v>
      </c>
      <c r="H77">
        <v>69120</v>
      </c>
    </row>
    <row r="78" spans="2:8" x14ac:dyDescent="0.3">
      <c r="B78" t="s">
        <v>131</v>
      </c>
      <c r="C78" t="s">
        <v>8</v>
      </c>
      <c r="D78">
        <v>34</v>
      </c>
      <c r="E78" t="s">
        <v>16</v>
      </c>
      <c r="F78" s="4">
        <v>44550</v>
      </c>
      <c r="G78" t="s">
        <v>21</v>
      </c>
      <c r="H78">
        <v>60130</v>
      </c>
    </row>
    <row r="79" spans="2:8" x14ac:dyDescent="0.3">
      <c r="B79" t="s">
        <v>160</v>
      </c>
      <c r="C79" t="s">
        <v>15</v>
      </c>
      <c r="D79">
        <v>23</v>
      </c>
      <c r="E79" t="s">
        <v>16</v>
      </c>
      <c r="F79" s="4">
        <v>44378</v>
      </c>
      <c r="G79" t="s">
        <v>9</v>
      </c>
      <c r="H79">
        <v>106460</v>
      </c>
    </row>
    <row r="80" spans="2:8" x14ac:dyDescent="0.3">
      <c r="B80" t="s">
        <v>147</v>
      </c>
      <c r="C80" t="s">
        <v>8</v>
      </c>
      <c r="D80">
        <v>37</v>
      </c>
      <c r="E80" t="s">
        <v>16</v>
      </c>
      <c r="F80" s="4">
        <v>44389</v>
      </c>
      <c r="G80" t="s">
        <v>56</v>
      </c>
      <c r="H80">
        <v>118100</v>
      </c>
    </row>
    <row r="81" spans="2:8" x14ac:dyDescent="0.3">
      <c r="B81" t="s">
        <v>163</v>
      </c>
      <c r="C81" t="s">
        <v>8</v>
      </c>
      <c r="D81">
        <v>36</v>
      </c>
      <c r="E81" t="s">
        <v>16</v>
      </c>
      <c r="F81" s="4">
        <v>44468</v>
      </c>
      <c r="G81" t="s">
        <v>9</v>
      </c>
      <c r="H81">
        <v>78390</v>
      </c>
    </row>
    <row r="82" spans="2:8" x14ac:dyDescent="0.3">
      <c r="B82" t="s">
        <v>146</v>
      </c>
      <c r="C82" t="s">
        <v>8</v>
      </c>
      <c r="D82">
        <v>30</v>
      </c>
      <c r="E82" t="s">
        <v>16</v>
      </c>
      <c r="F82" s="4">
        <v>44789</v>
      </c>
      <c r="G82" t="s">
        <v>9</v>
      </c>
      <c r="H82">
        <v>114180</v>
      </c>
    </row>
    <row r="83" spans="2:8" x14ac:dyDescent="0.3">
      <c r="B83" t="s">
        <v>188</v>
      </c>
      <c r="C83" t="s">
        <v>8</v>
      </c>
      <c r="D83">
        <v>28</v>
      </c>
      <c r="E83" t="s">
        <v>16</v>
      </c>
      <c r="F83" s="4">
        <v>44590</v>
      </c>
      <c r="G83" t="s">
        <v>9</v>
      </c>
      <c r="H83">
        <v>104120</v>
      </c>
    </row>
    <row r="84" spans="2:8" x14ac:dyDescent="0.3">
      <c r="B84" t="s">
        <v>137</v>
      </c>
      <c r="C84" t="s">
        <v>15</v>
      </c>
      <c r="D84">
        <v>30</v>
      </c>
      <c r="E84" t="s">
        <v>16</v>
      </c>
      <c r="F84" s="4">
        <v>44640</v>
      </c>
      <c r="G84" t="s">
        <v>9</v>
      </c>
      <c r="H84">
        <v>67950</v>
      </c>
    </row>
    <row r="85" spans="2:8" x14ac:dyDescent="0.3">
      <c r="B85" t="s">
        <v>136</v>
      </c>
      <c r="C85" t="s">
        <v>8</v>
      </c>
      <c r="D85">
        <v>29</v>
      </c>
      <c r="E85" t="s">
        <v>16</v>
      </c>
      <c r="F85" s="4">
        <v>43962</v>
      </c>
      <c r="G85" t="s">
        <v>12</v>
      </c>
      <c r="H85">
        <v>34980</v>
      </c>
    </row>
    <row r="86" spans="2:8" x14ac:dyDescent="0.3">
      <c r="B86" t="s">
        <v>152</v>
      </c>
      <c r="C86" t="s">
        <v>8</v>
      </c>
      <c r="D86">
        <v>24</v>
      </c>
      <c r="E86" t="s">
        <v>16</v>
      </c>
      <c r="F86" s="4">
        <v>44087</v>
      </c>
      <c r="G86" t="s">
        <v>12</v>
      </c>
      <c r="H86">
        <v>62780</v>
      </c>
    </row>
    <row r="87" spans="2:8" x14ac:dyDescent="0.3">
      <c r="B87" t="s">
        <v>116</v>
      </c>
      <c r="C87" t="s">
        <v>15</v>
      </c>
      <c r="D87">
        <v>20</v>
      </c>
      <c r="E87" t="s">
        <v>16</v>
      </c>
      <c r="F87" s="4">
        <v>44397</v>
      </c>
      <c r="G87" t="s">
        <v>12</v>
      </c>
      <c r="H87">
        <v>107700</v>
      </c>
    </row>
    <row r="88" spans="2:8" x14ac:dyDescent="0.3">
      <c r="B88" t="s">
        <v>167</v>
      </c>
      <c r="C88" t="s">
        <v>15</v>
      </c>
      <c r="D88">
        <v>25</v>
      </c>
      <c r="E88" t="s">
        <v>16</v>
      </c>
      <c r="F88" s="4">
        <v>44322</v>
      </c>
      <c r="G88" t="s">
        <v>19</v>
      </c>
      <c r="H88">
        <v>65700</v>
      </c>
    </row>
    <row r="89" spans="2:8" x14ac:dyDescent="0.3">
      <c r="B89" t="s">
        <v>134</v>
      </c>
      <c r="C89" t="s">
        <v>8</v>
      </c>
      <c r="D89">
        <v>33</v>
      </c>
      <c r="E89" t="s">
        <v>42</v>
      </c>
      <c r="F89" s="4">
        <v>44313</v>
      </c>
      <c r="G89" t="s">
        <v>12</v>
      </c>
      <c r="H89">
        <v>75480</v>
      </c>
    </row>
    <row r="90" spans="2:8" x14ac:dyDescent="0.3">
      <c r="B90" t="s">
        <v>173</v>
      </c>
      <c r="C90" t="s">
        <v>15</v>
      </c>
      <c r="D90">
        <v>33</v>
      </c>
      <c r="E90" t="s">
        <v>16</v>
      </c>
      <c r="F90" s="4">
        <v>44448</v>
      </c>
      <c r="G90" t="s">
        <v>12</v>
      </c>
      <c r="H90">
        <v>53870</v>
      </c>
    </row>
    <row r="91" spans="2:8" x14ac:dyDescent="0.3">
      <c r="B91" t="s">
        <v>140</v>
      </c>
      <c r="C91" t="s">
        <v>8</v>
      </c>
      <c r="D91">
        <v>36</v>
      </c>
      <c r="E91" t="s">
        <v>16</v>
      </c>
      <c r="F91" s="4">
        <v>44433</v>
      </c>
      <c r="G91" t="s">
        <v>19</v>
      </c>
      <c r="H91">
        <v>78540</v>
      </c>
    </row>
    <row r="92" spans="2:8" x14ac:dyDescent="0.3">
      <c r="B92" t="s">
        <v>192</v>
      </c>
      <c r="C92" t="s">
        <v>15</v>
      </c>
      <c r="D92">
        <v>19</v>
      </c>
      <c r="E92" t="s">
        <v>16</v>
      </c>
      <c r="F92" s="4">
        <v>44218</v>
      </c>
      <c r="G92" t="s">
        <v>9</v>
      </c>
      <c r="H92">
        <v>58960</v>
      </c>
    </row>
    <row r="93" spans="2:8" x14ac:dyDescent="0.3">
      <c r="B93" t="s">
        <v>161</v>
      </c>
      <c r="C93" t="s">
        <v>15</v>
      </c>
      <c r="D93">
        <v>46</v>
      </c>
      <c r="E93" t="s">
        <v>16</v>
      </c>
      <c r="F93" s="4">
        <v>44697</v>
      </c>
      <c r="G93" t="s">
        <v>9</v>
      </c>
      <c r="H93">
        <v>70610</v>
      </c>
    </row>
    <row r="94" spans="2:8" x14ac:dyDescent="0.3">
      <c r="B94" t="s">
        <v>170</v>
      </c>
      <c r="C94" t="s">
        <v>15</v>
      </c>
      <c r="D94">
        <v>33</v>
      </c>
      <c r="E94" t="s">
        <v>16</v>
      </c>
      <c r="F94" s="4">
        <v>44181</v>
      </c>
      <c r="G94" t="s">
        <v>21</v>
      </c>
      <c r="H94">
        <v>59430</v>
      </c>
    </row>
    <row r="95" spans="2:8" x14ac:dyDescent="0.3">
      <c r="B95" t="s">
        <v>143</v>
      </c>
      <c r="C95" t="s">
        <v>15</v>
      </c>
      <c r="D95">
        <v>33</v>
      </c>
      <c r="E95" t="s">
        <v>13</v>
      </c>
      <c r="F95" s="4">
        <v>44640</v>
      </c>
      <c r="G95" t="s">
        <v>9</v>
      </c>
      <c r="H95">
        <v>48530</v>
      </c>
    </row>
    <row r="96" spans="2:8" x14ac:dyDescent="0.3">
      <c r="B96" t="s">
        <v>162</v>
      </c>
      <c r="C96" t="s">
        <v>8</v>
      </c>
      <c r="D96">
        <v>33</v>
      </c>
      <c r="E96" t="s">
        <v>16</v>
      </c>
      <c r="F96" s="4">
        <v>44129</v>
      </c>
      <c r="G96" t="s">
        <v>12</v>
      </c>
      <c r="H96">
        <v>96140</v>
      </c>
    </row>
    <row r="97" spans="2:8" x14ac:dyDescent="0.3">
      <c r="B97" t="s">
        <v>155</v>
      </c>
      <c r="C97" t="s">
        <v>15</v>
      </c>
      <c r="D97">
        <v>20</v>
      </c>
      <c r="E97" t="s">
        <v>16</v>
      </c>
      <c r="F97" s="4">
        <v>44122</v>
      </c>
      <c r="G97" t="s">
        <v>12</v>
      </c>
      <c r="H97">
        <v>112650</v>
      </c>
    </row>
    <row r="98" spans="2:8" x14ac:dyDescent="0.3">
      <c r="B98" t="s">
        <v>175</v>
      </c>
      <c r="C98" t="s">
        <v>8</v>
      </c>
      <c r="D98">
        <v>32</v>
      </c>
      <c r="E98" t="s">
        <v>13</v>
      </c>
      <c r="F98" s="4">
        <v>44293</v>
      </c>
      <c r="G98" t="s">
        <v>12</v>
      </c>
      <c r="H98">
        <v>43840</v>
      </c>
    </row>
    <row r="99" spans="2:8" x14ac:dyDescent="0.3">
      <c r="B99" t="s">
        <v>142</v>
      </c>
      <c r="C99" t="s">
        <v>15</v>
      </c>
      <c r="D99">
        <v>31</v>
      </c>
      <c r="E99" t="s">
        <v>16</v>
      </c>
      <c r="F99" s="4">
        <v>44663</v>
      </c>
      <c r="G99" t="s">
        <v>9</v>
      </c>
      <c r="H99">
        <v>103550</v>
      </c>
    </row>
    <row r="100" spans="2:8" x14ac:dyDescent="0.3">
      <c r="B100" t="s">
        <v>200</v>
      </c>
      <c r="C100" t="s">
        <v>8</v>
      </c>
      <c r="D100">
        <v>32</v>
      </c>
      <c r="E100" t="s">
        <v>16</v>
      </c>
      <c r="F100" s="4">
        <v>44339</v>
      </c>
      <c r="G100" t="s">
        <v>56</v>
      </c>
      <c r="H100">
        <v>45510</v>
      </c>
    </row>
    <row r="101" spans="2:8" x14ac:dyDescent="0.3">
      <c r="B101" t="s">
        <v>141</v>
      </c>
      <c r="D101">
        <v>37</v>
      </c>
      <c r="E101" t="s">
        <v>24</v>
      </c>
      <c r="F101" s="4">
        <v>44085</v>
      </c>
      <c r="G101" t="s">
        <v>21</v>
      </c>
      <c r="H101">
        <v>115440</v>
      </c>
    </row>
    <row r="102" spans="2:8" x14ac:dyDescent="0.3">
      <c r="B102" t="s">
        <v>201</v>
      </c>
      <c r="C102" t="s">
        <v>8</v>
      </c>
      <c r="D102">
        <v>38</v>
      </c>
      <c r="E102" t="s">
        <v>13</v>
      </c>
      <c r="F102" s="4">
        <v>44268</v>
      </c>
      <c r="G102" t="s">
        <v>19</v>
      </c>
      <c r="H102">
        <v>56870</v>
      </c>
    </row>
    <row r="103" spans="2:8" x14ac:dyDescent="0.3">
      <c r="B103" t="s">
        <v>168</v>
      </c>
      <c r="C103" t="s">
        <v>8</v>
      </c>
      <c r="D103">
        <v>25</v>
      </c>
      <c r="E103" t="s">
        <v>16</v>
      </c>
      <c r="F103" s="4">
        <v>44144</v>
      </c>
      <c r="G103" t="s">
        <v>19</v>
      </c>
      <c r="H103">
        <v>92700</v>
      </c>
    </row>
    <row r="104" spans="2:8" x14ac:dyDescent="0.3">
      <c r="B104" t="s">
        <v>144</v>
      </c>
      <c r="D104">
        <v>32</v>
      </c>
      <c r="E104" t="s">
        <v>16</v>
      </c>
      <c r="F104" s="4">
        <v>44713</v>
      </c>
      <c r="G104" t="s">
        <v>12</v>
      </c>
      <c r="H104">
        <v>91310</v>
      </c>
    </row>
    <row r="105" spans="2:8" x14ac:dyDescent="0.3">
      <c r="B105" t="s">
        <v>114</v>
      </c>
      <c r="C105" t="s">
        <v>15</v>
      </c>
      <c r="D105">
        <v>33</v>
      </c>
      <c r="E105" t="s">
        <v>16</v>
      </c>
      <c r="F105" s="4">
        <v>44324</v>
      </c>
      <c r="G105" t="s">
        <v>19</v>
      </c>
      <c r="H105">
        <v>74550</v>
      </c>
    </row>
    <row r="106" spans="2:8" x14ac:dyDescent="0.3">
      <c r="B106" t="s">
        <v>127</v>
      </c>
      <c r="C106" t="s">
        <v>15</v>
      </c>
      <c r="D106">
        <v>25</v>
      </c>
      <c r="E106" t="s">
        <v>13</v>
      </c>
      <c r="F106" s="4">
        <v>44665</v>
      </c>
      <c r="G106" t="s">
        <v>9</v>
      </c>
      <c r="H106">
        <v>109190</v>
      </c>
    </row>
    <row r="107" spans="2:8" x14ac:dyDescent="0.3">
      <c r="B107" t="s">
        <v>193</v>
      </c>
      <c r="C107" t="s">
        <v>8</v>
      </c>
      <c r="D107">
        <v>40</v>
      </c>
      <c r="E107" t="s">
        <v>16</v>
      </c>
      <c r="F107" s="4">
        <v>44320</v>
      </c>
      <c r="G107" t="s">
        <v>12</v>
      </c>
      <c r="H107">
        <v>104410</v>
      </c>
    </row>
    <row r="108" spans="2:8" x14ac:dyDescent="0.3">
      <c r="B108" t="s">
        <v>176</v>
      </c>
      <c r="C108" t="s">
        <v>15</v>
      </c>
      <c r="D108">
        <v>30</v>
      </c>
      <c r="E108" t="s">
        <v>16</v>
      </c>
      <c r="F108" s="4">
        <v>44544</v>
      </c>
      <c r="G108" t="s">
        <v>21</v>
      </c>
      <c r="H108">
        <v>96800</v>
      </c>
    </row>
    <row r="109" spans="2:8" x14ac:dyDescent="0.3">
      <c r="B109" t="s">
        <v>122</v>
      </c>
      <c r="C109" t="s">
        <v>15</v>
      </c>
      <c r="D109">
        <v>28</v>
      </c>
      <c r="E109" t="s">
        <v>13</v>
      </c>
      <c r="F109" s="4">
        <v>43980</v>
      </c>
      <c r="G109" t="s">
        <v>21</v>
      </c>
      <c r="H109">
        <v>48170</v>
      </c>
    </row>
    <row r="110" spans="2:8" x14ac:dyDescent="0.3">
      <c r="B110" t="s">
        <v>139</v>
      </c>
      <c r="C110" t="s">
        <v>15</v>
      </c>
      <c r="D110">
        <v>21</v>
      </c>
      <c r="E110" t="s">
        <v>16</v>
      </c>
      <c r="F110" s="4">
        <v>44042</v>
      </c>
      <c r="G110" t="s">
        <v>9</v>
      </c>
      <c r="H110">
        <v>37920</v>
      </c>
    </row>
    <row r="111" spans="2:8" x14ac:dyDescent="0.3">
      <c r="B111" t="s">
        <v>177</v>
      </c>
      <c r="C111" t="s">
        <v>15</v>
      </c>
      <c r="D111">
        <v>34</v>
      </c>
      <c r="E111" t="s">
        <v>16</v>
      </c>
      <c r="F111" s="4">
        <v>44642</v>
      </c>
      <c r="G111" t="s">
        <v>9</v>
      </c>
      <c r="H111">
        <v>112650</v>
      </c>
    </row>
    <row r="112" spans="2:8" x14ac:dyDescent="0.3">
      <c r="B112" t="s">
        <v>164</v>
      </c>
      <c r="C112" t="s">
        <v>8</v>
      </c>
      <c r="D112">
        <v>34</v>
      </c>
      <c r="E112" t="s">
        <v>24</v>
      </c>
      <c r="F112" s="4">
        <v>44660</v>
      </c>
      <c r="G112" t="s">
        <v>19</v>
      </c>
      <c r="H112">
        <v>49630</v>
      </c>
    </row>
    <row r="113" spans="2:8" x14ac:dyDescent="0.3">
      <c r="B113" t="s">
        <v>198</v>
      </c>
      <c r="C113" t="s">
        <v>15</v>
      </c>
      <c r="D113">
        <v>36</v>
      </c>
      <c r="E113" t="s">
        <v>16</v>
      </c>
      <c r="F113" s="4">
        <v>43958</v>
      </c>
      <c r="G113" t="s">
        <v>12</v>
      </c>
      <c r="H113">
        <v>118840</v>
      </c>
    </row>
    <row r="114" spans="2:8" x14ac:dyDescent="0.3">
      <c r="B114" t="s">
        <v>158</v>
      </c>
      <c r="C114" t="s">
        <v>15</v>
      </c>
      <c r="D114">
        <v>30</v>
      </c>
      <c r="E114" t="s">
        <v>16</v>
      </c>
      <c r="F114" s="4">
        <v>44789</v>
      </c>
      <c r="G114" t="s">
        <v>12</v>
      </c>
      <c r="H114">
        <v>69710</v>
      </c>
    </row>
    <row r="115" spans="2:8" x14ac:dyDescent="0.3">
      <c r="B115" t="s">
        <v>196</v>
      </c>
      <c r="C115" t="s">
        <v>15</v>
      </c>
      <c r="D115">
        <v>20</v>
      </c>
      <c r="E115" t="s">
        <v>16</v>
      </c>
      <c r="F115" s="4">
        <v>44683</v>
      </c>
      <c r="G115" t="s">
        <v>9</v>
      </c>
      <c r="H115">
        <v>79570</v>
      </c>
    </row>
    <row r="116" spans="2:8" x14ac:dyDescent="0.3">
      <c r="B116" t="s">
        <v>153</v>
      </c>
      <c r="C116" t="s">
        <v>8</v>
      </c>
      <c r="D116">
        <v>22</v>
      </c>
      <c r="E116" t="s">
        <v>13</v>
      </c>
      <c r="F116" s="4">
        <v>44388</v>
      </c>
      <c r="G116" t="s">
        <v>9</v>
      </c>
      <c r="H116">
        <v>76900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106"/>
  <sheetViews>
    <sheetView showGridLines="0" workbookViewId="0">
      <selection activeCell="F10" sqref="F10"/>
    </sheetView>
  </sheetViews>
  <sheetFormatPr defaultRowHeight="14.4" x14ac:dyDescent="0.3"/>
  <cols>
    <col min="1" max="1" width="1.6640625" customWidth="1"/>
    <col min="2" max="2" width="3.6640625" customWidth="1"/>
    <col min="3" max="3" width="23.33203125" customWidth="1"/>
    <col min="4" max="4" width="9.33203125" bestFit="1" customWidth="1"/>
    <col min="5" max="5" width="13.33203125" bestFit="1" customWidth="1"/>
    <col min="6" max="6" width="6.44140625" bestFit="1" customWidth="1"/>
    <col min="7" max="7" width="13" bestFit="1" customWidth="1"/>
    <col min="8" max="8" width="12.109375" bestFit="1" customWidth="1"/>
    <col min="9" max="9" width="13.109375" bestFit="1" customWidth="1"/>
  </cols>
  <sheetData>
    <row r="1" spans="1:9" s="2" customFormat="1" ht="52.5" customHeight="1" x14ac:dyDescent="0.3">
      <c r="A1" s="1"/>
      <c r="C1" s="3" t="s">
        <v>249</v>
      </c>
    </row>
    <row r="5" spans="1:9" x14ac:dyDescent="0.3">
      <c r="C5" t="s">
        <v>0</v>
      </c>
      <c r="D5" t="s">
        <v>1</v>
      </c>
      <c r="E5" t="s">
        <v>2</v>
      </c>
      <c r="F5" t="s">
        <v>3</v>
      </c>
      <c r="G5" s="4" t="s">
        <v>4</v>
      </c>
      <c r="H5" t="s">
        <v>5</v>
      </c>
      <c r="I5" t="s">
        <v>6</v>
      </c>
    </row>
    <row r="6" spans="1:9" x14ac:dyDescent="0.3">
      <c r="C6" t="s">
        <v>58</v>
      </c>
      <c r="D6" t="s">
        <v>15</v>
      </c>
      <c r="E6" t="s">
        <v>19</v>
      </c>
      <c r="F6">
        <v>22</v>
      </c>
      <c r="G6" s="4">
        <v>44446</v>
      </c>
      <c r="H6" s="5">
        <v>112780</v>
      </c>
      <c r="I6" t="s">
        <v>13</v>
      </c>
    </row>
    <row r="7" spans="1:9" x14ac:dyDescent="0.3">
      <c r="C7" t="s">
        <v>70</v>
      </c>
      <c r="D7" t="s">
        <v>15</v>
      </c>
      <c r="E7" t="s">
        <v>9</v>
      </c>
      <c r="F7">
        <v>46</v>
      </c>
      <c r="G7" s="4">
        <v>44758</v>
      </c>
      <c r="H7" s="5">
        <v>70610</v>
      </c>
      <c r="I7" t="s">
        <v>16</v>
      </c>
    </row>
    <row r="8" spans="1:9" x14ac:dyDescent="0.3">
      <c r="C8" t="s">
        <v>75</v>
      </c>
      <c r="D8" t="s">
        <v>8</v>
      </c>
      <c r="E8" t="s">
        <v>19</v>
      </c>
      <c r="F8">
        <v>28</v>
      </c>
      <c r="G8" s="4">
        <v>44357</v>
      </c>
      <c r="H8" s="5">
        <v>53240</v>
      </c>
      <c r="I8" t="s">
        <v>16</v>
      </c>
    </row>
    <row r="9" spans="1:9" x14ac:dyDescent="0.3">
      <c r="C9" t="s">
        <v>49</v>
      </c>
      <c r="E9" t="s">
        <v>21</v>
      </c>
      <c r="F9">
        <v>37</v>
      </c>
      <c r="G9" s="4">
        <v>44146</v>
      </c>
      <c r="H9" s="5">
        <v>115440</v>
      </c>
      <c r="I9" t="s">
        <v>24</v>
      </c>
    </row>
    <row r="10" spans="1:9" x14ac:dyDescent="0.3">
      <c r="C10" t="s">
        <v>65</v>
      </c>
      <c r="D10" t="s">
        <v>15</v>
      </c>
      <c r="E10" t="s">
        <v>19</v>
      </c>
      <c r="F10">
        <v>32</v>
      </c>
      <c r="G10" s="4">
        <v>44465</v>
      </c>
      <c r="H10" s="5">
        <v>53540</v>
      </c>
      <c r="I10" t="s">
        <v>16</v>
      </c>
    </row>
    <row r="11" spans="1:9" x14ac:dyDescent="0.3">
      <c r="C11" t="s">
        <v>81</v>
      </c>
      <c r="D11" t="s">
        <v>8</v>
      </c>
      <c r="E11" t="s">
        <v>9</v>
      </c>
      <c r="F11">
        <v>30</v>
      </c>
      <c r="G11" s="4">
        <v>44861</v>
      </c>
      <c r="H11" s="5">
        <v>112570</v>
      </c>
      <c r="I11" t="s">
        <v>16</v>
      </c>
    </row>
    <row r="12" spans="1:9" x14ac:dyDescent="0.3">
      <c r="C12" t="s">
        <v>51</v>
      </c>
      <c r="D12" t="s">
        <v>15</v>
      </c>
      <c r="E12" t="s">
        <v>9</v>
      </c>
      <c r="F12">
        <v>33</v>
      </c>
      <c r="G12" s="4">
        <v>44701</v>
      </c>
      <c r="H12" s="5">
        <v>48530</v>
      </c>
      <c r="I12" t="s">
        <v>13</v>
      </c>
    </row>
    <row r="13" spans="1:9" x14ac:dyDescent="0.3">
      <c r="C13" t="s">
        <v>61</v>
      </c>
      <c r="D13" t="s">
        <v>8</v>
      </c>
      <c r="E13" t="s">
        <v>12</v>
      </c>
      <c r="F13">
        <v>24</v>
      </c>
      <c r="G13" s="4">
        <v>44148</v>
      </c>
      <c r="H13" s="5">
        <v>62780</v>
      </c>
      <c r="I13" t="s">
        <v>16</v>
      </c>
    </row>
    <row r="14" spans="1:9" x14ac:dyDescent="0.3">
      <c r="C14" t="s">
        <v>82</v>
      </c>
      <c r="D14" t="s">
        <v>15</v>
      </c>
      <c r="E14" t="s">
        <v>12</v>
      </c>
      <c r="F14">
        <v>33</v>
      </c>
      <c r="G14" s="4">
        <v>44509</v>
      </c>
      <c r="H14" s="5">
        <v>53870</v>
      </c>
      <c r="I14" t="s">
        <v>16</v>
      </c>
    </row>
    <row r="15" spans="1:9" x14ac:dyDescent="0.3">
      <c r="C15" t="s">
        <v>60</v>
      </c>
      <c r="D15" t="s">
        <v>8</v>
      </c>
      <c r="E15" t="s">
        <v>56</v>
      </c>
      <c r="F15">
        <v>27</v>
      </c>
      <c r="G15" s="4">
        <v>44122</v>
      </c>
      <c r="H15" s="5">
        <v>119110</v>
      </c>
      <c r="I15" t="s">
        <v>16</v>
      </c>
    </row>
    <row r="16" spans="1:9" x14ac:dyDescent="0.3">
      <c r="C16" t="s">
        <v>87</v>
      </c>
      <c r="D16" t="s">
        <v>15</v>
      </c>
      <c r="E16" t="s">
        <v>12</v>
      </c>
      <c r="F16">
        <v>29</v>
      </c>
      <c r="G16" s="4">
        <v>44180</v>
      </c>
      <c r="H16" s="5">
        <v>112110</v>
      </c>
      <c r="I16" t="s">
        <v>24</v>
      </c>
    </row>
    <row r="17" spans="3:9" x14ac:dyDescent="0.3">
      <c r="C17" t="s">
        <v>76</v>
      </c>
      <c r="D17" t="s">
        <v>15</v>
      </c>
      <c r="E17" t="s">
        <v>19</v>
      </c>
      <c r="F17">
        <v>25</v>
      </c>
      <c r="G17" s="4">
        <v>44383</v>
      </c>
      <c r="H17" s="5">
        <v>65700</v>
      </c>
      <c r="I17" t="s">
        <v>16</v>
      </c>
    </row>
    <row r="18" spans="3:9" x14ac:dyDescent="0.3">
      <c r="C18" t="s">
        <v>97</v>
      </c>
      <c r="D18" t="s">
        <v>15</v>
      </c>
      <c r="E18" t="s">
        <v>12</v>
      </c>
      <c r="F18">
        <v>37</v>
      </c>
      <c r="G18" s="4">
        <v>44701</v>
      </c>
      <c r="H18" s="5">
        <v>69070</v>
      </c>
      <c r="I18" t="s">
        <v>16</v>
      </c>
    </row>
    <row r="19" spans="3:9" x14ac:dyDescent="0.3">
      <c r="C19" t="s">
        <v>22</v>
      </c>
      <c r="D19" t="s">
        <v>15</v>
      </c>
      <c r="E19" t="s">
        <v>12</v>
      </c>
      <c r="F19">
        <v>20</v>
      </c>
      <c r="G19" s="4">
        <v>44459</v>
      </c>
      <c r="H19" s="5">
        <v>107700</v>
      </c>
      <c r="I19" t="s">
        <v>16</v>
      </c>
    </row>
    <row r="20" spans="3:9" x14ac:dyDescent="0.3">
      <c r="C20" t="s">
        <v>84</v>
      </c>
      <c r="D20" t="s">
        <v>8</v>
      </c>
      <c r="E20" t="s">
        <v>12</v>
      </c>
      <c r="F20">
        <v>32</v>
      </c>
      <c r="G20" s="4">
        <v>44354</v>
      </c>
      <c r="H20" s="5">
        <v>43840</v>
      </c>
      <c r="I20" t="s">
        <v>13</v>
      </c>
    </row>
    <row r="21" spans="3:9" x14ac:dyDescent="0.3">
      <c r="C21" t="s">
        <v>105</v>
      </c>
      <c r="D21" t="s">
        <v>15</v>
      </c>
      <c r="E21" t="s">
        <v>9</v>
      </c>
      <c r="F21">
        <v>40</v>
      </c>
      <c r="G21" s="4">
        <v>44263</v>
      </c>
      <c r="H21" s="5">
        <v>99750</v>
      </c>
      <c r="I21" t="s">
        <v>16</v>
      </c>
    </row>
    <row r="22" spans="3:9" x14ac:dyDescent="0.3">
      <c r="C22" t="s">
        <v>47</v>
      </c>
      <c r="D22" t="s">
        <v>15</v>
      </c>
      <c r="E22" t="s">
        <v>9</v>
      </c>
      <c r="F22">
        <v>21</v>
      </c>
      <c r="G22" s="4">
        <v>44104</v>
      </c>
      <c r="H22" s="5">
        <v>37920</v>
      </c>
      <c r="I22" t="s">
        <v>16</v>
      </c>
    </row>
    <row r="23" spans="3:9" x14ac:dyDescent="0.3">
      <c r="C23" t="s">
        <v>31</v>
      </c>
      <c r="D23" t="s">
        <v>15</v>
      </c>
      <c r="E23" t="s">
        <v>9</v>
      </c>
      <c r="F23">
        <v>21</v>
      </c>
      <c r="G23" s="4">
        <v>44762</v>
      </c>
      <c r="H23" s="5">
        <v>57090</v>
      </c>
      <c r="I23" t="s">
        <v>16</v>
      </c>
    </row>
    <row r="24" spans="3:9" x14ac:dyDescent="0.3">
      <c r="C24" t="s">
        <v>30</v>
      </c>
      <c r="D24" t="s">
        <v>8</v>
      </c>
      <c r="E24" t="s">
        <v>12</v>
      </c>
      <c r="F24">
        <v>31</v>
      </c>
      <c r="G24" s="4">
        <v>44145</v>
      </c>
      <c r="H24" s="5">
        <v>41980</v>
      </c>
      <c r="I24" t="s">
        <v>16</v>
      </c>
    </row>
    <row r="25" spans="3:9" x14ac:dyDescent="0.3">
      <c r="C25" t="s">
        <v>78</v>
      </c>
      <c r="D25" t="s">
        <v>15</v>
      </c>
      <c r="E25" t="s">
        <v>56</v>
      </c>
      <c r="F25">
        <v>21</v>
      </c>
      <c r="G25" s="4">
        <v>44242</v>
      </c>
      <c r="H25" s="5">
        <v>75880</v>
      </c>
      <c r="I25" t="s">
        <v>16</v>
      </c>
    </row>
    <row r="26" spans="3:9" x14ac:dyDescent="0.3">
      <c r="C26" t="s">
        <v>36</v>
      </c>
      <c r="D26" t="s">
        <v>8</v>
      </c>
      <c r="E26" t="s">
        <v>21</v>
      </c>
      <c r="F26">
        <v>34</v>
      </c>
      <c r="G26" s="4">
        <v>44653</v>
      </c>
      <c r="H26" s="5">
        <v>58940</v>
      </c>
      <c r="I26" t="s">
        <v>16</v>
      </c>
    </row>
    <row r="27" spans="3:9" x14ac:dyDescent="0.3">
      <c r="C27" t="s">
        <v>27</v>
      </c>
      <c r="D27" t="s">
        <v>8</v>
      </c>
      <c r="E27" t="s">
        <v>21</v>
      </c>
      <c r="F27">
        <v>30</v>
      </c>
      <c r="G27" s="4">
        <v>44389</v>
      </c>
      <c r="H27" s="5">
        <v>67910</v>
      </c>
      <c r="I27" t="s">
        <v>24</v>
      </c>
    </row>
    <row r="28" spans="3:9" x14ac:dyDescent="0.3">
      <c r="C28" t="s">
        <v>26</v>
      </c>
      <c r="D28" t="s">
        <v>8</v>
      </c>
      <c r="E28" t="s">
        <v>12</v>
      </c>
      <c r="F28">
        <v>31</v>
      </c>
      <c r="G28" s="4">
        <v>44663</v>
      </c>
      <c r="H28" s="5">
        <v>58100</v>
      </c>
      <c r="I28" t="s">
        <v>16</v>
      </c>
    </row>
    <row r="29" spans="3:9" x14ac:dyDescent="0.3">
      <c r="C29" t="s">
        <v>53</v>
      </c>
      <c r="D29" t="s">
        <v>15</v>
      </c>
      <c r="E29" t="s">
        <v>21</v>
      </c>
      <c r="F29">
        <v>27</v>
      </c>
      <c r="G29" s="4">
        <v>44567</v>
      </c>
      <c r="H29" s="5">
        <v>48980</v>
      </c>
      <c r="I29" t="s">
        <v>16</v>
      </c>
    </row>
    <row r="30" spans="3:9" x14ac:dyDescent="0.3">
      <c r="C30" t="s">
        <v>20</v>
      </c>
      <c r="E30" t="s">
        <v>21</v>
      </c>
      <c r="F30">
        <v>30</v>
      </c>
      <c r="G30" s="4">
        <v>44597</v>
      </c>
      <c r="H30" s="5">
        <v>64000</v>
      </c>
      <c r="I30" t="s">
        <v>16</v>
      </c>
    </row>
    <row r="31" spans="3:9" x14ac:dyDescent="0.3">
      <c r="C31" t="s">
        <v>7</v>
      </c>
      <c r="D31" t="s">
        <v>8</v>
      </c>
      <c r="E31" t="s">
        <v>9</v>
      </c>
      <c r="F31">
        <v>42</v>
      </c>
      <c r="G31" s="4">
        <v>44779</v>
      </c>
      <c r="H31" s="5">
        <v>75000</v>
      </c>
      <c r="I31" t="s">
        <v>10</v>
      </c>
    </row>
    <row r="32" spans="3:9" x14ac:dyDescent="0.3">
      <c r="C32" t="s">
        <v>74</v>
      </c>
      <c r="D32" t="s">
        <v>8</v>
      </c>
      <c r="E32" t="s">
        <v>12</v>
      </c>
      <c r="F32">
        <v>40</v>
      </c>
      <c r="G32" s="4">
        <v>44337</v>
      </c>
      <c r="H32" s="5">
        <v>87620</v>
      </c>
      <c r="I32" t="s">
        <v>16</v>
      </c>
    </row>
    <row r="33" spans="3:9" x14ac:dyDescent="0.3">
      <c r="C33" t="s">
        <v>44</v>
      </c>
      <c r="D33" t="s">
        <v>8</v>
      </c>
      <c r="E33" t="s">
        <v>12</v>
      </c>
      <c r="F33">
        <v>29</v>
      </c>
      <c r="G33" s="4">
        <v>44023</v>
      </c>
      <c r="H33" s="5">
        <v>34980</v>
      </c>
      <c r="I33" t="s">
        <v>16</v>
      </c>
    </row>
    <row r="34" spans="3:9" x14ac:dyDescent="0.3">
      <c r="C34" t="s">
        <v>35</v>
      </c>
      <c r="D34" t="s">
        <v>8</v>
      </c>
      <c r="E34" t="s">
        <v>21</v>
      </c>
      <c r="F34">
        <v>28</v>
      </c>
      <c r="G34" s="4">
        <v>44185</v>
      </c>
      <c r="H34" s="5">
        <v>75970</v>
      </c>
      <c r="I34" t="s">
        <v>16</v>
      </c>
    </row>
    <row r="35" spans="3:9" x14ac:dyDescent="0.3">
      <c r="C35" t="s">
        <v>38</v>
      </c>
      <c r="D35" t="s">
        <v>8</v>
      </c>
      <c r="E35" t="s">
        <v>21</v>
      </c>
      <c r="F35">
        <v>34</v>
      </c>
      <c r="G35" s="4">
        <v>44612</v>
      </c>
      <c r="H35" s="5">
        <v>60130</v>
      </c>
      <c r="I35" t="s">
        <v>16</v>
      </c>
    </row>
    <row r="36" spans="3:9" x14ac:dyDescent="0.3">
      <c r="C36" t="s">
        <v>41</v>
      </c>
      <c r="D36" t="s">
        <v>8</v>
      </c>
      <c r="E36" t="s">
        <v>12</v>
      </c>
      <c r="F36">
        <v>33</v>
      </c>
      <c r="G36" s="4">
        <v>44374</v>
      </c>
      <c r="H36" s="5">
        <v>75480</v>
      </c>
      <c r="I36" t="s">
        <v>42</v>
      </c>
    </row>
    <row r="37" spans="3:9" x14ac:dyDescent="0.3">
      <c r="C37" t="s">
        <v>40</v>
      </c>
      <c r="D37" t="s">
        <v>15</v>
      </c>
      <c r="E37" t="s">
        <v>9</v>
      </c>
      <c r="F37">
        <v>33</v>
      </c>
      <c r="G37" s="4">
        <v>44164</v>
      </c>
      <c r="H37" s="5">
        <v>115920</v>
      </c>
      <c r="I37" t="s">
        <v>16</v>
      </c>
    </row>
    <row r="38" spans="3:9" x14ac:dyDescent="0.3">
      <c r="C38" t="s">
        <v>48</v>
      </c>
      <c r="D38" t="s">
        <v>8</v>
      </c>
      <c r="E38" t="s">
        <v>19</v>
      </c>
      <c r="F38">
        <v>36</v>
      </c>
      <c r="G38" s="4">
        <v>44494</v>
      </c>
      <c r="H38" s="5">
        <v>78540</v>
      </c>
      <c r="I38" t="s">
        <v>16</v>
      </c>
    </row>
    <row r="39" spans="3:9" x14ac:dyDescent="0.3">
      <c r="C39" t="s">
        <v>34</v>
      </c>
      <c r="D39" t="s">
        <v>15</v>
      </c>
      <c r="E39" t="s">
        <v>9</v>
      </c>
      <c r="F39">
        <v>25</v>
      </c>
      <c r="G39" s="4">
        <v>44726</v>
      </c>
      <c r="H39" s="5">
        <v>109190</v>
      </c>
      <c r="I39" t="s">
        <v>13</v>
      </c>
    </row>
    <row r="40" spans="3:9" x14ac:dyDescent="0.3">
      <c r="C40" t="s">
        <v>73</v>
      </c>
      <c r="D40" t="s">
        <v>8</v>
      </c>
      <c r="E40" t="s">
        <v>19</v>
      </c>
      <c r="F40">
        <v>34</v>
      </c>
      <c r="G40" s="4">
        <v>44721</v>
      </c>
      <c r="H40" s="5">
        <v>49630</v>
      </c>
      <c r="I40" t="s">
        <v>24</v>
      </c>
    </row>
    <row r="41" spans="3:9" x14ac:dyDescent="0.3">
      <c r="C41" t="s">
        <v>107</v>
      </c>
      <c r="D41" t="s">
        <v>8</v>
      </c>
      <c r="E41" t="s">
        <v>9</v>
      </c>
      <c r="F41">
        <v>28</v>
      </c>
      <c r="G41" s="4">
        <v>44630</v>
      </c>
      <c r="H41" s="5">
        <v>99970</v>
      </c>
      <c r="I41" t="s">
        <v>16</v>
      </c>
    </row>
    <row r="42" spans="3:9" x14ac:dyDescent="0.3">
      <c r="C42" t="s">
        <v>71</v>
      </c>
      <c r="D42" t="s">
        <v>8</v>
      </c>
      <c r="E42" t="s">
        <v>12</v>
      </c>
      <c r="F42">
        <v>33</v>
      </c>
      <c r="G42" s="4">
        <v>44190</v>
      </c>
      <c r="H42" s="5">
        <v>96140</v>
      </c>
      <c r="I42" t="s">
        <v>16</v>
      </c>
    </row>
    <row r="43" spans="3:9" x14ac:dyDescent="0.3">
      <c r="C43" t="s">
        <v>50</v>
      </c>
      <c r="D43" t="s">
        <v>15</v>
      </c>
      <c r="E43" t="s">
        <v>9</v>
      </c>
      <c r="F43">
        <v>31</v>
      </c>
      <c r="G43" s="4">
        <v>44724</v>
      </c>
      <c r="H43" s="5">
        <v>103550</v>
      </c>
      <c r="I43" t="s">
        <v>16</v>
      </c>
    </row>
    <row r="44" spans="3:9" x14ac:dyDescent="0.3">
      <c r="C44" t="s">
        <v>14</v>
      </c>
      <c r="D44" t="s">
        <v>15</v>
      </c>
      <c r="E44" t="s">
        <v>12</v>
      </c>
      <c r="F44">
        <v>31</v>
      </c>
      <c r="G44" s="4">
        <v>44511</v>
      </c>
      <c r="H44" s="5">
        <v>48950</v>
      </c>
      <c r="I44" t="s">
        <v>16</v>
      </c>
    </row>
    <row r="45" spans="3:9" x14ac:dyDescent="0.3">
      <c r="C45" t="s">
        <v>63</v>
      </c>
      <c r="D45" t="s">
        <v>15</v>
      </c>
      <c r="E45" t="s">
        <v>21</v>
      </c>
      <c r="F45">
        <v>24</v>
      </c>
      <c r="G45" s="4">
        <v>44436</v>
      </c>
      <c r="H45" s="5">
        <v>52610</v>
      </c>
      <c r="I45" t="s">
        <v>24</v>
      </c>
    </row>
    <row r="46" spans="3:9" x14ac:dyDescent="0.3">
      <c r="C46" t="s">
        <v>72</v>
      </c>
      <c r="D46" t="s">
        <v>8</v>
      </c>
      <c r="E46" t="s">
        <v>9</v>
      </c>
      <c r="F46">
        <v>36</v>
      </c>
      <c r="G46" s="4">
        <v>44529</v>
      </c>
      <c r="H46" s="5">
        <v>78390</v>
      </c>
      <c r="I46" t="s">
        <v>16</v>
      </c>
    </row>
    <row r="47" spans="3:9" x14ac:dyDescent="0.3">
      <c r="C47" t="s">
        <v>88</v>
      </c>
      <c r="D47" t="s">
        <v>8</v>
      </c>
      <c r="E47" t="s">
        <v>21</v>
      </c>
      <c r="F47">
        <v>33</v>
      </c>
      <c r="G47" s="4">
        <v>44809</v>
      </c>
      <c r="H47" s="5">
        <v>86570</v>
      </c>
      <c r="I47" t="s">
        <v>16</v>
      </c>
    </row>
    <row r="48" spans="3:9" x14ac:dyDescent="0.3">
      <c r="C48" t="s">
        <v>92</v>
      </c>
      <c r="D48" t="s">
        <v>8</v>
      </c>
      <c r="E48" t="s">
        <v>12</v>
      </c>
      <c r="F48">
        <v>27</v>
      </c>
      <c r="G48" s="4">
        <v>44686</v>
      </c>
      <c r="H48" s="5">
        <v>83750</v>
      </c>
      <c r="I48" t="s">
        <v>16</v>
      </c>
    </row>
    <row r="49" spans="3:9" x14ac:dyDescent="0.3">
      <c r="C49" t="s">
        <v>102</v>
      </c>
      <c r="D49" t="s">
        <v>8</v>
      </c>
      <c r="E49" t="s">
        <v>21</v>
      </c>
      <c r="F49">
        <v>34</v>
      </c>
      <c r="G49" s="4">
        <v>44445</v>
      </c>
      <c r="H49" s="5">
        <v>92450</v>
      </c>
      <c r="I49" t="s">
        <v>16</v>
      </c>
    </row>
    <row r="50" spans="3:9" x14ac:dyDescent="0.3">
      <c r="C50" t="s">
        <v>64</v>
      </c>
      <c r="D50" t="s">
        <v>15</v>
      </c>
      <c r="E50" t="s">
        <v>12</v>
      </c>
      <c r="F50">
        <v>20</v>
      </c>
      <c r="G50" s="4">
        <v>44183</v>
      </c>
      <c r="H50" s="5">
        <v>112650</v>
      </c>
      <c r="I50" t="s">
        <v>16</v>
      </c>
    </row>
    <row r="51" spans="3:9" x14ac:dyDescent="0.3">
      <c r="C51" t="s">
        <v>104</v>
      </c>
      <c r="D51" t="s">
        <v>15</v>
      </c>
      <c r="E51" t="s">
        <v>9</v>
      </c>
      <c r="F51">
        <v>20</v>
      </c>
      <c r="G51" s="4">
        <v>44744</v>
      </c>
      <c r="H51" s="5">
        <v>79570</v>
      </c>
      <c r="I51" t="s">
        <v>16</v>
      </c>
    </row>
    <row r="52" spans="3:9" x14ac:dyDescent="0.3">
      <c r="C52" t="s">
        <v>91</v>
      </c>
      <c r="D52" t="s">
        <v>8</v>
      </c>
      <c r="E52" t="s">
        <v>19</v>
      </c>
      <c r="F52">
        <v>20</v>
      </c>
      <c r="G52" s="4">
        <v>44537</v>
      </c>
      <c r="H52" s="5">
        <v>68900</v>
      </c>
      <c r="I52" t="s">
        <v>24</v>
      </c>
    </row>
    <row r="53" spans="3:9" x14ac:dyDescent="0.3">
      <c r="C53" t="s">
        <v>39</v>
      </c>
      <c r="D53" t="s">
        <v>8</v>
      </c>
      <c r="E53" t="s">
        <v>12</v>
      </c>
      <c r="F53">
        <v>25</v>
      </c>
      <c r="G53" s="4">
        <v>44694</v>
      </c>
      <c r="H53" s="5">
        <v>80700</v>
      </c>
      <c r="I53" t="s">
        <v>13</v>
      </c>
    </row>
    <row r="54" spans="3:9" x14ac:dyDescent="0.3">
      <c r="C54" t="s">
        <v>100</v>
      </c>
      <c r="D54" t="s">
        <v>15</v>
      </c>
      <c r="E54" t="s">
        <v>9</v>
      </c>
      <c r="F54">
        <v>19</v>
      </c>
      <c r="G54" s="4">
        <v>44277</v>
      </c>
      <c r="H54" s="5">
        <v>58960</v>
      </c>
      <c r="I54" t="s">
        <v>16</v>
      </c>
    </row>
    <row r="55" spans="3:9" x14ac:dyDescent="0.3">
      <c r="C55" t="s">
        <v>106</v>
      </c>
      <c r="D55" t="s">
        <v>15</v>
      </c>
      <c r="E55" t="s">
        <v>12</v>
      </c>
      <c r="F55">
        <v>36</v>
      </c>
      <c r="G55" s="4">
        <v>44019</v>
      </c>
      <c r="H55" s="5">
        <v>118840</v>
      </c>
      <c r="I55" t="s">
        <v>16</v>
      </c>
    </row>
    <row r="56" spans="3:9" x14ac:dyDescent="0.3">
      <c r="C56" t="s">
        <v>29</v>
      </c>
      <c r="D56" t="s">
        <v>15</v>
      </c>
      <c r="E56" t="s">
        <v>21</v>
      </c>
      <c r="F56">
        <v>28</v>
      </c>
      <c r="G56" s="4">
        <v>44041</v>
      </c>
      <c r="H56" s="5">
        <v>48170</v>
      </c>
      <c r="I56" t="s">
        <v>13</v>
      </c>
    </row>
    <row r="57" spans="3:9" x14ac:dyDescent="0.3">
      <c r="C57" t="s">
        <v>108</v>
      </c>
      <c r="D57" t="s">
        <v>8</v>
      </c>
      <c r="E57" t="s">
        <v>56</v>
      </c>
      <c r="F57">
        <v>32</v>
      </c>
      <c r="G57" s="4">
        <v>44400</v>
      </c>
      <c r="H57" s="5">
        <v>45510</v>
      </c>
      <c r="I57" t="s">
        <v>16</v>
      </c>
    </row>
    <row r="58" spans="3:9" x14ac:dyDescent="0.3">
      <c r="C58" t="s">
        <v>64</v>
      </c>
      <c r="D58" t="s">
        <v>15</v>
      </c>
      <c r="E58" t="s">
        <v>9</v>
      </c>
      <c r="F58">
        <v>34</v>
      </c>
      <c r="G58" s="4">
        <v>44703</v>
      </c>
      <c r="H58" s="5">
        <v>112650</v>
      </c>
      <c r="I58" t="s">
        <v>16</v>
      </c>
    </row>
    <row r="59" spans="3:9" x14ac:dyDescent="0.3">
      <c r="C59" t="s">
        <v>83</v>
      </c>
      <c r="D59" t="s">
        <v>8</v>
      </c>
      <c r="E59" t="s">
        <v>9</v>
      </c>
      <c r="F59">
        <v>36</v>
      </c>
      <c r="G59" s="4">
        <v>44085</v>
      </c>
      <c r="H59" s="5">
        <v>114890</v>
      </c>
      <c r="I59" t="s">
        <v>16</v>
      </c>
    </row>
    <row r="60" spans="3:9" x14ac:dyDescent="0.3">
      <c r="C60" t="s">
        <v>67</v>
      </c>
      <c r="D60" t="s">
        <v>15</v>
      </c>
      <c r="E60" t="s">
        <v>12</v>
      </c>
      <c r="F60">
        <v>30</v>
      </c>
      <c r="G60" s="4">
        <v>44850</v>
      </c>
      <c r="H60" s="5">
        <v>69710</v>
      </c>
      <c r="I60" t="s">
        <v>16</v>
      </c>
    </row>
    <row r="61" spans="3:9" x14ac:dyDescent="0.3">
      <c r="C61" t="s">
        <v>94</v>
      </c>
      <c r="D61" t="s">
        <v>15</v>
      </c>
      <c r="E61" t="s">
        <v>21</v>
      </c>
      <c r="F61">
        <v>36</v>
      </c>
      <c r="G61" s="4">
        <v>44333</v>
      </c>
      <c r="H61" s="5">
        <v>71380</v>
      </c>
      <c r="I61" t="s">
        <v>16</v>
      </c>
    </row>
    <row r="62" spans="3:9" x14ac:dyDescent="0.3">
      <c r="C62" t="s">
        <v>33</v>
      </c>
      <c r="D62" t="s">
        <v>8</v>
      </c>
      <c r="E62" t="s">
        <v>19</v>
      </c>
      <c r="F62">
        <v>38</v>
      </c>
      <c r="G62" s="4">
        <v>44377</v>
      </c>
      <c r="H62" s="5">
        <v>109160</v>
      </c>
      <c r="I62" t="s">
        <v>10</v>
      </c>
    </row>
    <row r="63" spans="3:9" x14ac:dyDescent="0.3">
      <c r="C63" t="s">
        <v>98</v>
      </c>
      <c r="D63" t="s">
        <v>15</v>
      </c>
      <c r="E63" t="s">
        <v>9</v>
      </c>
      <c r="F63">
        <v>27</v>
      </c>
      <c r="G63" s="4">
        <v>44609</v>
      </c>
      <c r="H63" s="5">
        <v>113280</v>
      </c>
      <c r="I63" t="s">
        <v>42</v>
      </c>
    </row>
    <row r="64" spans="3:9" x14ac:dyDescent="0.3">
      <c r="C64" t="s">
        <v>25</v>
      </c>
      <c r="D64" t="s">
        <v>15</v>
      </c>
      <c r="E64" t="s">
        <v>12</v>
      </c>
      <c r="F64">
        <v>30</v>
      </c>
      <c r="G64" s="4">
        <v>44273</v>
      </c>
      <c r="H64" s="5">
        <v>69120</v>
      </c>
      <c r="I64" t="s">
        <v>16</v>
      </c>
    </row>
    <row r="65" spans="3:9" x14ac:dyDescent="0.3">
      <c r="C65" t="s">
        <v>55</v>
      </c>
      <c r="D65" t="s">
        <v>8</v>
      </c>
      <c r="E65" t="s">
        <v>56</v>
      </c>
      <c r="F65">
        <v>37</v>
      </c>
      <c r="G65" s="4">
        <v>44451</v>
      </c>
      <c r="H65" s="5">
        <v>118100</v>
      </c>
      <c r="I65" t="s">
        <v>16</v>
      </c>
    </row>
    <row r="66" spans="3:9" x14ac:dyDescent="0.3">
      <c r="C66" t="s">
        <v>62</v>
      </c>
      <c r="D66" t="s">
        <v>8</v>
      </c>
      <c r="E66" t="s">
        <v>9</v>
      </c>
      <c r="F66">
        <v>22</v>
      </c>
      <c r="G66" s="4">
        <v>44450</v>
      </c>
      <c r="H66" s="5">
        <v>76900</v>
      </c>
      <c r="I66" t="s">
        <v>13</v>
      </c>
    </row>
    <row r="67" spans="3:9" x14ac:dyDescent="0.3">
      <c r="C67" t="s">
        <v>17</v>
      </c>
      <c r="D67" t="s">
        <v>8</v>
      </c>
      <c r="E67" t="s">
        <v>12</v>
      </c>
      <c r="F67">
        <v>43</v>
      </c>
      <c r="G67" s="4">
        <v>45045</v>
      </c>
      <c r="H67" s="5">
        <v>114870</v>
      </c>
      <c r="I67" t="s">
        <v>16</v>
      </c>
    </row>
    <row r="68" spans="3:9" x14ac:dyDescent="0.3">
      <c r="C68" t="s">
        <v>52</v>
      </c>
      <c r="E68" t="s">
        <v>12</v>
      </c>
      <c r="F68">
        <v>32</v>
      </c>
      <c r="G68" s="4">
        <v>44774</v>
      </c>
      <c r="H68" s="5">
        <v>91310</v>
      </c>
      <c r="I68" t="s">
        <v>16</v>
      </c>
    </row>
    <row r="69" spans="3:9" x14ac:dyDescent="0.3">
      <c r="C69" t="s">
        <v>43</v>
      </c>
      <c r="D69" t="s">
        <v>8</v>
      </c>
      <c r="E69" t="s">
        <v>9</v>
      </c>
      <c r="F69">
        <v>28</v>
      </c>
      <c r="G69" s="4">
        <v>44486</v>
      </c>
      <c r="H69" s="5">
        <v>104770</v>
      </c>
      <c r="I69" t="s">
        <v>16</v>
      </c>
    </row>
    <row r="70" spans="3:9" x14ac:dyDescent="0.3">
      <c r="C70" t="s">
        <v>89</v>
      </c>
      <c r="D70" t="s">
        <v>15</v>
      </c>
      <c r="E70" t="s">
        <v>19</v>
      </c>
      <c r="F70">
        <v>27</v>
      </c>
      <c r="G70" s="4">
        <v>44134</v>
      </c>
      <c r="H70" s="5">
        <v>54970</v>
      </c>
      <c r="I70" t="s">
        <v>16</v>
      </c>
    </row>
    <row r="71" spans="3:9" x14ac:dyDescent="0.3">
      <c r="C71" t="s">
        <v>11</v>
      </c>
      <c r="E71" t="s">
        <v>12</v>
      </c>
      <c r="F71">
        <v>26</v>
      </c>
      <c r="G71" s="4">
        <v>44271</v>
      </c>
      <c r="H71" s="5">
        <v>90700</v>
      </c>
      <c r="I71" t="s">
        <v>13</v>
      </c>
    </row>
    <row r="72" spans="3:9" x14ac:dyDescent="0.3">
      <c r="C72" t="s">
        <v>109</v>
      </c>
      <c r="D72" t="s">
        <v>8</v>
      </c>
      <c r="E72" t="s">
        <v>19</v>
      </c>
      <c r="F72">
        <v>38</v>
      </c>
      <c r="G72" s="4">
        <v>44329</v>
      </c>
      <c r="H72" s="5">
        <v>56870</v>
      </c>
      <c r="I72" t="s">
        <v>13</v>
      </c>
    </row>
    <row r="73" spans="3:9" x14ac:dyDescent="0.3">
      <c r="C73" t="s">
        <v>77</v>
      </c>
      <c r="D73" t="s">
        <v>8</v>
      </c>
      <c r="E73" t="s">
        <v>19</v>
      </c>
      <c r="F73">
        <v>25</v>
      </c>
      <c r="G73" s="4">
        <v>44205</v>
      </c>
      <c r="H73" s="5">
        <v>92700</v>
      </c>
      <c r="I73" t="s">
        <v>16</v>
      </c>
    </row>
    <row r="74" spans="3:9" x14ac:dyDescent="0.3">
      <c r="C74" t="s">
        <v>32</v>
      </c>
      <c r="D74" t="s">
        <v>8</v>
      </c>
      <c r="E74" t="s">
        <v>21</v>
      </c>
      <c r="F74">
        <v>21</v>
      </c>
      <c r="G74" s="4">
        <v>44317</v>
      </c>
      <c r="H74" s="5">
        <v>65920</v>
      </c>
      <c r="I74" t="s">
        <v>16</v>
      </c>
    </row>
    <row r="75" spans="3:9" x14ac:dyDescent="0.3">
      <c r="C75" t="s">
        <v>59</v>
      </c>
      <c r="D75" t="s">
        <v>15</v>
      </c>
      <c r="E75" t="s">
        <v>9</v>
      </c>
      <c r="F75">
        <v>26</v>
      </c>
      <c r="G75" s="4">
        <v>44225</v>
      </c>
      <c r="H75" s="5">
        <v>47360</v>
      </c>
      <c r="I75" t="s">
        <v>16</v>
      </c>
    </row>
    <row r="76" spans="3:9" x14ac:dyDescent="0.3">
      <c r="C76" t="s">
        <v>37</v>
      </c>
      <c r="D76" t="s">
        <v>15</v>
      </c>
      <c r="E76" t="s">
        <v>9</v>
      </c>
      <c r="F76">
        <v>30</v>
      </c>
      <c r="G76" s="4">
        <v>44666</v>
      </c>
      <c r="H76" s="5">
        <v>60570</v>
      </c>
      <c r="I76" t="s">
        <v>16</v>
      </c>
    </row>
    <row r="77" spans="3:9" x14ac:dyDescent="0.3">
      <c r="C77" t="s">
        <v>96</v>
      </c>
      <c r="D77" t="s">
        <v>8</v>
      </c>
      <c r="E77" t="s">
        <v>9</v>
      </c>
      <c r="F77">
        <v>28</v>
      </c>
      <c r="G77" s="4">
        <v>44649</v>
      </c>
      <c r="H77" s="5">
        <v>104120</v>
      </c>
      <c r="I77" t="s">
        <v>16</v>
      </c>
    </row>
    <row r="78" spans="3:9" x14ac:dyDescent="0.3">
      <c r="C78" t="s">
        <v>23</v>
      </c>
      <c r="D78" t="s">
        <v>15</v>
      </c>
      <c r="E78" t="s">
        <v>12</v>
      </c>
      <c r="F78">
        <v>37</v>
      </c>
      <c r="G78" s="4">
        <v>44338</v>
      </c>
      <c r="H78" s="5">
        <v>88050</v>
      </c>
      <c r="I78" t="s">
        <v>24</v>
      </c>
    </row>
    <row r="79" spans="3:9" x14ac:dyDescent="0.3">
      <c r="C79" t="s">
        <v>103</v>
      </c>
      <c r="D79" t="s">
        <v>15</v>
      </c>
      <c r="E79" t="s">
        <v>12</v>
      </c>
      <c r="F79">
        <v>24</v>
      </c>
      <c r="G79" s="4">
        <v>44686</v>
      </c>
      <c r="H79" s="5">
        <v>100420</v>
      </c>
      <c r="I79" t="s">
        <v>16</v>
      </c>
    </row>
    <row r="80" spans="3:9" x14ac:dyDescent="0.3">
      <c r="C80" t="s">
        <v>54</v>
      </c>
      <c r="D80" t="s">
        <v>8</v>
      </c>
      <c r="E80" t="s">
        <v>9</v>
      </c>
      <c r="F80">
        <v>30</v>
      </c>
      <c r="G80" s="4">
        <v>44850</v>
      </c>
      <c r="H80" s="5">
        <v>114180</v>
      </c>
      <c r="I80" t="s">
        <v>16</v>
      </c>
    </row>
    <row r="81" spans="3:9" x14ac:dyDescent="0.3">
      <c r="C81" t="s">
        <v>86</v>
      </c>
      <c r="D81" t="s">
        <v>8</v>
      </c>
      <c r="E81" t="s">
        <v>12</v>
      </c>
      <c r="F81">
        <v>21</v>
      </c>
      <c r="G81" s="4">
        <v>44678</v>
      </c>
      <c r="H81" s="5">
        <v>33920</v>
      </c>
      <c r="I81" t="s">
        <v>16</v>
      </c>
    </row>
    <row r="82" spans="3:9" x14ac:dyDescent="0.3">
      <c r="C82" t="s">
        <v>69</v>
      </c>
      <c r="D82" t="s">
        <v>15</v>
      </c>
      <c r="E82" t="s">
        <v>9</v>
      </c>
      <c r="F82">
        <v>23</v>
      </c>
      <c r="G82" s="4">
        <v>44440</v>
      </c>
      <c r="H82" s="5">
        <v>106460</v>
      </c>
      <c r="I82" t="s">
        <v>16</v>
      </c>
    </row>
    <row r="83" spans="3:9" x14ac:dyDescent="0.3">
      <c r="C83" t="s">
        <v>57</v>
      </c>
      <c r="D83" t="s">
        <v>15</v>
      </c>
      <c r="E83" t="s">
        <v>9</v>
      </c>
      <c r="F83">
        <v>35</v>
      </c>
      <c r="G83" s="4">
        <v>44727</v>
      </c>
      <c r="H83" s="5">
        <v>40400</v>
      </c>
      <c r="I83" t="s">
        <v>16</v>
      </c>
    </row>
    <row r="84" spans="3:9" x14ac:dyDescent="0.3">
      <c r="C84" t="s">
        <v>68</v>
      </c>
      <c r="D84" t="s">
        <v>15</v>
      </c>
      <c r="E84" t="s">
        <v>21</v>
      </c>
      <c r="F84">
        <v>27</v>
      </c>
      <c r="G84" s="4">
        <v>44236</v>
      </c>
      <c r="H84" s="5">
        <v>91650</v>
      </c>
      <c r="I84" t="s">
        <v>13</v>
      </c>
    </row>
    <row r="85" spans="3:9" x14ac:dyDescent="0.3">
      <c r="C85" t="s">
        <v>99</v>
      </c>
      <c r="D85" t="s">
        <v>15</v>
      </c>
      <c r="E85" t="s">
        <v>19</v>
      </c>
      <c r="F85">
        <v>43</v>
      </c>
      <c r="G85" s="4">
        <v>44620</v>
      </c>
      <c r="H85" s="5">
        <v>36040</v>
      </c>
      <c r="I85" t="s">
        <v>16</v>
      </c>
    </row>
    <row r="86" spans="3:9" x14ac:dyDescent="0.3">
      <c r="C86" t="s">
        <v>101</v>
      </c>
      <c r="D86" t="s">
        <v>8</v>
      </c>
      <c r="E86" t="s">
        <v>12</v>
      </c>
      <c r="F86">
        <v>40</v>
      </c>
      <c r="G86" s="4">
        <v>44381</v>
      </c>
      <c r="H86" s="5">
        <v>104410</v>
      </c>
      <c r="I86" t="s">
        <v>16</v>
      </c>
    </row>
    <row r="87" spans="3:9" x14ac:dyDescent="0.3">
      <c r="C87" t="s">
        <v>85</v>
      </c>
      <c r="D87" t="s">
        <v>15</v>
      </c>
      <c r="E87" t="s">
        <v>21</v>
      </c>
      <c r="F87">
        <v>30</v>
      </c>
      <c r="G87" s="4">
        <v>44606</v>
      </c>
      <c r="H87" s="5">
        <v>96800</v>
      </c>
      <c r="I87" t="s">
        <v>16</v>
      </c>
    </row>
    <row r="88" spans="3:9" x14ac:dyDescent="0.3">
      <c r="C88" t="s">
        <v>28</v>
      </c>
      <c r="D88" t="s">
        <v>8</v>
      </c>
      <c r="E88" t="s">
        <v>21</v>
      </c>
      <c r="F88">
        <v>34</v>
      </c>
      <c r="G88" s="4">
        <v>44459</v>
      </c>
      <c r="H88" s="5">
        <v>85000</v>
      </c>
      <c r="I88" t="s">
        <v>16</v>
      </c>
    </row>
    <row r="89" spans="3:9" x14ac:dyDescent="0.3">
      <c r="C89" t="s">
        <v>80</v>
      </c>
      <c r="D89" t="s">
        <v>15</v>
      </c>
      <c r="E89" t="s">
        <v>19</v>
      </c>
      <c r="F89">
        <v>28</v>
      </c>
      <c r="G89" s="4">
        <v>44820</v>
      </c>
      <c r="H89" s="5">
        <v>43510</v>
      </c>
      <c r="I89" t="s">
        <v>42</v>
      </c>
    </row>
    <row r="90" spans="3:9" x14ac:dyDescent="0.3">
      <c r="C90" t="s">
        <v>79</v>
      </c>
      <c r="D90" t="s">
        <v>15</v>
      </c>
      <c r="E90" t="s">
        <v>21</v>
      </c>
      <c r="F90">
        <v>33</v>
      </c>
      <c r="G90" s="4">
        <v>44243</v>
      </c>
      <c r="H90" s="5">
        <v>59430</v>
      </c>
      <c r="I90" t="s">
        <v>16</v>
      </c>
    </row>
    <row r="91" spans="3:9" x14ac:dyDescent="0.3">
      <c r="C91" t="s">
        <v>93</v>
      </c>
      <c r="D91" t="s">
        <v>8</v>
      </c>
      <c r="E91" t="s">
        <v>21</v>
      </c>
      <c r="F91">
        <v>33</v>
      </c>
      <c r="G91" s="4">
        <v>44067</v>
      </c>
      <c r="H91" s="5">
        <v>65360</v>
      </c>
      <c r="I91" t="s">
        <v>16</v>
      </c>
    </row>
    <row r="92" spans="3:9" x14ac:dyDescent="0.3">
      <c r="C92" t="s">
        <v>66</v>
      </c>
      <c r="D92" t="s">
        <v>8</v>
      </c>
      <c r="E92" t="s">
        <v>9</v>
      </c>
      <c r="F92">
        <v>32</v>
      </c>
      <c r="G92" s="4">
        <v>44611</v>
      </c>
      <c r="H92" s="5">
        <v>41570</v>
      </c>
      <c r="I92" t="s">
        <v>16</v>
      </c>
    </row>
    <row r="93" spans="3:9" x14ac:dyDescent="0.3">
      <c r="C93" t="s">
        <v>95</v>
      </c>
      <c r="D93" t="s">
        <v>8</v>
      </c>
      <c r="E93" t="s">
        <v>12</v>
      </c>
      <c r="F93">
        <v>33</v>
      </c>
      <c r="G93" s="4">
        <v>44312</v>
      </c>
      <c r="H93" s="5">
        <v>75280</v>
      </c>
      <c r="I93" t="s">
        <v>16</v>
      </c>
    </row>
    <row r="94" spans="3:9" x14ac:dyDescent="0.3">
      <c r="C94" t="s">
        <v>18</v>
      </c>
      <c r="D94" t="s">
        <v>15</v>
      </c>
      <c r="E94" t="s">
        <v>19</v>
      </c>
      <c r="F94">
        <v>33</v>
      </c>
      <c r="G94" s="4">
        <v>44385</v>
      </c>
      <c r="H94" s="5">
        <v>74550</v>
      </c>
      <c r="I94" t="s">
        <v>16</v>
      </c>
    </row>
    <row r="95" spans="3:9" x14ac:dyDescent="0.3">
      <c r="C95" t="s">
        <v>45</v>
      </c>
      <c r="D95" t="s">
        <v>15</v>
      </c>
      <c r="E95" t="s">
        <v>9</v>
      </c>
      <c r="F95">
        <v>30</v>
      </c>
      <c r="G95" s="4">
        <v>44701</v>
      </c>
      <c r="H95" s="5">
        <v>67950</v>
      </c>
      <c r="I95" t="s">
        <v>16</v>
      </c>
    </row>
    <row r="96" spans="3:9" x14ac:dyDescent="0.3">
      <c r="C96" t="s">
        <v>90</v>
      </c>
      <c r="D96" t="s">
        <v>15</v>
      </c>
      <c r="E96" t="s">
        <v>21</v>
      </c>
      <c r="F96">
        <v>42</v>
      </c>
      <c r="G96" s="4">
        <v>44731</v>
      </c>
      <c r="H96" s="5">
        <v>70270</v>
      </c>
      <c r="I96" t="s">
        <v>24</v>
      </c>
    </row>
    <row r="97" spans="3:9" x14ac:dyDescent="0.3">
      <c r="C97" t="s">
        <v>46</v>
      </c>
      <c r="D97" t="s">
        <v>15</v>
      </c>
      <c r="E97" t="s">
        <v>9</v>
      </c>
      <c r="F97">
        <v>26</v>
      </c>
      <c r="G97" s="4">
        <v>44411</v>
      </c>
      <c r="H97" s="5">
        <v>53540</v>
      </c>
      <c r="I97" t="s">
        <v>16</v>
      </c>
    </row>
    <row r="98" spans="3:9" x14ac:dyDescent="0.3">
      <c r="C98" t="s">
        <v>58</v>
      </c>
      <c r="D98" t="s">
        <v>15</v>
      </c>
      <c r="E98" t="s">
        <v>19</v>
      </c>
      <c r="F98">
        <v>22</v>
      </c>
      <c r="G98" s="4">
        <v>44446</v>
      </c>
      <c r="H98" s="5">
        <v>112780</v>
      </c>
      <c r="I98" t="s">
        <v>13</v>
      </c>
    </row>
    <row r="99" spans="3:9" x14ac:dyDescent="0.3">
      <c r="C99" t="s">
        <v>70</v>
      </c>
      <c r="D99" t="s">
        <v>15</v>
      </c>
      <c r="E99" t="s">
        <v>9</v>
      </c>
      <c r="F99">
        <v>46</v>
      </c>
      <c r="G99" s="4">
        <v>44758</v>
      </c>
      <c r="H99" s="5">
        <v>70610</v>
      </c>
      <c r="I99" t="s">
        <v>16</v>
      </c>
    </row>
    <row r="100" spans="3:9" x14ac:dyDescent="0.3">
      <c r="C100" t="s">
        <v>75</v>
      </c>
      <c r="D100" t="s">
        <v>8</v>
      </c>
      <c r="E100" t="s">
        <v>19</v>
      </c>
      <c r="F100">
        <v>28</v>
      </c>
      <c r="G100" s="4">
        <v>44357</v>
      </c>
      <c r="H100" s="5">
        <v>53240</v>
      </c>
      <c r="I100" t="s">
        <v>16</v>
      </c>
    </row>
    <row r="101" spans="3:9" x14ac:dyDescent="0.3">
      <c r="C101" t="s">
        <v>49</v>
      </c>
      <c r="E101" t="s">
        <v>21</v>
      </c>
      <c r="F101">
        <v>37</v>
      </c>
      <c r="G101" s="4">
        <v>44146</v>
      </c>
      <c r="H101" s="5">
        <v>115440</v>
      </c>
      <c r="I101" t="s">
        <v>24</v>
      </c>
    </row>
    <row r="102" spans="3:9" x14ac:dyDescent="0.3">
      <c r="C102" t="s">
        <v>65</v>
      </c>
      <c r="D102" t="s">
        <v>15</v>
      </c>
      <c r="E102" t="s">
        <v>19</v>
      </c>
      <c r="F102">
        <v>32</v>
      </c>
      <c r="G102" s="4">
        <v>44465</v>
      </c>
      <c r="H102" s="5">
        <v>53540</v>
      </c>
      <c r="I102" t="s">
        <v>16</v>
      </c>
    </row>
    <row r="103" spans="3:9" x14ac:dyDescent="0.3">
      <c r="C103" t="s">
        <v>81</v>
      </c>
      <c r="D103" t="s">
        <v>8</v>
      </c>
      <c r="E103" t="s">
        <v>9</v>
      </c>
      <c r="F103">
        <v>30</v>
      </c>
      <c r="G103" s="4">
        <v>44861</v>
      </c>
      <c r="H103" s="5">
        <v>112570</v>
      </c>
      <c r="I103" t="s">
        <v>16</v>
      </c>
    </row>
    <row r="104" spans="3:9" x14ac:dyDescent="0.3">
      <c r="C104" t="s">
        <v>51</v>
      </c>
      <c r="D104" t="s">
        <v>15</v>
      </c>
      <c r="E104" t="s">
        <v>9</v>
      </c>
      <c r="F104">
        <v>33</v>
      </c>
      <c r="G104" s="4">
        <v>44701</v>
      </c>
      <c r="H104" s="5">
        <v>48530</v>
      </c>
      <c r="I104" t="s">
        <v>13</v>
      </c>
    </row>
    <row r="105" spans="3:9" x14ac:dyDescent="0.3">
      <c r="C105" t="s">
        <v>61</v>
      </c>
      <c r="D105" t="s">
        <v>8</v>
      </c>
      <c r="E105" t="s">
        <v>12</v>
      </c>
      <c r="F105">
        <v>24</v>
      </c>
      <c r="G105" s="4">
        <v>44148</v>
      </c>
      <c r="H105" s="5">
        <v>62780</v>
      </c>
      <c r="I105" t="s">
        <v>16</v>
      </c>
    </row>
    <row r="106" spans="3:9" x14ac:dyDescent="0.3">
      <c r="C106" t="s">
        <v>202</v>
      </c>
      <c r="F106">
        <f>SUBTOTAL(101,nz_staff[Age])</f>
        <v>30.52</v>
      </c>
      <c r="H106" s="5">
        <f>SUBTOTAL(101,nz_staff[Salary])</f>
        <v>77472.100000000006</v>
      </c>
      <c r="I106">
        <f>SUBTOTAL(103,nz_staff[Rating])</f>
        <v>100</v>
      </c>
    </row>
  </sheetData>
  <conditionalFormatting sqref="C6:C105">
    <cfRule type="duplicateValues" dxfId="1"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A1:U116"/>
  <sheetViews>
    <sheetView showGridLines="0" workbookViewId="0">
      <selection activeCell="F14" sqref="F14"/>
    </sheetView>
  </sheetViews>
  <sheetFormatPr defaultRowHeight="14.4" x14ac:dyDescent="0.3"/>
  <cols>
    <col min="1" max="1" width="2" customWidth="1"/>
    <col min="2" max="2" width="8.88671875" customWidth="1"/>
    <col min="3" max="3" width="27.21875" bestFit="1" customWidth="1"/>
    <col min="4" max="4" width="9.33203125" bestFit="1" customWidth="1"/>
    <col min="5" max="5" width="6.44140625" bestFit="1" customWidth="1"/>
    <col min="6" max="6" width="13.109375" bestFit="1" customWidth="1"/>
    <col min="7" max="7" width="13" bestFit="1" customWidth="1"/>
    <col min="8" max="8" width="13.33203125" bestFit="1" customWidth="1"/>
    <col min="9" max="9" width="8.33203125" bestFit="1" customWidth="1"/>
  </cols>
  <sheetData>
    <row r="1" spans="1:21" x14ac:dyDescent="0.3">
      <c r="A1" s="44"/>
      <c r="B1" s="45" t="s">
        <v>250</v>
      </c>
      <c r="C1" s="45"/>
      <c r="D1" s="45"/>
      <c r="E1" s="45"/>
      <c r="F1" s="45"/>
      <c r="G1" s="45"/>
      <c r="H1" s="45"/>
      <c r="I1" s="45"/>
      <c r="J1" s="45"/>
      <c r="K1" s="45"/>
      <c r="L1" s="45"/>
      <c r="M1" s="45"/>
      <c r="N1" s="45"/>
      <c r="O1" s="45"/>
      <c r="P1" s="45"/>
      <c r="Q1" s="45"/>
      <c r="R1" s="45"/>
      <c r="S1" s="45"/>
      <c r="T1" s="45"/>
      <c r="U1" s="45"/>
    </row>
    <row r="2" spans="1:21" ht="36.6" customHeight="1" x14ac:dyDescent="0.3">
      <c r="A2" s="44"/>
      <c r="B2" s="45"/>
      <c r="C2" s="45"/>
      <c r="D2" s="45"/>
      <c r="E2" s="45"/>
      <c r="F2" s="45"/>
      <c r="G2" s="45"/>
      <c r="H2" s="45"/>
      <c r="I2" s="45"/>
      <c r="J2" s="45"/>
      <c r="K2" s="45"/>
      <c r="L2" s="45"/>
      <c r="M2" s="45"/>
      <c r="N2" s="45"/>
      <c r="O2" s="45"/>
      <c r="P2" s="45"/>
      <c r="Q2" s="45"/>
      <c r="R2" s="45"/>
      <c r="S2" s="45"/>
      <c r="T2" s="45"/>
      <c r="U2" s="45"/>
    </row>
    <row r="4" spans="1:21" x14ac:dyDescent="0.3">
      <c r="C4" t="s">
        <v>0</v>
      </c>
      <c r="D4" t="s">
        <v>1</v>
      </c>
      <c r="E4" t="s">
        <v>3</v>
      </c>
      <c r="F4" t="s">
        <v>6</v>
      </c>
      <c r="G4" t="s">
        <v>4</v>
      </c>
      <c r="H4" t="s">
        <v>2</v>
      </c>
      <c r="I4" t="s">
        <v>5</v>
      </c>
    </row>
    <row r="5" spans="1:21" x14ac:dyDescent="0.3">
      <c r="C5" t="s">
        <v>155</v>
      </c>
      <c r="D5" t="s">
        <v>15</v>
      </c>
      <c r="E5">
        <v>20</v>
      </c>
      <c r="F5" t="s">
        <v>16</v>
      </c>
      <c r="G5" s="4">
        <v>44122</v>
      </c>
      <c r="H5" t="s">
        <v>12</v>
      </c>
      <c r="I5">
        <v>112650</v>
      </c>
    </row>
    <row r="6" spans="1:21" x14ac:dyDescent="0.3">
      <c r="C6" t="s">
        <v>175</v>
      </c>
      <c r="D6" t="s">
        <v>8</v>
      </c>
      <c r="E6">
        <v>32</v>
      </c>
      <c r="F6" t="s">
        <v>13</v>
      </c>
      <c r="G6" s="4">
        <v>44293</v>
      </c>
      <c r="H6" t="s">
        <v>12</v>
      </c>
      <c r="I6">
        <v>43840</v>
      </c>
    </row>
    <row r="7" spans="1:21" x14ac:dyDescent="0.3">
      <c r="C7" t="s">
        <v>142</v>
      </c>
      <c r="D7" t="s">
        <v>15</v>
      </c>
      <c r="E7">
        <v>31</v>
      </c>
      <c r="F7" t="s">
        <v>16</v>
      </c>
      <c r="G7" s="4">
        <v>44663</v>
      </c>
      <c r="H7" t="s">
        <v>9</v>
      </c>
      <c r="I7">
        <v>103550</v>
      </c>
    </row>
    <row r="8" spans="1:21" x14ac:dyDescent="0.3">
      <c r="C8" t="s">
        <v>200</v>
      </c>
      <c r="D8" t="s">
        <v>8</v>
      </c>
      <c r="E8">
        <v>32</v>
      </c>
      <c r="F8" t="s">
        <v>16</v>
      </c>
      <c r="G8" s="4">
        <v>44339</v>
      </c>
      <c r="H8" t="s">
        <v>56</v>
      </c>
      <c r="I8">
        <v>45510</v>
      </c>
    </row>
    <row r="9" spans="1:21" x14ac:dyDescent="0.3">
      <c r="C9" t="s">
        <v>141</v>
      </c>
      <c r="E9">
        <v>37</v>
      </c>
      <c r="F9" t="s">
        <v>24</v>
      </c>
      <c r="G9" s="4">
        <v>44085</v>
      </c>
      <c r="H9" t="s">
        <v>21</v>
      </c>
      <c r="I9">
        <v>115440</v>
      </c>
    </row>
    <row r="10" spans="1:21" x14ac:dyDescent="0.3">
      <c r="C10" t="s">
        <v>201</v>
      </c>
      <c r="D10" t="s">
        <v>8</v>
      </c>
      <c r="E10">
        <v>38</v>
      </c>
      <c r="F10" t="s">
        <v>13</v>
      </c>
      <c r="G10" s="4">
        <v>44268</v>
      </c>
      <c r="H10" t="s">
        <v>19</v>
      </c>
      <c r="I10">
        <v>56870</v>
      </c>
    </row>
    <row r="11" spans="1:21" x14ac:dyDescent="0.3">
      <c r="C11" t="s">
        <v>168</v>
      </c>
      <c r="D11" t="s">
        <v>8</v>
      </c>
      <c r="E11">
        <v>25</v>
      </c>
      <c r="F11" t="s">
        <v>16</v>
      </c>
      <c r="G11" s="4">
        <v>44144</v>
      </c>
      <c r="H11" t="s">
        <v>19</v>
      </c>
      <c r="I11">
        <v>92700</v>
      </c>
    </row>
    <row r="12" spans="1:21" x14ac:dyDescent="0.3">
      <c r="C12" t="s">
        <v>144</v>
      </c>
      <c r="E12">
        <v>32</v>
      </c>
      <c r="F12" t="s">
        <v>16</v>
      </c>
      <c r="G12" s="4">
        <v>44713</v>
      </c>
      <c r="H12" t="s">
        <v>12</v>
      </c>
      <c r="I12">
        <v>91310</v>
      </c>
    </row>
    <row r="13" spans="1:21" x14ac:dyDescent="0.3">
      <c r="C13" t="s">
        <v>114</v>
      </c>
      <c r="D13" t="s">
        <v>15</v>
      </c>
      <c r="E13">
        <v>33</v>
      </c>
      <c r="F13" t="s">
        <v>16</v>
      </c>
      <c r="G13" s="4">
        <v>44324</v>
      </c>
      <c r="H13" t="s">
        <v>19</v>
      </c>
      <c r="I13">
        <v>74550</v>
      </c>
    </row>
    <row r="14" spans="1:21" x14ac:dyDescent="0.3">
      <c r="C14" t="s">
        <v>127</v>
      </c>
      <c r="D14" t="s">
        <v>15</v>
      </c>
      <c r="E14">
        <v>25</v>
      </c>
      <c r="F14" t="s">
        <v>13</v>
      </c>
      <c r="G14" s="4">
        <v>44665</v>
      </c>
      <c r="H14" t="s">
        <v>9</v>
      </c>
      <c r="I14">
        <v>109190</v>
      </c>
    </row>
    <row r="15" spans="1:21" x14ac:dyDescent="0.3">
      <c r="C15" t="s">
        <v>193</v>
      </c>
      <c r="D15" t="s">
        <v>8</v>
      </c>
      <c r="E15">
        <v>40</v>
      </c>
      <c r="F15" t="s">
        <v>16</v>
      </c>
      <c r="G15" s="4">
        <v>44320</v>
      </c>
      <c r="H15" t="s">
        <v>12</v>
      </c>
      <c r="I15">
        <v>104410</v>
      </c>
    </row>
    <row r="16" spans="1:21" x14ac:dyDescent="0.3">
      <c r="C16" t="s">
        <v>176</v>
      </c>
      <c r="D16" t="s">
        <v>15</v>
      </c>
      <c r="E16">
        <v>30</v>
      </c>
      <c r="F16" t="s">
        <v>16</v>
      </c>
      <c r="G16" s="4">
        <v>44544</v>
      </c>
      <c r="H16" t="s">
        <v>21</v>
      </c>
      <c r="I16">
        <v>96800</v>
      </c>
    </row>
    <row r="17" spans="3:9" x14ac:dyDescent="0.3">
      <c r="C17" t="s">
        <v>122</v>
      </c>
      <c r="D17" t="s">
        <v>15</v>
      </c>
      <c r="E17">
        <v>28</v>
      </c>
      <c r="F17" t="s">
        <v>13</v>
      </c>
      <c r="G17" s="4">
        <v>43980</v>
      </c>
      <c r="H17" t="s">
        <v>21</v>
      </c>
      <c r="I17">
        <v>48170</v>
      </c>
    </row>
    <row r="18" spans="3:9" x14ac:dyDescent="0.3">
      <c r="C18" t="s">
        <v>139</v>
      </c>
      <c r="D18" t="s">
        <v>15</v>
      </c>
      <c r="E18">
        <v>21</v>
      </c>
      <c r="F18" t="s">
        <v>16</v>
      </c>
      <c r="G18" s="4">
        <v>44042</v>
      </c>
      <c r="H18" t="s">
        <v>9</v>
      </c>
      <c r="I18">
        <v>37920</v>
      </c>
    </row>
    <row r="19" spans="3:9" x14ac:dyDescent="0.3">
      <c r="C19" t="s">
        <v>177</v>
      </c>
      <c r="D19" t="s">
        <v>15</v>
      </c>
      <c r="E19">
        <v>34</v>
      </c>
      <c r="F19" t="s">
        <v>16</v>
      </c>
      <c r="G19" s="4">
        <v>44642</v>
      </c>
      <c r="H19" t="s">
        <v>9</v>
      </c>
      <c r="I19">
        <v>112650</v>
      </c>
    </row>
    <row r="20" spans="3:9" x14ac:dyDescent="0.3">
      <c r="C20" t="s">
        <v>164</v>
      </c>
      <c r="D20" t="s">
        <v>8</v>
      </c>
      <c r="E20">
        <v>34</v>
      </c>
      <c r="F20" t="s">
        <v>24</v>
      </c>
      <c r="G20" s="4">
        <v>44660</v>
      </c>
      <c r="H20" t="s">
        <v>19</v>
      </c>
      <c r="I20">
        <v>49630</v>
      </c>
    </row>
    <row r="21" spans="3:9" x14ac:dyDescent="0.3">
      <c r="C21" t="s">
        <v>198</v>
      </c>
      <c r="D21" t="s">
        <v>15</v>
      </c>
      <c r="E21">
        <v>36</v>
      </c>
      <c r="F21" t="s">
        <v>16</v>
      </c>
      <c r="G21" s="4">
        <v>43958</v>
      </c>
      <c r="H21" t="s">
        <v>12</v>
      </c>
      <c r="I21">
        <v>118840</v>
      </c>
    </row>
    <row r="22" spans="3:9" x14ac:dyDescent="0.3">
      <c r="C22" t="s">
        <v>158</v>
      </c>
      <c r="D22" t="s">
        <v>15</v>
      </c>
      <c r="E22">
        <v>30</v>
      </c>
      <c r="F22" t="s">
        <v>16</v>
      </c>
      <c r="G22" s="4">
        <v>44789</v>
      </c>
      <c r="H22" t="s">
        <v>12</v>
      </c>
      <c r="I22">
        <v>69710</v>
      </c>
    </row>
    <row r="23" spans="3:9" x14ac:dyDescent="0.3">
      <c r="C23" t="s">
        <v>196</v>
      </c>
      <c r="D23" t="s">
        <v>15</v>
      </c>
      <c r="E23">
        <v>20</v>
      </c>
      <c r="F23" t="s">
        <v>16</v>
      </c>
      <c r="G23" s="4">
        <v>44683</v>
      </c>
      <c r="H23" t="s">
        <v>9</v>
      </c>
      <c r="I23">
        <v>79570</v>
      </c>
    </row>
    <row r="24" spans="3:9" x14ac:dyDescent="0.3">
      <c r="C24" t="s">
        <v>153</v>
      </c>
      <c r="D24" t="s">
        <v>8</v>
      </c>
      <c r="E24">
        <v>22</v>
      </c>
      <c r="F24" t="s">
        <v>13</v>
      </c>
      <c r="G24" s="4">
        <v>44388</v>
      </c>
      <c r="H24" t="s">
        <v>9</v>
      </c>
      <c r="I24">
        <v>76900</v>
      </c>
    </row>
    <row r="25" spans="3:9" x14ac:dyDescent="0.3">
      <c r="C25" t="s">
        <v>181</v>
      </c>
      <c r="D25" t="s">
        <v>15</v>
      </c>
      <c r="E25">
        <v>27</v>
      </c>
      <c r="F25" t="s">
        <v>16</v>
      </c>
      <c r="G25" s="4">
        <v>44073</v>
      </c>
      <c r="H25" t="s">
        <v>19</v>
      </c>
      <c r="I25">
        <v>54970</v>
      </c>
    </row>
    <row r="26" spans="3:9" x14ac:dyDescent="0.3">
      <c r="C26" t="s">
        <v>117</v>
      </c>
      <c r="D26" t="s">
        <v>15</v>
      </c>
      <c r="E26">
        <v>37</v>
      </c>
      <c r="F26" t="s">
        <v>24</v>
      </c>
      <c r="G26" s="4">
        <v>44277</v>
      </c>
      <c r="H26" t="s">
        <v>12</v>
      </c>
      <c r="I26">
        <v>88050</v>
      </c>
    </row>
    <row r="27" spans="3:9" x14ac:dyDescent="0.3">
      <c r="C27" t="s">
        <v>191</v>
      </c>
      <c r="D27" t="s">
        <v>15</v>
      </c>
      <c r="E27">
        <v>43</v>
      </c>
      <c r="F27" t="s">
        <v>16</v>
      </c>
      <c r="G27" s="4">
        <v>44558</v>
      </c>
      <c r="H27" t="s">
        <v>19</v>
      </c>
      <c r="I27">
        <v>36040</v>
      </c>
    </row>
    <row r="28" spans="3:9" x14ac:dyDescent="0.3">
      <c r="C28" t="s">
        <v>110</v>
      </c>
      <c r="D28" t="s">
        <v>8</v>
      </c>
      <c r="E28">
        <v>42</v>
      </c>
      <c r="F28" t="s">
        <v>10</v>
      </c>
      <c r="G28" s="4">
        <v>44718</v>
      </c>
      <c r="H28" t="s">
        <v>9</v>
      </c>
      <c r="I28">
        <v>75000</v>
      </c>
    </row>
    <row r="29" spans="3:9" x14ac:dyDescent="0.3">
      <c r="C29" t="s">
        <v>148</v>
      </c>
      <c r="D29" t="s">
        <v>15</v>
      </c>
      <c r="E29">
        <v>35</v>
      </c>
      <c r="F29" t="s">
        <v>16</v>
      </c>
      <c r="G29" s="4">
        <v>44666</v>
      </c>
      <c r="H29" t="s">
        <v>9</v>
      </c>
      <c r="I29">
        <v>40400</v>
      </c>
    </row>
    <row r="30" spans="3:9" x14ac:dyDescent="0.3">
      <c r="C30" t="s">
        <v>195</v>
      </c>
      <c r="D30" t="s">
        <v>15</v>
      </c>
      <c r="E30">
        <v>24</v>
      </c>
      <c r="F30" t="s">
        <v>16</v>
      </c>
      <c r="G30" s="4">
        <v>44625</v>
      </c>
      <c r="H30" t="s">
        <v>12</v>
      </c>
      <c r="I30">
        <v>100420</v>
      </c>
    </row>
    <row r="31" spans="3:9" x14ac:dyDescent="0.3">
      <c r="C31" t="s">
        <v>119</v>
      </c>
      <c r="D31" t="s">
        <v>8</v>
      </c>
      <c r="E31">
        <v>31</v>
      </c>
      <c r="F31" t="s">
        <v>16</v>
      </c>
      <c r="G31" s="4">
        <v>44604</v>
      </c>
      <c r="H31" t="s">
        <v>12</v>
      </c>
      <c r="I31">
        <v>58100</v>
      </c>
    </row>
    <row r="32" spans="3:9" x14ac:dyDescent="0.3">
      <c r="C32" t="s">
        <v>113</v>
      </c>
      <c r="D32" t="s">
        <v>8</v>
      </c>
      <c r="E32">
        <v>44</v>
      </c>
      <c r="F32" t="s">
        <v>16</v>
      </c>
      <c r="G32" s="4">
        <v>44985</v>
      </c>
      <c r="H32" t="s">
        <v>12</v>
      </c>
      <c r="I32">
        <v>114870</v>
      </c>
    </row>
    <row r="33" spans="3:9" x14ac:dyDescent="0.3">
      <c r="C33" t="s">
        <v>157</v>
      </c>
      <c r="D33" t="s">
        <v>8</v>
      </c>
      <c r="E33">
        <v>32</v>
      </c>
      <c r="F33" t="s">
        <v>16</v>
      </c>
      <c r="G33" s="4">
        <v>44549</v>
      </c>
      <c r="H33" t="s">
        <v>9</v>
      </c>
      <c r="I33">
        <v>41570</v>
      </c>
    </row>
    <row r="34" spans="3:9" x14ac:dyDescent="0.3">
      <c r="C34" t="s">
        <v>172</v>
      </c>
      <c r="D34" t="s">
        <v>8</v>
      </c>
      <c r="E34">
        <v>30</v>
      </c>
      <c r="F34" t="s">
        <v>16</v>
      </c>
      <c r="G34" s="4">
        <v>44800</v>
      </c>
      <c r="H34" t="s">
        <v>9</v>
      </c>
      <c r="I34">
        <v>112570</v>
      </c>
    </row>
    <row r="35" spans="3:9" x14ac:dyDescent="0.3">
      <c r="C35" t="s">
        <v>150</v>
      </c>
      <c r="D35" t="s">
        <v>15</v>
      </c>
      <c r="E35">
        <v>26</v>
      </c>
      <c r="F35" t="s">
        <v>16</v>
      </c>
      <c r="G35" s="4">
        <v>44164</v>
      </c>
      <c r="H35" t="s">
        <v>9</v>
      </c>
      <c r="I35">
        <v>47360</v>
      </c>
    </row>
    <row r="36" spans="3:9" x14ac:dyDescent="0.3">
      <c r="C36" t="s">
        <v>125</v>
      </c>
      <c r="D36" t="s">
        <v>8</v>
      </c>
      <c r="E36">
        <v>21</v>
      </c>
      <c r="F36" t="s">
        <v>16</v>
      </c>
      <c r="G36" s="4">
        <v>44256</v>
      </c>
      <c r="H36" t="s">
        <v>21</v>
      </c>
      <c r="I36">
        <v>65920</v>
      </c>
    </row>
    <row r="37" spans="3:9" x14ac:dyDescent="0.3">
      <c r="C37" t="s">
        <v>199</v>
      </c>
      <c r="D37" t="s">
        <v>8</v>
      </c>
      <c r="E37">
        <v>28</v>
      </c>
      <c r="F37" t="s">
        <v>16</v>
      </c>
      <c r="G37" s="4">
        <v>44571</v>
      </c>
      <c r="H37" t="s">
        <v>9</v>
      </c>
      <c r="I37">
        <v>99970</v>
      </c>
    </row>
    <row r="38" spans="3:9" x14ac:dyDescent="0.3">
      <c r="C38" t="s">
        <v>132</v>
      </c>
      <c r="D38" t="s">
        <v>8</v>
      </c>
      <c r="E38">
        <v>25</v>
      </c>
      <c r="F38" t="s">
        <v>13</v>
      </c>
      <c r="G38" s="4">
        <v>44633</v>
      </c>
      <c r="H38" t="s">
        <v>12</v>
      </c>
      <c r="I38">
        <v>80700</v>
      </c>
    </row>
    <row r="39" spans="3:9" x14ac:dyDescent="0.3">
      <c r="C39" t="s">
        <v>154</v>
      </c>
      <c r="D39" t="s">
        <v>15</v>
      </c>
      <c r="E39">
        <v>24</v>
      </c>
      <c r="F39" t="s">
        <v>24</v>
      </c>
      <c r="G39" s="4">
        <v>44375</v>
      </c>
      <c r="H39" t="s">
        <v>21</v>
      </c>
      <c r="I39">
        <v>52610</v>
      </c>
    </row>
    <row r="40" spans="3:9" x14ac:dyDescent="0.3">
      <c r="C40" t="s">
        <v>179</v>
      </c>
      <c r="D40" t="s">
        <v>15</v>
      </c>
      <c r="E40">
        <v>29</v>
      </c>
      <c r="F40" t="s">
        <v>24</v>
      </c>
      <c r="G40" s="4">
        <v>44119</v>
      </c>
      <c r="H40" t="s">
        <v>12</v>
      </c>
      <c r="I40">
        <v>112110</v>
      </c>
    </row>
    <row r="41" spans="3:9" x14ac:dyDescent="0.3">
      <c r="C41" t="s">
        <v>151</v>
      </c>
      <c r="D41" t="s">
        <v>8</v>
      </c>
      <c r="E41">
        <v>27</v>
      </c>
      <c r="F41" t="s">
        <v>16</v>
      </c>
      <c r="G41" s="4">
        <v>44061</v>
      </c>
      <c r="H41" t="s">
        <v>56</v>
      </c>
      <c r="I41">
        <v>119110</v>
      </c>
    </row>
    <row r="42" spans="3:9" x14ac:dyDescent="0.3">
      <c r="C42" t="s">
        <v>149</v>
      </c>
      <c r="D42" t="s">
        <v>15</v>
      </c>
      <c r="E42">
        <v>22</v>
      </c>
      <c r="F42" t="s">
        <v>13</v>
      </c>
      <c r="G42" s="4">
        <v>44384</v>
      </c>
      <c r="H42" t="s">
        <v>19</v>
      </c>
      <c r="I42">
        <v>112780</v>
      </c>
    </row>
    <row r="43" spans="3:9" x14ac:dyDescent="0.3">
      <c r="C43" t="s">
        <v>174</v>
      </c>
      <c r="D43" t="s">
        <v>8</v>
      </c>
      <c r="E43">
        <v>36</v>
      </c>
      <c r="F43" t="s">
        <v>16</v>
      </c>
      <c r="G43" s="4">
        <v>44023</v>
      </c>
      <c r="H43" t="s">
        <v>9</v>
      </c>
      <c r="I43">
        <v>114890</v>
      </c>
    </row>
    <row r="44" spans="3:9" x14ac:dyDescent="0.3">
      <c r="C44" t="s">
        <v>145</v>
      </c>
      <c r="D44" t="s">
        <v>15</v>
      </c>
      <c r="E44">
        <v>27</v>
      </c>
      <c r="F44" t="s">
        <v>16</v>
      </c>
      <c r="G44" s="4">
        <v>44506</v>
      </c>
      <c r="H44" t="s">
        <v>21</v>
      </c>
      <c r="I44">
        <v>48980</v>
      </c>
    </row>
    <row r="45" spans="3:9" x14ac:dyDescent="0.3">
      <c r="C45" t="s">
        <v>169</v>
      </c>
      <c r="D45" t="s">
        <v>15</v>
      </c>
      <c r="E45">
        <v>21</v>
      </c>
      <c r="F45" t="s">
        <v>16</v>
      </c>
      <c r="G45" s="4">
        <v>44180</v>
      </c>
      <c r="H45" t="s">
        <v>56</v>
      </c>
      <c r="I45">
        <v>75880</v>
      </c>
    </row>
    <row r="46" spans="3:9" x14ac:dyDescent="0.3">
      <c r="C46" t="s">
        <v>166</v>
      </c>
      <c r="D46" t="s">
        <v>8</v>
      </c>
      <c r="E46">
        <v>28</v>
      </c>
      <c r="F46" t="s">
        <v>16</v>
      </c>
      <c r="G46" s="4">
        <v>44296</v>
      </c>
      <c r="H46" t="s">
        <v>19</v>
      </c>
      <c r="I46">
        <v>53240</v>
      </c>
    </row>
    <row r="47" spans="3:9" x14ac:dyDescent="0.3">
      <c r="C47" t="s">
        <v>121</v>
      </c>
      <c r="D47" t="s">
        <v>8</v>
      </c>
      <c r="E47">
        <v>34</v>
      </c>
      <c r="F47" t="s">
        <v>16</v>
      </c>
      <c r="G47" s="4">
        <v>44397</v>
      </c>
      <c r="H47" t="s">
        <v>21</v>
      </c>
      <c r="I47">
        <v>85000</v>
      </c>
    </row>
    <row r="48" spans="3:9" x14ac:dyDescent="0.3">
      <c r="C48" t="s">
        <v>178</v>
      </c>
      <c r="D48" t="s">
        <v>8</v>
      </c>
      <c r="E48">
        <v>21</v>
      </c>
      <c r="F48" t="s">
        <v>16</v>
      </c>
      <c r="G48" s="4">
        <v>44619</v>
      </c>
      <c r="H48" t="s">
        <v>12</v>
      </c>
      <c r="I48">
        <v>33920</v>
      </c>
    </row>
    <row r="49" spans="3:9" x14ac:dyDescent="0.3">
      <c r="C49" t="s">
        <v>187</v>
      </c>
      <c r="D49" t="s">
        <v>8</v>
      </c>
      <c r="E49">
        <v>33</v>
      </c>
      <c r="F49" t="s">
        <v>16</v>
      </c>
      <c r="G49" s="4">
        <v>44253</v>
      </c>
      <c r="H49" t="s">
        <v>12</v>
      </c>
      <c r="I49">
        <v>75280</v>
      </c>
    </row>
    <row r="50" spans="3:9" x14ac:dyDescent="0.3">
      <c r="C50" t="s">
        <v>129</v>
      </c>
      <c r="D50" t="s">
        <v>8</v>
      </c>
      <c r="E50">
        <v>34</v>
      </c>
      <c r="F50" t="s">
        <v>16</v>
      </c>
      <c r="G50" s="4">
        <v>44594</v>
      </c>
      <c r="H50" t="s">
        <v>21</v>
      </c>
      <c r="I50">
        <v>58940</v>
      </c>
    </row>
    <row r="51" spans="3:9" x14ac:dyDescent="0.3">
      <c r="C51" t="s">
        <v>135</v>
      </c>
      <c r="D51" t="s">
        <v>8</v>
      </c>
      <c r="E51">
        <v>28</v>
      </c>
      <c r="F51" t="s">
        <v>16</v>
      </c>
      <c r="G51" s="4">
        <v>44425</v>
      </c>
      <c r="H51" t="s">
        <v>9</v>
      </c>
      <c r="I51">
        <v>104770</v>
      </c>
    </row>
    <row r="52" spans="3:9" x14ac:dyDescent="0.3">
      <c r="C52" t="s">
        <v>124</v>
      </c>
      <c r="D52" t="s">
        <v>15</v>
      </c>
      <c r="E52">
        <v>21</v>
      </c>
      <c r="F52" t="s">
        <v>16</v>
      </c>
      <c r="G52" s="4">
        <v>44701</v>
      </c>
      <c r="H52" t="s">
        <v>9</v>
      </c>
      <c r="I52">
        <v>57090</v>
      </c>
    </row>
    <row r="53" spans="3:9" x14ac:dyDescent="0.3">
      <c r="C53" t="s">
        <v>159</v>
      </c>
      <c r="D53" t="s">
        <v>15</v>
      </c>
      <c r="E53">
        <v>27</v>
      </c>
      <c r="F53" t="s">
        <v>13</v>
      </c>
      <c r="G53" s="4">
        <v>44174</v>
      </c>
      <c r="H53" t="s">
        <v>21</v>
      </c>
      <c r="I53">
        <v>91650</v>
      </c>
    </row>
    <row r="54" spans="3:9" x14ac:dyDescent="0.3">
      <c r="C54" t="s">
        <v>182</v>
      </c>
      <c r="D54" t="s">
        <v>15</v>
      </c>
      <c r="E54">
        <v>42</v>
      </c>
      <c r="F54" t="s">
        <v>24</v>
      </c>
      <c r="G54" s="4">
        <v>44670</v>
      </c>
      <c r="H54" t="s">
        <v>21</v>
      </c>
      <c r="I54">
        <v>70270</v>
      </c>
    </row>
    <row r="55" spans="3:9" x14ac:dyDescent="0.3">
      <c r="C55" t="s">
        <v>128</v>
      </c>
      <c r="D55" t="s">
        <v>8</v>
      </c>
      <c r="E55">
        <v>28</v>
      </c>
      <c r="F55" t="s">
        <v>16</v>
      </c>
      <c r="G55" s="4">
        <v>44124</v>
      </c>
      <c r="H55" t="s">
        <v>21</v>
      </c>
      <c r="I55">
        <v>75970</v>
      </c>
    </row>
    <row r="56" spans="3:9" x14ac:dyDescent="0.3">
      <c r="C56" t="s">
        <v>111</v>
      </c>
      <c r="E56">
        <v>27</v>
      </c>
      <c r="F56" t="s">
        <v>13</v>
      </c>
      <c r="G56" s="4">
        <v>44212</v>
      </c>
      <c r="H56" t="s">
        <v>12</v>
      </c>
      <c r="I56">
        <v>90700</v>
      </c>
    </row>
    <row r="57" spans="3:9" x14ac:dyDescent="0.3">
      <c r="C57" t="s">
        <v>130</v>
      </c>
      <c r="D57" t="s">
        <v>15</v>
      </c>
      <c r="E57">
        <v>30</v>
      </c>
      <c r="F57" t="s">
        <v>16</v>
      </c>
      <c r="G57" s="4">
        <v>44607</v>
      </c>
      <c r="H57" t="s">
        <v>9</v>
      </c>
      <c r="I57">
        <v>60570</v>
      </c>
    </row>
    <row r="58" spans="3:9" x14ac:dyDescent="0.3">
      <c r="C58" t="s">
        <v>133</v>
      </c>
      <c r="D58" t="s">
        <v>15</v>
      </c>
      <c r="E58">
        <v>33</v>
      </c>
      <c r="F58" t="s">
        <v>16</v>
      </c>
      <c r="G58" s="4">
        <v>44103</v>
      </c>
      <c r="H58" t="s">
        <v>9</v>
      </c>
      <c r="I58">
        <v>115920</v>
      </c>
    </row>
    <row r="59" spans="3:9" x14ac:dyDescent="0.3">
      <c r="C59" t="s">
        <v>185</v>
      </c>
      <c r="D59" t="s">
        <v>8</v>
      </c>
      <c r="E59">
        <v>33</v>
      </c>
      <c r="F59" t="s">
        <v>16</v>
      </c>
      <c r="G59" s="4">
        <v>44006</v>
      </c>
      <c r="H59" t="s">
        <v>21</v>
      </c>
      <c r="I59">
        <v>65360</v>
      </c>
    </row>
    <row r="60" spans="3:9" x14ac:dyDescent="0.3">
      <c r="C60" t="s">
        <v>115</v>
      </c>
      <c r="E60">
        <v>30</v>
      </c>
      <c r="F60" t="s">
        <v>16</v>
      </c>
      <c r="G60" s="4">
        <v>44535</v>
      </c>
      <c r="H60" t="s">
        <v>21</v>
      </c>
      <c r="I60">
        <v>64000</v>
      </c>
    </row>
    <row r="61" spans="3:9" x14ac:dyDescent="0.3">
      <c r="C61" t="s">
        <v>194</v>
      </c>
      <c r="D61" t="s">
        <v>8</v>
      </c>
      <c r="E61">
        <v>34</v>
      </c>
      <c r="F61" t="s">
        <v>16</v>
      </c>
      <c r="G61" s="4">
        <v>44383</v>
      </c>
      <c r="H61" t="s">
        <v>21</v>
      </c>
      <c r="I61">
        <v>92450</v>
      </c>
    </row>
    <row r="62" spans="3:9" x14ac:dyDescent="0.3">
      <c r="C62" t="s">
        <v>112</v>
      </c>
      <c r="D62" t="s">
        <v>15</v>
      </c>
      <c r="E62">
        <v>31</v>
      </c>
      <c r="F62" t="s">
        <v>16</v>
      </c>
      <c r="G62" s="4">
        <v>44450</v>
      </c>
      <c r="H62" t="s">
        <v>12</v>
      </c>
      <c r="I62">
        <v>48950</v>
      </c>
    </row>
    <row r="63" spans="3:9" x14ac:dyDescent="0.3">
      <c r="C63" t="s">
        <v>184</v>
      </c>
      <c r="D63" t="s">
        <v>8</v>
      </c>
      <c r="E63">
        <v>27</v>
      </c>
      <c r="F63" t="s">
        <v>16</v>
      </c>
      <c r="G63" s="4">
        <v>44625</v>
      </c>
      <c r="H63" t="s">
        <v>12</v>
      </c>
      <c r="I63">
        <v>83750</v>
      </c>
    </row>
    <row r="64" spans="3:9" x14ac:dyDescent="0.3">
      <c r="C64" t="s">
        <v>165</v>
      </c>
      <c r="D64" t="s">
        <v>8</v>
      </c>
      <c r="E64">
        <v>40</v>
      </c>
      <c r="F64" t="s">
        <v>16</v>
      </c>
      <c r="G64" s="4">
        <v>44276</v>
      </c>
      <c r="H64" t="s">
        <v>12</v>
      </c>
      <c r="I64">
        <v>87620</v>
      </c>
    </row>
    <row r="65" spans="3:9" x14ac:dyDescent="0.3">
      <c r="C65" t="s">
        <v>183</v>
      </c>
      <c r="D65" t="s">
        <v>8</v>
      </c>
      <c r="E65">
        <v>20</v>
      </c>
      <c r="F65" t="s">
        <v>24</v>
      </c>
      <c r="G65" s="4">
        <v>44476</v>
      </c>
      <c r="H65" t="s">
        <v>19</v>
      </c>
      <c r="I65">
        <v>68900</v>
      </c>
    </row>
    <row r="66" spans="3:9" x14ac:dyDescent="0.3">
      <c r="C66" t="s">
        <v>156</v>
      </c>
      <c r="D66" t="s">
        <v>15</v>
      </c>
      <c r="E66">
        <v>32</v>
      </c>
      <c r="F66" t="s">
        <v>16</v>
      </c>
      <c r="G66" s="4">
        <v>44403</v>
      </c>
      <c r="H66" t="s">
        <v>19</v>
      </c>
      <c r="I66">
        <v>53540</v>
      </c>
    </row>
    <row r="67" spans="3:9" x14ac:dyDescent="0.3">
      <c r="C67" t="s">
        <v>171</v>
      </c>
      <c r="D67" t="s">
        <v>15</v>
      </c>
      <c r="E67">
        <v>28</v>
      </c>
      <c r="F67" t="s">
        <v>42</v>
      </c>
      <c r="G67" s="4">
        <v>44758</v>
      </c>
      <c r="H67" t="s">
        <v>19</v>
      </c>
      <c r="I67">
        <v>43510</v>
      </c>
    </row>
    <row r="68" spans="3:9" x14ac:dyDescent="0.3">
      <c r="C68" t="s">
        <v>126</v>
      </c>
      <c r="D68" t="s">
        <v>8</v>
      </c>
      <c r="E68">
        <v>38</v>
      </c>
      <c r="F68" t="s">
        <v>10</v>
      </c>
      <c r="G68" s="4">
        <v>44316</v>
      </c>
      <c r="H68" t="s">
        <v>19</v>
      </c>
      <c r="I68">
        <v>109160</v>
      </c>
    </row>
    <row r="69" spans="3:9" x14ac:dyDescent="0.3">
      <c r="C69" t="s">
        <v>197</v>
      </c>
      <c r="D69" t="s">
        <v>15</v>
      </c>
      <c r="E69">
        <v>40</v>
      </c>
      <c r="F69" t="s">
        <v>16</v>
      </c>
      <c r="G69" s="4">
        <v>44204</v>
      </c>
      <c r="H69" t="s">
        <v>9</v>
      </c>
      <c r="I69">
        <v>99750</v>
      </c>
    </row>
    <row r="70" spans="3:9" x14ac:dyDescent="0.3">
      <c r="C70" t="s">
        <v>123</v>
      </c>
      <c r="D70" t="s">
        <v>8</v>
      </c>
      <c r="E70">
        <v>31</v>
      </c>
      <c r="F70" t="s">
        <v>16</v>
      </c>
      <c r="G70" s="4">
        <v>44084</v>
      </c>
      <c r="H70" t="s">
        <v>12</v>
      </c>
      <c r="I70">
        <v>41980</v>
      </c>
    </row>
    <row r="71" spans="3:9" x14ac:dyDescent="0.3">
      <c r="C71" t="s">
        <v>186</v>
      </c>
      <c r="D71" t="s">
        <v>15</v>
      </c>
      <c r="E71">
        <v>36</v>
      </c>
      <c r="F71" t="s">
        <v>16</v>
      </c>
      <c r="G71" s="4">
        <v>44272</v>
      </c>
      <c r="H71" t="s">
        <v>21</v>
      </c>
      <c r="I71">
        <v>71380</v>
      </c>
    </row>
    <row r="72" spans="3:9" x14ac:dyDescent="0.3">
      <c r="C72" t="s">
        <v>190</v>
      </c>
      <c r="D72" t="s">
        <v>15</v>
      </c>
      <c r="E72">
        <v>27</v>
      </c>
      <c r="F72" t="s">
        <v>42</v>
      </c>
      <c r="G72" s="4">
        <v>44547</v>
      </c>
      <c r="H72" t="s">
        <v>9</v>
      </c>
      <c r="I72">
        <v>113280</v>
      </c>
    </row>
    <row r="73" spans="3:9" x14ac:dyDescent="0.3">
      <c r="C73" t="s">
        <v>180</v>
      </c>
      <c r="D73" t="s">
        <v>8</v>
      </c>
      <c r="E73">
        <v>33</v>
      </c>
      <c r="F73" t="s">
        <v>16</v>
      </c>
      <c r="G73" s="4">
        <v>44747</v>
      </c>
      <c r="H73" t="s">
        <v>21</v>
      </c>
      <c r="I73">
        <v>86570</v>
      </c>
    </row>
    <row r="74" spans="3:9" x14ac:dyDescent="0.3">
      <c r="C74" t="s">
        <v>138</v>
      </c>
      <c r="D74" t="s">
        <v>15</v>
      </c>
      <c r="E74">
        <v>26</v>
      </c>
      <c r="F74" t="s">
        <v>16</v>
      </c>
      <c r="G74" s="4">
        <v>44350</v>
      </c>
      <c r="H74" t="s">
        <v>9</v>
      </c>
      <c r="I74">
        <v>53540</v>
      </c>
    </row>
    <row r="75" spans="3:9" x14ac:dyDescent="0.3">
      <c r="C75" t="s">
        <v>189</v>
      </c>
      <c r="D75" t="s">
        <v>15</v>
      </c>
      <c r="E75">
        <v>37</v>
      </c>
      <c r="F75" t="s">
        <v>16</v>
      </c>
      <c r="G75" s="4">
        <v>44640</v>
      </c>
      <c r="H75" t="s">
        <v>12</v>
      </c>
      <c r="I75">
        <v>69070</v>
      </c>
    </row>
    <row r="76" spans="3:9" x14ac:dyDescent="0.3">
      <c r="C76" t="s">
        <v>120</v>
      </c>
      <c r="D76" t="s">
        <v>8</v>
      </c>
      <c r="E76">
        <v>30</v>
      </c>
      <c r="F76" t="s">
        <v>24</v>
      </c>
      <c r="G76" s="4">
        <v>44328</v>
      </c>
      <c r="H76" t="s">
        <v>21</v>
      </c>
      <c r="I76">
        <v>67910</v>
      </c>
    </row>
    <row r="77" spans="3:9" x14ac:dyDescent="0.3">
      <c r="C77" t="s">
        <v>118</v>
      </c>
      <c r="D77" t="s">
        <v>15</v>
      </c>
      <c r="E77">
        <v>30</v>
      </c>
      <c r="F77" t="s">
        <v>16</v>
      </c>
      <c r="G77" s="4">
        <v>44214</v>
      </c>
      <c r="H77" t="s">
        <v>12</v>
      </c>
      <c r="I77">
        <v>69120</v>
      </c>
    </row>
    <row r="78" spans="3:9" x14ac:dyDescent="0.3">
      <c r="C78" t="s">
        <v>131</v>
      </c>
      <c r="D78" t="s">
        <v>8</v>
      </c>
      <c r="E78">
        <v>34</v>
      </c>
      <c r="F78" t="s">
        <v>16</v>
      </c>
      <c r="G78" s="4">
        <v>44550</v>
      </c>
      <c r="H78" t="s">
        <v>21</v>
      </c>
      <c r="I78">
        <v>60130</v>
      </c>
    </row>
    <row r="79" spans="3:9" x14ac:dyDescent="0.3">
      <c r="C79" t="s">
        <v>160</v>
      </c>
      <c r="D79" t="s">
        <v>15</v>
      </c>
      <c r="E79">
        <v>23</v>
      </c>
      <c r="F79" t="s">
        <v>16</v>
      </c>
      <c r="G79" s="4">
        <v>44378</v>
      </c>
      <c r="H79" t="s">
        <v>9</v>
      </c>
      <c r="I79">
        <v>106460</v>
      </c>
    </row>
    <row r="80" spans="3:9" x14ac:dyDescent="0.3">
      <c r="C80" t="s">
        <v>147</v>
      </c>
      <c r="D80" t="s">
        <v>8</v>
      </c>
      <c r="E80">
        <v>37</v>
      </c>
      <c r="F80" t="s">
        <v>16</v>
      </c>
      <c r="G80" s="4">
        <v>44389</v>
      </c>
      <c r="H80" t="s">
        <v>56</v>
      </c>
      <c r="I80">
        <v>118100</v>
      </c>
    </row>
    <row r="81" spans="3:9" x14ac:dyDescent="0.3">
      <c r="C81" t="s">
        <v>163</v>
      </c>
      <c r="D81" t="s">
        <v>8</v>
      </c>
      <c r="E81">
        <v>36</v>
      </c>
      <c r="F81" t="s">
        <v>16</v>
      </c>
      <c r="G81" s="4">
        <v>44468</v>
      </c>
      <c r="H81" t="s">
        <v>9</v>
      </c>
      <c r="I81">
        <v>78390</v>
      </c>
    </row>
    <row r="82" spans="3:9" x14ac:dyDescent="0.3">
      <c r="C82" t="s">
        <v>146</v>
      </c>
      <c r="D82" t="s">
        <v>8</v>
      </c>
      <c r="E82">
        <v>30</v>
      </c>
      <c r="F82" t="s">
        <v>16</v>
      </c>
      <c r="G82" s="4">
        <v>44789</v>
      </c>
      <c r="H82" t="s">
        <v>9</v>
      </c>
      <c r="I82">
        <v>114180</v>
      </c>
    </row>
    <row r="83" spans="3:9" x14ac:dyDescent="0.3">
      <c r="C83" t="s">
        <v>188</v>
      </c>
      <c r="D83" t="s">
        <v>8</v>
      </c>
      <c r="E83">
        <v>28</v>
      </c>
      <c r="F83" t="s">
        <v>16</v>
      </c>
      <c r="G83" s="4">
        <v>44590</v>
      </c>
      <c r="H83" t="s">
        <v>9</v>
      </c>
      <c r="I83">
        <v>104120</v>
      </c>
    </row>
    <row r="84" spans="3:9" x14ac:dyDescent="0.3">
      <c r="C84" t="s">
        <v>137</v>
      </c>
      <c r="D84" t="s">
        <v>15</v>
      </c>
      <c r="E84">
        <v>30</v>
      </c>
      <c r="F84" t="s">
        <v>16</v>
      </c>
      <c r="G84" s="4">
        <v>44640</v>
      </c>
      <c r="H84" t="s">
        <v>9</v>
      </c>
      <c r="I84">
        <v>67950</v>
      </c>
    </row>
    <row r="85" spans="3:9" x14ac:dyDescent="0.3">
      <c r="C85" t="s">
        <v>136</v>
      </c>
      <c r="D85" t="s">
        <v>8</v>
      </c>
      <c r="E85">
        <v>29</v>
      </c>
      <c r="F85" t="s">
        <v>16</v>
      </c>
      <c r="G85" s="4">
        <v>43962</v>
      </c>
      <c r="H85" t="s">
        <v>12</v>
      </c>
      <c r="I85">
        <v>34980</v>
      </c>
    </row>
    <row r="86" spans="3:9" x14ac:dyDescent="0.3">
      <c r="C86" t="s">
        <v>152</v>
      </c>
      <c r="D86" t="s">
        <v>8</v>
      </c>
      <c r="E86">
        <v>24</v>
      </c>
      <c r="F86" t="s">
        <v>16</v>
      </c>
      <c r="G86" s="4">
        <v>44087</v>
      </c>
      <c r="H86" t="s">
        <v>12</v>
      </c>
      <c r="I86">
        <v>62780</v>
      </c>
    </row>
    <row r="87" spans="3:9" x14ac:dyDescent="0.3">
      <c r="C87" t="s">
        <v>116</v>
      </c>
      <c r="D87" t="s">
        <v>15</v>
      </c>
      <c r="E87">
        <v>20</v>
      </c>
      <c r="F87" t="s">
        <v>16</v>
      </c>
      <c r="G87" s="4">
        <v>44397</v>
      </c>
      <c r="H87" t="s">
        <v>12</v>
      </c>
      <c r="I87">
        <v>107700</v>
      </c>
    </row>
    <row r="88" spans="3:9" x14ac:dyDescent="0.3">
      <c r="C88" t="s">
        <v>167</v>
      </c>
      <c r="D88" t="s">
        <v>15</v>
      </c>
      <c r="E88">
        <v>25</v>
      </c>
      <c r="F88" t="s">
        <v>16</v>
      </c>
      <c r="G88" s="4">
        <v>44322</v>
      </c>
      <c r="H88" t="s">
        <v>19</v>
      </c>
      <c r="I88">
        <v>65700</v>
      </c>
    </row>
    <row r="89" spans="3:9" x14ac:dyDescent="0.3">
      <c r="C89" t="s">
        <v>134</v>
      </c>
      <c r="D89" t="s">
        <v>8</v>
      </c>
      <c r="E89">
        <v>33</v>
      </c>
      <c r="F89" t="s">
        <v>42</v>
      </c>
      <c r="G89" s="4">
        <v>44313</v>
      </c>
      <c r="H89" t="s">
        <v>12</v>
      </c>
      <c r="I89">
        <v>75480</v>
      </c>
    </row>
    <row r="90" spans="3:9" x14ac:dyDescent="0.3">
      <c r="C90" t="s">
        <v>173</v>
      </c>
      <c r="D90" t="s">
        <v>15</v>
      </c>
      <c r="E90">
        <v>33</v>
      </c>
      <c r="F90" t="s">
        <v>16</v>
      </c>
      <c r="G90" s="4">
        <v>44448</v>
      </c>
      <c r="H90" t="s">
        <v>12</v>
      </c>
      <c r="I90">
        <v>53870</v>
      </c>
    </row>
    <row r="91" spans="3:9" x14ac:dyDescent="0.3">
      <c r="C91" t="s">
        <v>140</v>
      </c>
      <c r="D91" t="s">
        <v>8</v>
      </c>
      <c r="E91">
        <v>36</v>
      </c>
      <c r="F91" t="s">
        <v>16</v>
      </c>
      <c r="G91" s="4">
        <v>44433</v>
      </c>
      <c r="H91" t="s">
        <v>19</v>
      </c>
      <c r="I91">
        <v>78540</v>
      </c>
    </row>
    <row r="92" spans="3:9" x14ac:dyDescent="0.3">
      <c r="C92" t="s">
        <v>192</v>
      </c>
      <c r="D92" t="s">
        <v>15</v>
      </c>
      <c r="E92">
        <v>19</v>
      </c>
      <c r="F92" t="s">
        <v>16</v>
      </c>
      <c r="G92" s="4">
        <v>44218</v>
      </c>
      <c r="H92" t="s">
        <v>9</v>
      </c>
      <c r="I92">
        <v>58960</v>
      </c>
    </row>
    <row r="93" spans="3:9" x14ac:dyDescent="0.3">
      <c r="C93" t="s">
        <v>161</v>
      </c>
      <c r="D93" t="s">
        <v>15</v>
      </c>
      <c r="E93">
        <v>46</v>
      </c>
      <c r="F93" t="s">
        <v>16</v>
      </c>
      <c r="G93" s="4">
        <v>44697</v>
      </c>
      <c r="H93" t="s">
        <v>9</v>
      </c>
      <c r="I93">
        <v>70610</v>
      </c>
    </row>
    <row r="94" spans="3:9" x14ac:dyDescent="0.3">
      <c r="C94" t="s">
        <v>170</v>
      </c>
      <c r="D94" t="s">
        <v>15</v>
      </c>
      <c r="E94">
        <v>33</v>
      </c>
      <c r="F94" t="s">
        <v>16</v>
      </c>
      <c r="G94" s="4">
        <v>44181</v>
      </c>
      <c r="H94" t="s">
        <v>21</v>
      </c>
      <c r="I94">
        <v>59430</v>
      </c>
    </row>
    <row r="95" spans="3:9" x14ac:dyDescent="0.3">
      <c r="C95" t="s">
        <v>143</v>
      </c>
      <c r="D95" t="s">
        <v>15</v>
      </c>
      <c r="E95">
        <v>33</v>
      </c>
      <c r="F95" t="s">
        <v>13</v>
      </c>
      <c r="G95" s="4">
        <v>44640</v>
      </c>
      <c r="H95" t="s">
        <v>9</v>
      </c>
      <c r="I95">
        <v>48530</v>
      </c>
    </row>
    <row r="96" spans="3:9" x14ac:dyDescent="0.3">
      <c r="C96" t="s">
        <v>162</v>
      </c>
      <c r="D96" t="s">
        <v>8</v>
      </c>
      <c r="E96">
        <v>33</v>
      </c>
      <c r="F96" t="s">
        <v>16</v>
      </c>
      <c r="G96" s="4">
        <v>44129</v>
      </c>
      <c r="H96" t="s">
        <v>12</v>
      </c>
      <c r="I96">
        <v>96140</v>
      </c>
    </row>
    <row r="97" spans="3:9" x14ac:dyDescent="0.3">
      <c r="C97" t="s">
        <v>155</v>
      </c>
      <c r="D97" t="s">
        <v>15</v>
      </c>
      <c r="E97">
        <v>20</v>
      </c>
      <c r="F97" t="s">
        <v>16</v>
      </c>
      <c r="G97" s="4">
        <v>44122</v>
      </c>
      <c r="H97" t="s">
        <v>12</v>
      </c>
      <c r="I97">
        <v>112650</v>
      </c>
    </row>
    <row r="98" spans="3:9" x14ac:dyDescent="0.3">
      <c r="C98" t="s">
        <v>175</v>
      </c>
      <c r="D98" t="s">
        <v>8</v>
      </c>
      <c r="E98">
        <v>32</v>
      </c>
      <c r="F98" t="s">
        <v>13</v>
      </c>
      <c r="G98" s="4">
        <v>44293</v>
      </c>
      <c r="H98" t="s">
        <v>12</v>
      </c>
      <c r="I98">
        <v>43840</v>
      </c>
    </row>
    <row r="99" spans="3:9" x14ac:dyDescent="0.3">
      <c r="C99" t="s">
        <v>142</v>
      </c>
      <c r="D99" t="s">
        <v>15</v>
      </c>
      <c r="E99">
        <v>31</v>
      </c>
      <c r="F99" t="s">
        <v>16</v>
      </c>
      <c r="G99" s="4">
        <v>44663</v>
      </c>
      <c r="H99" t="s">
        <v>9</v>
      </c>
      <c r="I99">
        <v>103550</v>
      </c>
    </row>
    <row r="100" spans="3:9" x14ac:dyDescent="0.3">
      <c r="C100" t="s">
        <v>200</v>
      </c>
      <c r="D100" t="s">
        <v>8</v>
      </c>
      <c r="E100">
        <v>32</v>
      </c>
      <c r="F100" t="s">
        <v>16</v>
      </c>
      <c r="G100" s="4">
        <v>44339</v>
      </c>
      <c r="H100" t="s">
        <v>56</v>
      </c>
      <c r="I100">
        <v>45510</v>
      </c>
    </row>
    <row r="101" spans="3:9" x14ac:dyDescent="0.3">
      <c r="C101" t="s">
        <v>141</v>
      </c>
      <c r="E101">
        <v>37</v>
      </c>
      <c r="F101" t="s">
        <v>24</v>
      </c>
      <c r="G101" s="4">
        <v>44085</v>
      </c>
      <c r="H101" t="s">
        <v>21</v>
      </c>
      <c r="I101">
        <v>115440</v>
      </c>
    </row>
    <row r="102" spans="3:9" x14ac:dyDescent="0.3">
      <c r="C102" t="s">
        <v>201</v>
      </c>
      <c r="D102" t="s">
        <v>8</v>
      </c>
      <c r="E102">
        <v>38</v>
      </c>
      <c r="F102" t="s">
        <v>13</v>
      </c>
      <c r="G102" s="4">
        <v>44268</v>
      </c>
      <c r="H102" t="s">
        <v>19</v>
      </c>
      <c r="I102">
        <v>56870</v>
      </c>
    </row>
    <row r="103" spans="3:9" x14ac:dyDescent="0.3">
      <c r="C103" t="s">
        <v>168</v>
      </c>
      <c r="D103" t="s">
        <v>8</v>
      </c>
      <c r="E103">
        <v>25</v>
      </c>
      <c r="F103" t="s">
        <v>16</v>
      </c>
      <c r="G103" s="4">
        <v>44144</v>
      </c>
      <c r="H103" t="s">
        <v>19</v>
      </c>
      <c r="I103">
        <v>92700</v>
      </c>
    </row>
    <row r="104" spans="3:9" x14ac:dyDescent="0.3">
      <c r="C104" t="s">
        <v>144</v>
      </c>
      <c r="E104">
        <v>32</v>
      </c>
      <c r="F104" t="s">
        <v>16</v>
      </c>
      <c r="G104" s="4">
        <v>44713</v>
      </c>
      <c r="H104" t="s">
        <v>12</v>
      </c>
      <c r="I104">
        <v>91310</v>
      </c>
    </row>
    <row r="105" spans="3:9" x14ac:dyDescent="0.3">
      <c r="C105" t="s">
        <v>114</v>
      </c>
      <c r="D105" t="s">
        <v>15</v>
      </c>
      <c r="E105">
        <v>33</v>
      </c>
      <c r="F105" t="s">
        <v>16</v>
      </c>
      <c r="G105" s="4">
        <v>44324</v>
      </c>
      <c r="H105" t="s">
        <v>19</v>
      </c>
      <c r="I105">
        <v>74550</v>
      </c>
    </row>
    <row r="106" spans="3:9" x14ac:dyDescent="0.3">
      <c r="C106" t="s">
        <v>127</v>
      </c>
      <c r="D106" t="s">
        <v>15</v>
      </c>
      <c r="E106">
        <v>25</v>
      </c>
      <c r="F106" t="s">
        <v>13</v>
      </c>
      <c r="G106" s="4">
        <v>44665</v>
      </c>
      <c r="H106" t="s">
        <v>9</v>
      </c>
      <c r="I106">
        <v>109190</v>
      </c>
    </row>
    <row r="107" spans="3:9" x14ac:dyDescent="0.3">
      <c r="C107" t="s">
        <v>193</v>
      </c>
      <c r="D107" t="s">
        <v>8</v>
      </c>
      <c r="E107">
        <v>40</v>
      </c>
      <c r="F107" t="s">
        <v>16</v>
      </c>
      <c r="G107" s="4">
        <v>44320</v>
      </c>
      <c r="H107" t="s">
        <v>12</v>
      </c>
      <c r="I107">
        <v>104410</v>
      </c>
    </row>
    <row r="108" spans="3:9" x14ac:dyDescent="0.3">
      <c r="C108" t="s">
        <v>176</v>
      </c>
      <c r="D108" t="s">
        <v>15</v>
      </c>
      <c r="E108">
        <v>30</v>
      </c>
      <c r="F108" t="s">
        <v>16</v>
      </c>
      <c r="G108" s="4">
        <v>44544</v>
      </c>
      <c r="H108" t="s">
        <v>21</v>
      </c>
      <c r="I108">
        <v>96800</v>
      </c>
    </row>
    <row r="109" spans="3:9" x14ac:dyDescent="0.3">
      <c r="C109" t="s">
        <v>122</v>
      </c>
      <c r="D109" t="s">
        <v>15</v>
      </c>
      <c r="E109">
        <v>28</v>
      </c>
      <c r="F109" t="s">
        <v>13</v>
      </c>
      <c r="G109" s="4">
        <v>43980</v>
      </c>
      <c r="H109" t="s">
        <v>21</v>
      </c>
      <c r="I109">
        <v>48170</v>
      </c>
    </row>
    <row r="110" spans="3:9" x14ac:dyDescent="0.3">
      <c r="C110" t="s">
        <v>139</v>
      </c>
      <c r="D110" t="s">
        <v>15</v>
      </c>
      <c r="E110">
        <v>21</v>
      </c>
      <c r="F110" t="s">
        <v>16</v>
      </c>
      <c r="G110" s="4">
        <v>44042</v>
      </c>
      <c r="H110" t="s">
        <v>9</v>
      </c>
      <c r="I110">
        <v>37920</v>
      </c>
    </row>
    <row r="111" spans="3:9" x14ac:dyDescent="0.3">
      <c r="C111" t="s">
        <v>177</v>
      </c>
      <c r="D111" t="s">
        <v>15</v>
      </c>
      <c r="E111">
        <v>34</v>
      </c>
      <c r="F111" t="s">
        <v>16</v>
      </c>
      <c r="G111" s="4">
        <v>44642</v>
      </c>
      <c r="H111" t="s">
        <v>9</v>
      </c>
      <c r="I111">
        <v>112650</v>
      </c>
    </row>
    <row r="112" spans="3:9" x14ac:dyDescent="0.3">
      <c r="C112" t="s">
        <v>164</v>
      </c>
      <c r="D112" t="s">
        <v>8</v>
      </c>
      <c r="E112">
        <v>34</v>
      </c>
      <c r="F112" t="s">
        <v>24</v>
      </c>
      <c r="G112" s="4">
        <v>44660</v>
      </c>
      <c r="H112" t="s">
        <v>19</v>
      </c>
      <c r="I112">
        <v>49630</v>
      </c>
    </row>
    <row r="113" spans="3:9" x14ac:dyDescent="0.3">
      <c r="C113" t="s">
        <v>198</v>
      </c>
      <c r="D113" t="s">
        <v>15</v>
      </c>
      <c r="E113">
        <v>36</v>
      </c>
      <c r="F113" t="s">
        <v>16</v>
      </c>
      <c r="G113" s="4">
        <v>43958</v>
      </c>
      <c r="H113" t="s">
        <v>12</v>
      </c>
      <c r="I113">
        <v>118840</v>
      </c>
    </row>
    <row r="114" spans="3:9" x14ac:dyDescent="0.3">
      <c r="C114" t="s">
        <v>158</v>
      </c>
      <c r="D114" t="s">
        <v>15</v>
      </c>
      <c r="E114">
        <v>30</v>
      </c>
      <c r="F114" t="s">
        <v>16</v>
      </c>
      <c r="G114" s="4">
        <v>44789</v>
      </c>
      <c r="H114" t="s">
        <v>12</v>
      </c>
      <c r="I114">
        <v>69710</v>
      </c>
    </row>
    <row r="115" spans="3:9" x14ac:dyDescent="0.3">
      <c r="C115" t="s">
        <v>196</v>
      </c>
      <c r="D115" t="s">
        <v>15</v>
      </c>
      <c r="E115">
        <v>20</v>
      </c>
      <c r="F115" t="s">
        <v>16</v>
      </c>
      <c r="G115" s="4">
        <v>44683</v>
      </c>
      <c r="H115" t="s">
        <v>9</v>
      </c>
      <c r="I115">
        <v>79570</v>
      </c>
    </row>
    <row r="116" spans="3:9" x14ac:dyDescent="0.3">
      <c r="C116" t="s">
        <v>153</v>
      </c>
      <c r="D116" t="s">
        <v>8</v>
      </c>
      <c r="E116">
        <v>22</v>
      </c>
      <c r="F116" t="s">
        <v>13</v>
      </c>
      <c r="G116" s="4">
        <v>44388</v>
      </c>
      <c r="H116" t="s">
        <v>9</v>
      </c>
      <c r="I116">
        <v>76900</v>
      </c>
    </row>
  </sheetData>
  <mergeCells count="2">
    <mergeCell ref="A1:A2"/>
    <mergeCell ref="B1:U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014B-D749-4D90-9E6A-A8F1978746C6}">
  <dimension ref="A1:U187"/>
  <sheetViews>
    <sheetView zoomScale="90" zoomScaleNormal="90" workbookViewId="0">
      <selection activeCell="O7" sqref="O7"/>
    </sheetView>
  </sheetViews>
  <sheetFormatPr defaultRowHeight="14.4" x14ac:dyDescent="0.3"/>
  <cols>
    <col min="1" max="1" width="2" customWidth="1"/>
    <col min="3" max="3" width="27.21875" bestFit="1" customWidth="1"/>
    <col min="4" max="4" width="9.33203125" bestFit="1" customWidth="1"/>
    <col min="5" max="5" width="6.44140625" bestFit="1" customWidth="1"/>
    <col min="6" max="6" width="13.109375" bestFit="1" customWidth="1"/>
    <col min="7" max="7" width="13" bestFit="1" customWidth="1"/>
    <col min="8" max="8" width="13.33203125" bestFit="1" customWidth="1"/>
    <col min="9" max="9" width="12.109375" style="22" bestFit="1" customWidth="1"/>
    <col min="10" max="10" width="10" bestFit="1" customWidth="1"/>
    <col min="11" max="11" width="10.5546875" bestFit="1" customWidth="1"/>
    <col min="12" max="12" width="10.109375" bestFit="1" customWidth="1"/>
    <col min="17" max="17" width="11.109375" bestFit="1" customWidth="1"/>
    <col min="18" max="18" width="23.6640625" bestFit="1" customWidth="1"/>
    <col min="19" max="19" width="13.33203125" bestFit="1" customWidth="1"/>
    <col min="20" max="20" width="9.5546875" bestFit="1" customWidth="1"/>
  </cols>
  <sheetData>
    <row r="1" spans="1:21" x14ac:dyDescent="0.3">
      <c r="A1" s="44"/>
      <c r="B1" s="46" t="s">
        <v>251</v>
      </c>
      <c r="C1" s="46"/>
      <c r="D1" s="46"/>
      <c r="E1" s="46"/>
      <c r="F1" s="46"/>
      <c r="G1" s="46"/>
      <c r="H1" s="46"/>
      <c r="I1" s="46"/>
      <c r="J1" s="46"/>
      <c r="K1" s="46"/>
      <c r="L1" s="46"/>
      <c r="M1" s="46"/>
      <c r="N1" s="46"/>
      <c r="O1" s="46"/>
      <c r="P1" s="46"/>
      <c r="Q1" s="46"/>
      <c r="R1" s="46"/>
      <c r="S1" s="46"/>
      <c r="T1" s="46"/>
      <c r="U1" s="46"/>
    </row>
    <row r="2" spans="1:21" ht="33.6" customHeight="1" x14ac:dyDescent="0.3">
      <c r="A2" s="44"/>
      <c r="B2" s="46"/>
      <c r="C2" s="46"/>
      <c r="D2" s="46"/>
      <c r="E2" s="46"/>
      <c r="F2" s="46"/>
      <c r="G2" s="46"/>
      <c r="H2" s="46"/>
      <c r="I2" s="46"/>
      <c r="J2" s="46"/>
      <c r="K2" s="46"/>
      <c r="L2" s="46"/>
      <c r="M2" s="46"/>
      <c r="N2" s="46"/>
      <c r="O2" s="46"/>
      <c r="P2" s="46"/>
      <c r="Q2" s="46"/>
      <c r="R2" s="46"/>
      <c r="S2" s="46"/>
      <c r="T2" s="46"/>
      <c r="U2" s="46"/>
    </row>
    <row r="4" spans="1:21" x14ac:dyDescent="0.3">
      <c r="C4" t="s">
        <v>0</v>
      </c>
      <c r="D4" t="s">
        <v>1</v>
      </c>
      <c r="E4" t="s">
        <v>3</v>
      </c>
      <c r="F4" t="s">
        <v>6</v>
      </c>
      <c r="G4" t="s">
        <v>4</v>
      </c>
      <c r="H4" t="s">
        <v>2</v>
      </c>
      <c r="I4" s="22" t="s">
        <v>5</v>
      </c>
      <c r="J4" t="s">
        <v>203</v>
      </c>
      <c r="K4" t="s">
        <v>212</v>
      </c>
      <c r="L4" t="s">
        <v>222</v>
      </c>
      <c r="M4" t="s">
        <v>223</v>
      </c>
    </row>
    <row r="5" spans="1:21" x14ac:dyDescent="0.3">
      <c r="C5" t="s">
        <v>151</v>
      </c>
      <c r="D5" t="s">
        <v>8</v>
      </c>
      <c r="E5">
        <v>27</v>
      </c>
      <c r="F5" t="s">
        <v>16</v>
      </c>
      <c r="G5" s="6">
        <v>44061</v>
      </c>
      <c r="H5" t="s">
        <v>56</v>
      </c>
      <c r="I5" s="22">
        <v>119110</v>
      </c>
      <c r="J5" t="s">
        <v>205</v>
      </c>
      <c r="K5" s="16">
        <f ca="1">(TODAY()-staff[[#This Row],[Date Joined]])/365</f>
        <v>3.7452054794520548</v>
      </c>
      <c r="L5" s="22">
        <f ca="1">IF(staff[[#This Row],[Tenure]]&gt;2,3%*staff[[#This Row],[Salary]],2%*staff[[#This Row],[Salary]])</f>
        <v>3573.2999999999997</v>
      </c>
      <c r="M5">
        <f>VLOOKUP(staff[[#This Row],[Rating]],rate,2,0)</f>
        <v>3</v>
      </c>
    </row>
    <row r="6" spans="1:21" x14ac:dyDescent="0.3">
      <c r="C6" t="s">
        <v>60</v>
      </c>
      <c r="D6" t="s">
        <v>8</v>
      </c>
      <c r="E6">
        <v>27</v>
      </c>
      <c r="F6" t="s">
        <v>16</v>
      </c>
      <c r="G6" s="6">
        <v>44122</v>
      </c>
      <c r="H6" t="s">
        <v>56</v>
      </c>
      <c r="I6" s="22">
        <v>119110</v>
      </c>
      <c r="J6" t="s">
        <v>204</v>
      </c>
      <c r="K6" s="16">
        <f ca="1">(TODAY()-staff[[#This Row],[Date Joined]])/365</f>
        <v>3.5780821917808221</v>
      </c>
      <c r="L6" s="22">
        <f ca="1">IF(staff[[#This Row],[Tenure]]&gt;2,3%*staff[[#This Row],[Salary]],2%*staff[[#This Row],[Salary]])</f>
        <v>3573.2999999999997</v>
      </c>
      <c r="M6">
        <f>VLOOKUP(staff[[#This Row],[Rating]],rate,2,0)</f>
        <v>3</v>
      </c>
      <c r="Q6" s="18">
        <v>1</v>
      </c>
      <c r="R6" s="7" t="s">
        <v>207</v>
      </c>
      <c r="S6" s="8">
        <f>COUNTA(staff[Name])</f>
        <v>183</v>
      </c>
      <c r="T6" s="9"/>
    </row>
    <row r="7" spans="1:21" x14ac:dyDescent="0.3">
      <c r="C7" t="s">
        <v>198</v>
      </c>
      <c r="D7" t="s">
        <v>15</v>
      </c>
      <c r="E7">
        <v>36</v>
      </c>
      <c r="F7" t="s">
        <v>16</v>
      </c>
      <c r="G7" s="6">
        <v>43958</v>
      </c>
      <c r="H7" t="s">
        <v>12</v>
      </c>
      <c r="I7" s="22">
        <v>118840</v>
      </c>
      <c r="J7" t="s">
        <v>205</v>
      </c>
      <c r="K7" s="16">
        <f ca="1">(TODAY()-staff[[#This Row],[Date Joined]])/365</f>
        <v>4.0273972602739727</v>
      </c>
      <c r="L7" s="22">
        <f ca="1">IF(staff[[#This Row],[Tenure]]&gt;2,3%*staff[[#This Row],[Salary]],2%*staff[[#This Row],[Salary]])</f>
        <v>3565.2</v>
      </c>
      <c r="M7">
        <f>VLOOKUP(staff[[#This Row],[Rating]],rate,2,0)</f>
        <v>3</v>
      </c>
      <c r="R7" s="10" t="s">
        <v>208</v>
      </c>
      <c r="S7" s="16">
        <f>AVERAGE(staff[Salary])</f>
        <v>77173.715846994543</v>
      </c>
      <c r="T7" s="11">
        <f>MEDIAN(staff[Salary])</f>
        <v>75000</v>
      </c>
    </row>
    <row r="8" spans="1:21" x14ac:dyDescent="0.3">
      <c r="C8" t="s">
        <v>106</v>
      </c>
      <c r="D8" t="s">
        <v>15</v>
      </c>
      <c r="E8">
        <v>36</v>
      </c>
      <c r="F8" t="s">
        <v>16</v>
      </c>
      <c r="G8" s="6">
        <v>44019</v>
      </c>
      <c r="H8" t="s">
        <v>12</v>
      </c>
      <c r="I8" s="22">
        <v>118840</v>
      </c>
      <c r="J8" t="s">
        <v>204</v>
      </c>
      <c r="K8" s="16">
        <f ca="1">(TODAY()-staff[[#This Row],[Date Joined]])/365</f>
        <v>3.8602739726027395</v>
      </c>
      <c r="L8" s="22">
        <f ca="1">IF(staff[[#This Row],[Tenure]]&gt;2,3%*staff[[#This Row],[Salary]],2%*staff[[#This Row],[Salary]])</f>
        <v>3565.2</v>
      </c>
      <c r="M8">
        <f>VLOOKUP(staff[[#This Row],[Rating]],rate,2,0)</f>
        <v>3</v>
      </c>
      <c r="R8" s="10" t="s">
        <v>209</v>
      </c>
      <c r="S8" s="16">
        <f>AVERAGE(staff[Age])</f>
        <v>30.42622950819672</v>
      </c>
      <c r="T8" s="11">
        <f>MEDIAN(staff[Age])</f>
        <v>30</v>
      </c>
    </row>
    <row r="9" spans="1:21" x14ac:dyDescent="0.3">
      <c r="C9" t="s">
        <v>147</v>
      </c>
      <c r="D9" t="s">
        <v>8</v>
      </c>
      <c r="E9">
        <v>37</v>
      </c>
      <c r="F9" t="s">
        <v>16</v>
      </c>
      <c r="G9" s="6">
        <v>44389</v>
      </c>
      <c r="H9" t="s">
        <v>56</v>
      </c>
      <c r="I9" s="22">
        <v>118100</v>
      </c>
      <c r="J9" t="s">
        <v>205</v>
      </c>
      <c r="K9" s="16">
        <f ca="1">(TODAY()-staff[[#This Row],[Date Joined]])/365</f>
        <v>2.8465753424657536</v>
      </c>
      <c r="L9" s="22">
        <f ca="1">IF(staff[[#This Row],[Tenure]]&gt;2,3%*staff[[#This Row],[Salary]],2%*staff[[#This Row],[Salary]])</f>
        <v>3543</v>
      </c>
      <c r="M9">
        <f>VLOOKUP(staff[[#This Row],[Rating]],rate,2,0)</f>
        <v>3</v>
      </c>
      <c r="R9" s="10" t="s">
        <v>210</v>
      </c>
      <c r="S9" s="16">
        <f ca="1">AVERAGE(staff[Tenure])</f>
        <v>2.7259375701774102</v>
      </c>
      <c r="T9" s="17">
        <f ca="1">MEDIAN(staff[Tenure])</f>
        <v>2.7479452054794522</v>
      </c>
    </row>
    <row r="10" spans="1:21" x14ac:dyDescent="0.3">
      <c r="C10" t="s">
        <v>55</v>
      </c>
      <c r="D10" t="s">
        <v>8</v>
      </c>
      <c r="E10">
        <v>37</v>
      </c>
      <c r="F10" t="s">
        <v>16</v>
      </c>
      <c r="G10" s="6">
        <v>44451</v>
      </c>
      <c r="H10" t="s">
        <v>56</v>
      </c>
      <c r="I10" s="22">
        <v>118100</v>
      </c>
      <c r="J10" t="s">
        <v>204</v>
      </c>
      <c r="K10" s="16">
        <f ca="1">(TODAY()-staff[[#This Row],[Date Joined]])/365</f>
        <v>2.6767123287671235</v>
      </c>
      <c r="L10" s="22">
        <f ca="1">IF(staff[[#This Row],[Tenure]]&gt;2,3%*staff[[#This Row],[Salary]],2%*staff[[#This Row],[Salary]])</f>
        <v>3543</v>
      </c>
      <c r="M10">
        <f>VLOOKUP(staff[[#This Row],[Rating]],rate,2,0)</f>
        <v>3</v>
      </c>
      <c r="R10" s="12" t="s">
        <v>211</v>
      </c>
      <c r="S10" s="13">
        <f>COUNTIF(staff[Gender],D6)/S6</f>
        <v>0.46994535519125685</v>
      </c>
      <c r="T10" s="14"/>
    </row>
    <row r="11" spans="1:21" x14ac:dyDescent="0.3">
      <c r="C11" t="s">
        <v>133</v>
      </c>
      <c r="D11" t="s">
        <v>15</v>
      </c>
      <c r="E11">
        <v>33</v>
      </c>
      <c r="F11" t="s">
        <v>16</v>
      </c>
      <c r="G11" s="6">
        <v>44103</v>
      </c>
      <c r="H11" t="s">
        <v>9</v>
      </c>
      <c r="I11" s="22">
        <v>115920</v>
      </c>
      <c r="J11" t="s">
        <v>205</v>
      </c>
      <c r="K11" s="16">
        <f ca="1">(TODAY()-staff[[#This Row],[Date Joined]])/365</f>
        <v>3.6301369863013697</v>
      </c>
      <c r="L11" s="22">
        <f ca="1">IF(staff[[#This Row],[Tenure]]&gt;2,3%*staff[[#This Row],[Salary]],2%*staff[[#This Row],[Salary]])</f>
        <v>3477.6</v>
      </c>
      <c r="M11">
        <f>VLOOKUP(staff[[#This Row],[Rating]],rate,2,0)</f>
        <v>3</v>
      </c>
    </row>
    <row r="12" spans="1:21" x14ac:dyDescent="0.3">
      <c r="C12" t="s">
        <v>40</v>
      </c>
      <c r="D12" t="s">
        <v>15</v>
      </c>
      <c r="E12">
        <v>33</v>
      </c>
      <c r="F12" t="s">
        <v>16</v>
      </c>
      <c r="G12" s="6">
        <v>44164</v>
      </c>
      <c r="H12" t="s">
        <v>9</v>
      </c>
      <c r="I12" s="22">
        <v>115920</v>
      </c>
      <c r="J12" t="s">
        <v>204</v>
      </c>
      <c r="K12" s="16">
        <f ca="1">(TODAY()-staff[[#This Row],[Date Joined]])/365</f>
        <v>3.463013698630137</v>
      </c>
      <c r="L12" s="22">
        <f ca="1">IF(staff[[#This Row],[Tenure]]&gt;2,3%*staff[[#This Row],[Salary]],2%*staff[[#This Row],[Salary]])</f>
        <v>3477.6</v>
      </c>
      <c r="M12">
        <f>VLOOKUP(staff[[#This Row],[Rating]],rate,2,0)</f>
        <v>3</v>
      </c>
    </row>
    <row r="13" spans="1:21" x14ac:dyDescent="0.3">
      <c r="C13" t="s">
        <v>141</v>
      </c>
      <c r="D13" t="s">
        <v>206</v>
      </c>
      <c r="E13">
        <v>37</v>
      </c>
      <c r="F13" t="s">
        <v>24</v>
      </c>
      <c r="G13" s="6">
        <v>44085</v>
      </c>
      <c r="H13" t="s">
        <v>21</v>
      </c>
      <c r="I13" s="22">
        <v>115440</v>
      </c>
      <c r="J13" t="s">
        <v>205</v>
      </c>
      <c r="K13" s="16">
        <f ca="1">(TODAY()-staff[[#This Row],[Date Joined]])/365</f>
        <v>3.6794520547945204</v>
      </c>
      <c r="L13" s="22">
        <f ca="1">IF(staff[[#This Row],[Tenure]]&gt;2,3%*staff[[#This Row],[Salary]],2%*staff[[#This Row],[Salary]])</f>
        <v>3463.2</v>
      </c>
      <c r="M13">
        <f>VLOOKUP(staff[[#This Row],[Rating]],rate,2,0)</f>
        <v>2</v>
      </c>
      <c r="R13" s="25" t="s">
        <v>213</v>
      </c>
      <c r="S13" s="28">
        <f>63/183</f>
        <v>0.34426229508196721</v>
      </c>
    </row>
    <row r="14" spans="1:21" x14ac:dyDescent="0.3">
      <c r="C14" t="s">
        <v>49</v>
      </c>
      <c r="D14" t="s">
        <v>206</v>
      </c>
      <c r="E14">
        <v>37</v>
      </c>
      <c r="F14" t="s">
        <v>24</v>
      </c>
      <c r="G14" s="6">
        <v>44146</v>
      </c>
      <c r="H14" t="s">
        <v>21</v>
      </c>
      <c r="I14" s="22">
        <v>115440</v>
      </c>
      <c r="J14" t="s">
        <v>204</v>
      </c>
      <c r="K14" s="16">
        <f ca="1">(TODAY()-staff[[#This Row],[Date Joined]])/365</f>
        <v>3.5123287671232877</v>
      </c>
      <c r="L14" s="22">
        <f ca="1">IF(staff[[#This Row],[Tenure]]&gt;2,3%*staff[[#This Row],[Salary]],2%*staff[[#This Row],[Salary]])</f>
        <v>3463.2</v>
      </c>
      <c r="M14">
        <f>VLOOKUP(staff[[#This Row],[Rating]],rate,2,0)</f>
        <v>2</v>
      </c>
    </row>
    <row r="15" spans="1:21" ht="15" thickBot="1" x14ac:dyDescent="0.35">
      <c r="C15" t="s">
        <v>174</v>
      </c>
      <c r="D15" t="s">
        <v>8</v>
      </c>
      <c r="E15">
        <v>36</v>
      </c>
      <c r="F15" t="s">
        <v>16</v>
      </c>
      <c r="G15" s="6">
        <v>44023</v>
      </c>
      <c r="H15" t="s">
        <v>9</v>
      </c>
      <c r="I15" s="22">
        <v>114890</v>
      </c>
      <c r="J15" t="s">
        <v>205</v>
      </c>
      <c r="K15" s="16">
        <f ca="1">(TODAY()-staff[[#This Row],[Date Joined]])/365</f>
        <v>3.8493150684931505</v>
      </c>
      <c r="L15" s="22">
        <f ca="1">IF(staff[[#This Row],[Tenure]]&gt;2,3%*staff[[#This Row],[Salary]],2%*staff[[#This Row],[Salary]])</f>
        <v>3446.7</v>
      </c>
      <c r="M15">
        <f>VLOOKUP(staff[[#This Row],[Rating]],rate,2,0)</f>
        <v>3</v>
      </c>
    </row>
    <row r="16" spans="1:21" ht="15" thickBot="1" x14ac:dyDescent="0.35">
      <c r="C16" t="s">
        <v>83</v>
      </c>
      <c r="D16" t="s">
        <v>8</v>
      </c>
      <c r="E16">
        <v>36</v>
      </c>
      <c r="F16" t="s">
        <v>16</v>
      </c>
      <c r="G16" s="6">
        <v>44085</v>
      </c>
      <c r="H16" t="s">
        <v>9</v>
      </c>
      <c r="I16" s="22">
        <v>114890</v>
      </c>
      <c r="J16" t="s">
        <v>204</v>
      </c>
      <c r="K16" s="16">
        <f ca="1">(TODAY()-staff[[#This Row],[Date Joined]])/365</f>
        <v>3.6794520547945204</v>
      </c>
      <c r="L16" s="22">
        <f ca="1">IF(staff[[#This Row],[Tenure]]&gt;2,3%*staff[[#This Row],[Salary]],2%*staff[[#This Row],[Salary]])</f>
        <v>3446.7</v>
      </c>
      <c r="M16">
        <f>VLOOKUP(staff[[#This Row],[Rating]],rate,2,0)</f>
        <v>3</v>
      </c>
      <c r="Q16" s="26">
        <v>2</v>
      </c>
      <c r="R16" s="27" t="s">
        <v>161</v>
      </c>
    </row>
    <row r="17" spans="3:19" x14ac:dyDescent="0.3">
      <c r="C17" t="s">
        <v>113</v>
      </c>
      <c r="D17" t="s">
        <v>8</v>
      </c>
      <c r="E17">
        <v>44</v>
      </c>
      <c r="F17" t="s">
        <v>16</v>
      </c>
      <c r="G17" s="6">
        <v>44985</v>
      </c>
      <c r="H17" t="s">
        <v>12</v>
      </c>
      <c r="I17" s="22">
        <v>114870</v>
      </c>
      <c r="J17" t="s">
        <v>205</v>
      </c>
      <c r="K17" s="16">
        <f ca="1">(TODAY()-staff[[#This Row],[Date Joined]])/365</f>
        <v>1.2136986301369863</v>
      </c>
      <c r="L17" s="22">
        <f ca="1">IF(staff[[#This Row],[Tenure]]&gt;2,3%*staff[[#This Row],[Salary]],2%*staff[[#This Row],[Salary]])</f>
        <v>2297.4</v>
      </c>
      <c r="M17">
        <f>VLOOKUP(staff[[#This Row],[Rating]],rate,2,0)</f>
        <v>3</v>
      </c>
    </row>
    <row r="18" spans="3:19" x14ac:dyDescent="0.3">
      <c r="C18" t="s">
        <v>17</v>
      </c>
      <c r="D18" t="s">
        <v>8</v>
      </c>
      <c r="E18">
        <v>43</v>
      </c>
      <c r="F18" t="s">
        <v>16</v>
      </c>
      <c r="G18" s="6">
        <v>45045</v>
      </c>
      <c r="H18" t="s">
        <v>12</v>
      </c>
      <c r="I18" s="22">
        <v>114870</v>
      </c>
      <c r="J18" t="s">
        <v>204</v>
      </c>
      <c r="K18" s="16">
        <f ca="1">(TODAY()-staff[[#This Row],[Date Joined]])/365</f>
        <v>1.0493150684931507</v>
      </c>
      <c r="L18" s="22">
        <f ca="1">IF(staff[[#This Row],[Tenure]]&gt;2,3%*staff[[#This Row],[Salary]],2%*staff[[#This Row],[Salary]])</f>
        <v>2297.4</v>
      </c>
      <c r="M18">
        <f>VLOOKUP(staff[[#This Row],[Rating]],rate,2,0)</f>
        <v>3</v>
      </c>
    </row>
    <row r="19" spans="3:19" x14ac:dyDescent="0.3">
      <c r="C19" t="s">
        <v>146</v>
      </c>
      <c r="D19" t="s">
        <v>8</v>
      </c>
      <c r="E19">
        <v>30</v>
      </c>
      <c r="F19" t="s">
        <v>16</v>
      </c>
      <c r="G19" s="6">
        <v>44789</v>
      </c>
      <c r="H19" t="s">
        <v>9</v>
      </c>
      <c r="I19" s="22">
        <v>114180</v>
      </c>
      <c r="J19" t="s">
        <v>205</v>
      </c>
      <c r="K19" s="16">
        <f ca="1">(TODAY()-staff[[#This Row],[Date Joined]])/365</f>
        <v>1.7506849315068493</v>
      </c>
      <c r="L19" s="22">
        <f ca="1">IF(staff[[#This Row],[Tenure]]&gt;2,3%*staff[[#This Row],[Salary]],2%*staff[[#This Row],[Salary]])</f>
        <v>2283.6</v>
      </c>
      <c r="M19">
        <f>VLOOKUP(staff[[#This Row],[Rating]],rate,2,0)</f>
        <v>3</v>
      </c>
      <c r="R19" s="23" t="s">
        <v>1</v>
      </c>
      <c r="S19" s="24" t="str">
        <f>VLOOKUP(R16,staff[],2,FALSE)</f>
        <v>Male</v>
      </c>
    </row>
    <row r="20" spans="3:19" x14ac:dyDescent="0.3">
      <c r="C20" t="s">
        <v>54</v>
      </c>
      <c r="D20" t="s">
        <v>8</v>
      </c>
      <c r="E20">
        <v>30</v>
      </c>
      <c r="F20" t="s">
        <v>16</v>
      </c>
      <c r="G20" s="6">
        <v>44850</v>
      </c>
      <c r="H20" t="s">
        <v>9</v>
      </c>
      <c r="I20" s="22">
        <v>114180</v>
      </c>
      <c r="J20" t="s">
        <v>204</v>
      </c>
      <c r="K20" s="16">
        <f ca="1">(TODAY()-staff[[#This Row],[Date Joined]])/365</f>
        <v>1.5835616438356164</v>
      </c>
      <c r="L20" s="22">
        <f ca="1">IF(staff[[#This Row],[Tenure]]&gt;2,3%*staff[[#This Row],[Salary]],2%*staff[[#This Row],[Salary]])</f>
        <v>2283.6</v>
      </c>
      <c r="M20">
        <f>VLOOKUP(staff[[#This Row],[Rating]],rate,2,0)</f>
        <v>3</v>
      </c>
      <c r="R20" s="23" t="s">
        <v>3</v>
      </c>
      <c r="S20" s="24">
        <f>VLOOKUP($R$16,staff[],3,FALSE)</f>
        <v>46</v>
      </c>
    </row>
    <row r="21" spans="3:19" x14ac:dyDescent="0.3">
      <c r="C21" t="s">
        <v>190</v>
      </c>
      <c r="D21" t="s">
        <v>15</v>
      </c>
      <c r="E21">
        <v>27</v>
      </c>
      <c r="F21" t="s">
        <v>42</v>
      </c>
      <c r="G21" s="6">
        <v>44547</v>
      </c>
      <c r="H21" t="s">
        <v>9</v>
      </c>
      <c r="I21" s="22">
        <v>113280</v>
      </c>
      <c r="J21" t="s">
        <v>205</v>
      </c>
      <c r="K21" s="16">
        <f ca="1">(TODAY()-staff[[#This Row],[Date Joined]])/365</f>
        <v>2.4136986301369863</v>
      </c>
      <c r="L21" s="22">
        <f ca="1">IF(staff[[#This Row],[Tenure]]&gt;2,3%*staff[[#This Row],[Salary]],2%*staff[[#This Row],[Salary]])</f>
        <v>3398.4</v>
      </c>
      <c r="M21">
        <f>VLOOKUP(staff[[#This Row],[Rating]],rate,2,0)</f>
        <v>1</v>
      </c>
      <c r="R21" s="23" t="s">
        <v>6</v>
      </c>
      <c r="S21" s="24" t="str">
        <f>VLOOKUP($R$16,staff[],4,FALSE)</f>
        <v>Average</v>
      </c>
    </row>
    <row r="22" spans="3:19" x14ac:dyDescent="0.3">
      <c r="C22" t="s">
        <v>98</v>
      </c>
      <c r="D22" t="s">
        <v>15</v>
      </c>
      <c r="E22">
        <v>27</v>
      </c>
      <c r="F22" t="s">
        <v>42</v>
      </c>
      <c r="G22" s="6">
        <v>44609</v>
      </c>
      <c r="H22" t="s">
        <v>9</v>
      </c>
      <c r="I22" s="22">
        <v>113280</v>
      </c>
      <c r="J22" t="s">
        <v>204</v>
      </c>
      <c r="K22" s="16">
        <f ca="1">(TODAY()-staff[[#This Row],[Date Joined]])/365</f>
        <v>2.2438356164383562</v>
      </c>
      <c r="L22" s="22">
        <f ca="1">IF(staff[[#This Row],[Tenure]]&gt;2,3%*staff[[#This Row],[Salary]],2%*staff[[#This Row],[Salary]])</f>
        <v>3398.4</v>
      </c>
      <c r="M22">
        <f>VLOOKUP(staff[[#This Row],[Rating]],rate,2,0)</f>
        <v>1</v>
      </c>
      <c r="R22" s="23" t="s">
        <v>4</v>
      </c>
      <c r="S22" s="24">
        <f>VLOOKUP($R$16,staff[],5,FALSE)</f>
        <v>44697</v>
      </c>
    </row>
    <row r="23" spans="3:19" x14ac:dyDescent="0.3">
      <c r="C23" t="s">
        <v>149</v>
      </c>
      <c r="D23" t="s">
        <v>15</v>
      </c>
      <c r="E23">
        <v>22</v>
      </c>
      <c r="F23" t="s">
        <v>13</v>
      </c>
      <c r="G23" s="6">
        <v>44384</v>
      </c>
      <c r="H23" t="s">
        <v>19</v>
      </c>
      <c r="I23" s="22">
        <v>112780</v>
      </c>
      <c r="J23" t="s">
        <v>205</v>
      </c>
      <c r="K23" s="16">
        <f ca="1">(TODAY()-staff[[#This Row],[Date Joined]])/365</f>
        <v>2.8602739726027395</v>
      </c>
      <c r="L23" s="22">
        <f ca="1">IF(staff[[#This Row],[Tenure]]&gt;2,3%*staff[[#This Row],[Salary]],2%*staff[[#This Row],[Salary]])</f>
        <v>3383.4</v>
      </c>
      <c r="M23">
        <f>VLOOKUP(staff[[#This Row],[Rating]],rate,2,0)</f>
        <v>4</v>
      </c>
      <c r="R23" s="23" t="s">
        <v>2</v>
      </c>
      <c r="S23" s="24" t="str">
        <f>VLOOKUP($R$16,staff[],6,FALSE)</f>
        <v>Procurement</v>
      </c>
    </row>
    <row r="24" spans="3:19" x14ac:dyDescent="0.3">
      <c r="C24" t="s">
        <v>58</v>
      </c>
      <c r="D24" t="s">
        <v>15</v>
      </c>
      <c r="E24">
        <v>22</v>
      </c>
      <c r="F24" t="s">
        <v>13</v>
      </c>
      <c r="G24" s="6">
        <v>44446</v>
      </c>
      <c r="H24" t="s">
        <v>19</v>
      </c>
      <c r="I24" s="22">
        <v>112780</v>
      </c>
      <c r="J24" t="s">
        <v>204</v>
      </c>
      <c r="K24" s="16">
        <f ca="1">(TODAY()-staff[[#This Row],[Date Joined]])/365</f>
        <v>2.6904109589041094</v>
      </c>
      <c r="L24" s="22">
        <f ca="1">IF(staff[[#This Row],[Tenure]]&gt;2,3%*staff[[#This Row],[Salary]],2%*staff[[#This Row],[Salary]])</f>
        <v>3383.4</v>
      </c>
      <c r="M24">
        <f>VLOOKUP(staff[[#This Row],[Rating]],rate,2,0)</f>
        <v>4</v>
      </c>
      <c r="R24" s="23" t="s">
        <v>5</v>
      </c>
      <c r="S24" s="24">
        <f>VLOOKUP($R$16,staff[],7,FALSE)</f>
        <v>70610</v>
      </c>
    </row>
    <row r="25" spans="3:19" x14ac:dyDescent="0.3">
      <c r="C25" t="s">
        <v>155</v>
      </c>
      <c r="D25" t="s">
        <v>15</v>
      </c>
      <c r="E25">
        <v>20</v>
      </c>
      <c r="F25" t="s">
        <v>16</v>
      </c>
      <c r="G25" s="6">
        <v>44122</v>
      </c>
      <c r="H25" t="s">
        <v>12</v>
      </c>
      <c r="I25" s="22">
        <v>112650</v>
      </c>
      <c r="J25" t="s">
        <v>205</v>
      </c>
      <c r="K25" s="16">
        <f ca="1">(TODAY()-staff[[#This Row],[Date Joined]])/365</f>
        <v>3.5780821917808221</v>
      </c>
      <c r="L25" s="22">
        <f ca="1">IF(staff[[#This Row],[Tenure]]&gt;2,3%*staff[[#This Row],[Salary]],2%*staff[[#This Row],[Salary]])</f>
        <v>3379.5</v>
      </c>
      <c r="M25">
        <f>VLOOKUP(staff[[#This Row],[Rating]],rate,2,0)</f>
        <v>3</v>
      </c>
      <c r="R25" s="23" t="s">
        <v>203</v>
      </c>
      <c r="S25" s="24" t="str">
        <f>VLOOKUP($R$16,staff[],8,FALSE)</f>
        <v>IND</v>
      </c>
    </row>
    <row r="26" spans="3:19" x14ac:dyDescent="0.3">
      <c r="C26" t="s">
        <v>177</v>
      </c>
      <c r="D26" t="s">
        <v>15</v>
      </c>
      <c r="E26">
        <v>34</v>
      </c>
      <c r="F26" t="s">
        <v>16</v>
      </c>
      <c r="G26" s="6">
        <v>44642</v>
      </c>
      <c r="H26" t="s">
        <v>9</v>
      </c>
      <c r="I26" s="22">
        <v>112650</v>
      </c>
      <c r="J26" t="s">
        <v>205</v>
      </c>
      <c r="K26" s="16">
        <f ca="1">(TODAY()-staff[[#This Row],[Date Joined]])/365</f>
        <v>2.1534246575342464</v>
      </c>
      <c r="L26" s="22">
        <f ca="1">IF(staff[[#This Row],[Tenure]]&gt;2,3%*staff[[#This Row],[Salary]],2%*staff[[#This Row],[Salary]])</f>
        <v>3379.5</v>
      </c>
      <c r="M26">
        <f>VLOOKUP(staff[[#This Row],[Rating]],rate,2,0)</f>
        <v>3</v>
      </c>
      <c r="R26" s="23" t="s">
        <v>212</v>
      </c>
      <c r="S26" s="24">
        <f ca="1">VLOOKUP($R$16,staff[],9,FALSE)</f>
        <v>2.0027397260273974</v>
      </c>
    </row>
    <row r="27" spans="3:19" x14ac:dyDescent="0.3">
      <c r="C27" t="s">
        <v>64</v>
      </c>
      <c r="D27" t="s">
        <v>15</v>
      </c>
      <c r="E27">
        <v>20</v>
      </c>
      <c r="F27" t="s">
        <v>16</v>
      </c>
      <c r="G27" s="6">
        <v>44183</v>
      </c>
      <c r="H27" t="s">
        <v>12</v>
      </c>
      <c r="I27" s="22">
        <v>112650</v>
      </c>
      <c r="J27" t="s">
        <v>204</v>
      </c>
      <c r="K27" s="16">
        <f ca="1">(TODAY()-staff[[#This Row],[Date Joined]])/365</f>
        <v>3.4109589041095889</v>
      </c>
      <c r="L27" s="22">
        <f ca="1">IF(staff[[#This Row],[Tenure]]&gt;2,3%*staff[[#This Row],[Salary]],2%*staff[[#This Row],[Salary]])</f>
        <v>3379.5</v>
      </c>
      <c r="M27">
        <f>VLOOKUP(staff[[#This Row],[Rating]],rate,2,0)</f>
        <v>3</v>
      </c>
    </row>
    <row r="28" spans="3:19" x14ac:dyDescent="0.3">
      <c r="C28" t="s">
        <v>172</v>
      </c>
      <c r="D28" t="s">
        <v>8</v>
      </c>
      <c r="E28">
        <v>30</v>
      </c>
      <c r="F28" t="s">
        <v>16</v>
      </c>
      <c r="G28" s="6">
        <v>44800</v>
      </c>
      <c r="H28" t="s">
        <v>9</v>
      </c>
      <c r="I28" s="22">
        <v>112570</v>
      </c>
      <c r="J28" t="s">
        <v>205</v>
      </c>
      <c r="K28" s="16">
        <f ca="1">(TODAY()-staff[[#This Row],[Date Joined]])/365</f>
        <v>1.7205479452054795</v>
      </c>
      <c r="L28" s="22">
        <f ca="1">IF(staff[[#This Row],[Tenure]]&gt;2,3%*staff[[#This Row],[Salary]],2%*staff[[#This Row],[Salary]])</f>
        <v>2251.4</v>
      </c>
      <c r="M28">
        <f>VLOOKUP(staff[[#This Row],[Rating]],rate,2,0)</f>
        <v>3</v>
      </c>
    </row>
    <row r="29" spans="3:19" x14ac:dyDescent="0.3">
      <c r="C29" t="s">
        <v>81</v>
      </c>
      <c r="D29" t="s">
        <v>8</v>
      </c>
      <c r="E29">
        <v>30</v>
      </c>
      <c r="F29" t="s">
        <v>16</v>
      </c>
      <c r="G29" s="6">
        <v>44861</v>
      </c>
      <c r="H29" t="s">
        <v>9</v>
      </c>
      <c r="I29" s="22">
        <v>112570</v>
      </c>
      <c r="J29" t="s">
        <v>204</v>
      </c>
      <c r="K29" s="16">
        <f ca="1">(TODAY()-staff[[#This Row],[Date Joined]])/365</f>
        <v>1.5534246575342465</v>
      </c>
      <c r="L29" s="22">
        <f ca="1">IF(staff[[#This Row],[Tenure]]&gt;2,3%*staff[[#This Row],[Salary]],2%*staff[[#This Row],[Salary]])</f>
        <v>2251.4</v>
      </c>
      <c r="M29">
        <f>VLOOKUP(staff[[#This Row],[Rating]],rate,2,0)</f>
        <v>3</v>
      </c>
    </row>
    <row r="30" spans="3:19" x14ac:dyDescent="0.3">
      <c r="C30" t="s">
        <v>179</v>
      </c>
      <c r="D30" t="s">
        <v>15</v>
      </c>
      <c r="E30">
        <v>29</v>
      </c>
      <c r="F30" t="s">
        <v>24</v>
      </c>
      <c r="G30" s="6">
        <v>44119</v>
      </c>
      <c r="H30" t="s">
        <v>12</v>
      </c>
      <c r="I30" s="22">
        <v>112110</v>
      </c>
      <c r="J30" t="s">
        <v>205</v>
      </c>
      <c r="K30" s="16">
        <f ca="1">(TODAY()-staff[[#This Row],[Date Joined]])/365</f>
        <v>3.5863013698630137</v>
      </c>
      <c r="L30" s="22">
        <f ca="1">IF(staff[[#This Row],[Tenure]]&gt;2,3%*staff[[#This Row],[Salary]],2%*staff[[#This Row],[Salary]])</f>
        <v>3363.2999999999997</v>
      </c>
      <c r="M30">
        <f>VLOOKUP(staff[[#This Row],[Rating]],rate,2,0)</f>
        <v>2</v>
      </c>
    </row>
    <row r="31" spans="3:19" x14ac:dyDescent="0.3">
      <c r="C31" t="s">
        <v>87</v>
      </c>
      <c r="D31" t="s">
        <v>15</v>
      </c>
      <c r="E31">
        <v>29</v>
      </c>
      <c r="F31" t="s">
        <v>24</v>
      </c>
      <c r="G31" s="6">
        <v>44180</v>
      </c>
      <c r="H31" t="s">
        <v>12</v>
      </c>
      <c r="I31" s="22">
        <v>112110</v>
      </c>
      <c r="J31" t="s">
        <v>204</v>
      </c>
      <c r="K31" s="16">
        <f ca="1">(TODAY()-staff[[#This Row],[Date Joined]])/365</f>
        <v>3.419178082191781</v>
      </c>
      <c r="L31" s="22">
        <f ca="1">IF(staff[[#This Row],[Tenure]]&gt;2,3%*staff[[#This Row],[Salary]],2%*staff[[#This Row],[Salary]])</f>
        <v>3363.2999999999997</v>
      </c>
      <c r="M31">
        <f>VLOOKUP(staff[[#This Row],[Rating]],rate,2,0)</f>
        <v>2</v>
      </c>
    </row>
    <row r="32" spans="3:19" x14ac:dyDescent="0.3">
      <c r="C32" t="s">
        <v>127</v>
      </c>
      <c r="D32" t="s">
        <v>15</v>
      </c>
      <c r="E32">
        <v>25</v>
      </c>
      <c r="F32" t="s">
        <v>13</v>
      </c>
      <c r="G32" s="6">
        <v>44665</v>
      </c>
      <c r="H32" t="s">
        <v>9</v>
      </c>
      <c r="I32" s="22">
        <v>109190</v>
      </c>
      <c r="J32" t="s">
        <v>205</v>
      </c>
      <c r="K32" s="16">
        <f ca="1">(TODAY()-staff[[#This Row],[Date Joined]])/365</f>
        <v>2.0904109589041098</v>
      </c>
      <c r="L32" s="22">
        <f ca="1">IF(staff[[#This Row],[Tenure]]&gt;2,3%*staff[[#This Row],[Salary]],2%*staff[[#This Row],[Salary]])</f>
        <v>3275.7</v>
      </c>
      <c r="M32">
        <f>VLOOKUP(staff[[#This Row],[Rating]],rate,2,0)</f>
        <v>4</v>
      </c>
    </row>
    <row r="33" spans="3:13" x14ac:dyDescent="0.3">
      <c r="C33" t="s">
        <v>34</v>
      </c>
      <c r="D33" t="s">
        <v>15</v>
      </c>
      <c r="E33">
        <v>25</v>
      </c>
      <c r="F33" t="s">
        <v>13</v>
      </c>
      <c r="G33" s="6">
        <v>44726</v>
      </c>
      <c r="H33" t="s">
        <v>9</v>
      </c>
      <c r="I33" s="22">
        <v>109190</v>
      </c>
      <c r="J33" t="s">
        <v>204</v>
      </c>
      <c r="K33" s="16">
        <f ca="1">(TODAY()-staff[[#This Row],[Date Joined]])/365</f>
        <v>1.9232876712328768</v>
      </c>
      <c r="L33" s="22">
        <f ca="1">IF(staff[[#This Row],[Tenure]]&gt;2,3%*staff[[#This Row],[Salary]],2%*staff[[#This Row],[Salary]])</f>
        <v>2183.8000000000002</v>
      </c>
      <c r="M33">
        <f>VLOOKUP(staff[[#This Row],[Rating]],rate,2,0)</f>
        <v>4</v>
      </c>
    </row>
    <row r="34" spans="3:13" x14ac:dyDescent="0.3">
      <c r="C34" t="s">
        <v>126</v>
      </c>
      <c r="D34" t="s">
        <v>8</v>
      </c>
      <c r="E34">
        <v>38</v>
      </c>
      <c r="F34" t="s">
        <v>10</v>
      </c>
      <c r="G34" s="6">
        <v>44316</v>
      </c>
      <c r="H34" t="s">
        <v>19</v>
      </c>
      <c r="I34" s="22">
        <v>109160</v>
      </c>
      <c r="J34" t="s">
        <v>205</v>
      </c>
      <c r="K34" s="16">
        <f ca="1">(TODAY()-staff[[#This Row],[Date Joined]])/365</f>
        <v>3.0465753424657533</v>
      </c>
      <c r="L34" s="22">
        <f ca="1">IF(staff[[#This Row],[Tenure]]&gt;2,3%*staff[[#This Row],[Salary]],2%*staff[[#This Row],[Salary]])</f>
        <v>3274.7999999999997</v>
      </c>
      <c r="M34">
        <f>VLOOKUP(staff[[#This Row],[Rating]],rate,2,0)</f>
        <v>5</v>
      </c>
    </row>
    <row r="35" spans="3:13" x14ac:dyDescent="0.3">
      <c r="C35" t="s">
        <v>33</v>
      </c>
      <c r="D35" t="s">
        <v>8</v>
      </c>
      <c r="E35">
        <v>38</v>
      </c>
      <c r="F35" t="s">
        <v>10</v>
      </c>
      <c r="G35" s="6">
        <v>44377</v>
      </c>
      <c r="H35" t="s">
        <v>19</v>
      </c>
      <c r="I35" s="22">
        <v>109160</v>
      </c>
      <c r="J35" t="s">
        <v>204</v>
      </c>
      <c r="K35" s="16">
        <f ca="1">(TODAY()-staff[[#This Row],[Date Joined]])/365</f>
        <v>2.8794520547945206</v>
      </c>
      <c r="L35" s="22">
        <f ca="1">IF(staff[[#This Row],[Tenure]]&gt;2,3%*staff[[#This Row],[Salary]],2%*staff[[#This Row],[Salary]])</f>
        <v>3274.7999999999997</v>
      </c>
      <c r="M35">
        <f>VLOOKUP(staff[[#This Row],[Rating]],rate,2,0)</f>
        <v>5</v>
      </c>
    </row>
    <row r="36" spans="3:13" x14ac:dyDescent="0.3">
      <c r="C36" t="s">
        <v>116</v>
      </c>
      <c r="D36" t="s">
        <v>15</v>
      </c>
      <c r="E36">
        <v>20</v>
      </c>
      <c r="F36" t="s">
        <v>16</v>
      </c>
      <c r="G36" s="6">
        <v>44397</v>
      </c>
      <c r="H36" t="s">
        <v>12</v>
      </c>
      <c r="I36" s="22">
        <v>107700</v>
      </c>
      <c r="J36" t="s">
        <v>205</v>
      </c>
      <c r="K36" s="16">
        <f ca="1">(TODAY()-staff[[#This Row],[Date Joined]])/365</f>
        <v>2.8246575342465752</v>
      </c>
      <c r="L36" s="22">
        <f ca="1">IF(staff[[#This Row],[Tenure]]&gt;2,3%*staff[[#This Row],[Salary]],2%*staff[[#This Row],[Salary]])</f>
        <v>3231</v>
      </c>
      <c r="M36">
        <f>VLOOKUP(staff[[#This Row],[Rating]],rate,2,0)</f>
        <v>3</v>
      </c>
    </row>
    <row r="37" spans="3:13" x14ac:dyDescent="0.3">
      <c r="C37" t="s">
        <v>22</v>
      </c>
      <c r="D37" t="s">
        <v>15</v>
      </c>
      <c r="E37">
        <v>20</v>
      </c>
      <c r="F37" t="s">
        <v>16</v>
      </c>
      <c r="G37" s="6">
        <v>44459</v>
      </c>
      <c r="H37" t="s">
        <v>12</v>
      </c>
      <c r="I37" s="22">
        <v>107700</v>
      </c>
      <c r="J37" t="s">
        <v>204</v>
      </c>
      <c r="K37" s="16">
        <f ca="1">(TODAY()-staff[[#This Row],[Date Joined]])/365</f>
        <v>2.6547945205479451</v>
      </c>
      <c r="L37" s="22">
        <f ca="1">IF(staff[[#This Row],[Tenure]]&gt;2,3%*staff[[#This Row],[Salary]],2%*staff[[#This Row],[Salary]])</f>
        <v>3231</v>
      </c>
      <c r="M37">
        <f>VLOOKUP(staff[[#This Row],[Rating]],rate,2,0)</f>
        <v>3</v>
      </c>
    </row>
    <row r="38" spans="3:13" x14ac:dyDescent="0.3">
      <c r="C38" t="s">
        <v>160</v>
      </c>
      <c r="D38" t="s">
        <v>15</v>
      </c>
      <c r="E38">
        <v>23</v>
      </c>
      <c r="F38" t="s">
        <v>16</v>
      </c>
      <c r="G38" s="6">
        <v>44378</v>
      </c>
      <c r="H38" t="s">
        <v>9</v>
      </c>
      <c r="I38" s="22">
        <v>106460</v>
      </c>
      <c r="J38" t="s">
        <v>205</v>
      </c>
      <c r="K38" s="16">
        <f ca="1">(TODAY()-staff[[#This Row],[Date Joined]])/365</f>
        <v>2.8767123287671232</v>
      </c>
      <c r="L38" s="22">
        <f ca="1">IF(staff[[#This Row],[Tenure]]&gt;2,3%*staff[[#This Row],[Salary]],2%*staff[[#This Row],[Salary]])</f>
        <v>3193.7999999999997</v>
      </c>
      <c r="M38">
        <f>VLOOKUP(staff[[#This Row],[Rating]],rate,2,0)</f>
        <v>3</v>
      </c>
    </row>
    <row r="39" spans="3:13" x14ac:dyDescent="0.3">
      <c r="C39" t="s">
        <v>69</v>
      </c>
      <c r="D39" t="s">
        <v>15</v>
      </c>
      <c r="E39">
        <v>23</v>
      </c>
      <c r="F39" t="s">
        <v>16</v>
      </c>
      <c r="G39" s="6">
        <v>44440</v>
      </c>
      <c r="H39" t="s">
        <v>9</v>
      </c>
      <c r="I39" s="22">
        <v>106460</v>
      </c>
      <c r="J39" t="s">
        <v>204</v>
      </c>
      <c r="K39" s="16">
        <f ca="1">(TODAY()-staff[[#This Row],[Date Joined]])/365</f>
        <v>2.7068493150684931</v>
      </c>
      <c r="L39" s="22">
        <f ca="1">IF(staff[[#This Row],[Tenure]]&gt;2,3%*staff[[#This Row],[Salary]],2%*staff[[#This Row],[Salary]])</f>
        <v>3193.7999999999997</v>
      </c>
      <c r="M39">
        <f>VLOOKUP(staff[[#This Row],[Rating]],rate,2,0)</f>
        <v>3</v>
      </c>
    </row>
    <row r="40" spans="3:13" x14ac:dyDescent="0.3">
      <c r="C40" t="s">
        <v>135</v>
      </c>
      <c r="D40" t="s">
        <v>8</v>
      </c>
      <c r="E40">
        <v>28</v>
      </c>
      <c r="F40" t="s">
        <v>16</v>
      </c>
      <c r="G40" s="6">
        <v>44425</v>
      </c>
      <c r="H40" t="s">
        <v>9</v>
      </c>
      <c r="I40" s="22">
        <v>104770</v>
      </c>
      <c r="J40" t="s">
        <v>205</v>
      </c>
      <c r="K40" s="16">
        <f ca="1">(TODAY()-staff[[#This Row],[Date Joined]])/365</f>
        <v>2.7479452054794522</v>
      </c>
      <c r="L40" s="22">
        <f ca="1">IF(staff[[#This Row],[Tenure]]&gt;2,3%*staff[[#This Row],[Salary]],2%*staff[[#This Row],[Salary]])</f>
        <v>3143.1</v>
      </c>
      <c r="M40">
        <f>VLOOKUP(staff[[#This Row],[Rating]],rate,2,0)</f>
        <v>3</v>
      </c>
    </row>
    <row r="41" spans="3:13" x14ac:dyDescent="0.3">
      <c r="C41" t="s">
        <v>43</v>
      </c>
      <c r="D41" t="s">
        <v>8</v>
      </c>
      <c r="E41">
        <v>28</v>
      </c>
      <c r="F41" t="s">
        <v>16</v>
      </c>
      <c r="G41" s="6">
        <v>44486</v>
      </c>
      <c r="H41" t="s">
        <v>9</v>
      </c>
      <c r="I41" s="22">
        <v>104770</v>
      </c>
      <c r="J41" t="s">
        <v>204</v>
      </c>
      <c r="K41" s="16">
        <f ca="1">(TODAY()-staff[[#This Row],[Date Joined]])/365</f>
        <v>2.580821917808219</v>
      </c>
      <c r="L41" s="22">
        <f ca="1">IF(staff[[#This Row],[Tenure]]&gt;2,3%*staff[[#This Row],[Salary]],2%*staff[[#This Row],[Salary]])</f>
        <v>3143.1</v>
      </c>
      <c r="M41">
        <f>VLOOKUP(staff[[#This Row],[Rating]],rate,2,0)</f>
        <v>3</v>
      </c>
    </row>
    <row r="42" spans="3:13" x14ac:dyDescent="0.3">
      <c r="C42" t="s">
        <v>193</v>
      </c>
      <c r="D42" t="s">
        <v>8</v>
      </c>
      <c r="E42">
        <v>40</v>
      </c>
      <c r="F42" t="s">
        <v>16</v>
      </c>
      <c r="G42" s="6">
        <v>44320</v>
      </c>
      <c r="H42" t="s">
        <v>12</v>
      </c>
      <c r="I42" s="22">
        <v>104410</v>
      </c>
      <c r="J42" t="s">
        <v>205</v>
      </c>
      <c r="K42" s="16">
        <f ca="1">(TODAY()-staff[[#This Row],[Date Joined]])/365</f>
        <v>3.0356164383561643</v>
      </c>
      <c r="L42" s="22">
        <f ca="1">IF(staff[[#This Row],[Tenure]]&gt;2,3%*staff[[#This Row],[Salary]],2%*staff[[#This Row],[Salary]])</f>
        <v>3132.2999999999997</v>
      </c>
      <c r="M42">
        <f>VLOOKUP(staff[[#This Row],[Rating]],rate,2,0)</f>
        <v>3</v>
      </c>
    </row>
    <row r="43" spans="3:13" x14ac:dyDescent="0.3">
      <c r="C43" t="s">
        <v>101</v>
      </c>
      <c r="D43" t="s">
        <v>8</v>
      </c>
      <c r="E43">
        <v>40</v>
      </c>
      <c r="F43" t="s">
        <v>16</v>
      </c>
      <c r="G43" s="6">
        <v>44381</v>
      </c>
      <c r="H43" t="s">
        <v>12</v>
      </c>
      <c r="I43" s="22">
        <v>104410</v>
      </c>
      <c r="J43" t="s">
        <v>204</v>
      </c>
      <c r="K43" s="16">
        <f ca="1">(TODAY()-staff[[#This Row],[Date Joined]])/365</f>
        <v>2.8684931506849316</v>
      </c>
      <c r="L43" s="22">
        <f ca="1">IF(staff[[#This Row],[Tenure]]&gt;2,3%*staff[[#This Row],[Salary]],2%*staff[[#This Row],[Salary]])</f>
        <v>3132.2999999999997</v>
      </c>
      <c r="M43">
        <f>VLOOKUP(staff[[#This Row],[Rating]],rate,2,0)</f>
        <v>3</v>
      </c>
    </row>
    <row r="44" spans="3:13" x14ac:dyDescent="0.3">
      <c r="C44" t="s">
        <v>188</v>
      </c>
      <c r="D44" t="s">
        <v>8</v>
      </c>
      <c r="E44">
        <v>28</v>
      </c>
      <c r="F44" t="s">
        <v>16</v>
      </c>
      <c r="G44" s="6">
        <v>44590</v>
      </c>
      <c r="H44" t="s">
        <v>9</v>
      </c>
      <c r="I44" s="22">
        <v>104120</v>
      </c>
      <c r="J44" t="s">
        <v>205</v>
      </c>
      <c r="K44" s="16">
        <f ca="1">(TODAY()-staff[[#This Row],[Date Joined]])/365</f>
        <v>2.2958904109589042</v>
      </c>
      <c r="L44" s="22">
        <f ca="1">IF(staff[[#This Row],[Tenure]]&gt;2,3%*staff[[#This Row],[Salary]],2%*staff[[#This Row],[Salary]])</f>
        <v>3123.6</v>
      </c>
      <c r="M44">
        <f>VLOOKUP(staff[[#This Row],[Rating]],rate,2,0)</f>
        <v>3</v>
      </c>
    </row>
    <row r="45" spans="3:13" x14ac:dyDescent="0.3">
      <c r="C45" t="s">
        <v>96</v>
      </c>
      <c r="D45" t="s">
        <v>8</v>
      </c>
      <c r="E45">
        <v>28</v>
      </c>
      <c r="F45" t="s">
        <v>16</v>
      </c>
      <c r="G45" s="6">
        <v>44649</v>
      </c>
      <c r="H45" t="s">
        <v>9</v>
      </c>
      <c r="I45" s="22">
        <v>104120</v>
      </c>
      <c r="J45" t="s">
        <v>204</v>
      </c>
      <c r="K45" s="16">
        <f ca="1">(TODAY()-staff[[#This Row],[Date Joined]])/365</f>
        <v>2.1342465753424658</v>
      </c>
      <c r="L45" s="22">
        <f ca="1">IF(staff[[#This Row],[Tenure]]&gt;2,3%*staff[[#This Row],[Salary]],2%*staff[[#This Row],[Salary]])</f>
        <v>3123.6</v>
      </c>
      <c r="M45">
        <f>VLOOKUP(staff[[#This Row],[Rating]],rate,2,0)</f>
        <v>3</v>
      </c>
    </row>
    <row r="46" spans="3:13" x14ac:dyDescent="0.3">
      <c r="C46" t="s">
        <v>142</v>
      </c>
      <c r="D46" t="s">
        <v>15</v>
      </c>
      <c r="E46">
        <v>31</v>
      </c>
      <c r="F46" t="s">
        <v>16</v>
      </c>
      <c r="G46" s="6">
        <v>44663</v>
      </c>
      <c r="H46" t="s">
        <v>9</v>
      </c>
      <c r="I46" s="22">
        <v>103550</v>
      </c>
      <c r="J46" t="s">
        <v>205</v>
      </c>
      <c r="K46" s="16">
        <f ca="1">(TODAY()-staff[[#This Row],[Date Joined]])/365</f>
        <v>2.095890410958904</v>
      </c>
      <c r="L46" s="22">
        <f ca="1">IF(staff[[#This Row],[Tenure]]&gt;2,3%*staff[[#This Row],[Salary]],2%*staff[[#This Row],[Salary]])</f>
        <v>3106.5</v>
      </c>
      <c r="M46">
        <f>VLOOKUP(staff[[#This Row],[Rating]],rate,2,0)</f>
        <v>3</v>
      </c>
    </row>
    <row r="47" spans="3:13" x14ac:dyDescent="0.3">
      <c r="C47" t="s">
        <v>50</v>
      </c>
      <c r="D47" t="s">
        <v>15</v>
      </c>
      <c r="E47">
        <v>31</v>
      </c>
      <c r="F47" t="s">
        <v>16</v>
      </c>
      <c r="G47" s="6">
        <v>44724</v>
      </c>
      <c r="H47" t="s">
        <v>9</v>
      </c>
      <c r="I47" s="22">
        <v>103550</v>
      </c>
      <c r="J47" t="s">
        <v>204</v>
      </c>
      <c r="K47" s="16">
        <f ca="1">(TODAY()-staff[[#This Row],[Date Joined]])/365</f>
        <v>1.9287671232876713</v>
      </c>
      <c r="L47" s="22">
        <f ca="1">IF(staff[[#This Row],[Tenure]]&gt;2,3%*staff[[#This Row],[Salary]],2%*staff[[#This Row],[Salary]])</f>
        <v>2071</v>
      </c>
      <c r="M47">
        <f>VLOOKUP(staff[[#This Row],[Rating]],rate,2,0)</f>
        <v>3</v>
      </c>
    </row>
    <row r="48" spans="3:13" x14ac:dyDescent="0.3">
      <c r="C48" t="s">
        <v>195</v>
      </c>
      <c r="D48" t="s">
        <v>15</v>
      </c>
      <c r="E48">
        <v>24</v>
      </c>
      <c r="F48" t="s">
        <v>16</v>
      </c>
      <c r="G48" s="6">
        <v>44625</v>
      </c>
      <c r="H48" t="s">
        <v>12</v>
      </c>
      <c r="I48" s="22">
        <v>100420</v>
      </c>
      <c r="J48" t="s">
        <v>205</v>
      </c>
      <c r="K48" s="16">
        <f ca="1">(TODAY()-staff[[#This Row],[Date Joined]])/365</f>
        <v>2.2000000000000002</v>
      </c>
      <c r="L48" s="22">
        <f ca="1">IF(staff[[#This Row],[Tenure]]&gt;2,3%*staff[[#This Row],[Salary]],2%*staff[[#This Row],[Salary]])</f>
        <v>3012.6</v>
      </c>
      <c r="M48">
        <f>VLOOKUP(staff[[#This Row],[Rating]],rate,2,0)</f>
        <v>3</v>
      </c>
    </row>
    <row r="49" spans="3:13" x14ac:dyDescent="0.3">
      <c r="C49" t="s">
        <v>103</v>
      </c>
      <c r="D49" t="s">
        <v>15</v>
      </c>
      <c r="E49">
        <v>24</v>
      </c>
      <c r="F49" t="s">
        <v>16</v>
      </c>
      <c r="G49" s="6">
        <v>44686</v>
      </c>
      <c r="H49" t="s">
        <v>12</v>
      </c>
      <c r="I49" s="22">
        <v>100420</v>
      </c>
      <c r="J49" t="s">
        <v>204</v>
      </c>
      <c r="K49" s="16">
        <f ca="1">(TODAY()-staff[[#This Row],[Date Joined]])/365</f>
        <v>2.032876712328767</v>
      </c>
      <c r="L49" s="22">
        <f ca="1">IF(staff[[#This Row],[Tenure]]&gt;2,3%*staff[[#This Row],[Salary]],2%*staff[[#This Row],[Salary]])</f>
        <v>3012.6</v>
      </c>
      <c r="M49">
        <f>VLOOKUP(staff[[#This Row],[Rating]],rate,2,0)</f>
        <v>3</v>
      </c>
    </row>
    <row r="50" spans="3:13" x14ac:dyDescent="0.3">
      <c r="C50" t="s">
        <v>199</v>
      </c>
      <c r="D50" t="s">
        <v>8</v>
      </c>
      <c r="E50">
        <v>28</v>
      </c>
      <c r="F50" t="s">
        <v>16</v>
      </c>
      <c r="G50" s="6">
        <v>44571</v>
      </c>
      <c r="H50" t="s">
        <v>9</v>
      </c>
      <c r="I50" s="22">
        <v>99970</v>
      </c>
      <c r="J50" t="s">
        <v>205</v>
      </c>
      <c r="K50" s="16">
        <f ca="1">(TODAY()-staff[[#This Row],[Date Joined]])/365</f>
        <v>2.3479452054794518</v>
      </c>
      <c r="L50" s="22">
        <f ca="1">IF(staff[[#This Row],[Tenure]]&gt;2,3%*staff[[#This Row],[Salary]],2%*staff[[#This Row],[Salary]])</f>
        <v>2999.1</v>
      </c>
      <c r="M50">
        <f>VLOOKUP(staff[[#This Row],[Rating]],rate,2,0)</f>
        <v>3</v>
      </c>
    </row>
    <row r="51" spans="3:13" x14ac:dyDescent="0.3">
      <c r="C51" t="s">
        <v>107</v>
      </c>
      <c r="D51" t="s">
        <v>8</v>
      </c>
      <c r="E51">
        <v>28</v>
      </c>
      <c r="F51" t="s">
        <v>16</v>
      </c>
      <c r="G51" s="6">
        <v>44630</v>
      </c>
      <c r="H51" t="s">
        <v>9</v>
      </c>
      <c r="I51" s="22">
        <v>99970</v>
      </c>
      <c r="J51" t="s">
        <v>204</v>
      </c>
      <c r="K51" s="16">
        <f ca="1">(TODAY()-staff[[#This Row],[Date Joined]])/365</f>
        <v>2.1863013698630138</v>
      </c>
      <c r="L51" s="22">
        <f ca="1">IF(staff[[#This Row],[Tenure]]&gt;2,3%*staff[[#This Row],[Salary]],2%*staff[[#This Row],[Salary]])</f>
        <v>2999.1</v>
      </c>
      <c r="M51">
        <f>VLOOKUP(staff[[#This Row],[Rating]],rate,2,0)</f>
        <v>3</v>
      </c>
    </row>
    <row r="52" spans="3:13" x14ac:dyDescent="0.3">
      <c r="C52" t="s">
        <v>197</v>
      </c>
      <c r="D52" t="s">
        <v>15</v>
      </c>
      <c r="E52">
        <v>40</v>
      </c>
      <c r="F52" t="s">
        <v>16</v>
      </c>
      <c r="G52" s="6">
        <v>44204</v>
      </c>
      <c r="H52" t="s">
        <v>9</v>
      </c>
      <c r="I52" s="22">
        <v>99750</v>
      </c>
      <c r="J52" t="s">
        <v>205</v>
      </c>
      <c r="K52" s="16">
        <f ca="1">(TODAY()-staff[[#This Row],[Date Joined]])/365</f>
        <v>3.3534246575342466</v>
      </c>
      <c r="L52" s="22">
        <f ca="1">IF(staff[[#This Row],[Tenure]]&gt;2,3%*staff[[#This Row],[Salary]],2%*staff[[#This Row],[Salary]])</f>
        <v>2992.5</v>
      </c>
      <c r="M52">
        <f>VLOOKUP(staff[[#This Row],[Rating]],rate,2,0)</f>
        <v>3</v>
      </c>
    </row>
    <row r="53" spans="3:13" x14ac:dyDescent="0.3">
      <c r="C53" t="s">
        <v>105</v>
      </c>
      <c r="D53" t="s">
        <v>15</v>
      </c>
      <c r="E53">
        <v>40</v>
      </c>
      <c r="F53" t="s">
        <v>16</v>
      </c>
      <c r="G53" s="6">
        <v>44263</v>
      </c>
      <c r="H53" t="s">
        <v>9</v>
      </c>
      <c r="I53" s="22">
        <v>99750</v>
      </c>
      <c r="J53" t="s">
        <v>204</v>
      </c>
      <c r="K53" s="16">
        <f ca="1">(TODAY()-staff[[#This Row],[Date Joined]])/365</f>
        <v>3.1917808219178081</v>
      </c>
      <c r="L53" s="22">
        <f ca="1">IF(staff[[#This Row],[Tenure]]&gt;2,3%*staff[[#This Row],[Salary]],2%*staff[[#This Row],[Salary]])</f>
        <v>2992.5</v>
      </c>
      <c r="M53">
        <f>VLOOKUP(staff[[#This Row],[Rating]],rate,2,0)</f>
        <v>3</v>
      </c>
    </row>
    <row r="54" spans="3:13" x14ac:dyDescent="0.3">
      <c r="C54" t="s">
        <v>176</v>
      </c>
      <c r="D54" t="s">
        <v>15</v>
      </c>
      <c r="E54">
        <v>30</v>
      </c>
      <c r="F54" t="s">
        <v>16</v>
      </c>
      <c r="G54" s="6">
        <v>44544</v>
      </c>
      <c r="H54" t="s">
        <v>21</v>
      </c>
      <c r="I54" s="22">
        <v>96800</v>
      </c>
      <c r="J54" t="s">
        <v>205</v>
      </c>
      <c r="K54" s="16">
        <f ca="1">(TODAY()-staff[[#This Row],[Date Joined]])/365</f>
        <v>2.4219178082191779</v>
      </c>
      <c r="L54" s="22">
        <f ca="1">IF(staff[[#This Row],[Tenure]]&gt;2,3%*staff[[#This Row],[Salary]],2%*staff[[#This Row],[Salary]])</f>
        <v>2904</v>
      </c>
      <c r="M54">
        <f>VLOOKUP(staff[[#This Row],[Rating]],rate,2,0)</f>
        <v>3</v>
      </c>
    </row>
    <row r="55" spans="3:13" x14ac:dyDescent="0.3">
      <c r="C55" t="s">
        <v>85</v>
      </c>
      <c r="D55" t="s">
        <v>15</v>
      </c>
      <c r="E55">
        <v>30</v>
      </c>
      <c r="F55" t="s">
        <v>16</v>
      </c>
      <c r="G55" s="6">
        <v>44606</v>
      </c>
      <c r="H55" t="s">
        <v>21</v>
      </c>
      <c r="I55" s="22">
        <v>96800</v>
      </c>
      <c r="J55" t="s">
        <v>204</v>
      </c>
      <c r="K55" s="16">
        <f ca="1">(TODAY()-staff[[#This Row],[Date Joined]])/365</f>
        <v>2.2520547945205478</v>
      </c>
      <c r="L55" s="22">
        <f ca="1">IF(staff[[#This Row],[Tenure]]&gt;2,3%*staff[[#This Row],[Salary]],2%*staff[[#This Row],[Salary]])</f>
        <v>2904</v>
      </c>
      <c r="M55">
        <f>VLOOKUP(staff[[#This Row],[Rating]],rate,2,0)</f>
        <v>3</v>
      </c>
    </row>
    <row r="56" spans="3:13" x14ac:dyDescent="0.3">
      <c r="C56" t="s">
        <v>162</v>
      </c>
      <c r="D56" t="s">
        <v>8</v>
      </c>
      <c r="E56">
        <v>33</v>
      </c>
      <c r="F56" t="s">
        <v>16</v>
      </c>
      <c r="G56" s="6">
        <v>44129</v>
      </c>
      <c r="H56" t="s">
        <v>12</v>
      </c>
      <c r="I56" s="22">
        <v>96140</v>
      </c>
      <c r="J56" t="s">
        <v>205</v>
      </c>
      <c r="K56" s="16">
        <f ca="1">(TODAY()-staff[[#This Row],[Date Joined]])/365</f>
        <v>3.558904109589041</v>
      </c>
      <c r="L56" s="22">
        <f ca="1">IF(staff[[#This Row],[Tenure]]&gt;2,3%*staff[[#This Row],[Salary]],2%*staff[[#This Row],[Salary]])</f>
        <v>2884.2</v>
      </c>
      <c r="M56">
        <f>VLOOKUP(staff[[#This Row],[Rating]],rate,2,0)</f>
        <v>3</v>
      </c>
    </row>
    <row r="57" spans="3:13" x14ac:dyDescent="0.3">
      <c r="C57" t="s">
        <v>71</v>
      </c>
      <c r="D57" t="s">
        <v>8</v>
      </c>
      <c r="E57">
        <v>33</v>
      </c>
      <c r="F57" t="s">
        <v>16</v>
      </c>
      <c r="G57" s="6">
        <v>44190</v>
      </c>
      <c r="H57" t="s">
        <v>12</v>
      </c>
      <c r="I57" s="22">
        <v>96140</v>
      </c>
      <c r="J57" t="s">
        <v>204</v>
      </c>
      <c r="K57" s="16">
        <f ca="1">(TODAY()-staff[[#This Row],[Date Joined]])/365</f>
        <v>3.3917808219178083</v>
      </c>
      <c r="L57" s="22">
        <f ca="1">IF(staff[[#This Row],[Tenure]]&gt;2,3%*staff[[#This Row],[Salary]],2%*staff[[#This Row],[Salary]])</f>
        <v>2884.2</v>
      </c>
      <c r="M57">
        <f>VLOOKUP(staff[[#This Row],[Rating]],rate,2,0)</f>
        <v>3</v>
      </c>
    </row>
    <row r="58" spans="3:13" x14ac:dyDescent="0.3">
      <c r="C58" t="s">
        <v>168</v>
      </c>
      <c r="D58" t="s">
        <v>8</v>
      </c>
      <c r="E58">
        <v>25</v>
      </c>
      <c r="F58" t="s">
        <v>16</v>
      </c>
      <c r="G58" s="6">
        <v>44144</v>
      </c>
      <c r="H58" t="s">
        <v>19</v>
      </c>
      <c r="I58" s="22">
        <v>92700</v>
      </c>
      <c r="J58" t="s">
        <v>205</v>
      </c>
      <c r="K58" s="16">
        <f ca="1">(TODAY()-staff[[#This Row],[Date Joined]])/365</f>
        <v>3.5178082191780824</v>
      </c>
      <c r="L58" s="22">
        <f ca="1">IF(staff[[#This Row],[Tenure]]&gt;2,3%*staff[[#This Row],[Salary]],2%*staff[[#This Row],[Salary]])</f>
        <v>2781</v>
      </c>
      <c r="M58">
        <f>VLOOKUP(staff[[#This Row],[Rating]],rate,2,0)</f>
        <v>3</v>
      </c>
    </row>
    <row r="59" spans="3:13" x14ac:dyDescent="0.3">
      <c r="C59" t="s">
        <v>77</v>
      </c>
      <c r="D59" t="s">
        <v>8</v>
      </c>
      <c r="E59">
        <v>25</v>
      </c>
      <c r="F59" t="s">
        <v>16</v>
      </c>
      <c r="G59" s="6">
        <v>44205</v>
      </c>
      <c r="H59" t="s">
        <v>19</v>
      </c>
      <c r="I59" s="22">
        <v>92700</v>
      </c>
      <c r="J59" t="s">
        <v>204</v>
      </c>
      <c r="K59" s="16">
        <f ca="1">(TODAY()-staff[[#This Row],[Date Joined]])/365</f>
        <v>3.3506849315068492</v>
      </c>
      <c r="L59" s="22">
        <f ca="1">IF(staff[[#This Row],[Tenure]]&gt;2,3%*staff[[#This Row],[Salary]],2%*staff[[#This Row],[Salary]])</f>
        <v>2781</v>
      </c>
      <c r="M59">
        <f>VLOOKUP(staff[[#This Row],[Rating]],rate,2,0)</f>
        <v>3</v>
      </c>
    </row>
    <row r="60" spans="3:13" x14ac:dyDescent="0.3">
      <c r="C60" t="s">
        <v>194</v>
      </c>
      <c r="D60" t="s">
        <v>8</v>
      </c>
      <c r="E60">
        <v>34</v>
      </c>
      <c r="F60" t="s">
        <v>16</v>
      </c>
      <c r="G60" s="6">
        <v>44383</v>
      </c>
      <c r="H60" t="s">
        <v>21</v>
      </c>
      <c r="I60" s="22">
        <v>92450</v>
      </c>
      <c r="J60" t="s">
        <v>205</v>
      </c>
      <c r="K60" s="16">
        <f ca="1">(TODAY()-staff[[#This Row],[Date Joined]])/365</f>
        <v>2.8630136986301369</v>
      </c>
      <c r="L60" s="22">
        <f ca="1">IF(staff[[#This Row],[Tenure]]&gt;2,3%*staff[[#This Row],[Salary]],2%*staff[[#This Row],[Salary]])</f>
        <v>2773.5</v>
      </c>
      <c r="M60">
        <f>VLOOKUP(staff[[#This Row],[Rating]],rate,2,0)</f>
        <v>3</v>
      </c>
    </row>
    <row r="61" spans="3:13" x14ac:dyDescent="0.3">
      <c r="C61" t="s">
        <v>102</v>
      </c>
      <c r="D61" t="s">
        <v>8</v>
      </c>
      <c r="E61">
        <v>34</v>
      </c>
      <c r="F61" t="s">
        <v>16</v>
      </c>
      <c r="G61" s="6">
        <v>44445</v>
      </c>
      <c r="H61" t="s">
        <v>21</v>
      </c>
      <c r="I61" s="22">
        <v>92450</v>
      </c>
      <c r="J61" t="s">
        <v>204</v>
      </c>
      <c r="K61" s="16">
        <f ca="1">(TODAY()-staff[[#This Row],[Date Joined]])/365</f>
        <v>2.6931506849315068</v>
      </c>
      <c r="L61" s="22">
        <f ca="1">IF(staff[[#This Row],[Tenure]]&gt;2,3%*staff[[#This Row],[Salary]],2%*staff[[#This Row],[Salary]])</f>
        <v>2773.5</v>
      </c>
      <c r="M61">
        <f>VLOOKUP(staff[[#This Row],[Rating]],rate,2,0)</f>
        <v>3</v>
      </c>
    </row>
    <row r="62" spans="3:13" x14ac:dyDescent="0.3">
      <c r="C62" t="s">
        <v>159</v>
      </c>
      <c r="D62" t="s">
        <v>15</v>
      </c>
      <c r="E62">
        <v>27</v>
      </c>
      <c r="F62" t="s">
        <v>13</v>
      </c>
      <c r="G62" s="6">
        <v>44174</v>
      </c>
      <c r="H62" t="s">
        <v>21</v>
      </c>
      <c r="I62" s="22">
        <v>91650</v>
      </c>
      <c r="J62" t="s">
        <v>205</v>
      </c>
      <c r="K62" s="16">
        <f ca="1">(TODAY()-staff[[#This Row],[Date Joined]])/365</f>
        <v>3.4356164383561643</v>
      </c>
      <c r="L62" s="22">
        <f ca="1">IF(staff[[#This Row],[Tenure]]&gt;2,3%*staff[[#This Row],[Salary]],2%*staff[[#This Row],[Salary]])</f>
        <v>2749.5</v>
      </c>
      <c r="M62">
        <f>VLOOKUP(staff[[#This Row],[Rating]],rate,2,0)</f>
        <v>4</v>
      </c>
    </row>
    <row r="63" spans="3:13" x14ac:dyDescent="0.3">
      <c r="C63" t="s">
        <v>68</v>
      </c>
      <c r="D63" t="s">
        <v>15</v>
      </c>
      <c r="E63">
        <v>27</v>
      </c>
      <c r="F63" t="s">
        <v>13</v>
      </c>
      <c r="G63" s="6">
        <v>44236</v>
      </c>
      <c r="H63" t="s">
        <v>21</v>
      </c>
      <c r="I63" s="22">
        <v>91650</v>
      </c>
      <c r="J63" t="s">
        <v>204</v>
      </c>
      <c r="K63" s="16">
        <f ca="1">(TODAY()-staff[[#This Row],[Date Joined]])/365</f>
        <v>3.2657534246575342</v>
      </c>
      <c r="L63" s="22">
        <f ca="1">IF(staff[[#This Row],[Tenure]]&gt;2,3%*staff[[#This Row],[Salary]],2%*staff[[#This Row],[Salary]])</f>
        <v>2749.5</v>
      </c>
      <c r="M63">
        <f>VLOOKUP(staff[[#This Row],[Rating]],rate,2,0)</f>
        <v>4</v>
      </c>
    </row>
    <row r="64" spans="3:13" x14ac:dyDescent="0.3">
      <c r="C64" t="s">
        <v>144</v>
      </c>
      <c r="D64" t="s">
        <v>206</v>
      </c>
      <c r="E64">
        <v>32</v>
      </c>
      <c r="F64" t="s">
        <v>16</v>
      </c>
      <c r="G64" s="6">
        <v>44713</v>
      </c>
      <c r="H64" t="s">
        <v>12</v>
      </c>
      <c r="I64" s="22">
        <v>91310</v>
      </c>
      <c r="J64" t="s">
        <v>205</v>
      </c>
      <c r="K64" s="16">
        <f ca="1">(TODAY()-staff[[#This Row],[Date Joined]])/365</f>
        <v>1.9589041095890412</v>
      </c>
      <c r="L64" s="22">
        <f ca="1">IF(staff[[#This Row],[Tenure]]&gt;2,3%*staff[[#This Row],[Salary]],2%*staff[[#This Row],[Salary]])</f>
        <v>1826.2</v>
      </c>
      <c r="M64">
        <f>VLOOKUP(staff[[#This Row],[Rating]],rate,2,0)</f>
        <v>3</v>
      </c>
    </row>
    <row r="65" spans="3:13" x14ac:dyDescent="0.3">
      <c r="C65" t="s">
        <v>52</v>
      </c>
      <c r="D65" t="s">
        <v>206</v>
      </c>
      <c r="E65">
        <v>32</v>
      </c>
      <c r="F65" t="s">
        <v>16</v>
      </c>
      <c r="G65" s="6">
        <v>44774</v>
      </c>
      <c r="H65" t="s">
        <v>12</v>
      </c>
      <c r="I65" s="22">
        <v>91310</v>
      </c>
      <c r="J65" t="s">
        <v>204</v>
      </c>
      <c r="K65" s="16">
        <f ca="1">(TODAY()-staff[[#This Row],[Date Joined]])/365</f>
        <v>1.7917808219178082</v>
      </c>
      <c r="L65" s="22">
        <f ca="1">IF(staff[[#This Row],[Tenure]]&gt;2,3%*staff[[#This Row],[Salary]],2%*staff[[#This Row],[Salary]])</f>
        <v>1826.2</v>
      </c>
      <c r="M65">
        <f>VLOOKUP(staff[[#This Row],[Rating]],rate,2,0)</f>
        <v>3</v>
      </c>
    </row>
    <row r="66" spans="3:13" x14ac:dyDescent="0.3">
      <c r="C66" t="s">
        <v>111</v>
      </c>
      <c r="D66" t="s">
        <v>206</v>
      </c>
      <c r="E66">
        <v>27</v>
      </c>
      <c r="F66" t="s">
        <v>13</v>
      </c>
      <c r="G66" s="6">
        <v>44212</v>
      </c>
      <c r="H66" t="s">
        <v>12</v>
      </c>
      <c r="I66" s="22">
        <v>90700</v>
      </c>
      <c r="J66" t="s">
        <v>205</v>
      </c>
      <c r="K66" s="16">
        <f ca="1">(TODAY()-staff[[#This Row],[Date Joined]])/365</f>
        <v>3.3315068493150686</v>
      </c>
      <c r="L66" s="22">
        <f ca="1">IF(staff[[#This Row],[Tenure]]&gt;2,3%*staff[[#This Row],[Salary]],2%*staff[[#This Row],[Salary]])</f>
        <v>2721</v>
      </c>
      <c r="M66">
        <f>VLOOKUP(staff[[#This Row],[Rating]],rate,2,0)</f>
        <v>4</v>
      </c>
    </row>
    <row r="67" spans="3:13" x14ac:dyDescent="0.3">
      <c r="C67" t="s">
        <v>11</v>
      </c>
      <c r="D67" t="s">
        <v>206</v>
      </c>
      <c r="E67">
        <v>26</v>
      </c>
      <c r="F67" t="s">
        <v>13</v>
      </c>
      <c r="G67" s="6">
        <v>44271</v>
      </c>
      <c r="H67" t="s">
        <v>12</v>
      </c>
      <c r="I67" s="22">
        <v>90700</v>
      </c>
      <c r="J67" t="s">
        <v>204</v>
      </c>
      <c r="K67" s="16">
        <f ca="1">(TODAY()-staff[[#This Row],[Date Joined]])/365</f>
        <v>3.1698630136986301</v>
      </c>
      <c r="L67" s="22">
        <f ca="1">IF(staff[[#This Row],[Tenure]]&gt;2,3%*staff[[#This Row],[Salary]],2%*staff[[#This Row],[Salary]])</f>
        <v>2721</v>
      </c>
      <c r="M67">
        <f>VLOOKUP(staff[[#This Row],[Rating]],rate,2,0)</f>
        <v>4</v>
      </c>
    </row>
    <row r="68" spans="3:13" x14ac:dyDescent="0.3">
      <c r="C68" t="s">
        <v>117</v>
      </c>
      <c r="D68" t="s">
        <v>15</v>
      </c>
      <c r="E68">
        <v>37</v>
      </c>
      <c r="F68" t="s">
        <v>24</v>
      </c>
      <c r="G68" s="6">
        <v>44277</v>
      </c>
      <c r="H68" t="s">
        <v>12</v>
      </c>
      <c r="I68" s="22">
        <v>88050</v>
      </c>
      <c r="J68" t="s">
        <v>205</v>
      </c>
      <c r="K68" s="16">
        <f ca="1">(TODAY()-staff[[#This Row],[Date Joined]])/365</f>
        <v>3.1534246575342464</v>
      </c>
      <c r="L68" s="22">
        <f ca="1">IF(staff[[#This Row],[Tenure]]&gt;2,3%*staff[[#This Row],[Salary]],2%*staff[[#This Row],[Salary]])</f>
        <v>2641.5</v>
      </c>
      <c r="M68">
        <f>VLOOKUP(staff[[#This Row],[Rating]],rate,2,0)</f>
        <v>2</v>
      </c>
    </row>
    <row r="69" spans="3:13" x14ac:dyDescent="0.3">
      <c r="C69" t="s">
        <v>23</v>
      </c>
      <c r="D69" t="s">
        <v>15</v>
      </c>
      <c r="E69">
        <v>37</v>
      </c>
      <c r="F69" t="s">
        <v>24</v>
      </c>
      <c r="G69" s="6">
        <v>44338</v>
      </c>
      <c r="H69" t="s">
        <v>12</v>
      </c>
      <c r="I69" s="22">
        <v>88050</v>
      </c>
      <c r="J69" t="s">
        <v>204</v>
      </c>
      <c r="K69" s="16">
        <f ca="1">(TODAY()-staff[[#This Row],[Date Joined]])/365</f>
        <v>2.9863013698630136</v>
      </c>
      <c r="L69" s="22">
        <f ca="1">IF(staff[[#This Row],[Tenure]]&gt;2,3%*staff[[#This Row],[Salary]],2%*staff[[#This Row],[Salary]])</f>
        <v>2641.5</v>
      </c>
      <c r="M69">
        <f>VLOOKUP(staff[[#This Row],[Rating]],rate,2,0)</f>
        <v>2</v>
      </c>
    </row>
    <row r="70" spans="3:13" x14ac:dyDescent="0.3">
      <c r="C70" t="s">
        <v>165</v>
      </c>
      <c r="D70" t="s">
        <v>8</v>
      </c>
      <c r="E70">
        <v>40</v>
      </c>
      <c r="F70" t="s">
        <v>16</v>
      </c>
      <c r="G70" s="6">
        <v>44276</v>
      </c>
      <c r="H70" t="s">
        <v>12</v>
      </c>
      <c r="I70" s="22">
        <v>87620</v>
      </c>
      <c r="J70" t="s">
        <v>205</v>
      </c>
      <c r="K70" s="16">
        <f ca="1">(TODAY()-staff[[#This Row],[Date Joined]])/365</f>
        <v>3.1561643835616437</v>
      </c>
      <c r="L70" s="22">
        <f ca="1">IF(staff[[#This Row],[Tenure]]&gt;2,3%*staff[[#This Row],[Salary]],2%*staff[[#This Row],[Salary]])</f>
        <v>2628.6</v>
      </c>
      <c r="M70">
        <f>VLOOKUP(staff[[#This Row],[Rating]],rate,2,0)</f>
        <v>3</v>
      </c>
    </row>
    <row r="71" spans="3:13" x14ac:dyDescent="0.3">
      <c r="C71" t="s">
        <v>74</v>
      </c>
      <c r="D71" t="s">
        <v>8</v>
      </c>
      <c r="E71">
        <v>40</v>
      </c>
      <c r="F71" t="s">
        <v>16</v>
      </c>
      <c r="G71" s="6">
        <v>44337</v>
      </c>
      <c r="H71" t="s">
        <v>12</v>
      </c>
      <c r="I71" s="22">
        <v>87620</v>
      </c>
      <c r="J71" t="s">
        <v>204</v>
      </c>
      <c r="K71" s="16">
        <f ca="1">(TODAY()-staff[[#This Row],[Date Joined]])/365</f>
        <v>2.989041095890411</v>
      </c>
      <c r="L71" s="22">
        <f ca="1">IF(staff[[#This Row],[Tenure]]&gt;2,3%*staff[[#This Row],[Salary]],2%*staff[[#This Row],[Salary]])</f>
        <v>2628.6</v>
      </c>
      <c r="M71">
        <f>VLOOKUP(staff[[#This Row],[Rating]],rate,2,0)</f>
        <v>3</v>
      </c>
    </row>
    <row r="72" spans="3:13" x14ac:dyDescent="0.3">
      <c r="C72" t="s">
        <v>180</v>
      </c>
      <c r="D72" t="s">
        <v>8</v>
      </c>
      <c r="E72">
        <v>33</v>
      </c>
      <c r="F72" t="s">
        <v>16</v>
      </c>
      <c r="G72" s="6">
        <v>44747</v>
      </c>
      <c r="H72" t="s">
        <v>21</v>
      </c>
      <c r="I72" s="22">
        <v>86570</v>
      </c>
      <c r="J72" t="s">
        <v>205</v>
      </c>
      <c r="K72" s="16">
        <f ca="1">(TODAY()-staff[[#This Row],[Date Joined]])/365</f>
        <v>1.8657534246575342</v>
      </c>
      <c r="L72" s="22">
        <f ca="1">IF(staff[[#This Row],[Tenure]]&gt;2,3%*staff[[#This Row],[Salary]],2%*staff[[#This Row],[Salary]])</f>
        <v>1731.4</v>
      </c>
      <c r="M72">
        <f>VLOOKUP(staff[[#This Row],[Rating]],rate,2,0)</f>
        <v>3</v>
      </c>
    </row>
    <row r="73" spans="3:13" x14ac:dyDescent="0.3">
      <c r="C73" t="s">
        <v>88</v>
      </c>
      <c r="D73" t="s">
        <v>8</v>
      </c>
      <c r="E73">
        <v>33</v>
      </c>
      <c r="F73" t="s">
        <v>16</v>
      </c>
      <c r="G73" s="6">
        <v>44809</v>
      </c>
      <c r="H73" t="s">
        <v>21</v>
      </c>
      <c r="I73" s="22">
        <v>86570</v>
      </c>
      <c r="J73" t="s">
        <v>204</v>
      </c>
      <c r="K73" s="16">
        <f ca="1">(TODAY()-staff[[#This Row],[Date Joined]])/365</f>
        <v>1.6958904109589041</v>
      </c>
      <c r="L73" s="22">
        <f ca="1">IF(staff[[#This Row],[Tenure]]&gt;2,3%*staff[[#This Row],[Salary]],2%*staff[[#This Row],[Salary]])</f>
        <v>1731.4</v>
      </c>
      <c r="M73">
        <f>VLOOKUP(staff[[#This Row],[Rating]],rate,2,0)</f>
        <v>3</v>
      </c>
    </row>
    <row r="74" spans="3:13" x14ac:dyDescent="0.3">
      <c r="C74" t="s">
        <v>121</v>
      </c>
      <c r="D74" t="s">
        <v>8</v>
      </c>
      <c r="E74">
        <v>34</v>
      </c>
      <c r="F74" t="s">
        <v>16</v>
      </c>
      <c r="G74" s="6">
        <v>44397</v>
      </c>
      <c r="H74" t="s">
        <v>21</v>
      </c>
      <c r="I74" s="22">
        <v>85000</v>
      </c>
      <c r="J74" t="s">
        <v>205</v>
      </c>
      <c r="K74" s="16">
        <f ca="1">(TODAY()-staff[[#This Row],[Date Joined]])/365</f>
        <v>2.8246575342465752</v>
      </c>
      <c r="L74" s="22">
        <f ca="1">IF(staff[[#This Row],[Tenure]]&gt;2,3%*staff[[#This Row],[Salary]],2%*staff[[#This Row],[Salary]])</f>
        <v>2550</v>
      </c>
      <c r="M74">
        <f>VLOOKUP(staff[[#This Row],[Rating]],rate,2,0)</f>
        <v>3</v>
      </c>
    </row>
    <row r="75" spans="3:13" x14ac:dyDescent="0.3">
      <c r="C75" t="s">
        <v>28</v>
      </c>
      <c r="D75" t="s">
        <v>8</v>
      </c>
      <c r="E75">
        <v>34</v>
      </c>
      <c r="F75" t="s">
        <v>16</v>
      </c>
      <c r="G75" s="6">
        <v>44459</v>
      </c>
      <c r="H75" t="s">
        <v>21</v>
      </c>
      <c r="I75" s="22">
        <v>85000</v>
      </c>
      <c r="J75" t="s">
        <v>204</v>
      </c>
      <c r="K75" s="16">
        <f ca="1">(TODAY()-staff[[#This Row],[Date Joined]])/365</f>
        <v>2.6547945205479451</v>
      </c>
      <c r="L75" s="22">
        <f ca="1">IF(staff[[#This Row],[Tenure]]&gt;2,3%*staff[[#This Row],[Salary]],2%*staff[[#This Row],[Salary]])</f>
        <v>2550</v>
      </c>
      <c r="M75">
        <f>VLOOKUP(staff[[#This Row],[Rating]],rate,2,0)</f>
        <v>3</v>
      </c>
    </row>
    <row r="76" spans="3:13" x14ac:dyDescent="0.3">
      <c r="C76" t="s">
        <v>184</v>
      </c>
      <c r="D76" t="s">
        <v>8</v>
      </c>
      <c r="E76">
        <v>27</v>
      </c>
      <c r="F76" t="s">
        <v>16</v>
      </c>
      <c r="G76" s="6">
        <v>44625</v>
      </c>
      <c r="H76" t="s">
        <v>12</v>
      </c>
      <c r="I76" s="22">
        <v>83750</v>
      </c>
      <c r="J76" t="s">
        <v>205</v>
      </c>
      <c r="K76" s="16">
        <f ca="1">(TODAY()-staff[[#This Row],[Date Joined]])/365</f>
        <v>2.2000000000000002</v>
      </c>
      <c r="L76" s="22">
        <f ca="1">IF(staff[[#This Row],[Tenure]]&gt;2,3%*staff[[#This Row],[Salary]],2%*staff[[#This Row],[Salary]])</f>
        <v>2512.5</v>
      </c>
      <c r="M76">
        <f>VLOOKUP(staff[[#This Row],[Rating]],rate,2,0)</f>
        <v>3</v>
      </c>
    </row>
    <row r="77" spans="3:13" x14ac:dyDescent="0.3">
      <c r="C77" t="s">
        <v>92</v>
      </c>
      <c r="D77" t="s">
        <v>8</v>
      </c>
      <c r="E77">
        <v>27</v>
      </c>
      <c r="F77" t="s">
        <v>16</v>
      </c>
      <c r="G77" s="6">
        <v>44686</v>
      </c>
      <c r="H77" t="s">
        <v>12</v>
      </c>
      <c r="I77" s="22">
        <v>83750</v>
      </c>
      <c r="J77" t="s">
        <v>204</v>
      </c>
      <c r="K77" s="16">
        <f ca="1">(TODAY()-staff[[#This Row],[Date Joined]])/365</f>
        <v>2.032876712328767</v>
      </c>
      <c r="L77" s="22">
        <f ca="1">IF(staff[[#This Row],[Tenure]]&gt;2,3%*staff[[#This Row],[Salary]],2%*staff[[#This Row],[Salary]])</f>
        <v>2512.5</v>
      </c>
      <c r="M77">
        <f>VLOOKUP(staff[[#This Row],[Rating]],rate,2,0)</f>
        <v>3</v>
      </c>
    </row>
    <row r="78" spans="3:13" x14ac:dyDescent="0.3">
      <c r="C78" t="s">
        <v>132</v>
      </c>
      <c r="D78" t="s">
        <v>8</v>
      </c>
      <c r="E78">
        <v>25</v>
      </c>
      <c r="F78" t="s">
        <v>13</v>
      </c>
      <c r="G78" s="6">
        <v>44633</v>
      </c>
      <c r="H78" t="s">
        <v>12</v>
      </c>
      <c r="I78" s="22">
        <v>80700</v>
      </c>
      <c r="J78" t="s">
        <v>205</v>
      </c>
      <c r="K78" s="16">
        <f ca="1">(TODAY()-staff[[#This Row],[Date Joined]])/365</f>
        <v>2.1780821917808217</v>
      </c>
      <c r="L78" s="22">
        <f ca="1">IF(staff[[#This Row],[Tenure]]&gt;2,3%*staff[[#This Row],[Salary]],2%*staff[[#This Row],[Salary]])</f>
        <v>2421</v>
      </c>
      <c r="M78">
        <f>VLOOKUP(staff[[#This Row],[Rating]],rate,2,0)</f>
        <v>4</v>
      </c>
    </row>
    <row r="79" spans="3:13" x14ac:dyDescent="0.3">
      <c r="C79" t="s">
        <v>39</v>
      </c>
      <c r="D79" t="s">
        <v>8</v>
      </c>
      <c r="E79">
        <v>25</v>
      </c>
      <c r="F79" t="s">
        <v>13</v>
      </c>
      <c r="G79" s="6">
        <v>44694</v>
      </c>
      <c r="H79" t="s">
        <v>12</v>
      </c>
      <c r="I79" s="22">
        <v>80700</v>
      </c>
      <c r="J79" t="s">
        <v>204</v>
      </c>
      <c r="K79" s="16">
        <f ca="1">(TODAY()-staff[[#This Row],[Date Joined]])/365</f>
        <v>2.010958904109589</v>
      </c>
      <c r="L79" s="22">
        <f ca="1">IF(staff[[#This Row],[Tenure]]&gt;2,3%*staff[[#This Row],[Salary]],2%*staff[[#This Row],[Salary]])</f>
        <v>2421</v>
      </c>
      <c r="M79">
        <f>VLOOKUP(staff[[#This Row],[Rating]],rate,2,0)</f>
        <v>4</v>
      </c>
    </row>
    <row r="80" spans="3:13" x14ac:dyDescent="0.3">
      <c r="C80" t="s">
        <v>196</v>
      </c>
      <c r="D80" t="s">
        <v>15</v>
      </c>
      <c r="E80">
        <v>20</v>
      </c>
      <c r="F80" t="s">
        <v>16</v>
      </c>
      <c r="G80" s="6">
        <v>44683</v>
      </c>
      <c r="H80" t="s">
        <v>9</v>
      </c>
      <c r="I80" s="22">
        <v>79570</v>
      </c>
      <c r="J80" t="s">
        <v>205</v>
      </c>
      <c r="K80" s="16">
        <f ca="1">(TODAY()-staff[[#This Row],[Date Joined]])/365</f>
        <v>2.0410958904109591</v>
      </c>
      <c r="L80" s="22">
        <f ca="1">IF(staff[[#This Row],[Tenure]]&gt;2,3%*staff[[#This Row],[Salary]],2%*staff[[#This Row],[Salary]])</f>
        <v>2387.1</v>
      </c>
      <c r="M80">
        <f>VLOOKUP(staff[[#This Row],[Rating]],rate,2,0)</f>
        <v>3</v>
      </c>
    </row>
    <row r="81" spans="3:13" x14ac:dyDescent="0.3">
      <c r="C81" t="s">
        <v>104</v>
      </c>
      <c r="D81" t="s">
        <v>15</v>
      </c>
      <c r="E81">
        <v>20</v>
      </c>
      <c r="F81" t="s">
        <v>16</v>
      </c>
      <c r="G81" s="6">
        <v>44744</v>
      </c>
      <c r="H81" t="s">
        <v>9</v>
      </c>
      <c r="I81" s="22">
        <v>79570</v>
      </c>
      <c r="J81" t="s">
        <v>204</v>
      </c>
      <c r="K81" s="16">
        <f ca="1">(TODAY()-staff[[#This Row],[Date Joined]])/365</f>
        <v>1.8739726027397261</v>
      </c>
      <c r="L81" s="22">
        <f ca="1">IF(staff[[#This Row],[Tenure]]&gt;2,3%*staff[[#This Row],[Salary]],2%*staff[[#This Row],[Salary]])</f>
        <v>1591.4</v>
      </c>
      <c r="M81">
        <f>VLOOKUP(staff[[#This Row],[Rating]],rate,2,0)</f>
        <v>3</v>
      </c>
    </row>
    <row r="82" spans="3:13" x14ac:dyDescent="0.3">
      <c r="C82" t="s">
        <v>140</v>
      </c>
      <c r="D82" t="s">
        <v>8</v>
      </c>
      <c r="E82">
        <v>36</v>
      </c>
      <c r="F82" t="s">
        <v>16</v>
      </c>
      <c r="G82" s="6">
        <v>44433</v>
      </c>
      <c r="H82" t="s">
        <v>19</v>
      </c>
      <c r="I82" s="22">
        <v>78540</v>
      </c>
      <c r="J82" t="s">
        <v>205</v>
      </c>
      <c r="K82" s="16">
        <f ca="1">(TODAY()-staff[[#This Row],[Date Joined]])/365</f>
        <v>2.7260273972602738</v>
      </c>
      <c r="L82" s="22">
        <f ca="1">IF(staff[[#This Row],[Tenure]]&gt;2,3%*staff[[#This Row],[Salary]],2%*staff[[#This Row],[Salary]])</f>
        <v>2356.1999999999998</v>
      </c>
      <c r="M82">
        <f>VLOOKUP(staff[[#This Row],[Rating]],rate,2,0)</f>
        <v>3</v>
      </c>
    </row>
    <row r="83" spans="3:13" x14ac:dyDescent="0.3">
      <c r="C83" t="s">
        <v>48</v>
      </c>
      <c r="D83" t="s">
        <v>8</v>
      </c>
      <c r="E83">
        <v>36</v>
      </c>
      <c r="F83" t="s">
        <v>16</v>
      </c>
      <c r="G83" s="6">
        <v>44494</v>
      </c>
      <c r="H83" t="s">
        <v>19</v>
      </c>
      <c r="I83" s="22">
        <v>78540</v>
      </c>
      <c r="J83" t="s">
        <v>204</v>
      </c>
      <c r="K83" s="16">
        <f ca="1">(TODAY()-staff[[#This Row],[Date Joined]])/365</f>
        <v>2.558904109589041</v>
      </c>
      <c r="L83" s="22">
        <f ca="1">IF(staff[[#This Row],[Tenure]]&gt;2,3%*staff[[#This Row],[Salary]],2%*staff[[#This Row],[Salary]])</f>
        <v>2356.1999999999998</v>
      </c>
      <c r="M83">
        <f>VLOOKUP(staff[[#This Row],[Rating]],rate,2,0)</f>
        <v>3</v>
      </c>
    </row>
    <row r="84" spans="3:13" x14ac:dyDescent="0.3">
      <c r="C84" t="s">
        <v>163</v>
      </c>
      <c r="D84" t="s">
        <v>8</v>
      </c>
      <c r="E84">
        <v>36</v>
      </c>
      <c r="F84" t="s">
        <v>16</v>
      </c>
      <c r="G84" s="6">
        <v>44468</v>
      </c>
      <c r="H84" t="s">
        <v>9</v>
      </c>
      <c r="I84" s="22">
        <v>78390</v>
      </c>
      <c r="J84" t="s">
        <v>205</v>
      </c>
      <c r="K84" s="16">
        <f ca="1">(TODAY()-staff[[#This Row],[Date Joined]])/365</f>
        <v>2.6301369863013697</v>
      </c>
      <c r="L84" s="22">
        <f ca="1">IF(staff[[#This Row],[Tenure]]&gt;2,3%*staff[[#This Row],[Salary]],2%*staff[[#This Row],[Salary]])</f>
        <v>2351.6999999999998</v>
      </c>
      <c r="M84">
        <f>VLOOKUP(staff[[#This Row],[Rating]],rate,2,0)</f>
        <v>3</v>
      </c>
    </row>
    <row r="85" spans="3:13" x14ac:dyDescent="0.3">
      <c r="C85" t="s">
        <v>72</v>
      </c>
      <c r="D85" t="s">
        <v>8</v>
      </c>
      <c r="E85">
        <v>36</v>
      </c>
      <c r="F85" t="s">
        <v>16</v>
      </c>
      <c r="G85" s="6">
        <v>44529</v>
      </c>
      <c r="H85" t="s">
        <v>9</v>
      </c>
      <c r="I85" s="22">
        <v>78390</v>
      </c>
      <c r="J85" t="s">
        <v>204</v>
      </c>
      <c r="K85" s="16">
        <f ca="1">(TODAY()-staff[[#This Row],[Date Joined]])/365</f>
        <v>2.463013698630137</v>
      </c>
      <c r="L85" s="22">
        <f ca="1">IF(staff[[#This Row],[Tenure]]&gt;2,3%*staff[[#This Row],[Salary]],2%*staff[[#This Row],[Salary]])</f>
        <v>2351.6999999999998</v>
      </c>
      <c r="M85">
        <f>VLOOKUP(staff[[#This Row],[Rating]],rate,2,0)</f>
        <v>3</v>
      </c>
    </row>
    <row r="86" spans="3:13" x14ac:dyDescent="0.3">
      <c r="C86" t="s">
        <v>153</v>
      </c>
      <c r="D86" t="s">
        <v>8</v>
      </c>
      <c r="E86">
        <v>22</v>
      </c>
      <c r="F86" t="s">
        <v>13</v>
      </c>
      <c r="G86" s="6">
        <v>44388</v>
      </c>
      <c r="H86" t="s">
        <v>9</v>
      </c>
      <c r="I86" s="22">
        <v>76900</v>
      </c>
      <c r="J86" t="s">
        <v>205</v>
      </c>
      <c r="K86" s="16">
        <f ca="1">(TODAY()-staff[[#This Row],[Date Joined]])/365</f>
        <v>2.8493150684931505</v>
      </c>
      <c r="L86" s="22">
        <f ca="1">IF(staff[[#This Row],[Tenure]]&gt;2,3%*staff[[#This Row],[Salary]],2%*staff[[#This Row],[Salary]])</f>
        <v>2307</v>
      </c>
      <c r="M86">
        <f>VLOOKUP(staff[[#This Row],[Rating]],rate,2,0)</f>
        <v>4</v>
      </c>
    </row>
    <row r="87" spans="3:13" x14ac:dyDescent="0.3">
      <c r="C87" t="s">
        <v>62</v>
      </c>
      <c r="D87" t="s">
        <v>8</v>
      </c>
      <c r="E87">
        <v>22</v>
      </c>
      <c r="F87" t="s">
        <v>13</v>
      </c>
      <c r="G87" s="6">
        <v>44450</v>
      </c>
      <c r="H87" t="s">
        <v>9</v>
      </c>
      <c r="I87" s="22">
        <v>76900</v>
      </c>
      <c r="J87" t="s">
        <v>204</v>
      </c>
      <c r="K87" s="16">
        <f ca="1">(TODAY()-staff[[#This Row],[Date Joined]])/365</f>
        <v>2.6794520547945204</v>
      </c>
      <c r="L87" s="22">
        <f ca="1">IF(staff[[#This Row],[Tenure]]&gt;2,3%*staff[[#This Row],[Salary]],2%*staff[[#This Row],[Salary]])</f>
        <v>2307</v>
      </c>
      <c r="M87">
        <f>VLOOKUP(staff[[#This Row],[Rating]],rate,2,0)</f>
        <v>4</v>
      </c>
    </row>
    <row r="88" spans="3:13" x14ac:dyDescent="0.3">
      <c r="C88" t="s">
        <v>128</v>
      </c>
      <c r="D88" t="s">
        <v>8</v>
      </c>
      <c r="E88">
        <v>28</v>
      </c>
      <c r="F88" t="s">
        <v>16</v>
      </c>
      <c r="G88" s="6">
        <v>44124</v>
      </c>
      <c r="H88" t="s">
        <v>21</v>
      </c>
      <c r="I88" s="22">
        <v>75970</v>
      </c>
      <c r="J88" t="s">
        <v>205</v>
      </c>
      <c r="K88" s="16">
        <f ca="1">(TODAY()-staff[[#This Row],[Date Joined]])/365</f>
        <v>3.5726027397260274</v>
      </c>
      <c r="L88" s="22">
        <f ca="1">IF(staff[[#This Row],[Tenure]]&gt;2,3%*staff[[#This Row],[Salary]],2%*staff[[#This Row],[Salary]])</f>
        <v>2279.1</v>
      </c>
      <c r="M88">
        <f>VLOOKUP(staff[[#This Row],[Rating]],rate,2,0)</f>
        <v>3</v>
      </c>
    </row>
    <row r="89" spans="3:13" x14ac:dyDescent="0.3">
      <c r="C89" t="s">
        <v>35</v>
      </c>
      <c r="D89" t="s">
        <v>8</v>
      </c>
      <c r="E89">
        <v>28</v>
      </c>
      <c r="F89" t="s">
        <v>16</v>
      </c>
      <c r="G89" s="6">
        <v>44185</v>
      </c>
      <c r="H89" t="s">
        <v>21</v>
      </c>
      <c r="I89" s="22">
        <v>75970</v>
      </c>
      <c r="J89" t="s">
        <v>204</v>
      </c>
      <c r="K89" s="16">
        <f ca="1">(TODAY()-staff[[#This Row],[Date Joined]])/365</f>
        <v>3.4054794520547946</v>
      </c>
      <c r="L89" s="22">
        <f ca="1">IF(staff[[#This Row],[Tenure]]&gt;2,3%*staff[[#This Row],[Salary]],2%*staff[[#This Row],[Salary]])</f>
        <v>2279.1</v>
      </c>
      <c r="M89">
        <f>VLOOKUP(staff[[#This Row],[Rating]],rate,2,0)</f>
        <v>3</v>
      </c>
    </row>
    <row r="90" spans="3:13" x14ac:dyDescent="0.3">
      <c r="C90" t="s">
        <v>169</v>
      </c>
      <c r="D90" t="s">
        <v>15</v>
      </c>
      <c r="E90">
        <v>21</v>
      </c>
      <c r="F90" t="s">
        <v>16</v>
      </c>
      <c r="G90" s="6">
        <v>44180</v>
      </c>
      <c r="H90" t="s">
        <v>56</v>
      </c>
      <c r="I90" s="22">
        <v>75880</v>
      </c>
      <c r="J90" t="s">
        <v>205</v>
      </c>
      <c r="K90" s="16">
        <f ca="1">(TODAY()-staff[[#This Row],[Date Joined]])/365</f>
        <v>3.419178082191781</v>
      </c>
      <c r="L90" s="22">
        <f ca="1">IF(staff[[#This Row],[Tenure]]&gt;2,3%*staff[[#This Row],[Salary]],2%*staff[[#This Row],[Salary]])</f>
        <v>2276.4</v>
      </c>
      <c r="M90">
        <f>VLOOKUP(staff[[#This Row],[Rating]],rate,2,0)</f>
        <v>3</v>
      </c>
    </row>
    <row r="91" spans="3:13" x14ac:dyDescent="0.3">
      <c r="C91" t="s">
        <v>78</v>
      </c>
      <c r="D91" t="s">
        <v>15</v>
      </c>
      <c r="E91">
        <v>21</v>
      </c>
      <c r="F91" t="s">
        <v>16</v>
      </c>
      <c r="G91" s="6">
        <v>44242</v>
      </c>
      <c r="H91" t="s">
        <v>56</v>
      </c>
      <c r="I91" s="22">
        <v>75880</v>
      </c>
      <c r="J91" t="s">
        <v>204</v>
      </c>
      <c r="K91" s="16">
        <f ca="1">(TODAY()-staff[[#This Row],[Date Joined]])/365</f>
        <v>3.2493150684931509</v>
      </c>
      <c r="L91" s="22">
        <f ca="1">IF(staff[[#This Row],[Tenure]]&gt;2,3%*staff[[#This Row],[Salary]],2%*staff[[#This Row],[Salary]])</f>
        <v>2276.4</v>
      </c>
      <c r="M91">
        <f>VLOOKUP(staff[[#This Row],[Rating]],rate,2,0)</f>
        <v>3</v>
      </c>
    </row>
    <row r="92" spans="3:13" x14ac:dyDescent="0.3">
      <c r="C92" t="s">
        <v>134</v>
      </c>
      <c r="D92" t="s">
        <v>8</v>
      </c>
      <c r="E92">
        <v>33</v>
      </c>
      <c r="F92" t="s">
        <v>42</v>
      </c>
      <c r="G92" s="6">
        <v>44313</v>
      </c>
      <c r="H92" t="s">
        <v>12</v>
      </c>
      <c r="I92" s="22">
        <v>75480</v>
      </c>
      <c r="J92" t="s">
        <v>205</v>
      </c>
      <c r="K92" s="16">
        <f ca="1">(TODAY()-staff[[#This Row],[Date Joined]])/365</f>
        <v>3.0547945205479454</v>
      </c>
      <c r="L92" s="22">
        <f ca="1">IF(staff[[#This Row],[Tenure]]&gt;2,3%*staff[[#This Row],[Salary]],2%*staff[[#This Row],[Salary]])</f>
        <v>2264.4</v>
      </c>
      <c r="M92">
        <f>VLOOKUP(staff[[#This Row],[Rating]],rate,2,0)</f>
        <v>1</v>
      </c>
    </row>
    <row r="93" spans="3:13" x14ac:dyDescent="0.3">
      <c r="C93" t="s">
        <v>41</v>
      </c>
      <c r="D93" t="s">
        <v>8</v>
      </c>
      <c r="E93">
        <v>33</v>
      </c>
      <c r="F93" t="s">
        <v>42</v>
      </c>
      <c r="G93" s="6">
        <v>44374</v>
      </c>
      <c r="H93" t="s">
        <v>12</v>
      </c>
      <c r="I93" s="22">
        <v>75480</v>
      </c>
      <c r="J93" t="s">
        <v>204</v>
      </c>
      <c r="K93" s="16">
        <f ca="1">(TODAY()-staff[[#This Row],[Date Joined]])/365</f>
        <v>2.8876712328767122</v>
      </c>
      <c r="L93" s="22">
        <f ca="1">IF(staff[[#This Row],[Tenure]]&gt;2,3%*staff[[#This Row],[Salary]],2%*staff[[#This Row],[Salary]])</f>
        <v>2264.4</v>
      </c>
      <c r="M93">
        <f>VLOOKUP(staff[[#This Row],[Rating]],rate,2,0)</f>
        <v>1</v>
      </c>
    </row>
    <row r="94" spans="3:13" x14ac:dyDescent="0.3">
      <c r="C94" t="s">
        <v>187</v>
      </c>
      <c r="D94" t="s">
        <v>8</v>
      </c>
      <c r="E94">
        <v>33</v>
      </c>
      <c r="F94" t="s">
        <v>16</v>
      </c>
      <c r="G94" s="6">
        <v>44253</v>
      </c>
      <c r="H94" t="s">
        <v>12</v>
      </c>
      <c r="I94" s="22">
        <v>75280</v>
      </c>
      <c r="J94" t="s">
        <v>205</v>
      </c>
      <c r="K94" s="16">
        <f ca="1">(TODAY()-staff[[#This Row],[Date Joined]])/365</f>
        <v>3.2191780821917808</v>
      </c>
      <c r="L94" s="22">
        <f ca="1">IF(staff[[#This Row],[Tenure]]&gt;2,3%*staff[[#This Row],[Salary]],2%*staff[[#This Row],[Salary]])</f>
        <v>2258.4</v>
      </c>
      <c r="M94">
        <f>VLOOKUP(staff[[#This Row],[Rating]],rate,2,0)</f>
        <v>3</v>
      </c>
    </row>
    <row r="95" spans="3:13" x14ac:dyDescent="0.3">
      <c r="C95" t="s">
        <v>95</v>
      </c>
      <c r="D95" t="s">
        <v>8</v>
      </c>
      <c r="E95">
        <v>33</v>
      </c>
      <c r="F95" t="s">
        <v>16</v>
      </c>
      <c r="G95" s="6">
        <v>44312</v>
      </c>
      <c r="H95" t="s">
        <v>12</v>
      </c>
      <c r="I95" s="22">
        <v>75280</v>
      </c>
      <c r="J95" t="s">
        <v>204</v>
      </c>
      <c r="K95" s="16">
        <f ca="1">(TODAY()-staff[[#This Row],[Date Joined]])/365</f>
        <v>3.0575342465753423</v>
      </c>
      <c r="L95" s="22">
        <f ca="1">IF(staff[[#This Row],[Tenure]]&gt;2,3%*staff[[#This Row],[Salary]],2%*staff[[#This Row],[Salary]])</f>
        <v>2258.4</v>
      </c>
      <c r="M95">
        <f>VLOOKUP(staff[[#This Row],[Rating]],rate,2,0)</f>
        <v>3</v>
      </c>
    </row>
    <row r="96" spans="3:13" x14ac:dyDescent="0.3">
      <c r="C96" t="s">
        <v>110</v>
      </c>
      <c r="D96" t="s">
        <v>8</v>
      </c>
      <c r="E96">
        <v>42</v>
      </c>
      <c r="F96" t="s">
        <v>10</v>
      </c>
      <c r="G96" s="6">
        <v>44718</v>
      </c>
      <c r="H96" t="s">
        <v>9</v>
      </c>
      <c r="I96" s="22">
        <v>75000</v>
      </c>
      <c r="J96" t="s">
        <v>205</v>
      </c>
      <c r="K96" s="16">
        <f ca="1">(TODAY()-staff[[#This Row],[Date Joined]])/365</f>
        <v>1.9452054794520548</v>
      </c>
      <c r="L96" s="22">
        <f ca="1">IF(staff[[#This Row],[Tenure]]&gt;2,3%*staff[[#This Row],[Salary]],2%*staff[[#This Row],[Salary]])</f>
        <v>1500</v>
      </c>
      <c r="M96">
        <f>VLOOKUP(staff[[#This Row],[Rating]],rate,2,0)</f>
        <v>5</v>
      </c>
    </row>
    <row r="97" spans="3:13" x14ac:dyDescent="0.3">
      <c r="C97" t="s">
        <v>7</v>
      </c>
      <c r="D97" t="s">
        <v>8</v>
      </c>
      <c r="E97">
        <v>42</v>
      </c>
      <c r="F97" t="s">
        <v>10</v>
      </c>
      <c r="G97" s="6">
        <v>44779</v>
      </c>
      <c r="H97" t="s">
        <v>9</v>
      </c>
      <c r="I97" s="22">
        <v>75000</v>
      </c>
      <c r="J97" t="s">
        <v>204</v>
      </c>
      <c r="K97" s="16">
        <f ca="1">(TODAY()-staff[[#This Row],[Date Joined]])/365</f>
        <v>1.7780821917808218</v>
      </c>
      <c r="L97" s="22">
        <f ca="1">IF(staff[[#This Row],[Tenure]]&gt;2,3%*staff[[#This Row],[Salary]],2%*staff[[#This Row],[Salary]])</f>
        <v>1500</v>
      </c>
      <c r="M97">
        <f>VLOOKUP(staff[[#This Row],[Rating]],rate,2,0)</f>
        <v>5</v>
      </c>
    </row>
    <row r="98" spans="3:13" x14ac:dyDescent="0.3">
      <c r="C98" t="s">
        <v>114</v>
      </c>
      <c r="D98" t="s">
        <v>15</v>
      </c>
      <c r="E98">
        <v>33</v>
      </c>
      <c r="F98" t="s">
        <v>16</v>
      </c>
      <c r="G98" s="6">
        <v>44324</v>
      </c>
      <c r="H98" t="s">
        <v>19</v>
      </c>
      <c r="I98" s="22">
        <v>74550</v>
      </c>
      <c r="J98" t="s">
        <v>205</v>
      </c>
      <c r="K98" s="16">
        <f ca="1">(TODAY()-staff[[#This Row],[Date Joined]])/365</f>
        <v>3.0246575342465754</v>
      </c>
      <c r="L98" s="22">
        <f ca="1">IF(staff[[#This Row],[Tenure]]&gt;2,3%*staff[[#This Row],[Salary]],2%*staff[[#This Row],[Salary]])</f>
        <v>2236.5</v>
      </c>
      <c r="M98">
        <f>VLOOKUP(staff[[#This Row],[Rating]],rate,2,0)</f>
        <v>3</v>
      </c>
    </row>
    <row r="99" spans="3:13" x14ac:dyDescent="0.3">
      <c r="C99" t="s">
        <v>18</v>
      </c>
      <c r="D99" t="s">
        <v>15</v>
      </c>
      <c r="E99">
        <v>33</v>
      </c>
      <c r="F99" t="s">
        <v>16</v>
      </c>
      <c r="G99" s="6">
        <v>44385</v>
      </c>
      <c r="H99" t="s">
        <v>19</v>
      </c>
      <c r="I99" s="22">
        <v>74550</v>
      </c>
      <c r="J99" t="s">
        <v>204</v>
      </c>
      <c r="K99" s="16">
        <f ca="1">(TODAY()-staff[[#This Row],[Date Joined]])/365</f>
        <v>2.8575342465753426</v>
      </c>
      <c r="L99" s="22">
        <f ca="1">IF(staff[[#This Row],[Tenure]]&gt;2,3%*staff[[#This Row],[Salary]],2%*staff[[#This Row],[Salary]])</f>
        <v>2236.5</v>
      </c>
      <c r="M99">
        <f>VLOOKUP(staff[[#This Row],[Rating]],rate,2,0)</f>
        <v>3</v>
      </c>
    </row>
    <row r="100" spans="3:13" x14ac:dyDescent="0.3">
      <c r="C100" t="s">
        <v>186</v>
      </c>
      <c r="D100" t="s">
        <v>15</v>
      </c>
      <c r="E100">
        <v>36</v>
      </c>
      <c r="F100" t="s">
        <v>16</v>
      </c>
      <c r="G100" s="6">
        <v>44272</v>
      </c>
      <c r="H100" t="s">
        <v>21</v>
      </c>
      <c r="I100" s="22">
        <v>71380</v>
      </c>
      <c r="J100" t="s">
        <v>205</v>
      </c>
      <c r="K100" s="16">
        <f ca="1">(TODAY()-staff[[#This Row],[Date Joined]])/365</f>
        <v>3.1671232876712327</v>
      </c>
      <c r="L100" s="22">
        <f ca="1">IF(staff[[#This Row],[Tenure]]&gt;2,3%*staff[[#This Row],[Salary]],2%*staff[[#This Row],[Salary]])</f>
        <v>2141.4</v>
      </c>
      <c r="M100">
        <f>VLOOKUP(staff[[#This Row],[Rating]],rate,2,0)</f>
        <v>3</v>
      </c>
    </row>
    <row r="101" spans="3:13" x14ac:dyDescent="0.3">
      <c r="C101" t="s">
        <v>94</v>
      </c>
      <c r="D101" t="s">
        <v>15</v>
      </c>
      <c r="E101">
        <v>36</v>
      </c>
      <c r="F101" t="s">
        <v>16</v>
      </c>
      <c r="G101" s="6">
        <v>44333</v>
      </c>
      <c r="H101" t="s">
        <v>21</v>
      </c>
      <c r="I101" s="22">
        <v>71380</v>
      </c>
      <c r="J101" t="s">
        <v>204</v>
      </c>
      <c r="K101" s="16">
        <f ca="1">(TODAY()-staff[[#This Row],[Date Joined]])/365</f>
        <v>3</v>
      </c>
      <c r="L101" s="22">
        <f ca="1">IF(staff[[#This Row],[Tenure]]&gt;2,3%*staff[[#This Row],[Salary]],2%*staff[[#This Row],[Salary]])</f>
        <v>2141.4</v>
      </c>
      <c r="M101">
        <f>VLOOKUP(staff[[#This Row],[Rating]],rate,2,0)</f>
        <v>3</v>
      </c>
    </row>
    <row r="102" spans="3:13" x14ac:dyDescent="0.3">
      <c r="C102" t="s">
        <v>161</v>
      </c>
      <c r="D102" t="s">
        <v>15</v>
      </c>
      <c r="E102">
        <v>46</v>
      </c>
      <c r="F102" t="s">
        <v>16</v>
      </c>
      <c r="G102" s="6">
        <v>44697</v>
      </c>
      <c r="H102" t="s">
        <v>9</v>
      </c>
      <c r="I102" s="22">
        <v>70610</v>
      </c>
      <c r="J102" t="s">
        <v>205</v>
      </c>
      <c r="K102" s="16">
        <f ca="1">(TODAY()-staff[[#This Row],[Date Joined]])/365</f>
        <v>2.0027397260273974</v>
      </c>
      <c r="L102" s="22">
        <f ca="1">IF(staff[[#This Row],[Tenure]]&gt;2,3%*staff[[#This Row],[Salary]],2%*staff[[#This Row],[Salary]])</f>
        <v>2118.2999999999997</v>
      </c>
      <c r="M102">
        <f>VLOOKUP(staff[[#This Row],[Rating]],rate,2,0)</f>
        <v>3</v>
      </c>
    </row>
    <row r="103" spans="3:13" x14ac:dyDescent="0.3">
      <c r="C103" t="s">
        <v>70</v>
      </c>
      <c r="D103" t="s">
        <v>15</v>
      </c>
      <c r="E103">
        <v>46</v>
      </c>
      <c r="F103" t="s">
        <v>16</v>
      </c>
      <c r="G103" s="6">
        <v>44758</v>
      </c>
      <c r="H103" t="s">
        <v>9</v>
      </c>
      <c r="I103" s="22">
        <v>70610</v>
      </c>
      <c r="J103" t="s">
        <v>204</v>
      </c>
      <c r="K103" s="16">
        <f ca="1">(TODAY()-staff[[#This Row],[Date Joined]])/365</f>
        <v>1.8356164383561644</v>
      </c>
      <c r="L103" s="22">
        <f ca="1">IF(staff[[#This Row],[Tenure]]&gt;2,3%*staff[[#This Row],[Salary]],2%*staff[[#This Row],[Salary]])</f>
        <v>1412.2</v>
      </c>
      <c r="M103">
        <f>VLOOKUP(staff[[#This Row],[Rating]],rate,2,0)</f>
        <v>3</v>
      </c>
    </row>
    <row r="104" spans="3:13" x14ac:dyDescent="0.3">
      <c r="C104" t="s">
        <v>182</v>
      </c>
      <c r="D104" t="s">
        <v>15</v>
      </c>
      <c r="E104">
        <v>42</v>
      </c>
      <c r="F104" t="s">
        <v>24</v>
      </c>
      <c r="G104" s="6">
        <v>44670</v>
      </c>
      <c r="H104" t="s">
        <v>21</v>
      </c>
      <c r="I104" s="22">
        <v>70270</v>
      </c>
      <c r="J104" t="s">
        <v>205</v>
      </c>
      <c r="K104" s="16">
        <f ca="1">(TODAY()-staff[[#This Row],[Date Joined]])/365</f>
        <v>2.0767123287671234</v>
      </c>
      <c r="L104" s="22">
        <f ca="1">IF(staff[[#This Row],[Tenure]]&gt;2,3%*staff[[#This Row],[Salary]],2%*staff[[#This Row],[Salary]])</f>
        <v>2108.1</v>
      </c>
      <c r="M104">
        <f>VLOOKUP(staff[[#This Row],[Rating]],rate,2,0)</f>
        <v>2</v>
      </c>
    </row>
    <row r="105" spans="3:13" x14ac:dyDescent="0.3">
      <c r="C105" t="s">
        <v>90</v>
      </c>
      <c r="D105" t="s">
        <v>15</v>
      </c>
      <c r="E105">
        <v>42</v>
      </c>
      <c r="F105" t="s">
        <v>24</v>
      </c>
      <c r="G105" s="6">
        <v>44731</v>
      </c>
      <c r="H105" t="s">
        <v>21</v>
      </c>
      <c r="I105" s="22">
        <v>70270</v>
      </c>
      <c r="J105" t="s">
        <v>204</v>
      </c>
      <c r="K105" s="16">
        <f ca="1">(TODAY()-staff[[#This Row],[Date Joined]])/365</f>
        <v>1.9095890410958904</v>
      </c>
      <c r="L105" s="22">
        <f ca="1">IF(staff[[#This Row],[Tenure]]&gt;2,3%*staff[[#This Row],[Salary]],2%*staff[[#This Row],[Salary]])</f>
        <v>1405.4</v>
      </c>
      <c r="M105">
        <f>VLOOKUP(staff[[#This Row],[Rating]],rate,2,0)</f>
        <v>2</v>
      </c>
    </row>
    <row r="106" spans="3:13" x14ac:dyDescent="0.3">
      <c r="C106" t="s">
        <v>158</v>
      </c>
      <c r="D106" t="s">
        <v>15</v>
      </c>
      <c r="E106">
        <v>30</v>
      </c>
      <c r="F106" t="s">
        <v>16</v>
      </c>
      <c r="G106" s="6">
        <v>44789</v>
      </c>
      <c r="H106" t="s">
        <v>12</v>
      </c>
      <c r="I106" s="22">
        <v>69710</v>
      </c>
      <c r="J106" t="s">
        <v>205</v>
      </c>
      <c r="K106" s="16">
        <f ca="1">(TODAY()-staff[[#This Row],[Date Joined]])/365</f>
        <v>1.7506849315068493</v>
      </c>
      <c r="L106" s="22">
        <f ca="1">IF(staff[[#This Row],[Tenure]]&gt;2,3%*staff[[#This Row],[Salary]],2%*staff[[#This Row],[Salary]])</f>
        <v>1394.2</v>
      </c>
      <c r="M106">
        <f>VLOOKUP(staff[[#This Row],[Rating]],rate,2,0)</f>
        <v>3</v>
      </c>
    </row>
    <row r="107" spans="3:13" x14ac:dyDescent="0.3">
      <c r="C107" t="s">
        <v>67</v>
      </c>
      <c r="D107" t="s">
        <v>15</v>
      </c>
      <c r="E107">
        <v>30</v>
      </c>
      <c r="F107" t="s">
        <v>16</v>
      </c>
      <c r="G107" s="6">
        <v>44850</v>
      </c>
      <c r="H107" t="s">
        <v>12</v>
      </c>
      <c r="I107" s="22">
        <v>69710</v>
      </c>
      <c r="J107" t="s">
        <v>204</v>
      </c>
      <c r="K107" s="16">
        <f ca="1">(TODAY()-staff[[#This Row],[Date Joined]])/365</f>
        <v>1.5835616438356164</v>
      </c>
      <c r="L107" s="22">
        <f ca="1">IF(staff[[#This Row],[Tenure]]&gt;2,3%*staff[[#This Row],[Salary]],2%*staff[[#This Row],[Salary]])</f>
        <v>1394.2</v>
      </c>
      <c r="M107">
        <f>VLOOKUP(staff[[#This Row],[Rating]],rate,2,0)</f>
        <v>3</v>
      </c>
    </row>
    <row r="108" spans="3:13" x14ac:dyDescent="0.3">
      <c r="C108" t="s">
        <v>118</v>
      </c>
      <c r="D108" t="s">
        <v>15</v>
      </c>
      <c r="E108">
        <v>30</v>
      </c>
      <c r="F108" t="s">
        <v>16</v>
      </c>
      <c r="G108" s="6">
        <v>44214</v>
      </c>
      <c r="H108" t="s">
        <v>12</v>
      </c>
      <c r="I108" s="22">
        <v>69120</v>
      </c>
      <c r="J108" t="s">
        <v>205</v>
      </c>
      <c r="K108" s="16">
        <f ca="1">(TODAY()-staff[[#This Row],[Date Joined]])/365</f>
        <v>3.3260273972602739</v>
      </c>
      <c r="L108" s="22">
        <f ca="1">IF(staff[[#This Row],[Tenure]]&gt;2,3%*staff[[#This Row],[Salary]],2%*staff[[#This Row],[Salary]])</f>
        <v>2073.6</v>
      </c>
      <c r="M108">
        <f>VLOOKUP(staff[[#This Row],[Rating]],rate,2,0)</f>
        <v>3</v>
      </c>
    </row>
    <row r="109" spans="3:13" x14ac:dyDescent="0.3">
      <c r="C109" t="s">
        <v>25</v>
      </c>
      <c r="D109" t="s">
        <v>15</v>
      </c>
      <c r="E109">
        <v>30</v>
      </c>
      <c r="F109" t="s">
        <v>16</v>
      </c>
      <c r="G109" s="6">
        <v>44273</v>
      </c>
      <c r="H109" t="s">
        <v>12</v>
      </c>
      <c r="I109" s="22">
        <v>69120</v>
      </c>
      <c r="J109" t="s">
        <v>204</v>
      </c>
      <c r="K109" s="16">
        <f ca="1">(TODAY()-staff[[#This Row],[Date Joined]])/365</f>
        <v>3.1643835616438358</v>
      </c>
      <c r="L109" s="22">
        <f ca="1">IF(staff[[#This Row],[Tenure]]&gt;2,3%*staff[[#This Row],[Salary]],2%*staff[[#This Row],[Salary]])</f>
        <v>2073.6</v>
      </c>
      <c r="M109">
        <f>VLOOKUP(staff[[#This Row],[Rating]],rate,2,0)</f>
        <v>3</v>
      </c>
    </row>
    <row r="110" spans="3:13" x14ac:dyDescent="0.3">
      <c r="C110" t="s">
        <v>189</v>
      </c>
      <c r="D110" t="s">
        <v>15</v>
      </c>
      <c r="E110">
        <v>37</v>
      </c>
      <c r="F110" t="s">
        <v>16</v>
      </c>
      <c r="G110" s="6">
        <v>44640</v>
      </c>
      <c r="H110" t="s">
        <v>12</v>
      </c>
      <c r="I110" s="22">
        <v>69070</v>
      </c>
      <c r="J110" t="s">
        <v>205</v>
      </c>
      <c r="K110" s="16">
        <f ca="1">(TODAY()-staff[[#This Row],[Date Joined]])/365</f>
        <v>2.1589041095890411</v>
      </c>
      <c r="L110" s="22">
        <f ca="1">IF(staff[[#This Row],[Tenure]]&gt;2,3%*staff[[#This Row],[Salary]],2%*staff[[#This Row],[Salary]])</f>
        <v>2072.1</v>
      </c>
      <c r="M110">
        <f>VLOOKUP(staff[[#This Row],[Rating]],rate,2,0)</f>
        <v>3</v>
      </c>
    </row>
    <row r="111" spans="3:13" x14ac:dyDescent="0.3">
      <c r="C111" t="s">
        <v>97</v>
      </c>
      <c r="D111" t="s">
        <v>15</v>
      </c>
      <c r="E111">
        <v>37</v>
      </c>
      <c r="F111" t="s">
        <v>16</v>
      </c>
      <c r="G111" s="6">
        <v>44701</v>
      </c>
      <c r="H111" t="s">
        <v>12</v>
      </c>
      <c r="I111" s="22">
        <v>69070</v>
      </c>
      <c r="J111" t="s">
        <v>204</v>
      </c>
      <c r="K111" s="16">
        <f ca="1">(TODAY()-staff[[#This Row],[Date Joined]])/365</f>
        <v>1.9917808219178081</v>
      </c>
      <c r="L111" s="22">
        <f ca="1">IF(staff[[#This Row],[Tenure]]&gt;2,3%*staff[[#This Row],[Salary]],2%*staff[[#This Row],[Salary]])</f>
        <v>1381.4</v>
      </c>
      <c r="M111">
        <f>VLOOKUP(staff[[#This Row],[Rating]],rate,2,0)</f>
        <v>3</v>
      </c>
    </row>
    <row r="112" spans="3:13" x14ac:dyDescent="0.3">
      <c r="C112" t="s">
        <v>183</v>
      </c>
      <c r="D112" t="s">
        <v>8</v>
      </c>
      <c r="E112">
        <v>20</v>
      </c>
      <c r="F112" t="s">
        <v>24</v>
      </c>
      <c r="G112" s="6">
        <v>44476</v>
      </c>
      <c r="H112" t="s">
        <v>19</v>
      </c>
      <c r="I112" s="22">
        <v>68900</v>
      </c>
      <c r="J112" t="s">
        <v>205</v>
      </c>
      <c r="K112" s="16">
        <f ca="1">(TODAY()-staff[[#This Row],[Date Joined]])/365</f>
        <v>2.6082191780821917</v>
      </c>
      <c r="L112" s="22">
        <f ca="1">IF(staff[[#This Row],[Tenure]]&gt;2,3%*staff[[#This Row],[Salary]],2%*staff[[#This Row],[Salary]])</f>
        <v>2067</v>
      </c>
      <c r="M112">
        <f>VLOOKUP(staff[[#This Row],[Rating]],rate,2,0)</f>
        <v>2</v>
      </c>
    </row>
    <row r="113" spans="3:13" x14ac:dyDescent="0.3">
      <c r="C113" t="s">
        <v>91</v>
      </c>
      <c r="D113" t="s">
        <v>8</v>
      </c>
      <c r="E113">
        <v>20</v>
      </c>
      <c r="F113" t="s">
        <v>24</v>
      </c>
      <c r="G113" s="6">
        <v>44537</v>
      </c>
      <c r="H113" t="s">
        <v>19</v>
      </c>
      <c r="I113" s="22">
        <v>68900</v>
      </c>
      <c r="J113" t="s">
        <v>204</v>
      </c>
      <c r="K113" s="16">
        <f ca="1">(TODAY()-staff[[#This Row],[Date Joined]])/365</f>
        <v>2.441095890410959</v>
      </c>
      <c r="L113" s="22">
        <f ca="1">IF(staff[[#This Row],[Tenure]]&gt;2,3%*staff[[#This Row],[Salary]],2%*staff[[#This Row],[Salary]])</f>
        <v>2067</v>
      </c>
      <c r="M113">
        <f>VLOOKUP(staff[[#This Row],[Rating]],rate,2,0)</f>
        <v>2</v>
      </c>
    </row>
    <row r="114" spans="3:13" x14ac:dyDescent="0.3">
      <c r="C114" t="s">
        <v>137</v>
      </c>
      <c r="D114" t="s">
        <v>15</v>
      </c>
      <c r="E114">
        <v>30</v>
      </c>
      <c r="F114" t="s">
        <v>16</v>
      </c>
      <c r="G114" s="6">
        <v>44640</v>
      </c>
      <c r="H114" t="s">
        <v>9</v>
      </c>
      <c r="I114" s="22">
        <v>67950</v>
      </c>
      <c r="J114" t="s">
        <v>205</v>
      </c>
      <c r="K114" s="16">
        <f ca="1">(TODAY()-staff[[#This Row],[Date Joined]])/365</f>
        <v>2.1589041095890411</v>
      </c>
      <c r="L114" s="22">
        <f ca="1">IF(staff[[#This Row],[Tenure]]&gt;2,3%*staff[[#This Row],[Salary]],2%*staff[[#This Row],[Salary]])</f>
        <v>2038.5</v>
      </c>
      <c r="M114">
        <f>VLOOKUP(staff[[#This Row],[Rating]],rate,2,0)</f>
        <v>3</v>
      </c>
    </row>
    <row r="115" spans="3:13" x14ac:dyDescent="0.3">
      <c r="C115" t="s">
        <v>45</v>
      </c>
      <c r="D115" t="s">
        <v>15</v>
      </c>
      <c r="E115">
        <v>30</v>
      </c>
      <c r="F115" t="s">
        <v>16</v>
      </c>
      <c r="G115" s="6">
        <v>44701</v>
      </c>
      <c r="H115" t="s">
        <v>9</v>
      </c>
      <c r="I115" s="22">
        <v>67950</v>
      </c>
      <c r="J115" t="s">
        <v>204</v>
      </c>
      <c r="K115" s="16">
        <f ca="1">(TODAY()-staff[[#This Row],[Date Joined]])/365</f>
        <v>1.9917808219178081</v>
      </c>
      <c r="L115" s="22">
        <f ca="1">IF(staff[[#This Row],[Tenure]]&gt;2,3%*staff[[#This Row],[Salary]],2%*staff[[#This Row],[Salary]])</f>
        <v>1359</v>
      </c>
      <c r="M115">
        <f>VLOOKUP(staff[[#This Row],[Rating]],rate,2,0)</f>
        <v>3</v>
      </c>
    </row>
    <row r="116" spans="3:13" x14ac:dyDescent="0.3">
      <c r="C116" t="s">
        <v>120</v>
      </c>
      <c r="D116" t="s">
        <v>8</v>
      </c>
      <c r="E116">
        <v>30</v>
      </c>
      <c r="F116" t="s">
        <v>24</v>
      </c>
      <c r="G116" s="6">
        <v>44328</v>
      </c>
      <c r="H116" t="s">
        <v>21</v>
      </c>
      <c r="I116" s="22">
        <v>67910</v>
      </c>
      <c r="J116" t="s">
        <v>205</v>
      </c>
      <c r="K116" s="16">
        <f ca="1">(TODAY()-staff[[#This Row],[Date Joined]])/365</f>
        <v>3.0136986301369864</v>
      </c>
      <c r="L116" s="22">
        <f ca="1">IF(staff[[#This Row],[Tenure]]&gt;2,3%*staff[[#This Row],[Salary]],2%*staff[[#This Row],[Salary]])</f>
        <v>2037.3</v>
      </c>
      <c r="M116">
        <f>VLOOKUP(staff[[#This Row],[Rating]],rate,2,0)</f>
        <v>2</v>
      </c>
    </row>
    <row r="117" spans="3:13" x14ac:dyDescent="0.3">
      <c r="C117" t="s">
        <v>27</v>
      </c>
      <c r="D117" t="s">
        <v>8</v>
      </c>
      <c r="E117">
        <v>30</v>
      </c>
      <c r="F117" t="s">
        <v>24</v>
      </c>
      <c r="G117" s="6">
        <v>44389</v>
      </c>
      <c r="H117" t="s">
        <v>21</v>
      </c>
      <c r="I117" s="22">
        <v>67910</v>
      </c>
      <c r="J117" t="s">
        <v>204</v>
      </c>
      <c r="K117" s="16">
        <f ca="1">(TODAY()-staff[[#This Row],[Date Joined]])/365</f>
        <v>2.8465753424657536</v>
      </c>
      <c r="L117" s="22">
        <f ca="1">IF(staff[[#This Row],[Tenure]]&gt;2,3%*staff[[#This Row],[Salary]],2%*staff[[#This Row],[Salary]])</f>
        <v>2037.3</v>
      </c>
      <c r="M117">
        <f>VLOOKUP(staff[[#This Row],[Rating]],rate,2,0)</f>
        <v>2</v>
      </c>
    </row>
    <row r="118" spans="3:13" x14ac:dyDescent="0.3">
      <c r="C118" t="s">
        <v>125</v>
      </c>
      <c r="D118" t="s">
        <v>8</v>
      </c>
      <c r="E118">
        <v>21</v>
      </c>
      <c r="F118" t="s">
        <v>16</v>
      </c>
      <c r="G118" s="6">
        <v>44256</v>
      </c>
      <c r="H118" t="s">
        <v>21</v>
      </c>
      <c r="I118" s="22">
        <v>65920</v>
      </c>
      <c r="J118" t="s">
        <v>205</v>
      </c>
      <c r="K118" s="16">
        <f ca="1">(TODAY()-staff[[#This Row],[Date Joined]])/365</f>
        <v>3.2109589041095892</v>
      </c>
      <c r="L118" s="22">
        <f ca="1">IF(staff[[#This Row],[Tenure]]&gt;2,3%*staff[[#This Row],[Salary]],2%*staff[[#This Row],[Salary]])</f>
        <v>1977.6</v>
      </c>
      <c r="M118">
        <f>VLOOKUP(staff[[#This Row],[Rating]],rate,2,0)</f>
        <v>3</v>
      </c>
    </row>
    <row r="119" spans="3:13" x14ac:dyDescent="0.3">
      <c r="C119" t="s">
        <v>32</v>
      </c>
      <c r="D119" t="s">
        <v>8</v>
      </c>
      <c r="E119">
        <v>21</v>
      </c>
      <c r="F119" t="s">
        <v>16</v>
      </c>
      <c r="G119" s="6">
        <v>44317</v>
      </c>
      <c r="H119" t="s">
        <v>21</v>
      </c>
      <c r="I119" s="22">
        <v>65920</v>
      </c>
      <c r="J119" t="s">
        <v>204</v>
      </c>
      <c r="K119" s="16">
        <f ca="1">(TODAY()-staff[[#This Row],[Date Joined]])/365</f>
        <v>3.043835616438356</v>
      </c>
      <c r="L119" s="22">
        <f ca="1">IF(staff[[#This Row],[Tenure]]&gt;2,3%*staff[[#This Row],[Salary]],2%*staff[[#This Row],[Salary]])</f>
        <v>1977.6</v>
      </c>
      <c r="M119">
        <f>VLOOKUP(staff[[#This Row],[Rating]],rate,2,0)</f>
        <v>3</v>
      </c>
    </row>
    <row r="120" spans="3:13" x14ac:dyDescent="0.3">
      <c r="C120" t="s">
        <v>167</v>
      </c>
      <c r="D120" t="s">
        <v>15</v>
      </c>
      <c r="E120">
        <v>25</v>
      </c>
      <c r="F120" t="s">
        <v>16</v>
      </c>
      <c r="G120" s="6">
        <v>44322</v>
      </c>
      <c r="H120" t="s">
        <v>19</v>
      </c>
      <c r="I120" s="22">
        <v>65700</v>
      </c>
      <c r="J120" t="s">
        <v>205</v>
      </c>
      <c r="K120" s="16">
        <f ca="1">(TODAY()-staff[[#This Row],[Date Joined]])/365</f>
        <v>3.0301369863013701</v>
      </c>
      <c r="L120" s="22">
        <f ca="1">IF(staff[[#This Row],[Tenure]]&gt;2,3%*staff[[#This Row],[Salary]],2%*staff[[#This Row],[Salary]])</f>
        <v>1971</v>
      </c>
      <c r="M120">
        <f>VLOOKUP(staff[[#This Row],[Rating]],rate,2,0)</f>
        <v>3</v>
      </c>
    </row>
    <row r="121" spans="3:13" x14ac:dyDescent="0.3">
      <c r="C121" t="s">
        <v>76</v>
      </c>
      <c r="D121" t="s">
        <v>15</v>
      </c>
      <c r="E121">
        <v>25</v>
      </c>
      <c r="F121" t="s">
        <v>16</v>
      </c>
      <c r="G121" s="6">
        <v>44383</v>
      </c>
      <c r="H121" t="s">
        <v>19</v>
      </c>
      <c r="I121" s="22">
        <v>65700</v>
      </c>
      <c r="J121" t="s">
        <v>204</v>
      </c>
      <c r="K121" s="16">
        <f ca="1">(TODAY()-staff[[#This Row],[Date Joined]])/365</f>
        <v>2.8630136986301369</v>
      </c>
      <c r="L121" s="22">
        <f ca="1">IF(staff[[#This Row],[Tenure]]&gt;2,3%*staff[[#This Row],[Salary]],2%*staff[[#This Row],[Salary]])</f>
        <v>1971</v>
      </c>
      <c r="M121">
        <f>VLOOKUP(staff[[#This Row],[Rating]],rate,2,0)</f>
        <v>3</v>
      </c>
    </row>
    <row r="122" spans="3:13" x14ac:dyDescent="0.3">
      <c r="C122" t="s">
        <v>185</v>
      </c>
      <c r="D122" t="s">
        <v>8</v>
      </c>
      <c r="E122">
        <v>33</v>
      </c>
      <c r="F122" t="s">
        <v>16</v>
      </c>
      <c r="G122" s="6">
        <v>44006</v>
      </c>
      <c r="H122" t="s">
        <v>21</v>
      </c>
      <c r="I122" s="22">
        <v>65360</v>
      </c>
      <c r="J122" t="s">
        <v>205</v>
      </c>
      <c r="K122" s="16">
        <f ca="1">(TODAY()-staff[[#This Row],[Date Joined]])/365</f>
        <v>3.8958904109589043</v>
      </c>
      <c r="L122" s="22">
        <f ca="1">IF(staff[[#This Row],[Tenure]]&gt;2,3%*staff[[#This Row],[Salary]],2%*staff[[#This Row],[Salary]])</f>
        <v>1960.8</v>
      </c>
      <c r="M122">
        <f>VLOOKUP(staff[[#This Row],[Rating]],rate,2,0)</f>
        <v>3</v>
      </c>
    </row>
    <row r="123" spans="3:13" x14ac:dyDescent="0.3">
      <c r="C123" t="s">
        <v>93</v>
      </c>
      <c r="D123" t="s">
        <v>8</v>
      </c>
      <c r="E123">
        <v>33</v>
      </c>
      <c r="F123" t="s">
        <v>16</v>
      </c>
      <c r="G123" s="6">
        <v>44067</v>
      </c>
      <c r="H123" t="s">
        <v>21</v>
      </c>
      <c r="I123" s="22">
        <v>65360</v>
      </c>
      <c r="J123" t="s">
        <v>204</v>
      </c>
      <c r="K123" s="16">
        <f ca="1">(TODAY()-staff[[#This Row],[Date Joined]])/365</f>
        <v>3.7287671232876711</v>
      </c>
      <c r="L123" s="22">
        <f ca="1">IF(staff[[#This Row],[Tenure]]&gt;2,3%*staff[[#This Row],[Salary]],2%*staff[[#This Row],[Salary]])</f>
        <v>1960.8</v>
      </c>
      <c r="M123">
        <f>VLOOKUP(staff[[#This Row],[Rating]],rate,2,0)</f>
        <v>3</v>
      </c>
    </row>
    <row r="124" spans="3:13" x14ac:dyDescent="0.3">
      <c r="C124" t="s">
        <v>115</v>
      </c>
      <c r="D124" t="s">
        <v>206</v>
      </c>
      <c r="E124">
        <v>30</v>
      </c>
      <c r="F124" t="s">
        <v>16</v>
      </c>
      <c r="G124" s="6">
        <v>44535</v>
      </c>
      <c r="H124" t="s">
        <v>21</v>
      </c>
      <c r="I124" s="22">
        <v>64000</v>
      </c>
      <c r="J124" t="s">
        <v>205</v>
      </c>
      <c r="K124" s="16">
        <f ca="1">(TODAY()-staff[[#This Row],[Date Joined]])/365</f>
        <v>2.4465753424657533</v>
      </c>
      <c r="L124" s="22">
        <f ca="1">IF(staff[[#This Row],[Tenure]]&gt;2,3%*staff[[#This Row],[Salary]],2%*staff[[#This Row],[Salary]])</f>
        <v>1920</v>
      </c>
      <c r="M124">
        <f>VLOOKUP(staff[[#This Row],[Rating]],rate,2,0)</f>
        <v>3</v>
      </c>
    </row>
    <row r="125" spans="3:13" x14ac:dyDescent="0.3">
      <c r="C125" t="s">
        <v>20</v>
      </c>
      <c r="D125" t="s">
        <v>206</v>
      </c>
      <c r="E125">
        <v>30</v>
      </c>
      <c r="F125" t="s">
        <v>16</v>
      </c>
      <c r="G125" s="6">
        <v>44597</v>
      </c>
      <c r="H125" t="s">
        <v>21</v>
      </c>
      <c r="I125" s="22">
        <v>64000</v>
      </c>
      <c r="J125" t="s">
        <v>204</v>
      </c>
      <c r="K125" s="16">
        <f ca="1">(TODAY()-staff[[#This Row],[Date Joined]])/365</f>
        <v>2.2767123287671232</v>
      </c>
      <c r="L125" s="22">
        <f ca="1">IF(staff[[#This Row],[Tenure]]&gt;2,3%*staff[[#This Row],[Salary]],2%*staff[[#This Row],[Salary]])</f>
        <v>1920</v>
      </c>
      <c r="M125">
        <f>VLOOKUP(staff[[#This Row],[Rating]],rate,2,0)</f>
        <v>3</v>
      </c>
    </row>
    <row r="126" spans="3:13" x14ac:dyDescent="0.3">
      <c r="C126" t="s">
        <v>152</v>
      </c>
      <c r="D126" t="s">
        <v>8</v>
      </c>
      <c r="E126">
        <v>24</v>
      </c>
      <c r="F126" t="s">
        <v>16</v>
      </c>
      <c r="G126" s="6">
        <v>44087</v>
      </c>
      <c r="H126" t="s">
        <v>12</v>
      </c>
      <c r="I126" s="22">
        <v>62780</v>
      </c>
      <c r="J126" t="s">
        <v>205</v>
      </c>
      <c r="K126" s="16">
        <f ca="1">(TODAY()-staff[[#This Row],[Date Joined]])/365</f>
        <v>3.6739726027397261</v>
      </c>
      <c r="L126" s="22">
        <f ca="1">IF(staff[[#This Row],[Tenure]]&gt;2,3%*staff[[#This Row],[Salary]],2%*staff[[#This Row],[Salary]])</f>
        <v>1883.3999999999999</v>
      </c>
      <c r="M126">
        <f>VLOOKUP(staff[[#This Row],[Rating]],rate,2,0)</f>
        <v>3</v>
      </c>
    </row>
    <row r="127" spans="3:13" x14ac:dyDescent="0.3">
      <c r="C127" t="s">
        <v>61</v>
      </c>
      <c r="D127" t="s">
        <v>8</v>
      </c>
      <c r="E127">
        <v>24</v>
      </c>
      <c r="F127" t="s">
        <v>16</v>
      </c>
      <c r="G127" s="6">
        <v>44148</v>
      </c>
      <c r="H127" t="s">
        <v>12</v>
      </c>
      <c r="I127" s="22">
        <v>62780</v>
      </c>
      <c r="J127" t="s">
        <v>204</v>
      </c>
      <c r="K127" s="16">
        <f ca="1">(TODAY()-staff[[#This Row],[Date Joined]])/365</f>
        <v>3.506849315068493</v>
      </c>
      <c r="L127" s="22">
        <f ca="1">IF(staff[[#This Row],[Tenure]]&gt;2,3%*staff[[#This Row],[Salary]],2%*staff[[#This Row],[Salary]])</f>
        <v>1883.3999999999999</v>
      </c>
      <c r="M127">
        <f>VLOOKUP(staff[[#This Row],[Rating]],rate,2,0)</f>
        <v>3</v>
      </c>
    </row>
    <row r="128" spans="3:13" x14ac:dyDescent="0.3">
      <c r="C128" t="s">
        <v>130</v>
      </c>
      <c r="D128" t="s">
        <v>15</v>
      </c>
      <c r="E128">
        <v>30</v>
      </c>
      <c r="F128" t="s">
        <v>16</v>
      </c>
      <c r="G128" s="6">
        <v>44607</v>
      </c>
      <c r="H128" t="s">
        <v>9</v>
      </c>
      <c r="I128" s="22">
        <v>60570</v>
      </c>
      <c r="J128" t="s">
        <v>205</v>
      </c>
      <c r="K128" s="16">
        <f ca="1">(TODAY()-staff[[#This Row],[Date Joined]])/365</f>
        <v>2.2493150684931509</v>
      </c>
      <c r="L128" s="22">
        <f ca="1">IF(staff[[#This Row],[Tenure]]&gt;2,3%*staff[[#This Row],[Salary]],2%*staff[[#This Row],[Salary]])</f>
        <v>1817.1</v>
      </c>
      <c r="M128">
        <f>VLOOKUP(staff[[#This Row],[Rating]],rate,2,0)</f>
        <v>3</v>
      </c>
    </row>
    <row r="129" spans="3:13" x14ac:dyDescent="0.3">
      <c r="C129" t="s">
        <v>37</v>
      </c>
      <c r="D129" t="s">
        <v>15</v>
      </c>
      <c r="E129">
        <v>30</v>
      </c>
      <c r="F129" t="s">
        <v>16</v>
      </c>
      <c r="G129" s="6">
        <v>44666</v>
      </c>
      <c r="H129" t="s">
        <v>9</v>
      </c>
      <c r="I129" s="22">
        <v>60570</v>
      </c>
      <c r="J129" t="s">
        <v>204</v>
      </c>
      <c r="K129" s="16">
        <f ca="1">(TODAY()-staff[[#This Row],[Date Joined]])/365</f>
        <v>2.0876712328767124</v>
      </c>
      <c r="L129" s="22">
        <f ca="1">IF(staff[[#This Row],[Tenure]]&gt;2,3%*staff[[#This Row],[Salary]],2%*staff[[#This Row],[Salary]])</f>
        <v>1817.1</v>
      </c>
      <c r="M129">
        <f>VLOOKUP(staff[[#This Row],[Rating]],rate,2,0)</f>
        <v>3</v>
      </c>
    </row>
    <row r="130" spans="3:13" x14ac:dyDescent="0.3">
      <c r="C130" t="s">
        <v>131</v>
      </c>
      <c r="D130" t="s">
        <v>8</v>
      </c>
      <c r="E130">
        <v>34</v>
      </c>
      <c r="F130" t="s">
        <v>16</v>
      </c>
      <c r="G130" s="6">
        <v>44550</v>
      </c>
      <c r="H130" t="s">
        <v>21</v>
      </c>
      <c r="I130" s="22">
        <v>60130</v>
      </c>
      <c r="J130" t="s">
        <v>205</v>
      </c>
      <c r="K130" s="16">
        <f ca="1">(TODAY()-staff[[#This Row],[Date Joined]])/365</f>
        <v>2.4054794520547946</v>
      </c>
      <c r="L130" s="22">
        <f ca="1">IF(staff[[#This Row],[Tenure]]&gt;2,3%*staff[[#This Row],[Salary]],2%*staff[[#This Row],[Salary]])</f>
        <v>1803.8999999999999</v>
      </c>
      <c r="M130">
        <f>VLOOKUP(staff[[#This Row],[Rating]],rate,2,0)</f>
        <v>3</v>
      </c>
    </row>
    <row r="131" spans="3:13" x14ac:dyDescent="0.3">
      <c r="C131" t="s">
        <v>38</v>
      </c>
      <c r="D131" t="s">
        <v>8</v>
      </c>
      <c r="E131">
        <v>34</v>
      </c>
      <c r="F131" t="s">
        <v>16</v>
      </c>
      <c r="G131" s="6">
        <v>44612</v>
      </c>
      <c r="H131" t="s">
        <v>21</v>
      </c>
      <c r="I131" s="22">
        <v>60130</v>
      </c>
      <c r="J131" t="s">
        <v>204</v>
      </c>
      <c r="K131" s="16">
        <f ca="1">(TODAY()-staff[[#This Row],[Date Joined]])/365</f>
        <v>2.2356164383561645</v>
      </c>
      <c r="L131" s="22">
        <f ca="1">IF(staff[[#This Row],[Tenure]]&gt;2,3%*staff[[#This Row],[Salary]],2%*staff[[#This Row],[Salary]])</f>
        <v>1803.8999999999999</v>
      </c>
      <c r="M131">
        <f>VLOOKUP(staff[[#This Row],[Rating]],rate,2,0)</f>
        <v>3</v>
      </c>
    </row>
    <row r="132" spans="3:13" x14ac:dyDescent="0.3">
      <c r="C132" t="s">
        <v>170</v>
      </c>
      <c r="D132" t="s">
        <v>15</v>
      </c>
      <c r="E132">
        <v>33</v>
      </c>
      <c r="F132" t="s">
        <v>16</v>
      </c>
      <c r="G132" s="6">
        <v>44181</v>
      </c>
      <c r="H132" t="s">
        <v>21</v>
      </c>
      <c r="I132" s="22">
        <v>59430</v>
      </c>
      <c r="J132" t="s">
        <v>205</v>
      </c>
      <c r="K132" s="16">
        <f ca="1">(TODAY()-staff[[#This Row],[Date Joined]])/365</f>
        <v>3.4164383561643836</v>
      </c>
      <c r="L132" s="22">
        <f ca="1">IF(staff[[#This Row],[Tenure]]&gt;2,3%*staff[[#This Row],[Salary]],2%*staff[[#This Row],[Salary]])</f>
        <v>1782.8999999999999</v>
      </c>
      <c r="M132">
        <f>VLOOKUP(staff[[#This Row],[Rating]],rate,2,0)</f>
        <v>3</v>
      </c>
    </row>
    <row r="133" spans="3:13" x14ac:dyDescent="0.3">
      <c r="C133" t="s">
        <v>79</v>
      </c>
      <c r="D133" t="s">
        <v>15</v>
      </c>
      <c r="E133">
        <v>33</v>
      </c>
      <c r="F133" t="s">
        <v>16</v>
      </c>
      <c r="G133" s="6">
        <v>44243</v>
      </c>
      <c r="H133" t="s">
        <v>21</v>
      </c>
      <c r="I133" s="22">
        <v>59430</v>
      </c>
      <c r="J133" t="s">
        <v>204</v>
      </c>
      <c r="K133" s="16">
        <f ca="1">(TODAY()-staff[[#This Row],[Date Joined]])/365</f>
        <v>3.2465753424657535</v>
      </c>
      <c r="L133" s="22">
        <f ca="1">IF(staff[[#This Row],[Tenure]]&gt;2,3%*staff[[#This Row],[Salary]],2%*staff[[#This Row],[Salary]])</f>
        <v>1782.8999999999999</v>
      </c>
      <c r="M133">
        <f>VLOOKUP(staff[[#This Row],[Rating]],rate,2,0)</f>
        <v>3</v>
      </c>
    </row>
    <row r="134" spans="3:13" x14ac:dyDescent="0.3">
      <c r="C134" t="s">
        <v>192</v>
      </c>
      <c r="D134" t="s">
        <v>15</v>
      </c>
      <c r="E134">
        <v>19</v>
      </c>
      <c r="F134" t="s">
        <v>16</v>
      </c>
      <c r="G134" s="6">
        <v>44218</v>
      </c>
      <c r="H134" t="s">
        <v>9</v>
      </c>
      <c r="I134" s="22">
        <v>58960</v>
      </c>
      <c r="J134" t="s">
        <v>205</v>
      </c>
      <c r="K134" s="16">
        <f ca="1">(TODAY()-staff[[#This Row],[Date Joined]])/365</f>
        <v>3.3150684931506849</v>
      </c>
      <c r="L134" s="22">
        <f ca="1">IF(staff[[#This Row],[Tenure]]&gt;2,3%*staff[[#This Row],[Salary]],2%*staff[[#This Row],[Salary]])</f>
        <v>1768.8</v>
      </c>
      <c r="M134">
        <f>VLOOKUP(staff[[#This Row],[Rating]],rate,2,0)</f>
        <v>3</v>
      </c>
    </row>
    <row r="135" spans="3:13" x14ac:dyDescent="0.3">
      <c r="C135" t="s">
        <v>100</v>
      </c>
      <c r="D135" t="s">
        <v>15</v>
      </c>
      <c r="E135">
        <v>19</v>
      </c>
      <c r="F135" t="s">
        <v>16</v>
      </c>
      <c r="G135" s="6">
        <v>44277</v>
      </c>
      <c r="H135" t="s">
        <v>9</v>
      </c>
      <c r="I135" s="22">
        <v>58960</v>
      </c>
      <c r="J135" t="s">
        <v>204</v>
      </c>
      <c r="K135" s="16">
        <f ca="1">(TODAY()-staff[[#This Row],[Date Joined]])/365</f>
        <v>3.1534246575342464</v>
      </c>
      <c r="L135" s="22">
        <f ca="1">IF(staff[[#This Row],[Tenure]]&gt;2,3%*staff[[#This Row],[Salary]],2%*staff[[#This Row],[Salary]])</f>
        <v>1768.8</v>
      </c>
      <c r="M135">
        <f>VLOOKUP(staff[[#This Row],[Rating]],rate,2,0)</f>
        <v>3</v>
      </c>
    </row>
    <row r="136" spans="3:13" x14ac:dyDescent="0.3">
      <c r="C136" t="s">
        <v>129</v>
      </c>
      <c r="D136" t="s">
        <v>8</v>
      </c>
      <c r="E136">
        <v>34</v>
      </c>
      <c r="F136" t="s">
        <v>16</v>
      </c>
      <c r="G136" s="6">
        <v>44594</v>
      </c>
      <c r="H136" t="s">
        <v>21</v>
      </c>
      <c r="I136" s="22">
        <v>58940</v>
      </c>
      <c r="J136" t="s">
        <v>205</v>
      </c>
      <c r="K136" s="16">
        <f ca="1">(TODAY()-staff[[#This Row],[Date Joined]])/365</f>
        <v>2.2849315068493152</v>
      </c>
      <c r="L136" s="22">
        <f ca="1">IF(staff[[#This Row],[Tenure]]&gt;2,3%*staff[[#This Row],[Salary]],2%*staff[[#This Row],[Salary]])</f>
        <v>1768.2</v>
      </c>
      <c r="M136">
        <f>VLOOKUP(staff[[#This Row],[Rating]],rate,2,0)</f>
        <v>3</v>
      </c>
    </row>
    <row r="137" spans="3:13" x14ac:dyDescent="0.3">
      <c r="C137" t="s">
        <v>36</v>
      </c>
      <c r="D137" t="s">
        <v>8</v>
      </c>
      <c r="E137">
        <v>34</v>
      </c>
      <c r="F137" t="s">
        <v>16</v>
      </c>
      <c r="G137" s="6">
        <v>44653</v>
      </c>
      <c r="H137" t="s">
        <v>21</v>
      </c>
      <c r="I137" s="22">
        <v>58940</v>
      </c>
      <c r="J137" t="s">
        <v>204</v>
      </c>
      <c r="K137" s="16">
        <f ca="1">(TODAY()-staff[[#This Row],[Date Joined]])/365</f>
        <v>2.1232876712328768</v>
      </c>
      <c r="L137" s="22">
        <f ca="1">IF(staff[[#This Row],[Tenure]]&gt;2,3%*staff[[#This Row],[Salary]],2%*staff[[#This Row],[Salary]])</f>
        <v>1768.2</v>
      </c>
      <c r="M137">
        <f>VLOOKUP(staff[[#This Row],[Rating]],rate,2,0)</f>
        <v>3</v>
      </c>
    </row>
    <row r="138" spans="3:13" x14ac:dyDescent="0.3">
      <c r="C138" t="s">
        <v>119</v>
      </c>
      <c r="D138" t="s">
        <v>8</v>
      </c>
      <c r="E138">
        <v>31</v>
      </c>
      <c r="F138" t="s">
        <v>16</v>
      </c>
      <c r="G138" s="6">
        <v>44604</v>
      </c>
      <c r="H138" t="s">
        <v>12</v>
      </c>
      <c r="I138" s="22">
        <v>58100</v>
      </c>
      <c r="J138" t="s">
        <v>205</v>
      </c>
      <c r="K138" s="16">
        <f ca="1">(TODAY()-staff[[#This Row],[Date Joined]])/365</f>
        <v>2.2575342465753425</v>
      </c>
      <c r="L138" s="22">
        <f ca="1">IF(staff[[#This Row],[Tenure]]&gt;2,3%*staff[[#This Row],[Salary]],2%*staff[[#This Row],[Salary]])</f>
        <v>1743</v>
      </c>
      <c r="M138">
        <f>VLOOKUP(staff[[#This Row],[Rating]],rate,2,0)</f>
        <v>3</v>
      </c>
    </row>
    <row r="139" spans="3:13" x14ac:dyDescent="0.3">
      <c r="C139" t="s">
        <v>26</v>
      </c>
      <c r="D139" t="s">
        <v>8</v>
      </c>
      <c r="E139">
        <v>31</v>
      </c>
      <c r="F139" t="s">
        <v>16</v>
      </c>
      <c r="G139" s="6">
        <v>44663</v>
      </c>
      <c r="H139" t="s">
        <v>12</v>
      </c>
      <c r="I139" s="22">
        <v>58100</v>
      </c>
      <c r="J139" t="s">
        <v>204</v>
      </c>
      <c r="K139" s="16">
        <f ca="1">(TODAY()-staff[[#This Row],[Date Joined]])/365</f>
        <v>2.095890410958904</v>
      </c>
      <c r="L139" s="22">
        <f ca="1">IF(staff[[#This Row],[Tenure]]&gt;2,3%*staff[[#This Row],[Salary]],2%*staff[[#This Row],[Salary]])</f>
        <v>1743</v>
      </c>
      <c r="M139">
        <f>VLOOKUP(staff[[#This Row],[Rating]],rate,2,0)</f>
        <v>3</v>
      </c>
    </row>
    <row r="140" spans="3:13" x14ac:dyDescent="0.3">
      <c r="C140" t="s">
        <v>124</v>
      </c>
      <c r="D140" t="s">
        <v>15</v>
      </c>
      <c r="E140">
        <v>21</v>
      </c>
      <c r="F140" t="s">
        <v>16</v>
      </c>
      <c r="G140" s="6">
        <v>44701</v>
      </c>
      <c r="H140" t="s">
        <v>9</v>
      </c>
      <c r="I140" s="22">
        <v>57090</v>
      </c>
      <c r="J140" t="s">
        <v>205</v>
      </c>
      <c r="K140" s="16">
        <f ca="1">(TODAY()-staff[[#This Row],[Date Joined]])/365</f>
        <v>1.9917808219178081</v>
      </c>
      <c r="L140" s="22">
        <f ca="1">IF(staff[[#This Row],[Tenure]]&gt;2,3%*staff[[#This Row],[Salary]],2%*staff[[#This Row],[Salary]])</f>
        <v>1141.8</v>
      </c>
      <c r="M140">
        <f>VLOOKUP(staff[[#This Row],[Rating]],rate,2,0)</f>
        <v>3</v>
      </c>
    </row>
    <row r="141" spans="3:13" x14ac:dyDescent="0.3">
      <c r="C141" t="s">
        <v>31</v>
      </c>
      <c r="D141" t="s">
        <v>15</v>
      </c>
      <c r="E141">
        <v>21</v>
      </c>
      <c r="F141" t="s">
        <v>16</v>
      </c>
      <c r="G141" s="6">
        <v>44762</v>
      </c>
      <c r="H141" t="s">
        <v>9</v>
      </c>
      <c r="I141" s="22">
        <v>57090</v>
      </c>
      <c r="J141" t="s">
        <v>204</v>
      </c>
      <c r="K141" s="16">
        <f ca="1">(TODAY()-staff[[#This Row],[Date Joined]])/365</f>
        <v>1.8246575342465754</v>
      </c>
      <c r="L141" s="22">
        <f ca="1">IF(staff[[#This Row],[Tenure]]&gt;2,3%*staff[[#This Row],[Salary]],2%*staff[[#This Row],[Salary]])</f>
        <v>1141.8</v>
      </c>
      <c r="M141">
        <f>VLOOKUP(staff[[#This Row],[Rating]],rate,2,0)</f>
        <v>3</v>
      </c>
    </row>
    <row r="142" spans="3:13" x14ac:dyDescent="0.3">
      <c r="C142" t="s">
        <v>201</v>
      </c>
      <c r="D142" t="s">
        <v>8</v>
      </c>
      <c r="E142">
        <v>38</v>
      </c>
      <c r="F142" t="s">
        <v>13</v>
      </c>
      <c r="G142" s="6">
        <v>44268</v>
      </c>
      <c r="H142" t="s">
        <v>19</v>
      </c>
      <c r="I142" s="22">
        <v>56870</v>
      </c>
      <c r="J142" t="s">
        <v>205</v>
      </c>
      <c r="K142" s="16">
        <f ca="1">(TODAY()-staff[[#This Row],[Date Joined]])/365</f>
        <v>3.1780821917808217</v>
      </c>
      <c r="L142" s="22">
        <f ca="1">IF(staff[[#This Row],[Tenure]]&gt;2,3%*staff[[#This Row],[Salary]],2%*staff[[#This Row],[Salary]])</f>
        <v>1706.1</v>
      </c>
      <c r="M142">
        <f>VLOOKUP(staff[[#This Row],[Rating]],rate,2,0)</f>
        <v>4</v>
      </c>
    </row>
    <row r="143" spans="3:13" x14ac:dyDescent="0.3">
      <c r="C143" t="s">
        <v>109</v>
      </c>
      <c r="D143" t="s">
        <v>8</v>
      </c>
      <c r="E143">
        <v>38</v>
      </c>
      <c r="F143" t="s">
        <v>13</v>
      </c>
      <c r="G143" s="6">
        <v>44329</v>
      </c>
      <c r="H143" t="s">
        <v>19</v>
      </c>
      <c r="I143" s="22">
        <v>56870</v>
      </c>
      <c r="J143" t="s">
        <v>204</v>
      </c>
      <c r="K143" s="16">
        <f ca="1">(TODAY()-staff[[#This Row],[Date Joined]])/365</f>
        <v>3.010958904109589</v>
      </c>
      <c r="L143" s="22">
        <f ca="1">IF(staff[[#This Row],[Tenure]]&gt;2,3%*staff[[#This Row],[Salary]],2%*staff[[#This Row],[Salary]])</f>
        <v>1706.1</v>
      </c>
      <c r="M143">
        <f>VLOOKUP(staff[[#This Row],[Rating]],rate,2,0)</f>
        <v>4</v>
      </c>
    </row>
    <row r="144" spans="3:13" x14ac:dyDescent="0.3">
      <c r="C144" t="s">
        <v>181</v>
      </c>
      <c r="D144" t="s">
        <v>15</v>
      </c>
      <c r="E144">
        <v>27</v>
      </c>
      <c r="F144" t="s">
        <v>16</v>
      </c>
      <c r="G144" s="6">
        <v>44073</v>
      </c>
      <c r="H144" t="s">
        <v>19</v>
      </c>
      <c r="I144" s="22">
        <v>54970</v>
      </c>
      <c r="J144" t="s">
        <v>205</v>
      </c>
      <c r="K144" s="16">
        <f ca="1">(TODAY()-staff[[#This Row],[Date Joined]])/365</f>
        <v>3.7123287671232879</v>
      </c>
      <c r="L144" s="22">
        <f ca="1">IF(staff[[#This Row],[Tenure]]&gt;2,3%*staff[[#This Row],[Salary]],2%*staff[[#This Row],[Salary]])</f>
        <v>1649.1</v>
      </c>
      <c r="M144">
        <f>VLOOKUP(staff[[#This Row],[Rating]],rate,2,0)</f>
        <v>3</v>
      </c>
    </row>
    <row r="145" spans="3:13" x14ac:dyDescent="0.3">
      <c r="C145" t="s">
        <v>89</v>
      </c>
      <c r="D145" t="s">
        <v>15</v>
      </c>
      <c r="E145">
        <v>27</v>
      </c>
      <c r="F145" t="s">
        <v>16</v>
      </c>
      <c r="G145" s="6">
        <v>44134</v>
      </c>
      <c r="H145" t="s">
        <v>19</v>
      </c>
      <c r="I145" s="22">
        <v>54970</v>
      </c>
      <c r="J145" t="s">
        <v>204</v>
      </c>
      <c r="K145" s="16">
        <f ca="1">(TODAY()-staff[[#This Row],[Date Joined]])/365</f>
        <v>3.5452054794520547</v>
      </c>
      <c r="L145" s="22">
        <f ca="1">IF(staff[[#This Row],[Tenure]]&gt;2,3%*staff[[#This Row],[Salary]],2%*staff[[#This Row],[Salary]])</f>
        <v>1649.1</v>
      </c>
      <c r="M145">
        <f>VLOOKUP(staff[[#This Row],[Rating]],rate,2,0)</f>
        <v>3</v>
      </c>
    </row>
    <row r="146" spans="3:13" x14ac:dyDescent="0.3">
      <c r="C146" t="s">
        <v>173</v>
      </c>
      <c r="D146" t="s">
        <v>15</v>
      </c>
      <c r="E146">
        <v>33</v>
      </c>
      <c r="F146" t="s">
        <v>16</v>
      </c>
      <c r="G146" s="6">
        <v>44448</v>
      </c>
      <c r="H146" t="s">
        <v>12</v>
      </c>
      <c r="I146" s="22">
        <v>53870</v>
      </c>
      <c r="J146" t="s">
        <v>205</v>
      </c>
      <c r="K146" s="16">
        <f ca="1">(TODAY()-staff[[#This Row],[Date Joined]])/365</f>
        <v>2.6849315068493151</v>
      </c>
      <c r="L146" s="22">
        <f ca="1">IF(staff[[#This Row],[Tenure]]&gt;2,3%*staff[[#This Row],[Salary]],2%*staff[[#This Row],[Salary]])</f>
        <v>1616.1</v>
      </c>
      <c r="M146">
        <f>VLOOKUP(staff[[#This Row],[Rating]],rate,2,0)</f>
        <v>3</v>
      </c>
    </row>
    <row r="147" spans="3:13" x14ac:dyDescent="0.3">
      <c r="C147" t="s">
        <v>82</v>
      </c>
      <c r="D147" t="s">
        <v>15</v>
      </c>
      <c r="E147">
        <v>33</v>
      </c>
      <c r="F147" t="s">
        <v>16</v>
      </c>
      <c r="G147" s="6">
        <v>44509</v>
      </c>
      <c r="H147" t="s">
        <v>12</v>
      </c>
      <c r="I147" s="22">
        <v>53870</v>
      </c>
      <c r="J147" t="s">
        <v>204</v>
      </c>
      <c r="K147" s="16">
        <f ca="1">(TODAY()-staff[[#This Row],[Date Joined]])/365</f>
        <v>2.5178082191780824</v>
      </c>
      <c r="L147" s="22">
        <f ca="1">IF(staff[[#This Row],[Tenure]]&gt;2,3%*staff[[#This Row],[Salary]],2%*staff[[#This Row],[Salary]])</f>
        <v>1616.1</v>
      </c>
      <c r="M147">
        <f>VLOOKUP(staff[[#This Row],[Rating]],rate,2,0)</f>
        <v>3</v>
      </c>
    </row>
    <row r="148" spans="3:13" x14ac:dyDescent="0.3">
      <c r="C148" t="s">
        <v>156</v>
      </c>
      <c r="D148" t="s">
        <v>15</v>
      </c>
      <c r="E148">
        <v>32</v>
      </c>
      <c r="F148" t="s">
        <v>16</v>
      </c>
      <c r="G148" s="6">
        <v>44403</v>
      </c>
      <c r="H148" t="s">
        <v>19</v>
      </c>
      <c r="I148" s="22">
        <v>53540</v>
      </c>
      <c r="J148" t="s">
        <v>205</v>
      </c>
      <c r="K148" s="16">
        <f ca="1">(TODAY()-staff[[#This Row],[Date Joined]])/365</f>
        <v>2.8082191780821919</v>
      </c>
      <c r="L148" s="22">
        <f ca="1">IF(staff[[#This Row],[Tenure]]&gt;2,3%*staff[[#This Row],[Salary]],2%*staff[[#This Row],[Salary]])</f>
        <v>1606.2</v>
      </c>
      <c r="M148">
        <f>VLOOKUP(staff[[#This Row],[Rating]],rate,2,0)</f>
        <v>3</v>
      </c>
    </row>
    <row r="149" spans="3:13" x14ac:dyDescent="0.3">
      <c r="C149" t="s">
        <v>138</v>
      </c>
      <c r="D149" t="s">
        <v>15</v>
      </c>
      <c r="E149">
        <v>26</v>
      </c>
      <c r="F149" t="s">
        <v>16</v>
      </c>
      <c r="G149" s="6">
        <v>44350</v>
      </c>
      <c r="H149" t="s">
        <v>9</v>
      </c>
      <c r="I149" s="22">
        <v>53540</v>
      </c>
      <c r="J149" t="s">
        <v>205</v>
      </c>
      <c r="K149" s="16">
        <f ca="1">(TODAY()-staff[[#This Row],[Date Joined]])/365</f>
        <v>2.9534246575342467</v>
      </c>
      <c r="L149" s="22">
        <f ca="1">IF(staff[[#This Row],[Tenure]]&gt;2,3%*staff[[#This Row],[Salary]],2%*staff[[#This Row],[Salary]])</f>
        <v>1606.2</v>
      </c>
      <c r="M149">
        <f>VLOOKUP(staff[[#This Row],[Rating]],rate,2,0)</f>
        <v>3</v>
      </c>
    </row>
    <row r="150" spans="3:13" x14ac:dyDescent="0.3">
      <c r="C150" t="s">
        <v>65</v>
      </c>
      <c r="D150" t="s">
        <v>15</v>
      </c>
      <c r="E150">
        <v>32</v>
      </c>
      <c r="F150" t="s">
        <v>16</v>
      </c>
      <c r="G150" s="6">
        <v>44465</v>
      </c>
      <c r="H150" t="s">
        <v>19</v>
      </c>
      <c r="I150" s="22">
        <v>53540</v>
      </c>
      <c r="J150" t="s">
        <v>204</v>
      </c>
      <c r="K150" s="16">
        <f ca="1">(TODAY()-staff[[#This Row],[Date Joined]])/365</f>
        <v>2.6383561643835618</v>
      </c>
      <c r="L150" s="22">
        <f ca="1">IF(staff[[#This Row],[Tenure]]&gt;2,3%*staff[[#This Row],[Salary]],2%*staff[[#This Row],[Salary]])</f>
        <v>1606.2</v>
      </c>
      <c r="M150">
        <f>VLOOKUP(staff[[#This Row],[Rating]],rate,2,0)</f>
        <v>3</v>
      </c>
    </row>
    <row r="151" spans="3:13" x14ac:dyDescent="0.3">
      <c r="C151" t="s">
        <v>46</v>
      </c>
      <c r="D151" t="s">
        <v>15</v>
      </c>
      <c r="E151">
        <v>26</v>
      </c>
      <c r="F151" t="s">
        <v>16</v>
      </c>
      <c r="G151" s="6">
        <v>44411</v>
      </c>
      <c r="H151" t="s">
        <v>9</v>
      </c>
      <c r="I151" s="22">
        <v>53540</v>
      </c>
      <c r="J151" t="s">
        <v>204</v>
      </c>
      <c r="K151" s="16">
        <f ca="1">(TODAY()-staff[[#This Row],[Date Joined]])/365</f>
        <v>2.7863013698630139</v>
      </c>
      <c r="L151" s="22">
        <f ca="1">IF(staff[[#This Row],[Tenure]]&gt;2,3%*staff[[#This Row],[Salary]],2%*staff[[#This Row],[Salary]])</f>
        <v>1606.2</v>
      </c>
      <c r="M151">
        <f>VLOOKUP(staff[[#This Row],[Rating]],rate,2,0)</f>
        <v>3</v>
      </c>
    </row>
    <row r="152" spans="3:13" x14ac:dyDescent="0.3">
      <c r="C152" t="s">
        <v>166</v>
      </c>
      <c r="D152" t="s">
        <v>8</v>
      </c>
      <c r="E152">
        <v>28</v>
      </c>
      <c r="F152" t="s">
        <v>16</v>
      </c>
      <c r="G152" s="6">
        <v>44296</v>
      </c>
      <c r="H152" t="s">
        <v>19</v>
      </c>
      <c r="I152" s="22">
        <v>53240</v>
      </c>
      <c r="J152" t="s">
        <v>205</v>
      </c>
      <c r="K152" s="16">
        <f ca="1">(TODAY()-staff[[#This Row],[Date Joined]])/365</f>
        <v>3.1013698630136988</v>
      </c>
      <c r="L152" s="22">
        <f ca="1">IF(staff[[#This Row],[Tenure]]&gt;2,3%*staff[[#This Row],[Salary]],2%*staff[[#This Row],[Salary]])</f>
        <v>1597.2</v>
      </c>
      <c r="M152">
        <f>VLOOKUP(staff[[#This Row],[Rating]],rate,2,0)</f>
        <v>3</v>
      </c>
    </row>
    <row r="153" spans="3:13" x14ac:dyDescent="0.3">
      <c r="C153" t="s">
        <v>75</v>
      </c>
      <c r="D153" t="s">
        <v>8</v>
      </c>
      <c r="E153">
        <v>28</v>
      </c>
      <c r="F153" t="s">
        <v>16</v>
      </c>
      <c r="G153" s="6">
        <v>44357</v>
      </c>
      <c r="H153" t="s">
        <v>19</v>
      </c>
      <c r="I153" s="22">
        <v>53240</v>
      </c>
      <c r="J153" t="s">
        <v>204</v>
      </c>
      <c r="K153" s="16">
        <f ca="1">(TODAY()-staff[[#This Row],[Date Joined]])/365</f>
        <v>2.9342465753424656</v>
      </c>
      <c r="L153" s="22">
        <f ca="1">IF(staff[[#This Row],[Tenure]]&gt;2,3%*staff[[#This Row],[Salary]],2%*staff[[#This Row],[Salary]])</f>
        <v>1597.2</v>
      </c>
      <c r="M153">
        <f>VLOOKUP(staff[[#This Row],[Rating]],rate,2,0)</f>
        <v>3</v>
      </c>
    </row>
    <row r="154" spans="3:13" x14ac:dyDescent="0.3">
      <c r="C154" t="s">
        <v>154</v>
      </c>
      <c r="D154" t="s">
        <v>15</v>
      </c>
      <c r="E154">
        <v>24</v>
      </c>
      <c r="F154" t="s">
        <v>24</v>
      </c>
      <c r="G154" s="6">
        <v>44375</v>
      </c>
      <c r="H154" t="s">
        <v>21</v>
      </c>
      <c r="I154" s="22">
        <v>52610</v>
      </c>
      <c r="J154" t="s">
        <v>205</v>
      </c>
      <c r="K154" s="16">
        <f ca="1">(TODAY()-staff[[#This Row],[Date Joined]])/365</f>
        <v>2.8849315068493149</v>
      </c>
      <c r="L154" s="22">
        <f ca="1">IF(staff[[#This Row],[Tenure]]&gt;2,3%*staff[[#This Row],[Salary]],2%*staff[[#This Row],[Salary]])</f>
        <v>1578.3</v>
      </c>
      <c r="M154">
        <f>VLOOKUP(staff[[#This Row],[Rating]],rate,2,0)</f>
        <v>2</v>
      </c>
    </row>
    <row r="155" spans="3:13" x14ac:dyDescent="0.3">
      <c r="C155" t="s">
        <v>63</v>
      </c>
      <c r="D155" t="s">
        <v>15</v>
      </c>
      <c r="E155">
        <v>24</v>
      </c>
      <c r="F155" t="s">
        <v>24</v>
      </c>
      <c r="G155" s="6">
        <v>44436</v>
      </c>
      <c r="H155" t="s">
        <v>21</v>
      </c>
      <c r="I155" s="22">
        <v>52610</v>
      </c>
      <c r="J155" t="s">
        <v>204</v>
      </c>
      <c r="K155" s="16">
        <f ca="1">(TODAY()-staff[[#This Row],[Date Joined]])/365</f>
        <v>2.7178082191780821</v>
      </c>
      <c r="L155" s="22">
        <f ca="1">IF(staff[[#This Row],[Tenure]]&gt;2,3%*staff[[#This Row],[Salary]],2%*staff[[#This Row],[Salary]])</f>
        <v>1578.3</v>
      </c>
      <c r="M155">
        <f>VLOOKUP(staff[[#This Row],[Rating]],rate,2,0)</f>
        <v>2</v>
      </c>
    </row>
    <row r="156" spans="3:13" x14ac:dyDescent="0.3">
      <c r="C156" t="s">
        <v>164</v>
      </c>
      <c r="D156" t="s">
        <v>8</v>
      </c>
      <c r="E156">
        <v>34</v>
      </c>
      <c r="F156" t="s">
        <v>24</v>
      </c>
      <c r="G156" s="6">
        <v>44660</v>
      </c>
      <c r="H156" t="s">
        <v>19</v>
      </c>
      <c r="I156" s="22">
        <v>49630</v>
      </c>
      <c r="J156" t="s">
        <v>205</v>
      </c>
      <c r="K156" s="16">
        <f ca="1">(TODAY()-staff[[#This Row],[Date Joined]])/365</f>
        <v>2.1041095890410957</v>
      </c>
      <c r="L156" s="22">
        <f ca="1">IF(staff[[#This Row],[Tenure]]&gt;2,3%*staff[[#This Row],[Salary]],2%*staff[[#This Row],[Salary]])</f>
        <v>1488.8999999999999</v>
      </c>
      <c r="M156">
        <f>VLOOKUP(staff[[#This Row],[Rating]],rate,2,0)</f>
        <v>2</v>
      </c>
    </row>
    <row r="157" spans="3:13" x14ac:dyDescent="0.3">
      <c r="C157" t="s">
        <v>73</v>
      </c>
      <c r="D157" t="s">
        <v>8</v>
      </c>
      <c r="E157">
        <v>34</v>
      </c>
      <c r="F157" t="s">
        <v>24</v>
      </c>
      <c r="G157" s="6">
        <v>44721</v>
      </c>
      <c r="H157" t="s">
        <v>19</v>
      </c>
      <c r="I157" s="22">
        <v>49630</v>
      </c>
      <c r="J157" t="s">
        <v>204</v>
      </c>
      <c r="K157" s="16">
        <f ca="1">(TODAY()-staff[[#This Row],[Date Joined]])/365</f>
        <v>1.9369863013698629</v>
      </c>
      <c r="L157" s="22">
        <f ca="1">IF(staff[[#This Row],[Tenure]]&gt;2,3%*staff[[#This Row],[Salary]],2%*staff[[#This Row],[Salary]])</f>
        <v>992.6</v>
      </c>
      <c r="M157">
        <f>VLOOKUP(staff[[#This Row],[Rating]],rate,2,0)</f>
        <v>2</v>
      </c>
    </row>
    <row r="158" spans="3:13" x14ac:dyDescent="0.3">
      <c r="C158" t="s">
        <v>145</v>
      </c>
      <c r="D158" t="s">
        <v>15</v>
      </c>
      <c r="E158">
        <v>27</v>
      </c>
      <c r="F158" t="s">
        <v>16</v>
      </c>
      <c r="G158" s="6">
        <v>44506</v>
      </c>
      <c r="H158" t="s">
        <v>21</v>
      </c>
      <c r="I158" s="22">
        <v>48980</v>
      </c>
      <c r="J158" t="s">
        <v>205</v>
      </c>
      <c r="K158" s="16">
        <f ca="1">(TODAY()-staff[[#This Row],[Date Joined]])/365</f>
        <v>2.526027397260274</v>
      </c>
      <c r="L158" s="22">
        <f ca="1">IF(staff[[#This Row],[Tenure]]&gt;2,3%*staff[[#This Row],[Salary]],2%*staff[[#This Row],[Salary]])</f>
        <v>1469.3999999999999</v>
      </c>
      <c r="M158">
        <f>VLOOKUP(staff[[#This Row],[Rating]],rate,2,0)</f>
        <v>3</v>
      </c>
    </row>
    <row r="159" spans="3:13" x14ac:dyDescent="0.3">
      <c r="C159" t="s">
        <v>53</v>
      </c>
      <c r="D159" t="s">
        <v>15</v>
      </c>
      <c r="E159">
        <v>27</v>
      </c>
      <c r="F159" t="s">
        <v>16</v>
      </c>
      <c r="G159" s="6">
        <v>44567</v>
      </c>
      <c r="H159" t="s">
        <v>21</v>
      </c>
      <c r="I159" s="22">
        <v>48980</v>
      </c>
      <c r="J159" t="s">
        <v>204</v>
      </c>
      <c r="K159" s="16">
        <f ca="1">(TODAY()-staff[[#This Row],[Date Joined]])/365</f>
        <v>2.3589041095890413</v>
      </c>
      <c r="L159" s="22">
        <f ca="1">IF(staff[[#This Row],[Tenure]]&gt;2,3%*staff[[#This Row],[Salary]],2%*staff[[#This Row],[Salary]])</f>
        <v>1469.3999999999999</v>
      </c>
      <c r="M159">
        <f>VLOOKUP(staff[[#This Row],[Rating]],rate,2,0)</f>
        <v>3</v>
      </c>
    </row>
    <row r="160" spans="3:13" x14ac:dyDescent="0.3">
      <c r="C160" t="s">
        <v>112</v>
      </c>
      <c r="D160" t="s">
        <v>15</v>
      </c>
      <c r="E160">
        <v>31</v>
      </c>
      <c r="F160" t="s">
        <v>16</v>
      </c>
      <c r="G160" s="6">
        <v>44450</v>
      </c>
      <c r="H160" t="s">
        <v>12</v>
      </c>
      <c r="I160" s="22">
        <v>48950</v>
      </c>
      <c r="J160" t="s">
        <v>205</v>
      </c>
      <c r="K160" s="16">
        <f ca="1">(TODAY()-staff[[#This Row],[Date Joined]])/365</f>
        <v>2.6794520547945204</v>
      </c>
      <c r="L160" s="22">
        <f ca="1">IF(staff[[#This Row],[Tenure]]&gt;2,3%*staff[[#This Row],[Salary]],2%*staff[[#This Row],[Salary]])</f>
        <v>1468.5</v>
      </c>
      <c r="M160">
        <f>VLOOKUP(staff[[#This Row],[Rating]],rate,2,0)</f>
        <v>3</v>
      </c>
    </row>
    <row r="161" spans="3:13" x14ac:dyDescent="0.3">
      <c r="C161" t="s">
        <v>14</v>
      </c>
      <c r="D161" t="s">
        <v>15</v>
      </c>
      <c r="E161">
        <v>31</v>
      </c>
      <c r="F161" t="s">
        <v>16</v>
      </c>
      <c r="G161" s="6">
        <v>44511</v>
      </c>
      <c r="H161" t="s">
        <v>12</v>
      </c>
      <c r="I161" s="22">
        <v>48950</v>
      </c>
      <c r="J161" t="s">
        <v>204</v>
      </c>
      <c r="K161" s="16">
        <f ca="1">(TODAY()-staff[[#This Row],[Date Joined]])/365</f>
        <v>2.5123287671232877</v>
      </c>
      <c r="L161" s="22">
        <f ca="1">IF(staff[[#This Row],[Tenure]]&gt;2,3%*staff[[#This Row],[Salary]],2%*staff[[#This Row],[Salary]])</f>
        <v>1468.5</v>
      </c>
      <c r="M161">
        <f>VLOOKUP(staff[[#This Row],[Rating]],rate,2,0)</f>
        <v>3</v>
      </c>
    </row>
    <row r="162" spans="3:13" x14ac:dyDescent="0.3">
      <c r="C162" t="s">
        <v>143</v>
      </c>
      <c r="D162" t="s">
        <v>15</v>
      </c>
      <c r="E162">
        <v>33</v>
      </c>
      <c r="F162" t="s">
        <v>13</v>
      </c>
      <c r="G162" s="6">
        <v>44640</v>
      </c>
      <c r="H162" t="s">
        <v>9</v>
      </c>
      <c r="I162" s="22">
        <v>48530</v>
      </c>
      <c r="J162" t="s">
        <v>205</v>
      </c>
      <c r="K162" s="16">
        <f ca="1">(TODAY()-staff[[#This Row],[Date Joined]])/365</f>
        <v>2.1589041095890411</v>
      </c>
      <c r="L162" s="22">
        <f ca="1">IF(staff[[#This Row],[Tenure]]&gt;2,3%*staff[[#This Row],[Salary]],2%*staff[[#This Row],[Salary]])</f>
        <v>1455.8999999999999</v>
      </c>
      <c r="M162">
        <f>VLOOKUP(staff[[#This Row],[Rating]],rate,2,0)</f>
        <v>4</v>
      </c>
    </row>
    <row r="163" spans="3:13" x14ac:dyDescent="0.3">
      <c r="C163" t="s">
        <v>51</v>
      </c>
      <c r="D163" t="s">
        <v>15</v>
      </c>
      <c r="E163">
        <v>33</v>
      </c>
      <c r="F163" t="s">
        <v>13</v>
      </c>
      <c r="G163" s="6">
        <v>44701</v>
      </c>
      <c r="H163" t="s">
        <v>9</v>
      </c>
      <c r="I163" s="22">
        <v>48530</v>
      </c>
      <c r="J163" t="s">
        <v>204</v>
      </c>
      <c r="K163" s="16">
        <f ca="1">(TODAY()-staff[[#This Row],[Date Joined]])/365</f>
        <v>1.9917808219178081</v>
      </c>
      <c r="L163" s="22">
        <f ca="1">IF(staff[[#This Row],[Tenure]]&gt;2,3%*staff[[#This Row],[Salary]],2%*staff[[#This Row],[Salary]])</f>
        <v>970.6</v>
      </c>
      <c r="M163">
        <f>VLOOKUP(staff[[#This Row],[Rating]],rate,2,0)</f>
        <v>4</v>
      </c>
    </row>
    <row r="164" spans="3:13" x14ac:dyDescent="0.3">
      <c r="C164" t="s">
        <v>122</v>
      </c>
      <c r="D164" t="s">
        <v>15</v>
      </c>
      <c r="E164">
        <v>28</v>
      </c>
      <c r="F164" t="s">
        <v>13</v>
      </c>
      <c r="G164" s="6">
        <v>43980</v>
      </c>
      <c r="H164" t="s">
        <v>21</v>
      </c>
      <c r="I164" s="22">
        <v>48170</v>
      </c>
      <c r="J164" t="s">
        <v>205</v>
      </c>
      <c r="K164" s="16">
        <f ca="1">(TODAY()-staff[[#This Row],[Date Joined]])/365</f>
        <v>3.967123287671233</v>
      </c>
      <c r="L164" s="22">
        <f ca="1">IF(staff[[#This Row],[Tenure]]&gt;2,3%*staff[[#This Row],[Salary]],2%*staff[[#This Row],[Salary]])</f>
        <v>1445.1</v>
      </c>
      <c r="M164">
        <f>VLOOKUP(staff[[#This Row],[Rating]],rate,2,0)</f>
        <v>4</v>
      </c>
    </row>
    <row r="165" spans="3:13" x14ac:dyDescent="0.3">
      <c r="C165" t="s">
        <v>29</v>
      </c>
      <c r="D165" t="s">
        <v>15</v>
      </c>
      <c r="E165">
        <v>28</v>
      </c>
      <c r="F165" t="s">
        <v>13</v>
      </c>
      <c r="G165" s="6">
        <v>44041</v>
      </c>
      <c r="H165" t="s">
        <v>21</v>
      </c>
      <c r="I165" s="22">
        <v>48170</v>
      </c>
      <c r="J165" t="s">
        <v>204</v>
      </c>
      <c r="K165" s="16">
        <f ca="1">(TODAY()-staff[[#This Row],[Date Joined]])/365</f>
        <v>3.8</v>
      </c>
      <c r="L165" s="22">
        <f ca="1">IF(staff[[#This Row],[Tenure]]&gt;2,3%*staff[[#This Row],[Salary]],2%*staff[[#This Row],[Salary]])</f>
        <v>1445.1</v>
      </c>
      <c r="M165">
        <f>VLOOKUP(staff[[#This Row],[Rating]],rate,2,0)</f>
        <v>4</v>
      </c>
    </row>
    <row r="166" spans="3:13" x14ac:dyDescent="0.3">
      <c r="C166" t="s">
        <v>150</v>
      </c>
      <c r="D166" t="s">
        <v>15</v>
      </c>
      <c r="E166">
        <v>26</v>
      </c>
      <c r="F166" t="s">
        <v>16</v>
      </c>
      <c r="G166" s="6">
        <v>44164</v>
      </c>
      <c r="H166" t="s">
        <v>9</v>
      </c>
      <c r="I166" s="22">
        <v>47360</v>
      </c>
      <c r="J166" t="s">
        <v>205</v>
      </c>
      <c r="K166" s="16">
        <f ca="1">(TODAY()-staff[[#This Row],[Date Joined]])/365</f>
        <v>3.463013698630137</v>
      </c>
      <c r="L166" s="22">
        <f ca="1">IF(staff[[#This Row],[Tenure]]&gt;2,3%*staff[[#This Row],[Salary]],2%*staff[[#This Row],[Salary]])</f>
        <v>1420.8</v>
      </c>
      <c r="M166">
        <f>VLOOKUP(staff[[#This Row],[Rating]],rate,2,0)</f>
        <v>3</v>
      </c>
    </row>
    <row r="167" spans="3:13" x14ac:dyDescent="0.3">
      <c r="C167" t="s">
        <v>59</v>
      </c>
      <c r="D167" t="s">
        <v>15</v>
      </c>
      <c r="E167">
        <v>26</v>
      </c>
      <c r="F167" t="s">
        <v>16</v>
      </c>
      <c r="G167" s="6">
        <v>44225</v>
      </c>
      <c r="H167" t="s">
        <v>9</v>
      </c>
      <c r="I167" s="22">
        <v>47360</v>
      </c>
      <c r="J167" t="s">
        <v>204</v>
      </c>
      <c r="K167" s="16">
        <f ca="1">(TODAY()-staff[[#This Row],[Date Joined]])/365</f>
        <v>3.2958904109589042</v>
      </c>
      <c r="L167" s="22">
        <f ca="1">IF(staff[[#This Row],[Tenure]]&gt;2,3%*staff[[#This Row],[Salary]],2%*staff[[#This Row],[Salary]])</f>
        <v>1420.8</v>
      </c>
      <c r="M167">
        <f>VLOOKUP(staff[[#This Row],[Rating]],rate,2,0)</f>
        <v>3</v>
      </c>
    </row>
    <row r="168" spans="3:13" x14ac:dyDescent="0.3">
      <c r="C168" t="s">
        <v>200</v>
      </c>
      <c r="D168" t="s">
        <v>8</v>
      </c>
      <c r="E168">
        <v>32</v>
      </c>
      <c r="F168" t="s">
        <v>16</v>
      </c>
      <c r="G168" s="6">
        <v>44339</v>
      </c>
      <c r="H168" t="s">
        <v>56</v>
      </c>
      <c r="I168" s="22">
        <v>45510</v>
      </c>
      <c r="J168" t="s">
        <v>205</v>
      </c>
      <c r="K168" s="16">
        <f ca="1">(TODAY()-staff[[#This Row],[Date Joined]])/365</f>
        <v>2.9835616438356163</v>
      </c>
      <c r="L168" s="22">
        <f ca="1">IF(staff[[#This Row],[Tenure]]&gt;2,3%*staff[[#This Row],[Salary]],2%*staff[[#This Row],[Salary]])</f>
        <v>1365.3</v>
      </c>
      <c r="M168">
        <f>VLOOKUP(staff[[#This Row],[Rating]],rate,2,0)</f>
        <v>3</v>
      </c>
    </row>
    <row r="169" spans="3:13" x14ac:dyDescent="0.3">
      <c r="C169" t="s">
        <v>108</v>
      </c>
      <c r="D169" t="s">
        <v>8</v>
      </c>
      <c r="E169">
        <v>32</v>
      </c>
      <c r="F169" t="s">
        <v>16</v>
      </c>
      <c r="G169" s="6">
        <v>44400</v>
      </c>
      <c r="H169" t="s">
        <v>56</v>
      </c>
      <c r="I169" s="22">
        <v>45510</v>
      </c>
      <c r="J169" t="s">
        <v>204</v>
      </c>
      <c r="K169" s="16">
        <f ca="1">(TODAY()-staff[[#This Row],[Date Joined]])/365</f>
        <v>2.8164383561643835</v>
      </c>
      <c r="L169" s="22">
        <f ca="1">IF(staff[[#This Row],[Tenure]]&gt;2,3%*staff[[#This Row],[Salary]],2%*staff[[#This Row],[Salary]])</f>
        <v>1365.3</v>
      </c>
      <c r="M169">
        <f>VLOOKUP(staff[[#This Row],[Rating]],rate,2,0)</f>
        <v>3</v>
      </c>
    </row>
    <row r="170" spans="3:13" x14ac:dyDescent="0.3">
      <c r="C170" t="s">
        <v>175</v>
      </c>
      <c r="D170" t="s">
        <v>8</v>
      </c>
      <c r="E170">
        <v>32</v>
      </c>
      <c r="F170" t="s">
        <v>13</v>
      </c>
      <c r="G170" s="6">
        <v>44293</v>
      </c>
      <c r="H170" t="s">
        <v>12</v>
      </c>
      <c r="I170" s="22">
        <v>43840</v>
      </c>
      <c r="J170" t="s">
        <v>205</v>
      </c>
      <c r="K170" s="16">
        <f ca="1">(TODAY()-staff[[#This Row],[Date Joined]])/365</f>
        <v>3.1095890410958904</v>
      </c>
      <c r="L170" s="22">
        <f ca="1">IF(staff[[#This Row],[Tenure]]&gt;2,3%*staff[[#This Row],[Salary]],2%*staff[[#This Row],[Salary]])</f>
        <v>1315.2</v>
      </c>
      <c r="M170">
        <f>VLOOKUP(staff[[#This Row],[Rating]],rate,2,0)</f>
        <v>4</v>
      </c>
    </row>
    <row r="171" spans="3:13" x14ac:dyDescent="0.3">
      <c r="C171" t="s">
        <v>84</v>
      </c>
      <c r="D171" t="s">
        <v>8</v>
      </c>
      <c r="E171">
        <v>32</v>
      </c>
      <c r="F171" t="s">
        <v>13</v>
      </c>
      <c r="G171" s="6">
        <v>44354</v>
      </c>
      <c r="H171" t="s">
        <v>12</v>
      </c>
      <c r="I171" s="22">
        <v>43840</v>
      </c>
      <c r="J171" t="s">
        <v>204</v>
      </c>
      <c r="K171" s="16">
        <f ca="1">(TODAY()-staff[[#This Row],[Date Joined]])/365</f>
        <v>2.9424657534246577</v>
      </c>
      <c r="L171" s="22">
        <f ca="1">IF(staff[[#This Row],[Tenure]]&gt;2,3%*staff[[#This Row],[Salary]],2%*staff[[#This Row],[Salary]])</f>
        <v>1315.2</v>
      </c>
      <c r="M171">
        <f>VLOOKUP(staff[[#This Row],[Rating]],rate,2,0)</f>
        <v>4</v>
      </c>
    </row>
    <row r="172" spans="3:13" x14ac:dyDescent="0.3">
      <c r="C172" t="s">
        <v>171</v>
      </c>
      <c r="D172" t="s">
        <v>15</v>
      </c>
      <c r="E172">
        <v>28</v>
      </c>
      <c r="F172" t="s">
        <v>42</v>
      </c>
      <c r="G172" s="6">
        <v>44758</v>
      </c>
      <c r="H172" t="s">
        <v>19</v>
      </c>
      <c r="I172" s="22">
        <v>43510</v>
      </c>
      <c r="J172" t="s">
        <v>205</v>
      </c>
      <c r="K172" s="16">
        <f ca="1">(TODAY()-staff[[#This Row],[Date Joined]])/365</f>
        <v>1.8356164383561644</v>
      </c>
      <c r="L172" s="22">
        <f ca="1">IF(staff[[#This Row],[Tenure]]&gt;2,3%*staff[[#This Row],[Salary]],2%*staff[[#This Row],[Salary]])</f>
        <v>870.2</v>
      </c>
      <c r="M172">
        <f>VLOOKUP(staff[[#This Row],[Rating]],rate,2,0)</f>
        <v>1</v>
      </c>
    </row>
    <row r="173" spans="3:13" x14ac:dyDescent="0.3">
      <c r="C173" t="s">
        <v>80</v>
      </c>
      <c r="D173" t="s">
        <v>15</v>
      </c>
      <c r="E173">
        <v>28</v>
      </c>
      <c r="F173" t="s">
        <v>42</v>
      </c>
      <c r="G173" s="6">
        <v>44820</v>
      </c>
      <c r="H173" t="s">
        <v>19</v>
      </c>
      <c r="I173" s="22">
        <v>43510</v>
      </c>
      <c r="J173" t="s">
        <v>204</v>
      </c>
      <c r="K173" s="16">
        <f ca="1">(TODAY()-staff[[#This Row],[Date Joined]])/365</f>
        <v>1.6657534246575343</v>
      </c>
      <c r="L173" s="22">
        <f ca="1">IF(staff[[#This Row],[Tenure]]&gt;2,3%*staff[[#This Row],[Salary]],2%*staff[[#This Row],[Salary]])</f>
        <v>870.2</v>
      </c>
      <c r="M173">
        <f>VLOOKUP(staff[[#This Row],[Rating]],rate,2,0)</f>
        <v>1</v>
      </c>
    </row>
    <row r="174" spans="3:13" x14ac:dyDescent="0.3">
      <c r="C174" t="s">
        <v>123</v>
      </c>
      <c r="D174" t="s">
        <v>8</v>
      </c>
      <c r="E174">
        <v>31</v>
      </c>
      <c r="F174" t="s">
        <v>16</v>
      </c>
      <c r="G174" s="6">
        <v>44084</v>
      </c>
      <c r="H174" t="s">
        <v>12</v>
      </c>
      <c r="I174" s="22">
        <v>41980</v>
      </c>
      <c r="J174" t="s">
        <v>205</v>
      </c>
      <c r="K174" s="16">
        <f ca="1">(TODAY()-staff[[#This Row],[Date Joined]])/365</f>
        <v>3.6821917808219178</v>
      </c>
      <c r="L174" s="22">
        <f ca="1">IF(staff[[#This Row],[Tenure]]&gt;2,3%*staff[[#This Row],[Salary]],2%*staff[[#This Row],[Salary]])</f>
        <v>1259.3999999999999</v>
      </c>
      <c r="M174">
        <f>VLOOKUP(staff[[#This Row],[Rating]],rate,2,0)</f>
        <v>3</v>
      </c>
    </row>
    <row r="175" spans="3:13" x14ac:dyDescent="0.3">
      <c r="C175" t="s">
        <v>30</v>
      </c>
      <c r="D175" t="s">
        <v>8</v>
      </c>
      <c r="E175">
        <v>31</v>
      </c>
      <c r="F175" t="s">
        <v>16</v>
      </c>
      <c r="G175" s="6">
        <v>44145</v>
      </c>
      <c r="H175" t="s">
        <v>12</v>
      </c>
      <c r="I175" s="22">
        <v>41980</v>
      </c>
      <c r="J175" t="s">
        <v>204</v>
      </c>
      <c r="K175" s="16">
        <f ca="1">(TODAY()-staff[[#This Row],[Date Joined]])/365</f>
        <v>3.515068493150685</v>
      </c>
      <c r="L175" s="22">
        <f ca="1">IF(staff[[#This Row],[Tenure]]&gt;2,3%*staff[[#This Row],[Salary]],2%*staff[[#This Row],[Salary]])</f>
        <v>1259.3999999999999</v>
      </c>
      <c r="M175">
        <f>VLOOKUP(staff[[#This Row],[Rating]],rate,2,0)</f>
        <v>3</v>
      </c>
    </row>
    <row r="176" spans="3:13" x14ac:dyDescent="0.3">
      <c r="C176" t="s">
        <v>157</v>
      </c>
      <c r="D176" t="s">
        <v>8</v>
      </c>
      <c r="E176">
        <v>32</v>
      </c>
      <c r="F176" t="s">
        <v>16</v>
      </c>
      <c r="G176" s="6">
        <v>44549</v>
      </c>
      <c r="H176" t="s">
        <v>9</v>
      </c>
      <c r="I176" s="22">
        <v>41570</v>
      </c>
      <c r="J176" t="s">
        <v>205</v>
      </c>
      <c r="K176" s="16">
        <f ca="1">(TODAY()-staff[[#This Row],[Date Joined]])/365</f>
        <v>2.408219178082192</v>
      </c>
      <c r="L176" s="22">
        <f ca="1">IF(staff[[#This Row],[Tenure]]&gt;2,3%*staff[[#This Row],[Salary]],2%*staff[[#This Row],[Salary]])</f>
        <v>1247.0999999999999</v>
      </c>
      <c r="M176">
        <f>VLOOKUP(staff[[#This Row],[Rating]],rate,2,0)</f>
        <v>3</v>
      </c>
    </row>
    <row r="177" spans="3:13" x14ac:dyDescent="0.3">
      <c r="C177" t="s">
        <v>66</v>
      </c>
      <c r="D177" t="s">
        <v>8</v>
      </c>
      <c r="E177">
        <v>32</v>
      </c>
      <c r="F177" t="s">
        <v>16</v>
      </c>
      <c r="G177" s="6">
        <v>44611</v>
      </c>
      <c r="H177" t="s">
        <v>9</v>
      </c>
      <c r="I177" s="22">
        <v>41570</v>
      </c>
      <c r="J177" t="s">
        <v>204</v>
      </c>
      <c r="K177" s="16">
        <f ca="1">(TODAY()-staff[[#This Row],[Date Joined]])/365</f>
        <v>2.2383561643835614</v>
      </c>
      <c r="L177" s="22">
        <f ca="1">IF(staff[[#This Row],[Tenure]]&gt;2,3%*staff[[#This Row],[Salary]],2%*staff[[#This Row],[Salary]])</f>
        <v>1247.0999999999999</v>
      </c>
      <c r="M177">
        <f>VLOOKUP(staff[[#This Row],[Rating]],rate,2,0)</f>
        <v>3</v>
      </c>
    </row>
    <row r="178" spans="3:13" x14ac:dyDescent="0.3">
      <c r="C178" t="s">
        <v>148</v>
      </c>
      <c r="D178" t="s">
        <v>15</v>
      </c>
      <c r="E178">
        <v>35</v>
      </c>
      <c r="F178" t="s">
        <v>16</v>
      </c>
      <c r="G178" s="6">
        <v>44666</v>
      </c>
      <c r="H178" t="s">
        <v>9</v>
      </c>
      <c r="I178" s="22">
        <v>40400</v>
      </c>
      <c r="J178" t="s">
        <v>205</v>
      </c>
      <c r="K178" s="16">
        <f ca="1">(TODAY()-staff[[#This Row],[Date Joined]])/365</f>
        <v>2.0876712328767124</v>
      </c>
      <c r="L178" s="22">
        <f ca="1">IF(staff[[#This Row],[Tenure]]&gt;2,3%*staff[[#This Row],[Salary]],2%*staff[[#This Row],[Salary]])</f>
        <v>1212</v>
      </c>
      <c r="M178">
        <f>VLOOKUP(staff[[#This Row],[Rating]],rate,2,0)</f>
        <v>3</v>
      </c>
    </row>
    <row r="179" spans="3:13" x14ac:dyDescent="0.3">
      <c r="C179" t="s">
        <v>57</v>
      </c>
      <c r="D179" t="s">
        <v>15</v>
      </c>
      <c r="E179">
        <v>35</v>
      </c>
      <c r="F179" t="s">
        <v>16</v>
      </c>
      <c r="G179" s="6">
        <v>44727</v>
      </c>
      <c r="H179" t="s">
        <v>9</v>
      </c>
      <c r="I179" s="22">
        <v>40400</v>
      </c>
      <c r="J179" t="s">
        <v>204</v>
      </c>
      <c r="K179" s="16">
        <f ca="1">(TODAY()-staff[[#This Row],[Date Joined]])/365</f>
        <v>1.9205479452054794</v>
      </c>
      <c r="L179" s="22">
        <f ca="1">IF(staff[[#This Row],[Tenure]]&gt;2,3%*staff[[#This Row],[Salary]],2%*staff[[#This Row],[Salary]])</f>
        <v>808</v>
      </c>
      <c r="M179">
        <f>VLOOKUP(staff[[#This Row],[Rating]],rate,2,0)</f>
        <v>3</v>
      </c>
    </row>
    <row r="180" spans="3:13" x14ac:dyDescent="0.3">
      <c r="C180" t="s">
        <v>139</v>
      </c>
      <c r="D180" t="s">
        <v>15</v>
      </c>
      <c r="E180">
        <v>21</v>
      </c>
      <c r="F180" t="s">
        <v>16</v>
      </c>
      <c r="G180" s="6">
        <v>44042</v>
      </c>
      <c r="H180" t="s">
        <v>9</v>
      </c>
      <c r="I180" s="22">
        <v>37920</v>
      </c>
      <c r="J180" t="s">
        <v>205</v>
      </c>
      <c r="K180" s="16">
        <f ca="1">(TODAY()-staff[[#This Row],[Date Joined]])/365</f>
        <v>3.7972602739726029</v>
      </c>
      <c r="L180" s="22">
        <f ca="1">IF(staff[[#This Row],[Tenure]]&gt;2,3%*staff[[#This Row],[Salary]],2%*staff[[#This Row],[Salary]])</f>
        <v>1137.5999999999999</v>
      </c>
      <c r="M180">
        <f>VLOOKUP(staff[[#This Row],[Rating]],rate,2,0)</f>
        <v>3</v>
      </c>
    </row>
    <row r="181" spans="3:13" x14ac:dyDescent="0.3">
      <c r="C181" t="s">
        <v>47</v>
      </c>
      <c r="D181" t="s">
        <v>15</v>
      </c>
      <c r="E181">
        <v>21</v>
      </c>
      <c r="F181" t="s">
        <v>16</v>
      </c>
      <c r="G181" s="6">
        <v>44104</v>
      </c>
      <c r="H181" t="s">
        <v>9</v>
      </c>
      <c r="I181" s="22">
        <v>37920</v>
      </c>
      <c r="J181" t="s">
        <v>204</v>
      </c>
      <c r="K181" s="16">
        <f ca="1">(TODAY()-staff[[#This Row],[Date Joined]])/365</f>
        <v>3.6273972602739728</v>
      </c>
      <c r="L181" s="22">
        <f ca="1">IF(staff[[#This Row],[Tenure]]&gt;2,3%*staff[[#This Row],[Salary]],2%*staff[[#This Row],[Salary]])</f>
        <v>1137.5999999999999</v>
      </c>
      <c r="M181">
        <f>VLOOKUP(staff[[#This Row],[Rating]],rate,2,0)</f>
        <v>3</v>
      </c>
    </row>
    <row r="182" spans="3:13" x14ac:dyDescent="0.3">
      <c r="C182" t="s">
        <v>191</v>
      </c>
      <c r="D182" t="s">
        <v>15</v>
      </c>
      <c r="E182">
        <v>43</v>
      </c>
      <c r="F182" t="s">
        <v>16</v>
      </c>
      <c r="G182" s="6">
        <v>44558</v>
      </c>
      <c r="H182" t="s">
        <v>19</v>
      </c>
      <c r="I182" s="22">
        <v>36040</v>
      </c>
      <c r="J182" t="s">
        <v>205</v>
      </c>
      <c r="K182" s="16">
        <f ca="1">(TODAY()-staff[[#This Row],[Date Joined]])/365</f>
        <v>2.3835616438356166</v>
      </c>
      <c r="L182" s="22">
        <f ca="1">IF(staff[[#This Row],[Tenure]]&gt;2,3%*staff[[#This Row],[Salary]],2%*staff[[#This Row],[Salary]])</f>
        <v>1081.2</v>
      </c>
      <c r="M182">
        <f>VLOOKUP(staff[[#This Row],[Rating]],rate,2,0)</f>
        <v>3</v>
      </c>
    </row>
    <row r="183" spans="3:13" x14ac:dyDescent="0.3">
      <c r="C183" t="s">
        <v>99</v>
      </c>
      <c r="D183" t="s">
        <v>15</v>
      </c>
      <c r="E183">
        <v>43</v>
      </c>
      <c r="F183" t="s">
        <v>16</v>
      </c>
      <c r="G183" s="6">
        <v>44620</v>
      </c>
      <c r="H183" t="s">
        <v>19</v>
      </c>
      <c r="I183" s="22">
        <v>36040</v>
      </c>
      <c r="J183" t="s">
        <v>204</v>
      </c>
      <c r="K183" s="16">
        <f ca="1">(TODAY()-staff[[#This Row],[Date Joined]])/365</f>
        <v>2.2136986301369861</v>
      </c>
      <c r="L183" s="22">
        <f ca="1">IF(staff[[#This Row],[Tenure]]&gt;2,3%*staff[[#This Row],[Salary]],2%*staff[[#This Row],[Salary]])</f>
        <v>1081.2</v>
      </c>
      <c r="M183">
        <f>VLOOKUP(staff[[#This Row],[Rating]],rate,2,0)</f>
        <v>3</v>
      </c>
    </row>
    <row r="184" spans="3:13" x14ac:dyDescent="0.3">
      <c r="C184" t="s">
        <v>136</v>
      </c>
      <c r="D184" t="s">
        <v>8</v>
      </c>
      <c r="E184">
        <v>29</v>
      </c>
      <c r="F184" t="s">
        <v>16</v>
      </c>
      <c r="G184" s="6">
        <v>43962</v>
      </c>
      <c r="H184" t="s">
        <v>12</v>
      </c>
      <c r="I184" s="22">
        <v>34980</v>
      </c>
      <c r="J184" t="s">
        <v>205</v>
      </c>
      <c r="K184" s="16">
        <f ca="1">(TODAY()-staff[[#This Row],[Date Joined]])/365</f>
        <v>4.0164383561643833</v>
      </c>
      <c r="L184" s="22">
        <f ca="1">IF(staff[[#This Row],[Tenure]]&gt;2,3%*staff[[#This Row],[Salary]],2%*staff[[#This Row],[Salary]])</f>
        <v>1049.3999999999999</v>
      </c>
      <c r="M184">
        <f>VLOOKUP(staff[[#This Row],[Rating]],rate,2,0)</f>
        <v>3</v>
      </c>
    </row>
    <row r="185" spans="3:13" x14ac:dyDescent="0.3">
      <c r="C185" t="s">
        <v>44</v>
      </c>
      <c r="D185" t="s">
        <v>8</v>
      </c>
      <c r="E185">
        <v>29</v>
      </c>
      <c r="F185" t="s">
        <v>16</v>
      </c>
      <c r="G185" s="6">
        <v>44023</v>
      </c>
      <c r="H185" t="s">
        <v>12</v>
      </c>
      <c r="I185" s="22">
        <v>34980</v>
      </c>
      <c r="J185" t="s">
        <v>204</v>
      </c>
      <c r="K185" s="16">
        <f ca="1">(TODAY()-staff[[#This Row],[Date Joined]])/365</f>
        <v>3.8493150684931505</v>
      </c>
      <c r="L185" s="22">
        <f ca="1">IF(staff[[#This Row],[Tenure]]&gt;2,3%*staff[[#This Row],[Salary]],2%*staff[[#This Row],[Salary]])</f>
        <v>1049.3999999999999</v>
      </c>
      <c r="M185">
        <f>VLOOKUP(staff[[#This Row],[Rating]],rate,2,0)</f>
        <v>3</v>
      </c>
    </row>
    <row r="186" spans="3:13" x14ac:dyDescent="0.3">
      <c r="C186" t="s">
        <v>178</v>
      </c>
      <c r="D186" t="s">
        <v>8</v>
      </c>
      <c r="E186">
        <v>21</v>
      </c>
      <c r="F186" t="s">
        <v>16</v>
      </c>
      <c r="G186" s="6">
        <v>44619</v>
      </c>
      <c r="H186" t="s">
        <v>12</v>
      </c>
      <c r="I186" s="22">
        <v>33920</v>
      </c>
      <c r="J186" t="s">
        <v>205</v>
      </c>
      <c r="K186" s="16">
        <f ca="1">(TODAY()-staff[[#This Row],[Date Joined]])/365</f>
        <v>2.2164383561643834</v>
      </c>
      <c r="L186" s="22">
        <f ca="1">IF(staff[[#This Row],[Tenure]]&gt;2,3%*staff[[#This Row],[Salary]],2%*staff[[#This Row],[Salary]])</f>
        <v>1017.5999999999999</v>
      </c>
      <c r="M186">
        <f>VLOOKUP(staff[[#This Row],[Rating]],rate,2,0)</f>
        <v>3</v>
      </c>
    </row>
    <row r="187" spans="3:13" x14ac:dyDescent="0.3">
      <c r="C187" t="s">
        <v>86</v>
      </c>
      <c r="D187" t="s">
        <v>8</v>
      </c>
      <c r="E187">
        <v>21</v>
      </c>
      <c r="F187" t="s">
        <v>16</v>
      </c>
      <c r="G187" s="6">
        <v>44678</v>
      </c>
      <c r="H187" t="s">
        <v>12</v>
      </c>
      <c r="I187" s="22">
        <v>33920</v>
      </c>
      <c r="J187" t="s">
        <v>204</v>
      </c>
      <c r="K187" s="16">
        <f ca="1">(TODAY()-staff[[#This Row],[Date Joined]])/365</f>
        <v>2.0547945205479454</v>
      </c>
      <c r="L187" s="22">
        <f ca="1">IF(staff[[#This Row],[Tenure]]&gt;2,3%*staff[[#This Row],[Salary]],2%*staff[[#This Row],[Salary]])</f>
        <v>1017.5999999999999</v>
      </c>
      <c r="M187">
        <f>VLOOKUP(staff[[#This Row],[Rating]],rate,2,0)</f>
        <v>3</v>
      </c>
    </row>
  </sheetData>
  <mergeCells count="2">
    <mergeCell ref="A1:A2"/>
    <mergeCell ref="B1:U2"/>
  </mergeCells>
  <conditionalFormatting sqref="I5:I187">
    <cfRule type="colorScale" priority="1">
      <colorScale>
        <cfvo type="min"/>
        <cfvo type="percentile" val="50"/>
        <cfvo type="max"/>
        <color rgb="FFF8696B"/>
        <color rgb="FFFCFCFF"/>
        <color rgb="FF5A8AC6"/>
      </colorScale>
    </cfRule>
  </conditionalFormatting>
  <conditionalFormatting sqref="L5:L187">
    <cfRule type="top10" dxfId="0" priority="2" rank="10"/>
  </conditionalFormatting>
  <dataValidations count="1">
    <dataValidation type="list" allowBlank="1" showInputMessage="1" showErrorMessage="1" sqref="R16" xr:uid="{AFD04E26-3AFD-4A23-B9B5-C26778519358}">
      <formula1>$C$5:$C$187</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A81B8-6F13-4358-85CC-7CF2758A42E6}">
  <dimension ref="B2:C8"/>
  <sheetViews>
    <sheetView workbookViewId="0">
      <selection activeCell="F15" sqref="F15"/>
    </sheetView>
  </sheetViews>
  <sheetFormatPr defaultRowHeight="14.4" x14ac:dyDescent="0.3"/>
  <cols>
    <col min="2" max="2" width="13.109375" bestFit="1" customWidth="1"/>
  </cols>
  <sheetData>
    <row r="2" spans="2:3" x14ac:dyDescent="0.3">
      <c r="B2" s="47" t="s">
        <v>253</v>
      </c>
      <c r="C2" s="47"/>
    </row>
    <row r="4" spans="2:3" x14ac:dyDescent="0.3">
      <c r="B4" s="29" t="s">
        <v>10</v>
      </c>
      <c r="C4" s="25">
        <v>5</v>
      </c>
    </row>
    <row r="5" spans="2:3" x14ac:dyDescent="0.3">
      <c r="B5" s="29" t="s">
        <v>13</v>
      </c>
      <c r="C5" s="25">
        <v>4</v>
      </c>
    </row>
    <row r="6" spans="2:3" x14ac:dyDescent="0.3">
      <c r="B6" s="29" t="s">
        <v>16</v>
      </c>
      <c r="C6" s="25">
        <v>3</v>
      </c>
    </row>
    <row r="7" spans="2:3" x14ac:dyDescent="0.3">
      <c r="B7" s="29" t="s">
        <v>24</v>
      </c>
      <c r="C7" s="25">
        <v>2</v>
      </c>
    </row>
    <row r="8" spans="2:3" x14ac:dyDescent="0.3">
      <c r="B8" s="29" t="s">
        <v>42</v>
      </c>
      <c r="C8" s="25">
        <v>1</v>
      </c>
    </row>
  </sheetData>
  <mergeCells count="1">
    <mergeCell ref="B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E539-8FEE-4485-ACAA-F9ED7AF1FE0F}">
  <dimension ref="B2:D9"/>
  <sheetViews>
    <sheetView zoomScale="110" zoomScaleNormal="110" workbookViewId="0">
      <selection activeCell="E12" sqref="E12"/>
    </sheetView>
  </sheetViews>
  <sheetFormatPr defaultRowHeight="14.4" x14ac:dyDescent="0.3"/>
  <cols>
    <col min="2" max="2" width="16" bestFit="1" customWidth="1"/>
    <col min="3" max="3" width="15.5546875" bestFit="1" customWidth="1"/>
    <col min="4" max="4" width="8.5546875" bestFit="1" customWidth="1"/>
    <col min="5" max="5" width="10.77734375" bestFit="1" customWidth="1"/>
    <col min="6" max="6" width="12" bestFit="1" customWidth="1"/>
    <col min="7" max="7" width="15.5546875" bestFit="1" customWidth="1"/>
    <col min="8" max="9" width="18.6640625" bestFit="1" customWidth="1"/>
  </cols>
  <sheetData>
    <row r="2" spans="2:4" x14ac:dyDescent="0.3">
      <c r="B2" s="31" t="s">
        <v>252</v>
      </c>
    </row>
    <row r="4" spans="2:4" x14ac:dyDescent="0.3">
      <c r="C4" s="19" t="s">
        <v>216</v>
      </c>
    </row>
    <row r="5" spans="2:4" x14ac:dyDescent="0.3">
      <c r="B5" s="19" t="s">
        <v>219</v>
      </c>
      <c r="C5" t="s">
        <v>8</v>
      </c>
      <c r="D5" t="s">
        <v>15</v>
      </c>
    </row>
    <row r="6" spans="2:4" x14ac:dyDescent="0.3">
      <c r="B6" s="20" t="s">
        <v>217</v>
      </c>
      <c r="C6">
        <v>86</v>
      </c>
      <c r="D6">
        <v>89</v>
      </c>
    </row>
    <row r="7" spans="2:4" x14ac:dyDescent="0.3">
      <c r="B7" s="20" t="s">
        <v>218</v>
      </c>
      <c r="C7" s="15">
        <v>31.406976744186046</v>
      </c>
      <c r="D7" s="15">
        <v>29.393258426966291</v>
      </c>
    </row>
    <row r="8" spans="2:4" x14ac:dyDescent="0.3">
      <c r="B8" s="20" t="s">
        <v>220</v>
      </c>
      <c r="C8" s="15">
        <v>78284.186046511633</v>
      </c>
      <c r="D8" s="15">
        <v>74915.168539325838</v>
      </c>
    </row>
    <row r="9" spans="2:4" x14ac:dyDescent="0.3">
      <c r="B9" s="20" t="s">
        <v>221</v>
      </c>
      <c r="C9" s="16">
        <v>2.4244026760114687</v>
      </c>
      <c r="D9" s="16">
        <v>2.4152993689395101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73120-795C-477D-B791-62E4D94849E9}">
  <dimension ref="A1"/>
  <sheetViews>
    <sheetView workbookViewId="0">
      <selection activeCell="R20" sqref="R20"/>
    </sheetView>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2486F-90CD-4ED2-BAD0-ADB3AB62CA71}">
  <dimension ref="B4:D9"/>
  <sheetViews>
    <sheetView topLeftCell="D1" workbookViewId="0">
      <selection activeCell="M12" sqref="M12"/>
    </sheetView>
  </sheetViews>
  <sheetFormatPr defaultRowHeight="14.4" x14ac:dyDescent="0.3"/>
  <cols>
    <col min="2" max="2" width="13.109375" bestFit="1" customWidth="1"/>
    <col min="3" max="3" width="13.88671875" bestFit="1" customWidth="1"/>
    <col min="4" max="4" width="15.77734375" bestFit="1" customWidth="1"/>
  </cols>
  <sheetData>
    <row r="4" spans="2:4" x14ac:dyDescent="0.3">
      <c r="B4" s="19" t="s">
        <v>214</v>
      </c>
      <c r="C4" t="s">
        <v>217</v>
      </c>
      <c r="D4" t="s">
        <v>220</v>
      </c>
    </row>
    <row r="5" spans="2:4" x14ac:dyDescent="0.3">
      <c r="B5" s="20" t="s">
        <v>10</v>
      </c>
      <c r="C5">
        <v>4</v>
      </c>
      <c r="D5" s="21">
        <v>92080</v>
      </c>
    </row>
    <row r="6" spans="2:4" x14ac:dyDescent="0.3">
      <c r="B6" s="20" t="s">
        <v>13</v>
      </c>
      <c r="C6">
        <v>20</v>
      </c>
      <c r="D6" s="21">
        <v>75933</v>
      </c>
    </row>
    <row r="7" spans="2:4" x14ac:dyDescent="0.3">
      <c r="B7" s="20" t="s">
        <v>16</v>
      </c>
      <c r="C7">
        <v>137</v>
      </c>
      <c r="D7" s="21">
        <v>76798.759124087592</v>
      </c>
    </row>
    <row r="8" spans="2:4" x14ac:dyDescent="0.3">
      <c r="B8" s="20" t="s">
        <v>24</v>
      </c>
      <c r="C8">
        <v>16</v>
      </c>
      <c r="D8" s="21">
        <v>78115</v>
      </c>
    </row>
    <row r="9" spans="2:4" x14ac:dyDescent="0.3">
      <c r="B9" s="20" t="s">
        <v>42</v>
      </c>
      <c r="C9">
        <v>6</v>
      </c>
      <c r="D9" s="21">
        <v>77423.333333333328</v>
      </c>
    </row>
  </sheetData>
  <conditionalFormatting pivot="1" sqref="D5:D9">
    <cfRule type="dataBar" priority="1">
      <dataBar>
        <cfvo type="min"/>
        <cfvo type="max"/>
        <color rgb="FF638EC6"/>
      </dataBar>
      <extLst>
        <ext xmlns:x14="http://schemas.microsoft.com/office/spreadsheetml/2009/9/main" uri="{B025F937-C7B1-47D3-B67F-A62EFF666E3E}">
          <x14:id>{EBB89630-8854-4807-A03D-69CDA3127947}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BB89630-8854-4807-A03D-69CDA3127947}">
            <x14:dataBar minLength="0" maxLength="100" gradient="0">
              <x14:cfvo type="autoMin"/>
              <x14:cfvo type="autoMax"/>
              <x14:negativeFillColor rgb="FFFF0000"/>
              <x14:axisColor rgb="FF000000"/>
            </x14:dataBar>
          </x14:cfRule>
          <xm:sqref>D5:D9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E A A B Q S w M E F A A C A A g A 2 W A 6 W I 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D Z Y D 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W A 6 W G 3 T v c S u A Q A A Z A Q A A B M A H A B G b 3 J t d W x h c y 9 T Z W N 0 a W 9 u M S 5 t I K I Y A C i g F A A A A A A A A A A A A A A A A A A A A A A A A A A A A J 1 T T U v D Q B C 9 F / o f l v W S w l I Q x I s f I I m K H i q 0 R c F S Z J t M 2 8 X N b t l M t D X 0 v z t p 0 r o 1 L Y i 5 h L y d N / P e v E 0 G M S p r 2 K B 6 n 1 6 0 W + 1 W N p c O E m a + 3 j K U 0 y m 7 Y h q w 3 W L 0 D G z u Y i D k d h m D 7 o a 5 c 2 D w x b r 3 i b X v Q a c Y 9 W Q K V 3 z L 5 e P 1 K L Q G q W g s q h Y n / C Z J q H 2 Y Z 2 h T T r 2 G c q K h S 2 h o d Z 6 a o B o i G A 9 t b t C t u G A g 4 z n j v V f e a b e U O d j I l 6 5 M o u T / 1 X v 0 g w b C u T Q z G j N c L e D H w N B J k 0 2 t S y s b 5 W G 2 9 V I U v G x N T p B g h r D E t W A F v w e T g G v A N 7 O y 9 M H g + V m 3 7 L M B + x K V m T V q I 4 n A H q 0 y k G z P E o J Q p R U t g o V 0 m J K B B n U g t d y s 1 5 u 0 7 v w 5 p 1 + L O B D Y Z p F / z O x 4 W t X c 0 K Y T M h k U X j p i d 0 k 9 2 X 1 I 7 Q c 1 j P K F V j G t I v s R H 6 m M l h j j 7 o 7 V u e z R F 1 r G x H + W O v f i r f E N G h y c I k y u t e B P O A d H X z X B 7 T H F L n N v 5 J 3 S C O U O + v b T E z s A T b 9 l i Q U N W f W G g 5 E X / 5 h d X r N S Q + e Y m 9 O j d v Y l i D o 5 w R 9 6 U d P J k C 4 Q G d m m v d 4 L + P f E i 2 9 Q S w E C L Q A U A A I A C A D Z Y D p Y h S p h W a Y A A A D 5 A A A A E g A A A A A A A A A A A A A A A A A A A A A A Q 2 9 u Z m l n L 1 B h Y 2 t h Z 2 U u e G 1 s U E s B A i 0 A F A A C A A g A 2 W A 6 W A / K 6 a u k A A A A 6 Q A A A B M A A A A A A A A A A A A A A A A A 8 g A A A F t D b 2 5 0 Z W 5 0 X 1 R 5 c G V z X S 5 4 b W x Q S w E C L Q A U A A I A C A D Z Y D p Y b d O 9 x K 4 B A A B k B A A A E w A A A A A A A A A A A A A A A A D j 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I Q A A A A A A A G 0 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e l 9 z d G F m 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Q t M D E t M j Z U M D Y 6 M z U 6 N D Y u M T I w N T A y O V o i I C 8 + P E V u d H J 5 I F R 5 c G U 9 I k Z p b G x D b 2 x 1 b W 5 U e X B l c y I g V m F s d W U 9 I n N B Q U F B Q U F B Q U F B Q T 0 i I C 8 + P E V u d H J 5 I F R 5 c G U 9 I k Z p b G x D b 2 x 1 b W 5 O Y W 1 l c y I g V m F s d W U 9 I n N b J n F 1 b 3 Q 7 T m F t Z S Z x d W 9 0 O y w m c X V v d D t H Z W 5 k Z X I m c X V v d D s s J n F 1 b 3 Q 7 R G V w Y X J 0 b W V u d C Z x d W 9 0 O y w m c X V v d D t B Z 2 U m c X V v d D s s J n F 1 b 3 Q 7 R G F 0 Z S B K b 2 l u Z W Q m c X V v d D s s J n F 1 b 3 Q 7 U 2 F s Y X J 5 J n F 1 b 3 Q 7 L C Z x d W 9 0 O 1 J h d G l u Z y Z x d W 9 0 O y w m c X V v d D t D b 3 V u d H J 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b n p f c 3 R h Z m Y v U 2 9 1 c m N l L n t O Y W 1 l L D B 9 J n F 1 b 3 Q 7 L C Z x d W 9 0 O 1 N l Y 3 R p b 2 4 x L 2 5 6 X 3 N 0 Y W Z m L 1 N v d X J j Z S 5 7 R 2 V u Z G V y L D F 9 J n F 1 b 3 Q 7 L C Z x d W 9 0 O 1 N l Y 3 R p b 2 4 x L 2 5 6 X 3 N 0 Y W Z m L 1 N v d X J j Z S 5 7 R G V w Y X J 0 b W V u d C w y f S Z x d W 9 0 O y w m c X V v d D t T Z W N 0 a W 9 u M S 9 u e l 9 z d G F m Z i 9 T b 3 V y Y 2 U u e 0 F n Z S w z f S Z x d W 9 0 O y w m c X V v d D t T Z W N 0 a W 9 u M S 9 u e l 9 z d G F m Z i 9 T b 3 V y Y 2 U u e 0 R h d G U g S m 9 p b m V k L D R 9 J n F 1 b 3 Q 7 L C Z x d W 9 0 O 1 N l Y 3 R p b 2 4 x L 2 5 6 X 3 N 0 Y W Z m L 1 N v d X J j Z S 5 7 U 2 F s Y X J 5 L D V 9 J n F 1 b 3 Q 7 L C Z x d W 9 0 O 1 N l Y 3 R p b 2 4 x L 2 5 6 X 3 N 0 Y W Z m L 1 N v d X J j Z S 5 7 U m F 0 a W 5 n L D Z 9 J n F 1 b 3 Q 7 L C Z x d W 9 0 O 1 N l Y 3 R p b 2 4 x L 2 5 6 X 3 N 0 Y W Z m L 0 F k Z G V k I E N 1 c 3 R v b S 5 7 Q 2 9 1 b n R y e S w 3 f S Z x d W 9 0 O 1 0 s J n F 1 b 3 Q 7 Q 2 9 s d W 1 u Q 2 9 1 b n Q m c X V v d D s 6 O C w m c X V v d D t L Z X l D b 2 x 1 b W 5 O Y W 1 l c y Z x d W 9 0 O z p b X S w m c X V v d D t D b 2 x 1 b W 5 J Z G V u d G l 0 a W V z J n F 1 b 3 Q 7 O l s m c X V v d D t T Z W N 0 a W 9 u M S 9 u e l 9 z d G F m Z i 9 T b 3 V y Y 2 U u e 0 5 h b W U s M H 0 m c X V v d D s s J n F 1 b 3 Q 7 U 2 V j d G l v b j E v b n p f c 3 R h Z m Y v U 2 9 1 c m N l L n t H Z W 5 k Z X I s M X 0 m c X V v d D s s J n F 1 b 3 Q 7 U 2 V j d G l v b j E v b n p f c 3 R h Z m Y v U 2 9 1 c m N l L n t E Z X B h c n R t Z W 5 0 L D J 9 J n F 1 b 3 Q 7 L C Z x d W 9 0 O 1 N l Y 3 R p b 2 4 x L 2 5 6 X 3 N 0 Y W Z m L 1 N v d X J j Z S 5 7 Q W d l L D N 9 J n F 1 b 3 Q 7 L C Z x d W 9 0 O 1 N l Y 3 R p b 2 4 x L 2 5 6 X 3 N 0 Y W Z m L 1 N v d X J j Z S 5 7 R G F 0 Z S B K b 2 l u Z W Q s N H 0 m c X V v d D s s J n F 1 b 3 Q 7 U 2 V j d G l v b j E v b n p f c 3 R h Z m Y v U 2 9 1 c m N l L n t T Y W x h c n k s N X 0 m c X V v d D s s J n F 1 b 3 Q 7 U 2 V j d G l v b j E v b n p f c 3 R h Z m Y v U 2 9 1 c m N l L n t S Y X R p b m c s N n 0 m c X V v d D s s J n F 1 b 3 Q 7 U 2 V j d G l v b j E v b n p f c 3 R h Z m Y v Q W R k Z W Q g Q 3 V z d G 9 t L n t D b 3 V u d H J 5 L D d 9 J n F 1 b 3 Q 7 X S w m c X V v d D t S Z W x h d G l v b n N o a X B J b m Z v J n F 1 b 3 Q 7 O l t d f S I g L z 4 8 L 1 N 0 Y W J s Z U V u d H J p Z X M + P C 9 J d G V t P j x J d G V t P j x J d G V t T G 9 j Y X R p b 2 4 + P E l 0 Z W 1 U e X B l P k Z v c m 1 1 b G E 8 L 0 l 0 Z W 1 U e X B l P j x J d G V t U G F 0 a D 5 T Z W N 0 a W 9 u M S 9 u e l 9 z d G F m Z i 9 T b 3 V y Y 2 U 8 L 0 l 0 Z W 1 Q Y X R o P j w v S X R l b U x v Y 2 F 0 a W 9 u P j x T d G F i b G V F b n R y a W V z I C 8 + P C 9 J d G V t P j x J d G V t P j x J d G V t T G 9 j Y X R p b 2 4 + P E l 0 Z W 1 U e X B l P k Z v c m 1 1 b G E 8 L 0 l 0 Z W 1 U e X B l P j x J d G V t U G F 0 a D 5 T Z W N 0 a W 9 u M S 9 p b m R p Y V 9 z d G F m Z j w v S X R l b V B h d G g + P C 9 J d G V t T G 9 j Y X R p b 2 4 + P F N 0 Y W J s Z U V u d H J p Z X M + P E V u d H J 5 I F R 5 c G U 9 I k l z U H J p d m F 0 Z S I g V m F s d W U 9 I m w w I i A v P j x F b n R y e S B U e X B l P S J M b 2 F k Z W R U b 0 F u Y W x 5 c 2 l z U 2 V y d m l j Z X M i I F Z h b H V l P S J s M C I g L z 4 8 R W 5 0 c n k g V H l w Z T 0 i R m l s b F N 0 Y X R 1 c y I g V m F s d W U 9 I n N D b 2 1 w b G V 0 Z S I g L z 4 8 R W 5 0 c n k g V H l w Z T 0 i R m l s b E N v b H V t b k 5 h b W V z I i B W Y W x 1 Z T 0 i c 1 s m c X V v d D t O Y W 1 l J n F 1 b 3 Q 7 L C Z x d W 9 0 O 0 d l b m R l c i Z x d W 9 0 O y w m c X V v d D t B Z 2 U m c X V v d D s s J n F 1 b 3 Q 7 U m F 0 a W 5 n J n F 1 b 3 Q 7 L C Z x d W 9 0 O 0 R h d G U g S m 9 p b m V k J n F 1 b 3 Q 7 L C Z x d W 9 0 O 0 R l c G F y d G 1 l b n Q m c X V v d D s s J n F 1 b 3 Q 7 U 2 F s Y X J 5 J n F 1 b 3 Q 7 L C Z x d W 9 0 O 0 N v d W 5 0 c n k m c X V v d D t d I i A v P j x F b n R y e S B U e X B l P S J G a W x s Q 2 9 s d W 1 u V H l w Z X M i I F Z h b H V l P S J z Q m d Z R E J n Y 0 d B d 0 E 9 I i A v P j x F b n R y e S B U e X B l P S J G a W x s T G F z d F V w Z G F 0 Z W Q i I F Z h b H V l P S J k M j A y N C 0 w M S 0 y N l Q w N j o z N T o 0 N y 4 x N T E 3 N z I 5 W i I g L z 4 8 R W 5 0 c n k g V H l w Z T 0 i R m l s b E V y c m 9 y Q 2 9 1 b n Q i I F Z h b H V l P S J s M C I g L z 4 8 R W 5 0 c n k g V H l w Z T 0 i R m l s b E V y c m 9 y Q 2 9 k Z S I g V m F s d W U 9 I n N V b m t u b 3 d u I i A v P j x F b n R y e S B U e X B l P S J G a W x s Q 2 9 1 b n Q i I F Z h b H V l P S J s M T E y I i A v P j x F b n R y e S B U e X B l P S J B Z G R l Z F R v R G F 0 Y U 1 v Z G V s 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2 l u Z G l h X 3 N 0 Y W Z m L 0 N o Y W 5 n Z W Q g V H l w Z S 5 7 T m F t Z S w w f S Z x d W 9 0 O y w m c X V v d D t T Z W N 0 a W 9 u M S 9 p b m R p Y V 9 z d G F m Z i 9 D a G F u Z 2 V k I F R 5 c G U u e 0 d l b m R l c i w x f S Z x d W 9 0 O y w m c X V v d D t T Z W N 0 a W 9 u M S 9 p b m R p Y V 9 z d G F m Z i 9 D a G F u Z 2 V k I F R 5 c G U u e 0 F n Z S w y f S Z x d W 9 0 O y w m c X V v d D t T Z W N 0 a W 9 u M S 9 p b m R p Y V 9 z d G F m Z i 9 D a G F u Z 2 V k I F R 5 c G U u e 1 J h d G l u Z y w z f S Z x d W 9 0 O y w m c X V v d D t T Z W N 0 a W 9 u M S 9 p b m R p Y V 9 z d G F m Z i 9 D a G F u Z 2 V k I F R 5 c G U u e 0 R h d G U g S m 9 p b m V k L D R 9 J n F 1 b 3 Q 7 L C Z x d W 9 0 O 1 N l Y 3 R p b 2 4 x L 2 l u Z G l h X 3 N 0 Y W Z m L 0 N o Y W 5 n Z W Q g V H l w Z S 5 7 R G V w Y X J 0 b W V u d C w 1 f S Z x d W 9 0 O y w m c X V v d D t T Z W N 0 a W 9 u M S 9 p b m R p Y V 9 z d G F m Z i 9 D a G F u Z 2 V k I F R 5 c G U u e 1 N h b G F y e S w 2 f S Z x d W 9 0 O y w m c X V v d D t T Z W N 0 a W 9 u M S 9 p b m R p Y V 9 z d G F m Z i 9 B Z G R l Z C B D d X N 0 b 2 0 u e 0 N v d W 5 0 c n k s N 3 0 m c X V v d D t d L C Z x d W 9 0 O 0 N v b H V t b k N v d W 5 0 J n F 1 b 3 Q 7 O j g s J n F 1 b 3 Q 7 S 2 V 5 Q 2 9 s d W 1 u T m F t Z X M m c X V v d D s 6 W 1 0 s J n F 1 b 3 Q 7 Q 2 9 s d W 1 u S W R l b n R p d G l l c y Z x d W 9 0 O z p b J n F 1 b 3 Q 7 U 2 V j d G l v b j E v a W 5 k a W F f c 3 R h Z m Y v Q 2 h h b m d l Z C B U e X B l L n t O Y W 1 l L D B 9 J n F 1 b 3 Q 7 L C Z x d W 9 0 O 1 N l Y 3 R p b 2 4 x L 2 l u Z G l h X 3 N 0 Y W Z m L 0 N o Y W 5 n Z W Q g V H l w Z S 5 7 R 2 V u Z G V y L D F 9 J n F 1 b 3 Q 7 L C Z x d W 9 0 O 1 N l Y 3 R p b 2 4 x L 2 l u Z G l h X 3 N 0 Y W Z m L 0 N o Y W 5 n Z W Q g V H l w Z S 5 7 Q W d l L D J 9 J n F 1 b 3 Q 7 L C Z x d W 9 0 O 1 N l Y 3 R p b 2 4 x L 2 l u Z G l h X 3 N 0 Y W Z m L 0 N o Y W 5 n Z W Q g V H l w Z S 5 7 U m F 0 a W 5 n L D N 9 J n F 1 b 3 Q 7 L C Z x d W 9 0 O 1 N l Y 3 R p b 2 4 x L 2 l u Z G l h X 3 N 0 Y W Z m L 0 N o Y W 5 n Z W Q g V H l w Z S 5 7 R G F 0 Z S B K b 2 l u Z W Q s N H 0 m c X V v d D s s J n F 1 b 3 Q 7 U 2 V j d G l v b j E v a W 5 k a W F f c 3 R h Z m Y v Q 2 h h b m d l Z C B U e X B l L n t E Z X B h c n R t Z W 5 0 L D V 9 J n F 1 b 3 Q 7 L C Z x d W 9 0 O 1 N l Y 3 R p b 2 4 x L 2 l u Z G l h X 3 N 0 Y W Z m L 0 N o Y W 5 n Z W Q g V H l w Z S 5 7 U 2 F s Y X J 5 L D Z 9 J n F 1 b 3 Q 7 L C Z x d W 9 0 O 1 N l Y 3 R p b 2 4 x L 2 l u Z G l h X 3 N 0 Y W Z m L 0 F k Z G V k I E N 1 c 3 R v b S 5 7 Q 2 9 1 b n R y e S w 3 f S Z x d W 9 0 O 1 0 s J n F 1 b 3 Q 7 U m V s Y X R p b 2 5 z a G l w S W 5 m b y Z x d W 9 0 O z p b X X 0 i I C 8 + P C 9 T d G F i b G V F b n R y a W V z P j w v S X R l b T 4 8 S X R l b T 4 8 S X R l b U x v Y 2 F 0 a W 9 u P j x J d G V t V H l w Z T 5 G b 3 J t d W x h P C 9 J d G V t V H l w Z T 4 8 S X R l b V B h d G g + U 2 V j d G l v b j E v a W 5 k a W F f c 3 R h Z m Y v U 2 9 1 c m N l P C 9 J d G V t U G F 0 a D 4 8 L 0 l 0 Z W 1 M b 2 N h d G l v b j 4 8 U 3 R h Y m x l R W 5 0 c m l l c y A v P j w v S X R l b T 4 8 S X R l b T 4 8 S X R l b U x v Y 2 F 0 a W 9 u P j x J d G V t V H l w Z T 5 G b 3 J t d W x h P C 9 J d G V t V H l w Z T 4 8 S X R l b V B h d G g + U 2 V j d G l v b j E v a W 5 k a W F f c 3 R h Z m Y v Q 2 h h b m d l Z C U y M F R 5 c G U 8 L 0 l 0 Z W 1 Q Y X R o P j w v S X R l b U x v Y 2 F 0 a W 9 u P j x T d G F i b G V F b n R y a W V z I C 8 + P C 9 J d G V t P j x J d G V t P j x J d G V t T G 9 j Y X R p b 2 4 + P E l 0 Z W 1 U e X B l P k Z v c m 1 1 b G E 8 L 0 l 0 Z W 1 U e X B l P j x J d G V t U G F 0 a D 5 T Z W N 0 a W 9 u M S 9 u e l 9 z d G F m Z i 9 B Z G R l Z C U y M E N 1 c 3 R v b T w v S X R l b V B h d G g + P C 9 J d G V t T G 9 j Y X R p b 2 4 + P F N 0 Y W J s Z U V u d H J p Z X M g L z 4 8 L 0 l 0 Z W 0 + P E l 0 Z W 0 + P E l 0 Z W 1 M b 2 N h d G l v b j 4 8 S X R l b V R 5 c G U + R m 9 y b X V s Y T w v S X R l b V R 5 c G U + P E l 0 Z W 1 Q Y X R o P l N l Y 3 R p b 2 4 x L 2 l u Z G l h X 3 N 0 Y W Z m L 0 F k Z G V k J T I w Q 3 V z d G 9 t P C 9 J d G V t U G F 0 a D 4 8 L 0 l 0 Z W 1 M b 2 N h d G l v b j 4 8 U 3 R h Y m x l R W 5 0 c m l l c y A v P j w v S X R l b T 4 8 S X R l b T 4 8 S X R l b U x v Y 2 F 0 a W 9 u P j x J d G V t V H l w Z T 5 G b 3 J t d W x h P C 9 J d G V t V H l w Z T 4 8 S X R l b V B h d G g + U 2 V j d G l v b j E v c 3 R h Z m 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R h Z m Y i I C 8 + P E V u d H J 5 I F R 5 c G U 9 I k Z p b G x l Z E N v b X B s Z X R l U m V z d W x 0 V G 9 X b 3 J r c 2 h l Z X Q i I F Z h b H V l P S J s M S I g L z 4 8 R W 5 0 c n k g V H l w Z T 0 i Q W R k Z W R U b 0 R h d G F N b 2 R l b C I g V m F s d W U 9 I m w w I i A v P j x F b n R y e S B U e X B l P S J G a W x s Q 2 9 1 b n Q i I F Z h b H V l P S J s M T g z I i A v P j x F b n R y e S B U e X B l P S J G a W x s R X J y b 3 J D b 2 R l I i B W Y W x 1 Z T 0 i c 1 V u a 2 5 v d 2 4 i I C 8 + P E V u d H J 5 I F R 5 c G U 9 I k Z p b G x F c n J v c k N v d W 5 0 I i B W Y W x 1 Z T 0 i b D A i I C 8 + P E V u d H J 5 I F R 5 c G U 9 I k Z p b G x M Y X N 0 V X B k Y X R l Z C I g V m F s d W U 9 I m Q y M D I 0 L T A x L T I 2 V D A 2 O j M 1 O j Q 3 L j E 2 M D Y 5 M D B a I i A v P j x F b n R y e S B U e X B l P S J G a W x s Q 2 9 s d W 1 u V H l w Z X M i I F Z h b H V l P S J z Q U F B Q U F B Q U F B Q V k 9 I i A v P j x F b n R y e S B U e X B l P S J G a W x s Q 2 9 s d W 1 u T m F t Z X M i I F Z h b H V l P S J z W y Z x d W 9 0 O 0 5 h b W U m c X V v d D s s J n F 1 b 3 Q 7 R 2 V u Z G V y J n F 1 b 3 Q 7 L C Z x d W 9 0 O 0 F n Z S Z x d W 9 0 O y w m c X V v d D t S Y X R p b m c m c X V v d D s s J n F 1 b 3 Q 7 R G F 0 Z S B K b 2 l u Z W Q m c X V v d D s s J n F 1 b 3 Q 7 R G V w Y X J 0 b W V u d C Z x d W 9 0 O y w m c X V v d D t T Y W x h c n k m c X V v d D s s J n F 1 b 3 Q 7 Q 2 9 1 b n R y e S Z x d W 9 0 O 1 0 i I C 8 + P E V u d H J 5 I F R 5 c G U 9 I k Z p b G x T d G F 0 d X M i I F Z h b H V l P S J z Q 2 9 t c G x l d G U i I C 8 + P E V u d H J 5 I F R 5 c G U 9 I l J l b G F 0 a W 9 u c 2 h p c E l u Z m 9 D b 2 5 0 Y W l u Z X I i I F Z h b H V l P S J z e y Z x d W 9 0 O 2 N v b H V t b k N v d W 5 0 J n F 1 b 3 Q 7 O j g s J n F 1 b 3 Q 7 a 2 V 5 Q 2 9 s d W 1 u T m F t Z X M m c X V v d D s 6 W y Z x d W 9 0 O 0 5 h b W U m c X V v d D t d L C Z x d W 9 0 O 3 F 1 Z X J 5 U m V s Y X R p b 2 5 z a G l w c y Z x d W 9 0 O z p b X S w m c X V v d D t j b 2 x 1 b W 5 J Z G V u d G l 0 a W V z J n F 1 b 3 Q 7 O l s m c X V v d D t T Z W N 0 a W 9 u M S 9 z d G F m Z i 9 T b 3 V y Y 2 U u e 0 5 h b W U s M H 0 m c X V v d D s s J n F 1 b 3 Q 7 U 2 V j d G l v b j E v c 3 R h Z m Y v U m V w b G F j Z W Q g V m F s d W U u e 0 d l b m R l c i w x f S Z x d W 9 0 O y w m c X V v d D t T Z W N 0 a W 9 u M S 9 z d G F m Z i 9 T b 3 V y Y 2 U u e 0 F n Z S w y f S Z x d W 9 0 O y w m c X V v d D t T Z W N 0 a W 9 u M S 9 z d G F m Z i 9 T b 3 V y Y 2 U u e 1 J h d G l u Z y w z f S Z x d W 9 0 O y w m c X V v d D t T Z W N 0 a W 9 u M S 9 z d G F m Z i 9 T b 3 V y Y 2 U u e 0 R h d G U g S m 9 p b m V k L D R 9 J n F 1 b 3 Q 7 L C Z x d W 9 0 O 1 N l Y 3 R p b 2 4 x L 3 N 0 Y W Z m L 1 N v d X J j Z S 5 7 R G V w Y X J 0 b W V u d C w 1 f S Z x d W 9 0 O y w m c X V v d D t T Z W N 0 a W 9 u M S 9 z d G F m Z i 9 T b 3 V y Y 2 U u e 1 N h b G F y e S w 2 f S Z x d W 9 0 O y w m c X V v d D t T Z W N 0 a W 9 u M S 9 z d G F m Z i 9 S Z X B s Y W N l Z C B W Y W x 1 Z T E u e 0 N v d W 5 0 c n k s N 3 0 m c X V v d D t d L C Z x d W 9 0 O 0 N v b H V t b k N v d W 5 0 J n F 1 b 3 Q 7 O j g s J n F 1 b 3 Q 7 S 2 V 5 Q 2 9 s d W 1 u T m F t Z X M m c X V v d D s 6 W y Z x d W 9 0 O 0 5 h b W U m c X V v d D t d L C Z x d W 9 0 O 0 N v b H V t b k l k Z W 5 0 a X R p Z X M m c X V v d D s 6 W y Z x d W 9 0 O 1 N l Y 3 R p b 2 4 x L 3 N 0 Y W Z m L 1 N v d X J j Z S 5 7 T m F t Z S w w f S Z x d W 9 0 O y w m c X V v d D t T Z W N 0 a W 9 u M S 9 z d G F m Z i 9 S Z X B s Y W N l Z C B W Y W x 1 Z S 5 7 R 2 V u Z G V y L D F 9 J n F 1 b 3 Q 7 L C Z x d W 9 0 O 1 N l Y 3 R p b 2 4 x L 3 N 0 Y W Z m L 1 N v d X J j Z S 5 7 Q W d l L D J 9 J n F 1 b 3 Q 7 L C Z x d W 9 0 O 1 N l Y 3 R p b 2 4 x L 3 N 0 Y W Z m L 1 N v d X J j Z S 5 7 U m F 0 a W 5 n L D N 9 J n F 1 b 3 Q 7 L C Z x d W 9 0 O 1 N l Y 3 R p b 2 4 x L 3 N 0 Y W Z m L 1 N v d X J j Z S 5 7 R G F 0 Z S B K b 2 l u Z W Q s N H 0 m c X V v d D s s J n F 1 b 3 Q 7 U 2 V j d G l v b j E v c 3 R h Z m Y v U 2 9 1 c m N l L n t E Z X B h c n R t Z W 5 0 L D V 9 J n F 1 b 3 Q 7 L C Z x d W 9 0 O 1 N l Y 3 R p b 2 4 x L 3 N 0 Y W Z m L 1 N v d X J j Z S 5 7 U 2 F s Y X J 5 L D Z 9 J n F 1 b 3 Q 7 L C Z x d W 9 0 O 1 N l Y 3 R p b 2 4 x L 3 N 0 Y W Z m L 1 J l c G x h Y 2 V k I F Z h b H V l M S 5 7 Q 2 9 1 b n R y e S w 3 f S Z x d W 9 0 O 1 0 s J n F 1 b 3 Q 7 U m V s Y X R p b 2 5 z a G l w S W 5 m b y Z x d W 9 0 O z p b X X 0 i I C 8 + P C 9 T d G F i b G V F b n R y a W V z P j w v S X R l b T 4 8 S X R l b T 4 8 S X R l b U x v Y 2 F 0 a W 9 u P j x J d G V t V H l w Z T 5 G b 3 J t d W x h P C 9 J d G V t V H l w Z T 4 8 S X R l b V B h d G g + U 2 V j d G l v b j E v c 3 R h Z m Y v U 2 9 1 c m N l P C 9 J d G V t U G F 0 a D 4 8 L 0 l 0 Z W 1 M b 2 N h d G l v b j 4 8 U 3 R h Y m x l R W 5 0 c m l l c y A v P j w v S X R l b T 4 8 S X R l b T 4 8 S X R l b U x v Y 2 F 0 a W 9 u P j x J d G V t V H l w Z T 5 G b 3 J t d W x h P C 9 J d G V t V H l w Z T 4 8 S X R l b V B h d G g + U 2 V j d G l v b j E v c 3 R h Z m Y v U m V t b 3 Z l Z C U y M E R 1 c G x p Y 2 F 0 Z X M 8 L 0 l 0 Z W 1 Q Y X R o P j w v S X R l b U x v Y 2 F 0 a W 9 u P j x T d G F i b G V F b n R y a W V z I C 8 + P C 9 J d G V t P j x J d G V t P j x J d G V t T G 9 j Y X R p b 2 4 + P E l 0 Z W 1 U e X B l P k Z v c m 1 1 b G E 8 L 0 l 0 Z W 1 U e X B l P j x J d G V t U G F 0 a D 5 T Z W N 0 a W 9 u M S 9 z d G F m Z i 9 S Z X B s Y W N l Z C U y M F Z h b H V l P C 9 J d G V t U G F 0 a D 4 8 L 0 l 0 Z W 1 M b 2 N h d G l v b j 4 8 U 3 R h Y m x l R W 5 0 c m l l c y A v P j w v S X R l b T 4 8 S X R l b T 4 8 S X R l b U x v Y 2 F 0 a W 9 u P j x J d G V t V H l w Z T 5 G b 3 J t d W x h P C 9 J d G V t V H l w Z T 4 8 S X R l b V B h d G g + U 2 V j d G l v b j E v c 3 R h Z m Y v R m l s d G V y Z W Q l M j B S b 3 d z P C 9 J d G V t U G F 0 a D 4 8 L 0 l 0 Z W 1 M b 2 N h d G l v b j 4 8 U 3 R h Y m x l R W 5 0 c m l l c y A v P j w v S X R l b T 4 8 S X R l b T 4 8 S X R l b U x v Y 2 F 0 a W 9 u P j x J d G V t V H l w Z T 5 G b 3 J t d W x h P C 9 J d G V t V H l w Z T 4 8 S X R l b V B h d G g + U 2 V j d G l v b j E v c 3 R h Z m Y v U m V w b G F j Z W Q l M j B W Y W x 1 Z T E 8 L 0 l 0 Z W 1 Q Y X R o P j w v S X R l b U x v Y 2 F 0 a W 9 u P j x T d G F i b G V F b n R y a W V z I C 8 + P C 9 J d G V t P j w v S X R l b X M + P C 9 M b 2 N h b F B h Y 2 t h Z 2 V N Z X R h Z G F 0 Y U Z p b G U + F g A A A F B L B Q Y A A A A A A A A A A A A A A A A A A A A A A A A m A Q A A A Q A A A N C M n d 8 B F d E R j H o A w E / C l + s B A A A A K A o U h 6 q u A k S u T W 7 W P T k 8 Z Q A A A A A C A A A A A A A Q Z g A A A A E A A C A A A A D E l r 3 Z V J s L 4 T w D n d D N J l u p 4 P n 9 A Z + s b / h 9 e O A K L 1 M a G Q A A A A A O g A A A A A I A A C A A A A A r H w E I a k l B d x A J p F O N b s + I o 2 K P m 7 5 d d F P g a y x N R E 3 N m V A A A A B 1 k T c e H 3 n F / r 5 1 + 8 F B / u X X R Z P I c c V + 1 + u 4 Z q z A 4 P f D q H J J O 2 N Q V Q O 2 7 C u D O j m 9 7 N e 1 U 0 J q D W Z F c o Z U R / g 7 K h M z F s N J z V 4 J z j c j T m N z E a U B G k A A A A D v p V k x o V q F q e m t x 7 0 M y A K Y 7 X Y J d i L y g Y W E l l t Z V 5 R z f n 8 6 f W 1 t x c I 9 v 7 C G 9 W H 5 i 2 j f X 2 c j L 3 F d 3 V j H 3 6 / 1 P 0 E c < / D a t a M a s h u p > 
</file>

<file path=customXml/itemProps1.xml><?xml version="1.0" encoding="utf-8"?>
<ds:datastoreItem xmlns:ds="http://schemas.openxmlformats.org/officeDocument/2006/customXml" ds:itemID="{D87F9F9F-4A33-4D6C-90E7-8D674B798C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Raw data nz</vt:lpstr>
      <vt:lpstr>Raw data india</vt:lpstr>
      <vt:lpstr>Nz Staff</vt:lpstr>
      <vt:lpstr>India Staff</vt:lpstr>
      <vt:lpstr>ALL staff</vt:lpstr>
      <vt:lpstr>Refrence Table</vt:lpstr>
      <vt:lpstr>Men vs Women</vt:lpstr>
      <vt:lpstr>salary spread</vt:lpstr>
      <vt:lpstr>Salary vs rating</vt:lpstr>
      <vt:lpstr>#staff joined over time</vt:lpstr>
      <vt:lpstr>Headcount by department</vt:lpstr>
      <vt:lpstr>Dashboard</vt:lpstr>
      <vt:lpstr>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Samarth Tomar</cp:lastModifiedBy>
  <dcterms:created xsi:type="dcterms:W3CDTF">2021-03-14T20:21:32Z</dcterms:created>
  <dcterms:modified xsi:type="dcterms:W3CDTF">2024-05-16T08:00:20Z</dcterms:modified>
</cp:coreProperties>
</file>