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p\Desktop\"/>
    </mc:Choice>
  </mc:AlternateContent>
  <xr:revisionPtr revIDLastSave="0" documentId="13_ncr:1_{280F5C96-35F8-4255-9672-AB6CAB11B468}" xr6:coauthVersionLast="45" xr6:coauthVersionMax="45" xr10:uidLastSave="{00000000-0000-0000-0000-000000000000}"/>
  <bookViews>
    <workbookView xWindow="-108" yWindow="-108" windowWidth="23256" windowHeight="12576" xr2:uid="{27B36130-DEFA-4C47-8050-02DBB44C7F7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5" i="1" l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N47" i="1" s="1"/>
  <c r="M38" i="1"/>
  <c r="M47" i="1" s="1"/>
  <c r="L38" i="1"/>
  <c r="L47" i="1" s="1"/>
  <c r="K38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E47" i="1" s="1"/>
  <c r="D40" i="1"/>
  <c r="D47" i="1" s="1"/>
  <c r="C40" i="1"/>
  <c r="F39" i="1"/>
  <c r="E39" i="1"/>
  <c r="D39" i="1"/>
  <c r="C39" i="1"/>
  <c r="G39" i="1" s="1"/>
  <c r="F38" i="1"/>
  <c r="F47" i="1" s="1"/>
  <c r="E38" i="1"/>
  <c r="D38" i="1"/>
  <c r="C38" i="1"/>
  <c r="C47" i="1" s="1"/>
  <c r="C36" i="1"/>
  <c r="D36" i="1"/>
  <c r="E36" i="1"/>
  <c r="F36" i="1"/>
  <c r="G41" i="1" l="1"/>
  <c r="G42" i="1"/>
  <c r="G43" i="1"/>
  <c r="G44" i="1"/>
  <c r="G45" i="1"/>
  <c r="O38" i="1"/>
  <c r="O39" i="1"/>
  <c r="O40" i="1"/>
  <c r="O41" i="1"/>
  <c r="O42" i="1"/>
  <c r="O43" i="1"/>
  <c r="O44" i="1"/>
  <c r="O45" i="1"/>
  <c r="K47" i="1"/>
  <c r="G38" i="1"/>
  <c r="G40" i="1"/>
  <c r="L21" i="1"/>
  <c r="K21" i="1"/>
  <c r="J21" i="1"/>
  <c r="I21" i="1"/>
  <c r="L20" i="1"/>
  <c r="K20" i="1"/>
  <c r="J20" i="1"/>
  <c r="I20" i="1"/>
  <c r="C10" i="1"/>
  <c r="D10" i="1"/>
  <c r="E10" i="1"/>
  <c r="F10" i="1"/>
  <c r="M10" i="1"/>
  <c r="K19" i="1"/>
  <c r="F17" i="1"/>
  <c r="E17" i="1"/>
  <c r="D17" i="1"/>
  <c r="C17" i="1"/>
  <c r="C16" i="1"/>
  <c r="D16" i="1"/>
  <c r="E16" i="1"/>
  <c r="M17" i="1"/>
  <c r="M16" i="1"/>
  <c r="M15" i="1"/>
  <c r="M14" i="1"/>
  <c r="M13" i="1"/>
  <c r="M12" i="1"/>
  <c r="M11" i="1"/>
  <c r="N60" i="1"/>
  <c r="N59" i="1"/>
  <c r="N58" i="1"/>
  <c r="N57" i="1"/>
  <c r="N56" i="1"/>
  <c r="N55" i="1"/>
  <c r="N54" i="1"/>
  <c r="M9" i="1"/>
  <c r="M8" i="1"/>
  <c r="M7" i="1"/>
  <c r="M6" i="1"/>
  <c r="M5" i="1"/>
  <c r="M4" i="1"/>
  <c r="M20" i="1" s="1"/>
  <c r="M3" i="1"/>
  <c r="M2" i="1"/>
  <c r="M21" i="1" s="1"/>
  <c r="F16" i="1"/>
  <c r="F15" i="1"/>
  <c r="E15" i="1"/>
  <c r="D15" i="1"/>
  <c r="C15" i="1"/>
  <c r="C13" i="1"/>
  <c r="D13" i="1"/>
  <c r="E13" i="1"/>
  <c r="F13" i="1"/>
  <c r="F12" i="1"/>
  <c r="E12" i="1"/>
  <c r="D12" i="1"/>
  <c r="C12" i="1"/>
  <c r="C11" i="1"/>
  <c r="D11" i="1"/>
  <c r="E11" i="1"/>
  <c r="F11" i="1"/>
  <c r="F14" i="1"/>
  <c r="E14" i="1"/>
  <c r="D14" i="1"/>
  <c r="C14" i="1"/>
  <c r="G46" i="1" l="1"/>
  <c r="G47" i="1"/>
  <c r="O46" i="1"/>
  <c r="O47" i="1"/>
  <c r="G10" i="1"/>
  <c r="G14" i="1"/>
  <c r="L19" i="1"/>
  <c r="I19" i="1"/>
  <c r="M19" i="1"/>
  <c r="J19" i="1"/>
  <c r="G17" i="1"/>
  <c r="G16" i="1"/>
  <c r="G15" i="1"/>
  <c r="G13" i="1"/>
  <c r="G12" i="1"/>
  <c r="G11" i="1"/>
  <c r="D59" i="1"/>
  <c r="D58" i="1"/>
  <c r="D56" i="1"/>
  <c r="D55" i="1"/>
  <c r="G54" i="1"/>
  <c r="F54" i="1"/>
  <c r="E54" i="1"/>
  <c r="D54" i="1"/>
  <c r="C5" i="1" l="1"/>
  <c r="D5" i="1"/>
  <c r="F5" i="1"/>
  <c r="E5" i="1"/>
  <c r="E9" i="1"/>
  <c r="F9" i="1"/>
  <c r="D9" i="1"/>
  <c r="C9" i="1"/>
  <c r="D57" i="1"/>
  <c r="G57" i="1"/>
  <c r="F57" i="1"/>
  <c r="E57" i="1"/>
  <c r="E58" i="1"/>
  <c r="F58" i="1"/>
  <c r="G58" i="1"/>
  <c r="E59" i="1"/>
  <c r="F59" i="1"/>
  <c r="G59" i="1"/>
  <c r="D60" i="1"/>
  <c r="E60" i="1"/>
  <c r="F60" i="1"/>
  <c r="G60" i="1"/>
  <c r="H58" i="1" l="1"/>
  <c r="H60" i="1"/>
  <c r="H59" i="1"/>
  <c r="G5" i="1"/>
  <c r="G9" i="1"/>
  <c r="G56" i="1"/>
  <c r="G55" i="1"/>
  <c r="F56" i="1"/>
  <c r="F55" i="1"/>
  <c r="E56" i="1"/>
  <c r="E55" i="1"/>
  <c r="C2" i="1"/>
  <c r="C3" i="1"/>
  <c r="H55" i="1" l="1"/>
  <c r="H57" i="1"/>
  <c r="H54" i="1"/>
  <c r="H56" i="1"/>
  <c r="F8" i="1"/>
  <c r="E8" i="1"/>
  <c r="D8" i="1"/>
  <c r="C8" i="1"/>
  <c r="F7" i="1"/>
  <c r="E7" i="1"/>
  <c r="D7" i="1"/>
  <c r="C7" i="1"/>
  <c r="F6" i="1"/>
  <c r="E6" i="1"/>
  <c r="D6" i="1"/>
  <c r="C6" i="1"/>
  <c r="F4" i="1"/>
  <c r="E4" i="1"/>
  <c r="D4" i="1"/>
  <c r="C4" i="1"/>
  <c r="C20" i="1" s="1"/>
  <c r="F3" i="1"/>
  <c r="E3" i="1"/>
  <c r="D3" i="1"/>
  <c r="F2" i="1"/>
  <c r="E2" i="1"/>
  <c r="D2" i="1"/>
  <c r="D21" i="1" s="1"/>
  <c r="E21" i="1" l="1"/>
  <c r="F21" i="1"/>
  <c r="C19" i="1"/>
  <c r="C21" i="1"/>
  <c r="D19" i="1"/>
  <c r="D20" i="1"/>
  <c r="E19" i="1"/>
  <c r="E20" i="1"/>
  <c r="F20" i="1"/>
  <c r="F19" i="1"/>
  <c r="G4" i="1"/>
  <c r="G3" i="1"/>
  <c r="G8" i="1"/>
  <c r="G7" i="1"/>
  <c r="G6" i="1"/>
  <c r="G2" i="1"/>
  <c r="G21" i="1" s="1"/>
  <c r="G20" i="1" l="1"/>
  <c r="G19" i="1"/>
</calcChain>
</file>

<file path=xl/sharedStrings.xml><?xml version="1.0" encoding="utf-8"?>
<sst xmlns="http://schemas.openxmlformats.org/spreadsheetml/2006/main" count="107" uniqueCount="27">
  <si>
    <t>Egg</t>
  </si>
  <si>
    <t>Landscapes</t>
  </si>
  <si>
    <t>Pattern</t>
  </si>
  <si>
    <t>Zebra</t>
  </si>
  <si>
    <t>LZW</t>
  </si>
  <si>
    <t>DeltaRow</t>
  </si>
  <si>
    <t>DeltaColumn</t>
  </si>
  <si>
    <t>DeltaMean</t>
  </si>
  <si>
    <t>(MEAN)</t>
  </si>
  <si>
    <t>FlattenDeltaRow</t>
  </si>
  <si>
    <t>FlattenDeltaColumn</t>
  </si>
  <si>
    <t>RLE</t>
  </si>
  <si>
    <t>Entropia--&gt;       &lt;--CompRatio</t>
  </si>
  <si>
    <t>DeltaColumnT.</t>
  </si>
  <si>
    <t>FlattenDeltaColumnT.</t>
  </si>
  <si>
    <t>BW</t>
  </si>
  <si>
    <t>LZWM</t>
  </si>
  <si>
    <t>PearsonR</t>
  </si>
  <si>
    <t>R_C_MEAN</t>
  </si>
  <si>
    <t>FlattenRow</t>
  </si>
  <si>
    <t>FlattenColumn</t>
  </si>
  <si>
    <t>MeanRowByRow</t>
  </si>
  <si>
    <t>MeanColByColumn</t>
  </si>
  <si>
    <t>Mean</t>
  </si>
  <si>
    <t>Row</t>
  </si>
  <si>
    <t>Column</t>
  </si>
  <si>
    <t>Entropia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</si>
</sst>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;[Red]0.000000"/>
    <numFmt numFmtId="165" formatCode="0.000000000;[Red]0.00000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429C1-316D-43C5-817D-1AC6518B61D2}">
  <dimension ref="A1:O61"/>
  <sheetViews>
    <sheetView tabSelected="1" topLeftCell="A14" workbookViewId="0">
      <selection activeCell="H22" sqref="H22"/>
    </sheetView>
  </sheetViews>
  <sheetFormatPr defaultRowHeight="14.4" x14ac:dyDescent="0.3"/>
  <cols>
    <col min="1" max="1" width="16.109375" customWidth="1"/>
    <col min="2" max="2" width="18.33203125" customWidth="1"/>
    <col min="3" max="5" width="10.77734375" customWidth="1"/>
    <col min="7" max="7" width="11.44140625" customWidth="1"/>
    <col min="8" max="8" width="13.77734375" customWidth="1"/>
    <col min="10" max="10" width="11.33203125" customWidth="1"/>
  </cols>
  <sheetData>
    <row r="1" spans="1:14" ht="28.2" customHeight="1" x14ac:dyDescent="0.3">
      <c r="C1" s="2" t="s">
        <v>0</v>
      </c>
      <c r="D1" s="2" t="s">
        <v>1</v>
      </c>
      <c r="E1" s="2" t="s">
        <v>2</v>
      </c>
      <c r="F1" s="2" t="s">
        <v>3</v>
      </c>
      <c r="G1" s="1" t="s">
        <v>8</v>
      </c>
      <c r="H1" s="1" t="s">
        <v>12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8</v>
      </c>
      <c r="N1" s="2"/>
    </row>
    <row r="2" spans="1:14" x14ac:dyDescent="0.3">
      <c r="A2" t="s">
        <v>4</v>
      </c>
      <c r="C2">
        <f>PRODUCT(17738362,2386610^-1)</f>
        <v>7.4324510498154286</v>
      </c>
      <c r="D2">
        <f>PRODUCT(11005344,1881486^-1)</f>
        <v>5.8492829603834418</v>
      </c>
      <c r="E2">
        <f>PRODUCT(48004864,948514^-1)</f>
        <v>50.610601424965786</v>
      </c>
      <c r="F2">
        <f>PRODUCT(16737132,2650734^-1)</f>
        <v>6.3141499675184303</v>
      </c>
      <c r="G2">
        <f t="shared" ref="G2:G5" si="0">(C2+D2+E2+F2)/4</f>
        <v>17.551621350670771</v>
      </c>
      <c r="H2" s="3"/>
      <c r="I2">
        <v>19.2468558061341</v>
      </c>
      <c r="J2">
        <v>19.1099572564809</v>
      </c>
      <c r="K2">
        <v>17.6649880055026</v>
      </c>
      <c r="L2">
        <v>19.095087536624199</v>
      </c>
      <c r="M2">
        <f t="shared" ref="M2:M17" si="1">(I2+J2+K2+L2)/4</f>
        <v>18.779222151185451</v>
      </c>
    </row>
    <row r="3" spans="1:14" x14ac:dyDescent="0.3">
      <c r="A3" t="s">
        <v>4</v>
      </c>
      <c r="B3" t="s">
        <v>5</v>
      </c>
      <c r="C3">
        <f>PRODUCT(17738362,1979902^-1)</f>
        <v>8.9592121226202117</v>
      </c>
      <c r="D3">
        <f>PRODUCT(11005344,1346702^-1)</f>
        <v>8.1720707327976037</v>
      </c>
      <c r="E3">
        <f>PRODUCT(48004864,1024575^-1)</f>
        <v>46.853440694922284</v>
      </c>
      <c r="F3">
        <f>PRODUCT(16737132,2336832^-1)</f>
        <v>7.1623171883986529</v>
      </c>
      <c r="G3">
        <f t="shared" si="0"/>
        <v>17.786760184684688</v>
      </c>
      <c r="H3" s="3"/>
      <c r="I3">
        <v>19.022899038295702</v>
      </c>
      <c r="J3">
        <v>18.769036471276898</v>
      </c>
      <c r="K3">
        <v>17.603613830386202</v>
      </c>
      <c r="L3">
        <v>18.895000340601701</v>
      </c>
      <c r="M3">
        <f t="shared" si="1"/>
        <v>18.572637420140126</v>
      </c>
    </row>
    <row r="4" spans="1:14" x14ac:dyDescent="0.3">
      <c r="A4" t="s">
        <v>4</v>
      </c>
      <c r="B4" t="s">
        <v>6</v>
      </c>
      <c r="C4">
        <f>PRODUCT(17738362,1731767^-1)</f>
        <v>10.242926444492822</v>
      </c>
      <c r="D4">
        <f>PRODUCT(11005344,1219986^-1)</f>
        <v>9.0208772887557718</v>
      </c>
      <c r="E4">
        <f>PRODUCT(48004864,970338^-1)</f>
        <v>49.47231170994025</v>
      </c>
      <c r="F4">
        <f>PRODUCT(16737132,1964360^-1)</f>
        <v>8.5203995194363564</v>
      </c>
      <c r="G4">
        <f t="shared" si="0"/>
        <v>19.314128740656301</v>
      </c>
      <c r="H4" s="3"/>
      <c r="I4">
        <v>18.939080527957501</v>
      </c>
      <c r="J4">
        <v>18.660900843017501</v>
      </c>
      <c r="K4">
        <v>17.364139264019101</v>
      </c>
      <c r="L4">
        <v>18.889612371848798</v>
      </c>
      <c r="M4">
        <f t="shared" si="1"/>
        <v>18.463433251710725</v>
      </c>
    </row>
    <row r="5" spans="1:14" x14ac:dyDescent="0.3">
      <c r="A5" t="s">
        <v>4</v>
      </c>
      <c r="B5" t="s">
        <v>13</v>
      </c>
      <c r="C5">
        <f>PRODUCT(17738362,2034904^-1)</f>
        <v>8.7170510255029239</v>
      </c>
      <c r="D5">
        <f>PRODUCT(11005344,1327318^-1)</f>
        <v>8.2914147174979913</v>
      </c>
      <c r="E5">
        <f>PRODUCT(48004864,1038457^-1)</f>
        <v>46.227108103657635</v>
      </c>
      <c r="F5">
        <f>PRODUCT(16737132,2313582^-1)</f>
        <v>7.2342938352736148</v>
      </c>
      <c r="G5">
        <f t="shared" si="0"/>
        <v>17.617466920483043</v>
      </c>
      <c r="H5" s="3"/>
      <c r="I5">
        <v>19.034062706857402</v>
      </c>
      <c r="J5">
        <v>18.777264548952701</v>
      </c>
      <c r="K5">
        <v>17.624163806424502</v>
      </c>
      <c r="L5">
        <v>18.920326675362201</v>
      </c>
      <c r="M5">
        <f t="shared" si="1"/>
        <v>18.588954434399202</v>
      </c>
    </row>
    <row r="6" spans="1:14" x14ac:dyDescent="0.3">
      <c r="A6" t="s">
        <v>4</v>
      </c>
      <c r="B6" t="s">
        <v>7</v>
      </c>
      <c r="C6">
        <f>PRODUCT(17738362,1618219^-1)</f>
        <v>10.961657229336696</v>
      </c>
      <c r="D6">
        <f>PRODUCT(11005344,1195998^-1)</f>
        <v>9.201808029779313</v>
      </c>
      <c r="E6">
        <f>PRODUCT(48004864,1065442^-1)</f>
        <v>45.056290253247013</v>
      </c>
      <c r="F6">
        <f>PRODUCT(16737132,1880351^-1)</f>
        <v>8.9010679389114067</v>
      </c>
      <c r="G6">
        <f t="shared" ref="G6:G9" si="2">(C6+D6+E6+F6)/4</f>
        <v>18.530205862818608</v>
      </c>
      <c r="H6" s="3"/>
      <c r="I6">
        <v>18.829553581175499</v>
      </c>
      <c r="J6">
        <v>18.631571474872999</v>
      </c>
      <c r="K6">
        <v>17.5622274700114</v>
      </c>
      <c r="L6">
        <v>18.730774988024798</v>
      </c>
      <c r="M6">
        <f t="shared" si="1"/>
        <v>18.438531878521175</v>
      </c>
    </row>
    <row r="7" spans="1:14" x14ac:dyDescent="0.3">
      <c r="A7" t="s">
        <v>4</v>
      </c>
      <c r="B7" t="s">
        <v>9</v>
      </c>
      <c r="C7">
        <f>PRODUCT(17738362,1981808^-1)</f>
        <v>8.9505956177389532</v>
      </c>
      <c r="D7">
        <f>PRODUCT(11005344,1346790^-1)</f>
        <v>8.1715367651972475</v>
      </c>
      <c r="E7">
        <f>PRODUCT(48004864,1024571^-1)</f>
        <v>46.85362361417608</v>
      </c>
      <c r="F7">
        <f>PRODUCT(16737132,2337637^-1)</f>
        <v>7.1598507381599452</v>
      </c>
      <c r="G7">
        <f t="shared" si="2"/>
        <v>17.783901683818055</v>
      </c>
      <c r="H7" s="3"/>
      <c r="I7">
        <v>19.025213699847399</v>
      </c>
      <c r="J7">
        <v>18.7686033485347</v>
      </c>
      <c r="K7">
        <v>17.602802561074</v>
      </c>
      <c r="L7">
        <v>18.8949456059634</v>
      </c>
      <c r="M7">
        <f t="shared" si="1"/>
        <v>18.572891303854874</v>
      </c>
    </row>
    <row r="8" spans="1:14" x14ac:dyDescent="0.3">
      <c r="A8" t="s">
        <v>4</v>
      </c>
      <c r="B8" t="s">
        <v>10</v>
      </c>
      <c r="C8">
        <f>PRODUCT(17738362,1731871^-1)</f>
        <v>10.2423113499793</v>
      </c>
      <c r="D8">
        <f>PRODUCT(11005344,1220431^-1)</f>
        <v>9.0175880488122644</v>
      </c>
      <c r="E8">
        <f>PRODUCT(48004864,970148^-1)</f>
        <v>49.482000684431647</v>
      </c>
      <c r="F8">
        <f>PRODUCT(16737132,1965585^-1)</f>
        <v>8.5150894008653921</v>
      </c>
      <c r="G8">
        <f t="shared" si="2"/>
        <v>19.314247371022152</v>
      </c>
      <c r="I8">
        <v>18.939423736142501</v>
      </c>
      <c r="J8">
        <v>18.660688969648799</v>
      </c>
      <c r="K8">
        <v>17.365750426879099</v>
      </c>
      <c r="L8">
        <v>18.888413596644199</v>
      </c>
      <c r="M8">
        <f t="shared" si="1"/>
        <v>18.463569182328651</v>
      </c>
    </row>
    <row r="9" spans="1:14" x14ac:dyDescent="0.3">
      <c r="A9" t="s">
        <v>4</v>
      </c>
      <c r="B9" t="s">
        <v>14</v>
      </c>
      <c r="C9">
        <f>PRODUCT(17738362,2034961^-1)</f>
        <v>8.7168068577235633</v>
      </c>
      <c r="D9">
        <f>PRODUCT(11005344,1327669^-1)</f>
        <v>8.2892226902940429</v>
      </c>
      <c r="E9">
        <f>PRODUCT(48004864,1038751^-1)</f>
        <v>46.214024342696185</v>
      </c>
      <c r="F9">
        <f>PRODUCT(16737132,2314527^-1)</f>
        <v>7.2313401399076351</v>
      </c>
      <c r="G9">
        <f t="shared" si="2"/>
        <v>17.612848507655357</v>
      </c>
      <c r="I9">
        <v>19.032970817968302</v>
      </c>
      <c r="J9">
        <v>18.778806724518301</v>
      </c>
      <c r="K9">
        <v>17.6235654192296</v>
      </c>
      <c r="L9">
        <v>18.920051402504701</v>
      </c>
      <c r="M9">
        <f t="shared" si="1"/>
        <v>18.588848591055225</v>
      </c>
    </row>
    <row r="10" spans="1:14" x14ac:dyDescent="0.3">
      <c r="A10" t="s">
        <v>16</v>
      </c>
      <c r="C10">
        <f>PRODUCT(17738362,2374789^-1)</f>
        <v>7.4694476014500655</v>
      </c>
      <c r="D10">
        <f>PRODUCT(11005344,1859301^-1)</f>
        <v>5.9190760398665949</v>
      </c>
      <c r="E10">
        <f>PRODUCT(48004864,940262^-1)</f>
        <v>51.054774094879939</v>
      </c>
      <c r="F10">
        <f>PRODUCT(16737132,2640662^-1)</f>
        <v>6.3382333672389723</v>
      </c>
      <c r="G10">
        <f t="shared" ref="G10:G17" si="3">(C10+D10+E10+F10)/4</f>
        <v>17.695382775858892</v>
      </c>
      <c r="I10">
        <v>19.277690607324001</v>
      </c>
      <c r="J10">
        <v>19.135975726989098</v>
      </c>
      <c r="K10">
        <v>17.686476553229301</v>
      </c>
      <c r="L10">
        <v>19.121291560463899</v>
      </c>
      <c r="M10">
        <f t="shared" si="1"/>
        <v>18.805358612001577</v>
      </c>
    </row>
    <row r="11" spans="1:14" x14ac:dyDescent="0.3">
      <c r="A11" t="s">
        <v>16</v>
      </c>
      <c r="B11" t="s">
        <v>5</v>
      </c>
      <c r="C11">
        <f>PRODUCT(17738362,1975715^-1)</f>
        <v>8.9781987786700004</v>
      </c>
      <c r="D11">
        <f>PRODUCT(11005344,1340976^-1)</f>
        <v>8.2069656727637188</v>
      </c>
      <c r="E11">
        <f>PRODUCT(48004864,1016003^-1)</f>
        <v>47.248742375760706</v>
      </c>
      <c r="F11">
        <f>PRODUCT(16737132,2331596^-1)</f>
        <v>7.1784014040168191</v>
      </c>
      <c r="G11">
        <f t="shared" si="3"/>
        <v>17.903077057802811</v>
      </c>
      <c r="I11">
        <v>19.0365836036184</v>
      </c>
      <c r="J11">
        <v>18.7815954799709</v>
      </c>
      <c r="K11">
        <v>17.626315819790701</v>
      </c>
      <c r="L11">
        <v>18.913363735250702</v>
      </c>
      <c r="M11">
        <f t="shared" si="1"/>
        <v>18.589464659657676</v>
      </c>
    </row>
    <row r="12" spans="1:14" x14ac:dyDescent="0.3">
      <c r="A12" t="s">
        <v>16</v>
      </c>
      <c r="B12" t="s">
        <v>6</v>
      </c>
      <c r="C12">
        <f>PRODUCT(17738362,1728405^-1)</f>
        <v>10.262850431467161</v>
      </c>
      <c r="D12">
        <f>PRODUCT(11005344,1215897^-1)</f>
        <v>9.0512140419788842</v>
      </c>
      <c r="E12">
        <f>PRODUCT(48004864,962061^-1)</f>
        <v>49.897942022387355</v>
      </c>
      <c r="F12">
        <f>PRODUCT(16737132,1960105^-1)</f>
        <v>8.5388956203876827</v>
      </c>
      <c r="G12">
        <f t="shared" si="3"/>
        <v>19.437725529055271</v>
      </c>
      <c r="I12">
        <v>18.9530113337891</v>
      </c>
      <c r="J12">
        <v>18.6741057546202</v>
      </c>
      <c r="K12">
        <v>17.385150258913999</v>
      </c>
      <c r="L12">
        <v>18.908228788241701</v>
      </c>
      <c r="M12">
        <f t="shared" si="1"/>
        <v>18.480124033891251</v>
      </c>
    </row>
    <row r="13" spans="1:14" x14ac:dyDescent="0.3">
      <c r="A13" t="s">
        <v>16</v>
      </c>
      <c r="B13" t="s">
        <v>13</v>
      </c>
      <c r="C13">
        <f>PRODUCT(17738362,2030843^-1)</f>
        <v>8.7344821830146397</v>
      </c>
      <c r="D13">
        <f>PRODUCT(11005344,1322029^-1)</f>
        <v>8.3245859205811676</v>
      </c>
      <c r="E13">
        <f>PRODUCT(48004864,1029465^-1)</f>
        <v>46.630884974234192</v>
      </c>
      <c r="F13">
        <f>PRODUCT(16737132,2309002^-1)</f>
        <v>7.248643353275571</v>
      </c>
      <c r="G13">
        <f t="shared" si="3"/>
        <v>17.734649107776391</v>
      </c>
      <c r="I13">
        <v>19.0470587650723</v>
      </c>
      <c r="J13">
        <v>18.7913350840054</v>
      </c>
      <c r="K13">
        <v>17.640629588348801</v>
      </c>
      <c r="L13">
        <v>18.937406219245901</v>
      </c>
      <c r="M13">
        <f t="shared" si="1"/>
        <v>18.604107414168102</v>
      </c>
    </row>
    <row r="14" spans="1:14" x14ac:dyDescent="0.3">
      <c r="A14" t="s">
        <v>16</v>
      </c>
      <c r="B14" t="s">
        <v>7</v>
      </c>
      <c r="C14">
        <f>PRODUCT(17738362,1615995^-1)</f>
        <v>10.976743121111143</v>
      </c>
      <c r="D14">
        <f>PRODUCT(11005344,1193701^-1)</f>
        <v>9.2195147696114859</v>
      </c>
      <c r="E14">
        <f>PRODUCT(48004864,1057553^-1)</f>
        <v>45.392395463868006</v>
      </c>
      <c r="F14">
        <f>PRODUCT(16737132,1876777^-1)</f>
        <v>8.9180184966034854</v>
      </c>
      <c r="G14">
        <f t="shared" ref="G14" si="4">(C14+D14+E14+F14)/4</f>
        <v>18.626667962798528</v>
      </c>
      <c r="I14">
        <v>18.839694184850199</v>
      </c>
      <c r="J14">
        <v>18.642854367574401</v>
      </c>
      <c r="K14">
        <v>17.588420467185699</v>
      </c>
      <c r="L14">
        <v>18.749225657065999</v>
      </c>
      <c r="M14">
        <f t="shared" si="1"/>
        <v>18.455048669169074</v>
      </c>
    </row>
    <row r="15" spans="1:14" x14ac:dyDescent="0.3">
      <c r="A15" t="s">
        <v>16</v>
      </c>
      <c r="B15" t="s">
        <v>9</v>
      </c>
      <c r="C15">
        <f>PRODUCT(17738362,1977178^-1)</f>
        <v>8.9715554188848952</v>
      </c>
      <c r="D15">
        <f>PRODUCT(11005344,1340848^-1)</f>
        <v>8.2077491259262789</v>
      </c>
      <c r="E15">
        <f>PRODUCT(48004864,1015806^-1)</f>
        <v>47.257905544956415</v>
      </c>
      <c r="F15">
        <f>PRODUCT(16737132,2332140^-1)</f>
        <v>7.1767269546425174</v>
      </c>
      <c r="G15">
        <f t="shared" si="3"/>
        <v>17.903484261102527</v>
      </c>
      <c r="I15">
        <v>19.038688538712801</v>
      </c>
      <c r="J15">
        <v>18.780924324082399</v>
      </c>
      <c r="K15">
        <v>17.6248539879203</v>
      </c>
      <c r="L15">
        <v>18.9135556208306</v>
      </c>
      <c r="M15">
        <f t="shared" si="1"/>
        <v>18.589505617886523</v>
      </c>
    </row>
    <row r="16" spans="1:14" x14ac:dyDescent="0.3">
      <c r="A16" t="s">
        <v>16</v>
      </c>
      <c r="B16" t="s">
        <v>10</v>
      </c>
      <c r="C16">
        <f>PRODUCT(17738362,1728557^-1)</f>
        <v>10.261947971631828</v>
      </c>
      <c r="D16">
        <f>PRODUCT(11005344,1216387^-1)</f>
        <v>9.0475679204069106</v>
      </c>
      <c r="E16">
        <f>PRODUCT(48004864,962123^-1)</f>
        <v>49.894726557830964</v>
      </c>
      <c r="F16">
        <f>PRODUCT(16737132,1961067^-1)</f>
        <v>8.5347068713103642</v>
      </c>
      <c r="G16">
        <f t="shared" si="3"/>
        <v>19.434737330295015</v>
      </c>
      <c r="I16">
        <v>18.9521623830293</v>
      </c>
      <c r="J16">
        <v>18.673943115656002</v>
      </c>
      <c r="K16">
        <v>17.385146797308199</v>
      </c>
      <c r="L16">
        <v>18.9094057820631</v>
      </c>
      <c r="M16">
        <f t="shared" si="1"/>
        <v>18.480164519514151</v>
      </c>
    </row>
    <row r="17" spans="1:13" x14ac:dyDescent="0.3">
      <c r="A17" t="s">
        <v>16</v>
      </c>
      <c r="B17" t="s">
        <v>14</v>
      </c>
      <c r="C17">
        <f>PRODUCT(17738362,2030787^-1)</f>
        <v>8.734723040870362</v>
      </c>
      <c r="D17">
        <f>PRODUCT(11005344,1322122^-1)</f>
        <v>8.3240003570018501</v>
      </c>
      <c r="E17">
        <f>PRODUCT(48004864,1029557^-1)</f>
        <v>46.626718093315866</v>
      </c>
      <c r="F17">
        <f>PRODUCT(16737132,2309830^-1)</f>
        <v>7.2460449470307333</v>
      </c>
      <c r="G17">
        <f t="shared" si="3"/>
        <v>17.732871609554703</v>
      </c>
      <c r="I17">
        <v>19.047237074026398</v>
      </c>
      <c r="J17">
        <v>18.7908390010322</v>
      </c>
      <c r="K17">
        <v>17.641266302206901</v>
      </c>
      <c r="L17">
        <v>18.937708257585101</v>
      </c>
      <c r="M17">
        <f t="shared" si="1"/>
        <v>18.604262658712649</v>
      </c>
    </row>
    <row r="18" spans="1:13" x14ac:dyDescent="0.3">
      <c r="H18" s="5"/>
    </row>
    <row r="19" spans="1:13" x14ac:dyDescent="0.3">
      <c r="C19">
        <f>MAX(C2:C17)</f>
        <v>10.976743121111143</v>
      </c>
      <c r="D19">
        <f>MAX(D2:D17)</f>
        <v>9.2195147696114859</v>
      </c>
      <c r="E19">
        <f>MAX(E2:E17)</f>
        <v>51.054774094879939</v>
      </c>
      <c r="F19">
        <f>MAX(F2:F17)</f>
        <v>8.9180184966034854</v>
      </c>
      <c r="G19">
        <f>MAX(G2:G17)</f>
        <v>19.437725529055271</v>
      </c>
      <c r="I19">
        <f>MAX(I2:I17)</f>
        <v>19.277690607324001</v>
      </c>
      <c r="J19">
        <f>MAX(J2:J17)</f>
        <v>19.135975726989098</v>
      </c>
      <c r="K19">
        <f>MAX(K2:K17)</f>
        <v>17.686476553229301</v>
      </c>
      <c r="L19">
        <f>MAX(L2:L17)</f>
        <v>19.121291560463899</v>
      </c>
      <c r="M19">
        <f>MAX(M2:M17)</f>
        <v>18.805358612001577</v>
      </c>
    </row>
    <row r="20" spans="1:13" x14ac:dyDescent="0.3">
      <c r="C20">
        <f>MATCH(MAX(C2:C17),C2:C17,0)+1</f>
        <v>14</v>
      </c>
      <c r="D20">
        <f>MATCH(MAX(D2:D17),D2:D17,0)+1</f>
        <v>14</v>
      </c>
      <c r="E20">
        <f>MATCH(MAX(E2:E17),E2:E17,0)+1</f>
        <v>10</v>
      </c>
      <c r="F20">
        <f>MATCH(MAX(F2:F17),F2:F17,0)+1</f>
        <v>14</v>
      </c>
      <c r="G20">
        <f>MATCH(MAX(G2:G17),G2:G17,0)+1</f>
        <v>12</v>
      </c>
      <c r="I20">
        <f>MATCH(MAX(I2:I17),I2:I17,0)+1</f>
        <v>10</v>
      </c>
      <c r="J20">
        <f>MATCH(MAX(J2:J17),J2:J17,0)+1</f>
        <v>10</v>
      </c>
      <c r="K20">
        <f>MATCH(MAX(K2:K17),K2:K17,0)+1</f>
        <v>10</v>
      </c>
      <c r="L20">
        <f>MATCH(MAX(L2:L17),L2:L17,0)+1</f>
        <v>10</v>
      </c>
      <c r="M20">
        <f>MATCH(MAX(M2:M17),M2:M17,0)+1</f>
        <v>10</v>
      </c>
    </row>
    <row r="21" spans="1:13" x14ac:dyDescent="0.3">
      <c r="C21">
        <f>MATCH(MIN(C2:C17),C2:C17,0)+1</f>
        <v>2</v>
      </c>
      <c r="D21">
        <f>MATCH(MIN(D2:D17),D2:D17,0)+1</f>
        <v>2</v>
      </c>
      <c r="E21">
        <f>MATCH(MIN(E2:E17),E2:E17,0)+1</f>
        <v>6</v>
      </c>
      <c r="F21">
        <f>MATCH(MIN(F2:F17),F2:F17,0)+1</f>
        <v>2</v>
      </c>
      <c r="G21">
        <f>MATCH(MIN(G2:G17),G2:G17,0)+1</f>
        <v>2</v>
      </c>
      <c r="I21">
        <f>MATCH(MIN(I2:I17),I2:I17,0)+1</f>
        <v>6</v>
      </c>
      <c r="J21">
        <f>MATCH(MIN(J2:J17),J2:J17,0)+1</f>
        <v>6</v>
      </c>
      <c r="K21">
        <f>MATCH(MIN(K2:K17),K2:K17,0)+1</f>
        <v>4</v>
      </c>
      <c r="L21">
        <f>MATCH(MIN(L2:L17),L2:L17,0)+1</f>
        <v>6</v>
      </c>
      <c r="M21">
        <f>MATCH(MIN(M2:M17),M2:M17,0)+1</f>
        <v>6</v>
      </c>
    </row>
    <row r="23" spans="1:13" x14ac:dyDescent="0.3">
      <c r="A23" t="s">
        <v>26</v>
      </c>
      <c r="B23" t="s">
        <v>24</v>
      </c>
      <c r="C23">
        <v>2.7018052498692202</v>
      </c>
      <c r="D23">
        <v>2.8246188633389999</v>
      </c>
      <c r="E23">
        <v>0.61051431207818196</v>
      </c>
      <c r="F23">
        <v>3.2227000436240099</v>
      </c>
    </row>
    <row r="24" spans="1:13" x14ac:dyDescent="0.3">
      <c r="A24" t="s">
        <v>26</v>
      </c>
      <c r="B24" t="s">
        <v>25</v>
      </c>
      <c r="C24">
        <v>2.75007666899337</v>
      </c>
      <c r="D24">
        <v>2.7651156200914802</v>
      </c>
      <c r="E24">
        <v>0.63517342205182103</v>
      </c>
      <c r="F24">
        <v>3.18093458425923</v>
      </c>
    </row>
    <row r="25" spans="1:13" x14ac:dyDescent="0.3">
      <c r="A25" t="s">
        <v>26</v>
      </c>
      <c r="B25" t="s">
        <v>23</v>
      </c>
      <c r="C25">
        <v>2.1520415087336899</v>
      </c>
      <c r="D25">
        <v>2.2378465382613402</v>
      </c>
      <c r="E25">
        <v>0.66153573862940096</v>
      </c>
      <c r="F25">
        <v>2.62791883826619</v>
      </c>
    </row>
    <row r="26" spans="1:13" x14ac:dyDescent="0.3">
      <c r="A26" t="s">
        <v>26</v>
      </c>
      <c r="B26" t="s">
        <v>19</v>
      </c>
      <c r="C26">
        <v>2.7020481603359099</v>
      </c>
      <c r="D26">
        <v>2.8242096169615398</v>
      </c>
      <c r="E26">
        <v>0.61024050961944598</v>
      </c>
      <c r="F26">
        <v>3.22314460212012</v>
      </c>
    </row>
    <row r="27" spans="1:13" x14ac:dyDescent="0.3">
      <c r="A27" t="s">
        <v>26</v>
      </c>
      <c r="B27" t="s">
        <v>20</v>
      </c>
      <c r="C27">
        <v>2.7506415149209298</v>
      </c>
      <c r="D27">
        <v>2.7652408168493201</v>
      </c>
      <c r="E27">
        <v>0.63472210115080496</v>
      </c>
      <c r="F27">
        <v>3.18199339036389</v>
      </c>
    </row>
    <row r="28" spans="1:13" x14ac:dyDescent="0.3">
      <c r="A28" t="s">
        <v>26</v>
      </c>
      <c r="C28">
        <v>5.7242250830141099</v>
      </c>
      <c r="D28">
        <v>7.4205488092890297</v>
      </c>
      <c r="E28">
        <v>1.8292232406555</v>
      </c>
      <c r="F28">
        <v>5.8312399986898997</v>
      </c>
    </row>
    <row r="30" spans="1:13" x14ac:dyDescent="0.3">
      <c r="A30" t="s">
        <v>17</v>
      </c>
      <c r="B30" t="s">
        <v>19</v>
      </c>
      <c r="C30">
        <v>0.99667845573256697</v>
      </c>
      <c r="D30">
        <v>0.99951167603589097</v>
      </c>
      <c r="E30" s="6">
        <v>0.99272932030938599</v>
      </c>
      <c r="F30">
        <v>0.99725777872521304</v>
      </c>
    </row>
    <row r="31" spans="1:13" x14ac:dyDescent="0.3">
      <c r="A31" t="s">
        <v>17</v>
      </c>
      <c r="B31" t="s">
        <v>20</v>
      </c>
      <c r="C31">
        <v>0.99922677072044397</v>
      </c>
      <c r="D31">
        <v>0.99785612115431799</v>
      </c>
      <c r="E31" s="6">
        <v>0.99263810030361499</v>
      </c>
      <c r="F31">
        <v>0.99794228375745198</v>
      </c>
    </row>
    <row r="32" spans="1:13" x14ac:dyDescent="0.3">
      <c r="A32" t="s">
        <v>17</v>
      </c>
      <c r="B32" t="s">
        <v>18</v>
      </c>
      <c r="C32">
        <v>0.99946600034238298</v>
      </c>
      <c r="D32">
        <v>0.99968718506234999</v>
      </c>
      <c r="E32">
        <v>0.99462901854339802</v>
      </c>
      <c r="F32">
        <v>0.99855518501372598</v>
      </c>
    </row>
    <row r="33" spans="1:15" x14ac:dyDescent="0.3">
      <c r="A33" t="s">
        <v>17</v>
      </c>
      <c r="B33" t="s">
        <v>21</v>
      </c>
      <c r="C33">
        <v>0.81134363845919</v>
      </c>
      <c r="D33">
        <v>0.98832895213699501</v>
      </c>
      <c r="E33">
        <v>0.99257725799952401</v>
      </c>
      <c r="F33">
        <v>0.99737929728286301</v>
      </c>
    </row>
    <row r="34" spans="1:15" x14ac:dyDescent="0.3">
      <c r="A34" t="s">
        <v>17</v>
      </c>
      <c r="B34" t="s">
        <v>22</v>
      </c>
      <c r="C34">
        <v>0.94566896506461695</v>
      </c>
      <c r="D34">
        <v>0.99954788780988302</v>
      </c>
      <c r="E34">
        <v>0.99244652968040803</v>
      </c>
      <c r="F34">
        <v>0.99695445222331402</v>
      </c>
    </row>
    <row r="36" spans="1:15" x14ac:dyDescent="0.3">
      <c r="C36">
        <f>MATCH(MAX(C30:C34),C30:C34,0)+22</f>
        <v>25</v>
      </c>
      <c r="D36">
        <f>MATCH(MAX(D30:D34),D30:D34,0)+22</f>
        <v>25</v>
      </c>
      <c r="E36">
        <f>MATCH(MAX(E30:E34),E30:E34,0)+22</f>
        <v>25</v>
      </c>
      <c r="F36">
        <f>MATCH(MAX(F30:F34),F30:F34,0)+22</f>
        <v>25</v>
      </c>
    </row>
    <row r="38" spans="1:15" x14ac:dyDescent="0.3">
      <c r="A38" t="s">
        <v>4</v>
      </c>
      <c r="C38">
        <f>PRODUCT(17738362,2386610^-1)</f>
        <v>7.4324510498154286</v>
      </c>
      <c r="D38">
        <f>PRODUCT(11005344,1881486^-1)</f>
        <v>5.8492829603834418</v>
      </c>
      <c r="E38">
        <f>PRODUCT(48004864,948514^-1)</f>
        <v>50.610601424965786</v>
      </c>
      <c r="F38">
        <f>PRODUCT(16737132,2650734^-1)</f>
        <v>6.3141499675184303</v>
      </c>
      <c r="G38">
        <f t="shared" ref="G38:G45" si="5">(C38+D38+E38+F38)/4</f>
        <v>17.551621350670771</v>
      </c>
      <c r="I38" t="s">
        <v>16</v>
      </c>
      <c r="K38">
        <f>PRODUCT(17738362,2374789^-1)</f>
        <v>7.4694476014500655</v>
      </c>
      <c r="L38">
        <f>PRODUCT(11005344,1859301^-1)</f>
        <v>5.9190760398665949</v>
      </c>
      <c r="M38">
        <f>PRODUCT(48004864,940262^-1)</f>
        <v>51.054774094879939</v>
      </c>
      <c r="N38">
        <f>PRODUCT(16737132,2640662^-1)</f>
        <v>6.3382333672389723</v>
      </c>
      <c r="O38">
        <f t="shared" ref="O38:O45" si="6">(K38+L38+M38+N38)/4</f>
        <v>17.695382775858892</v>
      </c>
    </row>
    <row r="39" spans="1:15" x14ac:dyDescent="0.3">
      <c r="A39" t="s">
        <v>4</v>
      </c>
      <c r="B39" t="s">
        <v>5</v>
      </c>
      <c r="C39">
        <f>PRODUCT(17738362,1979902^-1)</f>
        <v>8.9592121226202117</v>
      </c>
      <c r="D39">
        <f>PRODUCT(11005344,1346702^-1)</f>
        <v>8.1720707327976037</v>
      </c>
      <c r="E39">
        <f>PRODUCT(48004864,1024575^-1)</f>
        <v>46.853440694922284</v>
      </c>
      <c r="F39">
        <f>PRODUCT(16737132,2336832^-1)</f>
        <v>7.1623171883986529</v>
      </c>
      <c r="G39">
        <f t="shared" si="5"/>
        <v>17.786760184684688</v>
      </c>
      <c r="I39" t="s">
        <v>16</v>
      </c>
      <c r="J39" t="s">
        <v>5</v>
      </c>
      <c r="K39">
        <f>PRODUCT(17738362,1975715^-1)</f>
        <v>8.9781987786700004</v>
      </c>
      <c r="L39">
        <f>PRODUCT(11005344,1340976^-1)</f>
        <v>8.2069656727637188</v>
      </c>
      <c r="M39">
        <f>PRODUCT(48004864,1016003^-1)</f>
        <v>47.248742375760706</v>
      </c>
      <c r="N39">
        <f>PRODUCT(16737132,2331596^-1)</f>
        <v>7.1784014040168191</v>
      </c>
      <c r="O39">
        <f t="shared" si="6"/>
        <v>17.903077057802811</v>
      </c>
    </row>
    <row r="40" spans="1:15" x14ac:dyDescent="0.3">
      <c r="A40" t="s">
        <v>4</v>
      </c>
      <c r="B40" t="s">
        <v>6</v>
      </c>
      <c r="C40">
        <f>PRODUCT(17738362,1731767^-1)</f>
        <v>10.242926444492822</v>
      </c>
      <c r="D40">
        <f>PRODUCT(11005344,1219986^-1)</f>
        <v>9.0208772887557718</v>
      </c>
      <c r="E40">
        <f>PRODUCT(48004864,970338^-1)</f>
        <v>49.47231170994025</v>
      </c>
      <c r="F40">
        <f>PRODUCT(16737132,1964360^-1)</f>
        <v>8.5203995194363564</v>
      </c>
      <c r="G40">
        <f t="shared" si="5"/>
        <v>19.314128740656301</v>
      </c>
      <c r="I40" t="s">
        <v>16</v>
      </c>
      <c r="J40" t="s">
        <v>6</v>
      </c>
      <c r="K40">
        <f>PRODUCT(17738362,1728405^-1)</f>
        <v>10.262850431467161</v>
      </c>
      <c r="L40">
        <f>PRODUCT(11005344,1215897^-1)</f>
        <v>9.0512140419788842</v>
      </c>
      <c r="M40">
        <f>PRODUCT(48004864,962061^-1)</f>
        <v>49.897942022387355</v>
      </c>
      <c r="N40">
        <f>PRODUCT(16737132,1960105^-1)</f>
        <v>8.5388956203876827</v>
      </c>
      <c r="O40">
        <f t="shared" si="6"/>
        <v>19.437725529055271</v>
      </c>
    </row>
    <row r="41" spans="1:15" x14ac:dyDescent="0.3">
      <c r="A41" t="s">
        <v>4</v>
      </c>
      <c r="B41" t="s">
        <v>13</v>
      </c>
      <c r="C41">
        <f>PRODUCT(17738362,2034904^-1)</f>
        <v>8.7170510255029239</v>
      </c>
      <c r="D41">
        <f>PRODUCT(11005344,1327318^-1)</f>
        <v>8.2914147174979913</v>
      </c>
      <c r="E41">
        <f>PRODUCT(48004864,1038457^-1)</f>
        <v>46.227108103657635</v>
      </c>
      <c r="F41">
        <f>PRODUCT(16737132,2313582^-1)</f>
        <v>7.2342938352736148</v>
      </c>
      <c r="G41">
        <f t="shared" si="5"/>
        <v>17.617466920483043</v>
      </c>
      <c r="I41" t="s">
        <v>16</v>
      </c>
      <c r="J41" t="s">
        <v>13</v>
      </c>
      <c r="K41">
        <f>PRODUCT(17738362,2030843^-1)</f>
        <v>8.7344821830146397</v>
      </c>
      <c r="L41">
        <f>PRODUCT(11005344,1322029^-1)</f>
        <v>8.3245859205811676</v>
      </c>
      <c r="M41">
        <f>PRODUCT(48004864,1029465^-1)</f>
        <v>46.630884974234192</v>
      </c>
      <c r="N41">
        <f>PRODUCT(16737132,2309002^-1)</f>
        <v>7.248643353275571</v>
      </c>
      <c r="O41">
        <f t="shared" si="6"/>
        <v>17.734649107776391</v>
      </c>
    </row>
    <row r="42" spans="1:15" x14ac:dyDescent="0.3">
      <c r="A42" t="s">
        <v>4</v>
      </c>
      <c r="B42" t="s">
        <v>7</v>
      </c>
      <c r="C42">
        <f>PRODUCT(17738362,1618219^-1)</f>
        <v>10.961657229336696</v>
      </c>
      <c r="D42">
        <f>PRODUCT(11005344,1195998^-1)</f>
        <v>9.201808029779313</v>
      </c>
      <c r="E42">
        <f>PRODUCT(48004864,1065442^-1)</f>
        <v>45.056290253247013</v>
      </c>
      <c r="F42">
        <f>PRODUCT(16737132,1880351^-1)</f>
        <v>8.9010679389114067</v>
      </c>
      <c r="G42">
        <f t="shared" si="5"/>
        <v>18.530205862818608</v>
      </c>
      <c r="I42" t="s">
        <v>16</v>
      </c>
      <c r="J42" t="s">
        <v>7</v>
      </c>
      <c r="K42">
        <f>PRODUCT(17738362,1615995^-1)</f>
        <v>10.976743121111143</v>
      </c>
      <c r="L42">
        <f>PRODUCT(11005344,1193701^-1)</f>
        <v>9.2195147696114859</v>
      </c>
      <c r="M42">
        <f>PRODUCT(48004864,1057553^-1)</f>
        <v>45.392395463868006</v>
      </c>
      <c r="N42">
        <f>PRODUCT(16737132,1876777^-1)</f>
        <v>8.9180184966034854</v>
      </c>
      <c r="O42">
        <f t="shared" si="6"/>
        <v>18.626667962798528</v>
      </c>
    </row>
    <row r="43" spans="1:15" x14ac:dyDescent="0.3">
      <c r="A43" t="s">
        <v>4</v>
      </c>
      <c r="B43" t="s">
        <v>9</v>
      </c>
      <c r="C43">
        <f>PRODUCT(17738362,1981808^-1)</f>
        <v>8.9505956177389532</v>
      </c>
      <c r="D43">
        <f>PRODUCT(11005344,1346790^-1)</f>
        <v>8.1715367651972475</v>
      </c>
      <c r="E43">
        <f>PRODUCT(48004864,1024571^-1)</f>
        <v>46.85362361417608</v>
      </c>
      <c r="F43">
        <f>PRODUCT(16737132,2337637^-1)</f>
        <v>7.1598507381599452</v>
      </c>
      <c r="G43">
        <f t="shared" si="5"/>
        <v>17.783901683818055</v>
      </c>
      <c r="I43" t="s">
        <v>16</v>
      </c>
      <c r="J43" t="s">
        <v>9</v>
      </c>
      <c r="K43">
        <f>PRODUCT(17738362,1977178^-1)</f>
        <v>8.9715554188848952</v>
      </c>
      <c r="L43">
        <f>PRODUCT(11005344,1340848^-1)</f>
        <v>8.2077491259262789</v>
      </c>
      <c r="M43">
        <f>PRODUCT(48004864,1015806^-1)</f>
        <v>47.257905544956415</v>
      </c>
      <c r="N43">
        <f>PRODUCT(16737132,2332140^-1)</f>
        <v>7.1767269546425174</v>
      </c>
      <c r="O43">
        <f t="shared" si="6"/>
        <v>17.903484261102527</v>
      </c>
    </row>
    <row r="44" spans="1:15" x14ac:dyDescent="0.3">
      <c r="A44" t="s">
        <v>4</v>
      </c>
      <c r="B44" t="s">
        <v>10</v>
      </c>
      <c r="C44">
        <f>PRODUCT(17738362,1731871^-1)</f>
        <v>10.2423113499793</v>
      </c>
      <c r="D44">
        <f>PRODUCT(11005344,1220431^-1)</f>
        <v>9.0175880488122644</v>
      </c>
      <c r="E44">
        <f>PRODUCT(48004864,970148^-1)</f>
        <v>49.482000684431647</v>
      </c>
      <c r="F44">
        <f>PRODUCT(16737132,1965585^-1)</f>
        <v>8.5150894008653921</v>
      </c>
      <c r="G44">
        <f t="shared" si="5"/>
        <v>19.314247371022152</v>
      </c>
      <c r="I44" t="s">
        <v>16</v>
      </c>
      <c r="J44" t="s">
        <v>10</v>
      </c>
      <c r="K44">
        <f>PRODUCT(17738362,1728557^-1)</f>
        <v>10.261947971631828</v>
      </c>
      <c r="L44">
        <f>PRODUCT(11005344,1216387^-1)</f>
        <v>9.0475679204069106</v>
      </c>
      <c r="M44">
        <f>PRODUCT(48004864,962123^-1)</f>
        <v>49.894726557830964</v>
      </c>
      <c r="N44">
        <f>PRODUCT(16737132,1961067^-1)</f>
        <v>8.5347068713103642</v>
      </c>
      <c r="O44">
        <f t="shared" si="6"/>
        <v>19.434737330295015</v>
      </c>
    </row>
    <row r="45" spans="1:15" x14ac:dyDescent="0.3">
      <c r="A45" t="s">
        <v>4</v>
      </c>
      <c r="B45" t="s">
        <v>14</v>
      </c>
      <c r="C45">
        <f>PRODUCT(17738362,2034961^-1)</f>
        <v>8.7168068577235633</v>
      </c>
      <c r="D45">
        <f>PRODUCT(11005344,1327669^-1)</f>
        <v>8.2892226902940429</v>
      </c>
      <c r="E45">
        <f>PRODUCT(48004864,1038751^-1)</f>
        <v>46.214024342696185</v>
      </c>
      <c r="F45">
        <f>PRODUCT(16737132,2314527^-1)</f>
        <v>7.2313401399076351</v>
      </c>
      <c r="G45">
        <f t="shared" si="5"/>
        <v>17.612848507655357</v>
      </c>
      <c r="I45" t="s">
        <v>16</v>
      </c>
      <c r="J45" t="s">
        <v>14</v>
      </c>
      <c r="K45">
        <f>PRODUCT(17738362,2030787^-1)</f>
        <v>8.734723040870362</v>
      </c>
      <c r="L45">
        <f>PRODUCT(11005344,1322122^-1)</f>
        <v>8.3240003570018501</v>
      </c>
      <c r="M45">
        <f>PRODUCT(48004864,1029557^-1)</f>
        <v>46.626718093315866</v>
      </c>
      <c r="N45">
        <f>PRODUCT(16737132,2309830^-1)</f>
        <v>7.2460449470307333</v>
      </c>
      <c r="O45">
        <f t="shared" si="6"/>
        <v>17.732871609554703</v>
      </c>
    </row>
    <row r="46" spans="1:15" x14ac:dyDescent="0.3">
      <c r="G46">
        <f>MAX(G38:G45)</f>
        <v>19.314247371022152</v>
      </c>
      <c r="O46">
        <f>MAX(O38:O45)</f>
        <v>19.437725529055271</v>
      </c>
    </row>
    <row r="47" spans="1:15" x14ac:dyDescent="0.3">
      <c r="C47">
        <f>MATCH(MAX(C38:C45),C38:C45,0)+30</f>
        <v>35</v>
      </c>
      <c r="D47">
        <f>MATCH(MAX(D38:D45),D38:D45,0)+30</f>
        <v>35</v>
      </c>
      <c r="E47">
        <f>MATCH(MAX(E38:E45),E38:E45,0)+30</f>
        <v>31</v>
      </c>
      <c r="F47">
        <f>MATCH(MAX(F38:F45),F38:F45,0)+30</f>
        <v>35</v>
      </c>
      <c r="G47">
        <f>MATCH(MAX(G38:G45),G38:G45,0)+30</f>
        <v>37</v>
      </c>
      <c r="K47">
        <f>MATCH(MAX(K38:K45),K38:K45,0)+30</f>
        <v>35</v>
      </c>
      <c r="L47">
        <f>MATCH(MAX(L38:L45),L38:L45,0)+30</f>
        <v>35</v>
      </c>
      <c r="M47">
        <f>MATCH(MAX(M38:M45),M38:M45,0)+30</f>
        <v>31</v>
      </c>
      <c r="N47">
        <f>MATCH(MAX(N38:N45),N38:N45,0)+30</f>
        <v>35</v>
      </c>
      <c r="O47">
        <f>MATCH(MAX(O38:O45),O38:O45,0)+30</f>
        <v>33</v>
      </c>
    </row>
    <row r="54" spans="2:14" x14ac:dyDescent="0.3">
      <c r="B54" t="s">
        <v>11</v>
      </c>
      <c r="D54">
        <f>PRODUCT(17738362,10849124^-1)</f>
        <v>1.6350040795920482</v>
      </c>
      <c r="E54">
        <f>PRODUCT(11005344,8643867^-1)</f>
        <v>1.2731968226720749</v>
      </c>
      <c r="F54">
        <f>PRODUCT(48004864,3270035^-1)</f>
        <v>14.680229416504718</v>
      </c>
      <c r="G54">
        <f>PRODUCT(16737132,11240944^-1)</f>
        <v>1.4889436332037593</v>
      </c>
      <c r="H54">
        <f t="shared" ref="H54:H60" si="7">(D54+E54+F54+G54)/4</f>
        <v>4.76934348799315</v>
      </c>
      <c r="J54" s="3">
        <v>8.1490488755392203</v>
      </c>
      <c r="K54" s="3">
        <v>8.1490488755392203</v>
      </c>
      <c r="L54" s="3">
        <v>8.1490488755392203</v>
      </c>
      <c r="M54" s="3">
        <v>8.1490488755392203</v>
      </c>
      <c r="N54">
        <f t="shared" ref="N54:N60" si="8">(J54+K54+L54+M54)/4</f>
        <v>8.1490488755392203</v>
      </c>
    </row>
    <row r="55" spans="2:14" x14ac:dyDescent="0.3">
      <c r="B55" t="s">
        <v>11</v>
      </c>
      <c r="C55" t="s">
        <v>5</v>
      </c>
      <c r="D55">
        <f>PRODUCT(17738362,11425982^-1)</f>
        <v>1.5524584232672518</v>
      </c>
      <c r="E55">
        <f t="shared" ref="E55:E60" si="9">PRODUCT(11005344,1881486^-1)</f>
        <v>5.8492829603834418</v>
      </c>
      <c r="F55">
        <f t="shared" ref="F55:F60" si="10">PRODUCT(48004864,948514^-1)</f>
        <v>50.610601424965786</v>
      </c>
      <c r="G55">
        <f t="shared" ref="G55:G60" si="11">PRODUCT(16737132,2650734^-1)</f>
        <v>6.3141499675184303</v>
      </c>
      <c r="H55">
        <f t="shared" si="7"/>
        <v>16.081623194033728</v>
      </c>
      <c r="I55" s="4"/>
      <c r="J55">
        <v>4.6882724156946196</v>
      </c>
      <c r="K55">
        <v>4.6882724156946196</v>
      </c>
      <c r="L55">
        <v>4.6882724156946196</v>
      </c>
      <c r="M55">
        <v>4.6882724156946196</v>
      </c>
      <c r="N55">
        <f t="shared" si="8"/>
        <v>4.6882724156946196</v>
      </c>
    </row>
    <row r="56" spans="2:14" x14ac:dyDescent="0.3">
      <c r="B56" t="s">
        <v>11</v>
      </c>
      <c r="C56" t="s">
        <v>6</v>
      </c>
      <c r="D56">
        <f>PRODUCT(17738362,9549303^-1)</f>
        <v>1.8575556771002031</v>
      </c>
      <c r="E56">
        <f t="shared" si="9"/>
        <v>5.8492829603834418</v>
      </c>
      <c r="F56">
        <f t="shared" si="10"/>
        <v>50.610601424965786</v>
      </c>
      <c r="G56">
        <f t="shared" si="11"/>
        <v>6.3141499675184303</v>
      </c>
      <c r="H56">
        <f t="shared" si="7"/>
        <v>16.157897507491963</v>
      </c>
      <c r="I56" s="3"/>
      <c r="J56">
        <v>5.3005790828484898</v>
      </c>
      <c r="K56">
        <v>5.3005790828484898</v>
      </c>
      <c r="L56">
        <v>5.3005790828484898</v>
      </c>
      <c r="M56">
        <v>5.3005790828484898</v>
      </c>
      <c r="N56">
        <f t="shared" si="8"/>
        <v>5.3005790828484898</v>
      </c>
    </row>
    <row r="57" spans="2:14" x14ac:dyDescent="0.3">
      <c r="B57" t="s">
        <v>11</v>
      </c>
      <c r="C57" t="s">
        <v>13</v>
      </c>
      <c r="D57">
        <f>PRODUCT(17738362,9535243^-1)</f>
        <v>1.860294698310258</v>
      </c>
      <c r="E57">
        <f t="shared" si="9"/>
        <v>5.8492829603834418</v>
      </c>
      <c r="F57">
        <f t="shared" si="10"/>
        <v>50.610601424965786</v>
      </c>
      <c r="G57">
        <f t="shared" si="11"/>
        <v>6.3141499675184303</v>
      </c>
      <c r="H57">
        <f t="shared" si="7"/>
        <v>16.158582262794479</v>
      </c>
      <c r="I57" s="3"/>
      <c r="J57">
        <v>4.6542854719630498</v>
      </c>
      <c r="K57">
        <v>4.6542854719630498</v>
      </c>
      <c r="L57">
        <v>4.6542854719630498</v>
      </c>
      <c r="M57">
        <v>4.6542854719630498</v>
      </c>
      <c r="N57">
        <f t="shared" si="8"/>
        <v>4.6542854719630498</v>
      </c>
    </row>
    <row r="58" spans="2:14" x14ac:dyDescent="0.3">
      <c r="B58" t="s">
        <v>11</v>
      </c>
      <c r="C58" t="s">
        <v>7</v>
      </c>
      <c r="D58">
        <f>PRODUCT(17738362,9095333^-1)</f>
        <v>1.9502707597401876</v>
      </c>
      <c r="E58">
        <f t="shared" si="9"/>
        <v>5.8492829603834418</v>
      </c>
      <c r="F58">
        <f t="shared" si="10"/>
        <v>50.610601424965786</v>
      </c>
      <c r="G58">
        <f t="shared" si="11"/>
        <v>6.3141499675184303</v>
      </c>
      <c r="H58">
        <f t="shared" si="7"/>
        <v>16.181076278151963</v>
      </c>
      <c r="I58" s="3"/>
      <c r="N58">
        <f t="shared" si="8"/>
        <v>0</v>
      </c>
    </row>
    <row r="59" spans="2:14" x14ac:dyDescent="0.3">
      <c r="B59" t="s">
        <v>11</v>
      </c>
      <c r="C59" t="s">
        <v>9</v>
      </c>
      <c r="D59">
        <f>PRODUCT(17738362,11425982^-1)</f>
        <v>1.5524584232672518</v>
      </c>
      <c r="E59">
        <f t="shared" si="9"/>
        <v>5.8492829603834418</v>
      </c>
      <c r="F59">
        <f t="shared" si="10"/>
        <v>50.610601424965786</v>
      </c>
      <c r="G59">
        <f t="shared" si="11"/>
        <v>6.3141499675184303</v>
      </c>
      <c r="H59">
        <f t="shared" si="7"/>
        <v>16.081623194033728</v>
      </c>
      <c r="I59" s="3"/>
      <c r="N59">
        <f t="shared" si="8"/>
        <v>0</v>
      </c>
    </row>
    <row r="60" spans="2:14" x14ac:dyDescent="0.3">
      <c r="B60" t="s">
        <v>11</v>
      </c>
      <c r="C60" t="s">
        <v>10</v>
      </c>
      <c r="D60">
        <f t="shared" ref="D60" si="12">PRODUCT(17738362,8542792^-1)</f>
        <v>2.0764127231471865</v>
      </c>
      <c r="E60">
        <f t="shared" si="9"/>
        <v>5.8492829603834418</v>
      </c>
      <c r="F60">
        <f t="shared" si="10"/>
        <v>50.610601424965786</v>
      </c>
      <c r="G60">
        <f t="shared" si="11"/>
        <v>6.3141499675184303</v>
      </c>
      <c r="H60">
        <f t="shared" si="7"/>
        <v>16.212611769003711</v>
      </c>
      <c r="N60">
        <f t="shared" si="8"/>
        <v>0</v>
      </c>
    </row>
    <row r="61" spans="2:14" x14ac:dyDescent="0.3">
      <c r="B61" t="s">
        <v>15</v>
      </c>
      <c r="C61" t="s">
        <v>11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joelp</dc:creator>
  <cp:lastModifiedBy>joelp</cp:lastModifiedBy>
  <dcterms:created xsi:type="dcterms:W3CDTF">2020-11-28T23:45:53Z</dcterms:created>
  <dcterms:modified xsi:type="dcterms:W3CDTF">2020-12-09T17:23:12Z</dcterms:modified>
</cp:coreProperties>
</file>