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ista de Chequeo Q5" sheetId="1" state="visible" r:id="rId1"/>
    <sheet name="Resumen por Categorí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0"/>
    </font>
    <font>
      <name val="Calibri"/>
      <b val="1"/>
      <color rgb="FF1B4D3E"/>
      <sz val="12"/>
    </font>
    <font>
      <name val="Calibri"/>
      <i val="1"/>
      <color rgb="FF555555"/>
      <sz val="9"/>
    </font>
    <font>
      <name val="Calibri"/>
      <family val="2"/>
      <sz val="12"/>
    </font>
    <font>
      <name val="Calibr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F9FBE7"/>
        <bgColor rgb="FFF9FBE7"/>
      </patternFill>
    </fill>
    <fill>
      <patternFill patternType="solid">
        <fgColor theme="6" tint="0.5999938962981048"/>
        <bgColor rgb="FFE8F5E9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0" fillId="0" borderId="3" pivotButton="0" quotePrefix="0" xfId="0"/>
    <xf numFmtId="0" fontId="4" fillId="0" borderId="3" applyAlignment="1" pivotButton="0" quotePrefix="0" xfId="0">
      <alignment horizontal="left"/>
    </xf>
    <xf numFmtId="0" fontId="5" fillId="0" borderId="3" pivotButton="0" quotePrefix="0" xfId="0"/>
    <xf numFmtId="0" fontId="4" fillId="0" borderId="3" pivotButton="0" quotePrefix="0" xfId="0"/>
    <xf numFmtId="0" fontId="4" fillId="5" borderId="3" applyAlignment="1" pivotButton="0" quotePrefix="0" xfId="0">
      <alignment horizontal="center"/>
    </xf>
    <xf numFmtId="164" fontId="6" fillId="5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top"/>
    </xf>
    <xf numFmtId="0" fontId="7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3" applyAlignment="1" pivotButton="0" quotePrefix="0" xfId="0">
      <alignment horizontal="left" vertical="center" indent="1"/>
    </xf>
    <xf numFmtId="0" fontId="2" fillId="2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4" fillId="0" borderId="3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9" fillId="0" borderId="3" pivotButton="0" quotePrefix="0" xfId="0"/>
    <xf numFmtId="0" fontId="7" fillId="0" borderId="3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Distribución de Requerimientos por Categoría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'Resumen por Categoría'!$B$3</f>
              <strCache>
                <ptCount val="1"/>
                <pt idx="0">
                  <v>Total Requerimientos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'Resumen por Categoría'!$A$4:$A$17</f>
              <strCache>
                <ptCount val="14"/>
                <pt idx="0">
                  <v>Módulo de Ventas</v>
                </pt>
                <pt idx="1">
                  <v>Reportes y Facturación</v>
                </pt>
                <pt idx="2">
                  <v>Dashboards y Analítica</v>
                </pt>
                <pt idx="3">
                  <v>Backend FastAPI</v>
                </pt>
                <pt idx="4">
                  <v>Backend &amp; Frontend</v>
                </pt>
                <pt idx="5">
                  <v>Módulo PQR</v>
                </pt>
                <pt idx="6">
                  <v>Chatbot &amp; IA</v>
                </pt>
                <pt idx="7">
                  <v>Seguridad &amp; Config</v>
                </pt>
                <pt idx="8">
                  <v>Despliegue en la Nube</v>
                </pt>
                <pt idx="9">
                  <v>Base de Datos SQL</v>
                </pt>
                <pt idx="10">
                  <v>Frontend React</v>
                </pt>
                <pt idx="11">
                  <v>Seguridad</v>
                </pt>
                <pt idx="12">
                  <v>Pruebas &amp; Evidencias</v>
                </pt>
                <pt idx="13">
                  <v>Documentación</v>
                </pt>
              </strCache>
            </strRef>
          </cat>
          <val>
            <numRef>
              <f>'Resumen por Categoría'!$B$4:$B$17</f>
              <numCache>
                <formatCode>General</formatCode>
                <ptCount val="14"/>
                <pt idx="0">
                  <v>3</v>
                </pt>
                <pt idx="1">
                  <v>6</v>
                </pt>
                <pt idx="2">
                  <v>4</v>
                </pt>
                <pt idx="3">
                  <v>2</v>
                </pt>
                <pt idx="4">
                  <v>1</v>
                </pt>
                <pt idx="5">
                  <v>1</v>
                </pt>
                <pt idx="6">
                  <v>2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0</v>
                </pt>
              </numCache>
            </numRef>
          </val>
        </ser>
        <ser>
          <idx val="1"/>
          <order val="1"/>
          <tx>
            <strRef>
              <f>'Resumen por Categoría'!$C$3</f>
              <strCache>
                <ptCount val="1"/>
                <pt idx="0">
                  <v>Cumplidos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'Resumen por Categoría'!$A$4:$A$17</f>
              <strCache>
                <ptCount val="14"/>
                <pt idx="0">
                  <v>Módulo de Ventas</v>
                </pt>
                <pt idx="1">
                  <v>Reportes y Facturación</v>
                </pt>
                <pt idx="2">
                  <v>Dashboards y Analítica</v>
                </pt>
                <pt idx="3">
                  <v>Backend FastAPI</v>
                </pt>
                <pt idx="4">
                  <v>Backend &amp; Frontend</v>
                </pt>
                <pt idx="5">
                  <v>Módulo PQR</v>
                </pt>
                <pt idx="6">
                  <v>Chatbot &amp; IA</v>
                </pt>
                <pt idx="7">
                  <v>Seguridad &amp; Config</v>
                </pt>
                <pt idx="8">
                  <v>Despliegue en la Nube</v>
                </pt>
                <pt idx="9">
                  <v>Base de Datos SQL</v>
                </pt>
                <pt idx="10">
                  <v>Frontend React</v>
                </pt>
                <pt idx="11">
                  <v>Seguridad</v>
                </pt>
                <pt idx="12">
                  <v>Pruebas &amp; Evidencias</v>
                </pt>
                <pt idx="13">
                  <v>Documentación</v>
                </pt>
              </strCache>
            </strRef>
          </cat>
          <val>
            <numRef>
              <f>'Resumen por Categoría'!$C$4:$C$17</f>
              <numCache>
                <formatCode>General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Módulo / Categoría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Cantidad de Requerimientos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117765</colOff>
      <row>0</row>
      <rowOff>55419</rowOff>
    </from>
    <to>
      <col>0</col>
      <colOff>631753</colOff>
      <row>1</row>
      <rowOff>235528</rowOff>
    </to>
    <pic>
      <nvPicPr>
        <cNvPr id="3" name="Imagen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7765" y="55419"/>
          <a:ext cx="513988" cy="533400"/>
        </a:xfrm>
        <a:prstGeom prst="rect">
          <avLst/>
        </a:prstGeom>
        <a:ln>
          <a:prstDash val="solid"/>
        </a:ln>
      </spPr>
    </pic>
    <clientData/>
  </twoCellAnchor>
  <oneCellAnchor>
    <from>
      <col>5</col>
      <colOff>0</colOff>
      <row>14</row>
      <rowOff>0</rowOff>
    </from>
    <ext cx="5191125" cy="3248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5191125" cy="3248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5191125" cy="32480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5191125" cy="32480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5191125" cy="4143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5191125" cy="32480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5191125" cy="3962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5191125" cy="32480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5191125" cy="32480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5191125" cy="32480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5191125" cy="32480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5191125" cy="32480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5191125" cy="32480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5191125" cy="35337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5191125" cy="35337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5191125" cy="32480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5191125" cy="32480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5191125" cy="3829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5191125" cy="32480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33</row>
      <rowOff>0</rowOff>
    </from>
    <ext cx="5191125" cy="32480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5191125" cy="32480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35</row>
      <rowOff>0</rowOff>
    </from>
    <ext cx="5191125" cy="32480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36</row>
      <rowOff>0</rowOff>
    </from>
    <ext cx="5191125" cy="32480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5191125" cy="32480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5191125" cy="35337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omascardonahincapie/motoshub-react-fastapi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zoomScale="110" zoomScaleNormal="110" workbookViewId="0">
      <selection activeCell="C15" sqref="C15"/>
    </sheetView>
  </sheetViews>
  <sheetFormatPr baseColWidth="10" defaultColWidth="8.88671875" defaultRowHeight="14.4"/>
  <cols>
    <col width="28" customWidth="1" style="43" min="1" max="1"/>
    <col width="22" customWidth="1" style="43" min="2" max="2"/>
    <col width="42.21875" customWidth="1" style="43" min="3" max="3"/>
    <col width="55" customWidth="1" style="43" min="4" max="4"/>
    <col hidden="1" width="16" customWidth="1" style="43" min="5" max="5"/>
    <col width="78" customWidth="1" style="43" min="6" max="6"/>
    <col width="35" customWidth="1" style="43" min="7" max="7"/>
  </cols>
  <sheetData>
    <row r="1" ht="28.05" customHeight="1" s="43">
      <c r="A1" s="35" t="inlineStr">
        <is>
          <t>SENA - REGIONAL ANTIOQUIA | CENTRO DE SERVICIO Y GESTIÓN EMPRESARIAL</t>
        </is>
      </c>
      <c r="B1" s="44" t="n"/>
      <c r="C1" s="44" t="n"/>
      <c r="D1" s="44" t="n"/>
      <c r="E1" s="44" t="n"/>
      <c r="F1" s="44" t="n"/>
      <c r="G1" s="45" t="n"/>
    </row>
    <row r="2" ht="22.05" customHeight="1" s="43">
      <c r="A2" s="38" t="inlineStr">
        <is>
          <t>LISTA DE CHEQUEO - QUINTO AVANCE: REACT + VITE + FASTAPI + BASE DE DATOS SQL + INTELIGENCIA ARTIFICIAL</t>
        </is>
      </c>
      <c r="B2" s="44" t="n"/>
      <c r="C2" s="44" t="n"/>
      <c r="D2" s="44" t="n"/>
      <c r="E2" s="44" t="n"/>
      <c r="F2" s="44" t="n"/>
      <c r="G2" s="45" t="n"/>
    </row>
    <row r="3" ht="7.95" customHeight="1" s="43">
      <c r="A3" s="36" t="n"/>
      <c r="B3" s="36" t="n"/>
      <c r="C3" s="36" t="n"/>
      <c r="D3" s="36" t="n"/>
      <c r="E3" s="36" t="n"/>
      <c r="F3" s="36" t="n"/>
      <c r="G3" s="36" t="n"/>
    </row>
    <row r="4" ht="22.05" customHeight="1" s="43">
      <c r="A4" s="37" t="inlineStr">
        <is>
          <t>1. DATOS DEL APRENDIZ Y DEL PROGRAMA DE FORMACIÓN</t>
        </is>
      </c>
      <c r="B4" s="44" t="n"/>
      <c r="C4" s="44" t="n"/>
      <c r="D4" s="44" t="n"/>
      <c r="E4" s="44" t="n"/>
      <c r="F4" s="44" t="n"/>
      <c r="G4" s="45" t="n"/>
    </row>
    <row r="5" ht="19.95" customHeight="1" s="43">
      <c r="A5" s="41" t="inlineStr">
        <is>
          <t>Nombre del Aprendiz:</t>
        </is>
      </c>
      <c r="B5" s="39" t="inlineStr">
        <is>
          <t>Tomas Cardona Hincapie</t>
        </is>
      </c>
      <c r="C5" s="45" t="n"/>
      <c r="D5" s="41" t="inlineStr">
        <is>
          <t>Fecha de Presentación:</t>
        </is>
      </c>
      <c r="E5" s="45" t="n"/>
      <c r="F5" s="34" t="inlineStr">
        <is>
          <t>2026-09-14</t>
        </is>
      </c>
      <c r="G5" s="45" t="n"/>
    </row>
    <row r="6" ht="19.95" customHeight="1" s="43">
      <c r="A6" s="41" t="inlineStr">
        <is>
          <t>Documento de Identidad:</t>
        </is>
      </c>
      <c r="B6" s="40" t="inlineStr">
        <is>
          <t>TI 1025654102</t>
        </is>
      </c>
      <c r="C6" s="45" t="n"/>
      <c r="D6" s="41" t="inlineStr">
        <is>
          <t>Ficha de Caracterización:</t>
        </is>
      </c>
      <c r="E6" s="45" t="n"/>
      <c r="F6" s="34" t="inlineStr">
        <is>
          <t>3406211</t>
        </is>
      </c>
      <c r="G6" s="45" t="n"/>
    </row>
    <row r="7" ht="19.95" customHeight="1" s="43">
      <c r="A7" s="41" t="inlineStr">
        <is>
          <t>Programa de Formación:</t>
        </is>
      </c>
      <c r="B7" s="10" t="inlineStr">
        <is>
          <t>ADSO (Análisis y Desarrollo de Software)</t>
        </is>
      </c>
      <c r="C7" s="36" t="n"/>
      <c r="D7" s="41" t="inlineStr">
        <is>
          <t>Trimestre / Ambiente:</t>
        </is>
      </c>
      <c r="E7" s="45" t="n"/>
      <c r="F7" s="34" t="inlineStr">
        <is>
          <t xml:space="preserve">03 / Ambiente </t>
        </is>
      </c>
      <c r="G7" s="45" t="n"/>
    </row>
    <row r="8" ht="19.95" customHeight="1" s="43">
      <c r="A8" s="41" t="inlineStr">
        <is>
          <t>Competencia:</t>
        </is>
      </c>
      <c r="B8" s="34" t="inlineStr">
        <is>
          <t>React + Vite / FastAPI</t>
        </is>
      </c>
      <c r="C8" s="45" t="n"/>
      <c r="D8" s="41" t="inlineStr">
        <is>
          <t>Instructor Lider:</t>
        </is>
      </c>
      <c r="E8" s="45" t="n"/>
      <c r="F8" s="34" t="inlineStr">
        <is>
          <t>Jhan Hader Muñoz</t>
        </is>
      </c>
      <c r="G8" s="45" t="n"/>
    </row>
    <row r="9" ht="22.05" customHeight="1" s="43">
      <c r="A9" s="37" t="inlineStr">
        <is>
          <t>2. INDICADORES DE AVANCE Y RESUMEN DE EVALUACIÓN</t>
        </is>
      </c>
      <c r="B9" s="44" t="n"/>
      <c r="C9" s="44" t="n"/>
      <c r="D9" s="44" t="n"/>
      <c r="E9" s="44" t="n"/>
      <c r="F9" s="44" t="n"/>
      <c r="G9" s="45" t="n"/>
    </row>
    <row r="10" ht="15.6" customHeight="1" s="43">
      <c r="A10" s="11" t="inlineStr">
        <is>
          <t>Total Requerimientos:</t>
        </is>
      </c>
      <c r="B10" s="12">
        <f>COUNTA(A15:A39)</f>
        <v/>
      </c>
      <c r="C10" s="11" t="inlineStr">
        <is>
          <t>Requerimientos Cumplidos:</t>
        </is>
      </c>
      <c r="D10" s="12">
        <f>COUNTIF(E14:E39, "Cumplido")</f>
        <v/>
      </c>
      <c r="E10" s="11" t="inlineStr">
        <is>
          <t>% de Avance del Proyecto:</t>
        </is>
      </c>
      <c r="F10" s="13">
        <f>D10/B10</f>
        <v/>
      </c>
      <c r="G10" s="36" t="n"/>
    </row>
    <row r="11">
      <c r="A11" s="11" t="inlineStr">
        <is>
          <t>Requerimientos En Proceso:</t>
        </is>
      </c>
      <c r="B11" s="14">
        <f>COUNTIF(E14:E39, "En Proceso")</f>
        <v/>
      </c>
      <c r="C11" s="11" t="inlineStr">
        <is>
          <t>Requerimientos Pendientes:</t>
        </is>
      </c>
      <c r="D11" s="14">
        <f>COUNTIF(E14:E39, "Pendiente")</f>
        <v/>
      </c>
      <c r="E11" s="11" t="inlineStr">
        <is>
          <t>Estado de Avance:</t>
        </is>
      </c>
      <c r="F11" s="15">
        <f>IF(F10&gt;=1, "COMPLETADO", IF(F10&gt;0, "EN PROCESO", "PENDIENTE REVISIÓN"))</f>
        <v/>
      </c>
      <c r="G11" s="36" t="n"/>
    </row>
    <row r="12">
      <c r="A12" s="11" t="inlineStr">
        <is>
          <t>Valoración Final Instructor:</t>
        </is>
      </c>
      <c r="B12" s="16" t="inlineStr">
        <is>
          <t>Aprobado / No Aprobado</t>
        </is>
      </c>
      <c r="C12" s="36" t="n"/>
      <c r="D12" s="36" t="n"/>
      <c r="E12" s="36" t="n"/>
      <c r="F12" s="36" t="n"/>
      <c r="G12" s="36" t="n"/>
    </row>
    <row r="13" ht="22.05" customHeight="1" s="43">
      <c r="A13" s="37" t="inlineStr">
        <is>
          <t>3. LISTA DE CHEQUEO - REQUERIMIENTOS DETALLADOS DEL ENTREGABLE (REQ-01 AL REQ-26)</t>
        </is>
      </c>
      <c r="B13" s="44" t="n"/>
      <c r="C13" s="44" t="n"/>
      <c r="D13" s="44" t="n"/>
      <c r="E13" s="44" t="n"/>
      <c r="F13" s="44" t="n"/>
      <c r="G13" s="45" t="n"/>
    </row>
    <row r="14" ht="28.05" customHeight="1" s="43">
      <c r="A14" s="17" t="inlineStr">
        <is>
          <t>No.</t>
        </is>
      </c>
      <c r="B14" s="17" t="inlineStr">
        <is>
          <t>Categoría / Módulo</t>
        </is>
      </c>
      <c r="C14" s="17" t="inlineStr">
        <is>
          <t>Requerimiento</t>
        </is>
      </c>
      <c r="D14" s="17" t="inlineStr">
        <is>
          <t>Detalle / Criterio de Aceptación (PDF Quinto Avance)</t>
        </is>
      </c>
      <c r="E14" s="17" t="inlineStr">
        <is>
          <t>Estado</t>
        </is>
      </c>
      <c r="F14" s="17" t="inlineStr">
        <is>
          <t>Espacio para Evidencia / Captura de Pantalla</t>
        </is>
      </c>
      <c r="G14" s="17" t="inlineStr">
        <is>
          <t>Observaciones del Aprendiz / Notas de Entrega</t>
        </is>
      </c>
    </row>
    <row r="15" ht="259.16" customHeight="1" s="43">
      <c r="A15" s="24" t="inlineStr">
        <is>
          <t>REQ-01</t>
        </is>
      </c>
      <c r="B15" s="22" t="inlineStr">
        <is>
          <t>Módulo de Ventas</t>
        </is>
      </c>
      <c r="C15" s="24" t="inlineStr">
        <is>
          <t>Módulo de ventas</t>
        </is>
      </c>
      <c r="D15" s="26" t="inlineStr">
        <is>
          <t>El sistema deberá permitir registrar las ventas realizadas desde el sitio web, relacionando cliente, usuario operador, productos/servicios vendidos, cantidades, precios, descuentos, subtotal, impuestos, total, fecha/hora y estado, almacenado de manera persistente en BD SQL.</t>
        </is>
      </c>
      <c r="E15" s="18" t="inlineStr">
        <is>
          <t>Cumplido</t>
        </is>
      </c>
      <c r="F15" s="19" t="inlineStr">
        <is>
          <t>[Pegar Captura de Pantalla Aquí]</t>
        </is>
      </c>
      <c r="G15" s="46" t="inlineStr">
        <is>
          <t>POST /api/ventas registra la venta con cliente, vendedor, productos, servicios, cantidades, descuentos, subtotal, IVA del 19%, total, forma de pago, fecha y estado. Los precios se leen del catalogo, nunca de la peticion. Descuenta inventario y anular lo devuelve. Se puede registrar desde el panel o desde el carrito del sitio.</t>
        </is>
      </c>
    </row>
    <row r="16" ht="259.16" customHeight="1" s="43">
      <c r="A16" s="25" t="inlineStr">
        <is>
          <t>REQ-02</t>
        </is>
      </c>
      <c r="B16" s="23" t="inlineStr">
        <is>
          <t>Módulo de Ventas</t>
        </is>
      </c>
      <c r="C16" s="25" t="inlineStr">
        <is>
          <t>Registro de productos y servicios vendidos</t>
        </is>
      </c>
      <c r="D16" s="27" t="inlineStr">
        <is>
          <t>El sistema deberá identificar productos y servicios incluidos en cada venta con relación detalle-venta, permitiendo almacenar cantidades, precios y valores correspondientes a cada elemento comercializado.</t>
        </is>
      </c>
      <c r="E16" s="18" t="inlineStr">
        <is>
          <t>Cumplido</t>
        </is>
      </c>
      <c r="F16" s="19" t="inlineStr">
        <is>
          <t>[Pegar Captura de Pantalla Aquí]</t>
        </is>
      </c>
      <c r="G16" s="47" t="inlineStr">
        <is>
          <t>Tabla detalle_ventas: una fila por articulo con tipo (producto o servicio), cantidad, precio unitario, descuento y subtotal. Guarda copia del nombre y del precio del momento, asi el historico no cambia si el articulo se edita o se retira del catalogo.</t>
        </is>
      </c>
    </row>
    <row r="17" ht="259.16" customHeight="1" s="43">
      <c r="A17" s="24" t="inlineStr">
        <is>
          <t>REQ-03</t>
        </is>
      </c>
      <c r="B17" s="22" t="inlineStr">
        <is>
          <t>Módulo de Ventas</t>
        </is>
      </c>
      <c r="C17" s="24" t="inlineStr">
        <is>
          <t>Historial de ventas</t>
        </is>
      </c>
      <c r="D17" s="26" t="inlineStr">
        <is>
          <t>Módulo para consultar el historial de ventas registradas con criterios de búsqueda/filtrado por fecha, cliente, producto, servicio, estado y valor de la venta.</t>
        </is>
      </c>
      <c r="E17" s="18" t="inlineStr">
        <is>
          <t>Cumplido</t>
        </is>
      </c>
      <c r="F17" s="19" t="inlineStr">
        <is>
          <t>[Pegar Captura de Pantalla Aquí]</t>
        </is>
      </c>
      <c r="G17" s="46" t="inlineStr">
        <is>
          <t>GET /api/ventas filtra por fecha inicial y final, cliente, producto, servicio, estado, forma de pago, valor minimo y maximo, y texto libre sobre numero de venta, nombre, correo o documento. El cliente solo recibe sus propias compras.</t>
        </is>
      </c>
    </row>
    <row r="18" ht="259.16" customHeight="1" s="43">
      <c r="A18" s="25" t="inlineStr">
        <is>
          <t>REQ-04</t>
        </is>
      </c>
      <c r="B18" s="23" t="inlineStr">
        <is>
          <t>Reportes y Facturación</t>
        </is>
      </c>
      <c r="C18" s="25" t="inlineStr">
        <is>
          <t>Reporte diario de ventas</t>
        </is>
      </c>
      <c r="D18" s="27" t="inlineStr">
        <is>
          <t>Generar reporte diario de ventas con la información registrada en una fecha determinada, incluyendo fecha, número de venta, cliente, productos/servicios, cantidad, valor, total y estado.</t>
        </is>
      </c>
      <c r="E18" s="18" t="inlineStr">
        <is>
          <t>Cumplido</t>
        </is>
      </c>
      <c r="F18" s="19" t="inlineStr">
        <is>
          <t>[Pegar Captura de Pantalla Aquí]</t>
        </is>
      </c>
      <c r="G18" s="47" t="inlineStr">
        <is>
          <t>GET /api/reportes/ventas-diarias devuelve fecha, numero de venta, cliente, productos y servicios, cantidad, valor, total y estado. Los tres formatos (pantalla, PDF y Excel) salen de un unico calculo, para que no puedan discrepar entre si.</t>
        </is>
      </c>
    </row>
    <row r="19" ht="330.6" customHeight="1" s="43">
      <c r="A19" s="24" t="inlineStr">
        <is>
          <t>REQ-05</t>
        </is>
      </c>
      <c r="B19" s="22" t="inlineStr">
        <is>
          <t>Reportes y Facturación</t>
        </is>
      </c>
      <c r="C19" s="24" t="inlineStr">
        <is>
          <t>Exportación del reporte en PDF</t>
        </is>
      </c>
      <c r="D19" s="26" t="inlineStr">
        <is>
          <t>Implementar la generación del reporte diario de ventas en formato PDF estructurado con nombre/ID de proyecto, fecha, información de ventas, totales y datos de generación.</t>
        </is>
      </c>
      <c r="E19" s="18" t="inlineStr">
        <is>
          <t>Cumplido</t>
        </is>
      </c>
      <c r="F19" s="19" t="inlineStr">
        <is>
          <t>[Pegar Captura de Pantalla Aquí]</t>
        </is>
      </c>
      <c r="G19" s="46" t="inlineStr">
        <is>
          <t>Generado con ReportLab. Incluye nombre y NIT del negocio, fecha del reporte, tabla de ventas, totales con IVA y sello de generacion. Se pagina solo si el dia tiene muchas ventas. Las anuladas aparecen listadas pero no suman al total.</t>
        </is>
      </c>
    </row>
    <row r="20" ht="259.16" customHeight="1" s="43">
      <c r="A20" s="25" t="inlineStr">
        <is>
          <t>REQ-06</t>
        </is>
      </c>
      <c r="B20" s="23" t="inlineStr">
        <is>
          <t>Reportes y Facturación</t>
        </is>
      </c>
      <c r="C20" s="25" t="inlineStr">
        <is>
          <t>Exportación del reporte en Excel</t>
        </is>
      </c>
      <c r="D20" s="27" t="inlineStr">
        <is>
          <t>Exportar el reporte diario de ventas en formato Excel (.xlsx) con información organizada en columnas para posterior análisis, filtrado o procesamiento de datos.</t>
        </is>
      </c>
      <c r="E20" s="18" t="inlineStr">
        <is>
          <t>Cumplido</t>
        </is>
      </c>
      <c r="F20" s="19" t="inlineStr">
        <is>
          <t>[Pegar Captura de Pantalla Aquí]</t>
        </is>
      </c>
      <c r="G20" s="47" t="inlineStr">
        <is>
          <t>Generado con openpyxl. Tres hojas: Ventas, Detalle (una fila por articulo, para analizar) y Resumen. Trae autofiltro, primera fila congelada, formato de moneda y formulas =SUM() vivas, de modo que al filtrar los totales se recalculan solos.</t>
        </is>
      </c>
    </row>
    <row r="21" ht="316.16" customHeight="1" s="43">
      <c r="A21" s="24" t="inlineStr">
        <is>
          <t>REQ-07</t>
        </is>
      </c>
      <c r="B21" s="22" t="inlineStr">
        <is>
          <t>Reportes y Facturación</t>
        </is>
      </c>
      <c r="C21" s="24" t="inlineStr">
        <is>
          <t>Generación de facturas de venta</t>
        </is>
      </c>
      <c r="D21" s="26" t="inlineStr">
        <is>
          <t>El sistema deberá generar facturas de venta a partir de operaciones comerciales con número de factura, fecha, datos del cliente, productos/servicios, cantidad, precio unitario, subtotal, impuestos, total y estado.</t>
        </is>
      </c>
      <c r="E21" s="18" t="inlineStr">
        <is>
          <t>Cumplido</t>
        </is>
      </c>
      <c r="F21" s="19" t="inlineStr">
        <is>
          <t>[Pegar Captura de Pantalla Aquí]</t>
        </is>
      </c>
      <c r="G21" s="46" t="inlineStr">
        <is>
          <t>La factura nace de una venta registrada y lleva numero consecutivo (FV-2026-000061), fecha, datos del cliente, detalle con cantidad y precio unitario, subtotal, IVA y total. Copia los datos del cliente al emitirse: es un documento y no cambia despues.</t>
        </is>
      </c>
    </row>
    <row r="22" ht="259.16" customHeight="1" s="43">
      <c r="A22" s="25" t="inlineStr">
        <is>
          <t>REQ-08</t>
        </is>
      </c>
      <c r="B22" s="23" t="inlineStr">
        <is>
          <t>Reportes y Facturación</t>
        </is>
      </c>
      <c r="C22" s="25" t="inlineStr">
        <is>
          <t>Consulta de facturas</t>
        </is>
      </c>
      <c r="D22" s="27" t="inlineStr">
        <is>
          <t>Los usuarios autorizados podrán consultar las facturas generadas mediante criterios de búsqueda como número de factura, cliente o fecha.</t>
        </is>
      </c>
      <c r="E22" s="18" t="inlineStr">
        <is>
          <t>Cumplido</t>
        </is>
      </c>
      <c r="F22" s="19" t="inlineStr">
        <is>
          <t>[Pegar Captura de Pantalla Aquí]</t>
        </is>
      </c>
      <c r="G22" s="47" t="inlineStr">
        <is>
          <t>GET /api/facturas busca por numero de factura, nombre, documento o correo del cliente, rango de fechas y estado. El cliente ve unicamente las suyas, y el recorte lo hace FastAPI a partir del rol del token.</t>
        </is>
      </c>
    </row>
    <row r="23" ht="259.16" customHeight="1" s="43">
      <c r="A23" s="24" t="inlineStr">
        <is>
          <t>REQ-09</t>
        </is>
      </c>
      <c r="B23" s="22" t="inlineStr">
        <is>
          <t>Reportes y Facturación</t>
        </is>
      </c>
      <c r="C23" s="24" t="inlineStr">
        <is>
          <t>Descarga de facturas</t>
        </is>
      </c>
      <c r="D23" s="26" t="inlineStr">
        <is>
          <t>Implementar la generación o descarga de facturas comerciales en formato apropiado (preferiblemente PDF).</t>
        </is>
      </c>
      <c r="E23" s="18" t="inlineStr">
        <is>
          <t>Cumplido</t>
        </is>
      </c>
      <c r="F23" s="19" t="inlineStr">
        <is>
          <t>[Pegar Captura de Pantalla Aquí]</t>
        </is>
      </c>
      <c r="G23" s="46" t="inlineStr">
        <is>
          <t>GET /api/facturas/{id}/pdf entrega el documento con Content-Disposition. Se descarga desde el panel del administrador, desde el del empleado y desde el del propio cliente, que solo puede bajar las suyas.</t>
        </is>
      </c>
    </row>
    <row r="24" ht="259.16" customHeight="1" s="43">
      <c r="A24" s="25" t="inlineStr">
        <is>
          <t>REQ-10</t>
        </is>
      </c>
      <c r="B24" s="23" t="inlineStr">
        <is>
          <t>Dashboards y Analítica</t>
        </is>
      </c>
      <c r="C24" s="25" t="inlineStr">
        <is>
          <t>Dashboard administrativo</t>
        </is>
      </c>
      <c r="D24" s="27" t="inlineStr">
        <is>
          <t>Dashboard consolidado para el Administrador con indicadores en Cards sobre total usuarios, productos, servicios, ventas, facturación y PQR recibidas y pendientes.</t>
        </is>
      </c>
      <c r="E24" s="18" t="inlineStr">
        <is>
          <t>Cumplido</t>
        </is>
      </c>
      <c r="F24" s="19" t="inlineStr">
        <is>
          <t>[Pegar Captura de Pantalla Aquí]</t>
        </is>
      </c>
      <c r="G24" s="47" t="inlineStr">
        <is>
          <t>Tarjetas tipo Card con usuarios, catalogo, ventas del periodo, facturacion, ventas de hoy, acumulado del mes, valor del inventario y PQR recibidas con las que siguen sin cerrar.</t>
        </is>
      </c>
    </row>
    <row r="25" ht="259.16" customHeight="1" s="43">
      <c r="A25" s="24" t="inlineStr">
        <is>
          <t>REQ-11</t>
        </is>
      </c>
      <c r="B25" s="22" t="inlineStr">
        <is>
          <t>Dashboards y Analítica</t>
        </is>
      </c>
      <c r="C25" s="24" t="inlineStr">
        <is>
          <t>Dashboard de ventas</t>
        </is>
      </c>
      <c r="D25" s="26" t="inlineStr">
        <is>
          <t>Visualización analítica del comportamiento de ventas mediante gráfico de barras, gráfico lineal e indicadores numéricos en Cards por día, semana o mes.</t>
        </is>
      </c>
      <c r="E25" s="18" t="inlineStr">
        <is>
          <t>Cumplido</t>
        </is>
      </c>
      <c r="F25" s="19" t="inlineStr">
        <is>
          <t>[Pegar Captura de Pantalla Aquí]</t>
        </is>
      </c>
      <c r="G25" s="46" t="inlineStr">
        <is>
          <t>Grafico de barras y grafico lineal sobre la misma serie, mas los Cards de indicadores y los repartos por estado y forma de pago. Se puede agrupar por dia, semana o mes. Estan dibujados en SVG propio, sin sumar ninguna libreria al proyecto.</t>
        </is>
      </c>
    </row>
    <row r="26" ht="259.16" customHeight="1" s="43">
      <c r="A26" s="25" t="inlineStr">
        <is>
          <t>REQ-12</t>
        </is>
      </c>
      <c r="B26" s="23" t="inlineStr">
        <is>
          <t>Dashboards y Analítica</t>
        </is>
      </c>
      <c r="C26" s="25" t="inlineStr">
        <is>
          <t>Dashboard de acuerdo con los roles</t>
        </is>
      </c>
      <c r="D26" s="27" t="inlineStr">
        <is>
          <t>Los Dashboards deben respetar la seguridad por roles (Administrador, Empleado, Cliente) mostrando solo la información y funcionalidades permitidas según permisos.</t>
        </is>
      </c>
      <c r="E26" s="18" t="inlineStr">
        <is>
          <t>Cumplido</t>
        </is>
      </c>
      <c r="F26" s="19" t="inlineStr">
        <is>
          <t>[Pegar Captura de Pantalla Aquí]</t>
        </is>
      </c>
      <c r="G26" s="47" t="inlineStr">
        <is>
          <t>Administrador, Empleado y Cliente llaman al mismo endpoint y reciben respuestas distintas. El empleado no ve el conteo de usuarios y el cliente solo ve sus propias cifras: el inventario y los totales del negocio le llegan en null.</t>
        </is>
      </c>
    </row>
    <row r="27" ht="259.16" customHeight="1" s="43">
      <c r="A27" s="24" t="inlineStr">
        <is>
          <t>REQ-13</t>
        </is>
      </c>
      <c r="B27" s="22" t="inlineStr">
        <is>
          <t>Dashboards y Analítica</t>
        </is>
      </c>
      <c r="C27" s="24" t="inlineStr">
        <is>
          <t>Filtros para los Dashboards</t>
        </is>
      </c>
      <c r="D27" s="26" t="inlineStr">
        <is>
          <t>Los gráficos e indicadores de los Dashboards deben permitir filtrado por fecha inicial, fecha final, producto, servicio, estado y cliente.</t>
        </is>
      </c>
      <c r="E27" s="18" t="inlineStr">
        <is>
          <t>Cumplido</t>
        </is>
      </c>
      <c r="F27" s="19" t="inlineStr">
        <is>
          <t>[Pegar Captura de Pantalla Aquí]</t>
        </is>
      </c>
      <c r="G27" s="46" t="inlineStr">
        <is>
          <t>Fecha inicial y final, agrupacion, estado, forma de pago, articulo y cliente. En la captura estan aplicados agrupacion por semana y estado Pagadas: el indicador baja de 60 a 50 ventas y el grafico pasa a barras semanales.</t>
        </is>
      </c>
    </row>
    <row r="28" ht="281.96" customHeight="1" s="43">
      <c r="A28" s="25" t="inlineStr">
        <is>
          <t>REQ-14</t>
        </is>
      </c>
      <c r="B28" s="23" t="inlineStr">
        <is>
          <t>Backend FastAPI</t>
        </is>
      </c>
      <c r="C28" s="25" t="inlineStr">
        <is>
          <t>Nuevos endpoints en FastAPI</t>
        </is>
      </c>
      <c r="D28" s="27" t="inlineStr">
        <is>
          <t>Creación de endpoints REST en FastAPI para soportar ventas, detalle de ventas, facturas, reportes, PQR, Chatbot y estadísticas.</t>
        </is>
      </c>
      <c r="E28" s="18" t="inlineStr">
        <is>
          <t>Cumplido</t>
        </is>
      </c>
      <c r="F28" s="19" t="inlineStr">
        <is>
          <t>[Pegar Captura de Pantalla Aquí]</t>
        </is>
      </c>
      <c r="G28" s="47" t="inlineStr">
        <is>
          <t>21 endpoints nuevos (45 en total) repartidos en ventas, facturas, reportes, PQR, estadisticas y chatbot, documentados en Swagger con sus codigos de respuesta.</t>
        </is>
      </c>
    </row>
    <row r="29" ht="281.96" customHeight="1" s="43">
      <c r="A29" s="24" t="inlineStr">
        <is>
          <t>REQ-15</t>
        </is>
      </c>
      <c r="B29" s="22" t="inlineStr">
        <is>
          <t>Backend &amp; Frontend</t>
        </is>
      </c>
      <c r="C29" s="24" t="inlineStr">
        <is>
          <t>Integración del Dashboard con FastAPI</t>
        </is>
      </c>
      <c r="D29" s="26" t="inlineStr">
        <is>
          <t>React consumirá los endpoints de FastAPI para obtener la información de la BD SQL y generar dinámicamente indicadores y gráficos (sin datos manuales 'quemados').</t>
        </is>
      </c>
      <c r="E29" s="18" t="inlineStr">
        <is>
          <t>Cumplido</t>
        </is>
      </c>
      <c r="F29" s="19" t="inlineStr">
        <is>
          <t>[Pegar Captura de Pantalla Aquí]</t>
        </is>
      </c>
      <c r="G29" s="46" t="inlineStr">
        <is>
          <t>Ninguna cifra esta escrita a mano en React: todo viene de GET /api/estadisticas/resumen y /api/estadisticas/ventas. La captura muestra los tres tokens contra el mismo endpoint y las respuestas distintas que devuelve.</t>
        </is>
      </c>
    </row>
    <row r="30" ht="259.16" customHeight="1" s="43">
      <c r="A30" s="25" t="inlineStr">
        <is>
          <t>REQ-16</t>
        </is>
      </c>
      <c r="B30" s="23" t="inlineStr">
        <is>
          <t>Módulo PQR</t>
        </is>
      </c>
      <c r="C30" s="25" t="inlineStr">
        <is>
          <t>Módulo de PQR (Peticiones, Quejas y Reclamos)</t>
        </is>
      </c>
      <c r="D30" s="27" t="inlineStr">
        <is>
          <t>Módulo para la gestión de PQR donde el cliente registra solicitudes y consulta el estado (pendiente, en proceso, respondida y cerrada).</t>
        </is>
      </c>
      <c r="E30" s="18" t="inlineStr">
        <is>
          <t>Cumplido</t>
        </is>
      </c>
      <c r="F30" s="19" t="inlineStr">
        <is>
          <t>[Pegar Captura de Pantalla Aquí]</t>
        </is>
      </c>
      <c r="G30" s="47" t="inlineStr">
        <is>
          <t>El cliente radica peticion, queja, reclamo o sugerencia y recibe un numero de radicado (PQR-2026-000001). Cuatro estados: pendiente, en proceso, respondida y cerrada. El equipo responde y queda registrado quien atendio y cuando.</t>
        </is>
      </c>
    </row>
    <row r="31" ht="259.16" customHeight="1" s="43">
      <c r="A31" s="24" t="inlineStr">
        <is>
          <t>REQ-17</t>
        </is>
      </c>
      <c r="B31" s="22" t="inlineStr">
        <is>
          <t>Chatbot &amp; IA</t>
        </is>
      </c>
      <c r="C31" s="24" t="inlineStr">
        <is>
          <t>Chatbot para atención al cliente</t>
        </is>
      </c>
      <c r="D31" s="26" t="inlineStr">
        <is>
          <t>Chatbot integrado en el Frontend React para atención inicial, resolver preguntas frecuentes, orientar sobre productos/servicios, compras y recepción de PQR.</t>
        </is>
      </c>
      <c r="E31" s="18" t="inlineStr">
        <is>
          <t>Cumplido</t>
        </is>
      </c>
      <c r="F31" s="19" t="inlineStr">
        <is>
          <t>[Pegar Captura de Pantalla Aquí]</t>
        </is>
      </c>
      <c r="G31" s="46" t="inlineStr">
        <is>
          <t>Chatbot flotante en todo el sitio publico. Atiende tambien a visitantes sin cuenta, responde con el catalogo real de la base de datos, orienta el proceso de compra y encauza las PQR. Las conversaciones quedan guardadas en las tablas conversaciones y mensajes.</t>
        </is>
      </c>
    </row>
    <row r="32" ht="305.52" customHeight="1" s="43">
      <c r="A32" s="25" t="inlineStr">
        <is>
          <t>REQ-18</t>
        </is>
      </c>
      <c r="B32" s="23" t="inlineStr">
        <is>
          <t>Chatbot &amp; IA</t>
        </is>
      </c>
      <c r="C32" s="25" t="inlineStr">
        <is>
          <t>Integración del Chatbot con Inteligencia Artificial</t>
        </is>
      </c>
      <c r="D32" s="27" t="inlineStr">
        <is>
          <t>El Chatbot utilizará un servicio de IA (API OpenAI o equivalente) integrado preferiblemente desde FastAPI para respuestas naturales y contextualizadas.</t>
        </is>
      </c>
      <c r="E32" s="18" t="inlineStr">
        <is>
          <t>En Proceso</t>
        </is>
      </c>
      <c r="F32" s="19" t="inlineStr">
        <is>
          <t>[Pegar Captura de Pantalla Aquí]</t>
        </is>
      </c>
      <c r="G32" s="47" t="inlineStr">
        <is>
          <t>La integracion esta construida y probada: FastAPI llama al proveedor (Anthropic u OpenAI, y cualquier API compatible cambiando IA_URL_BASE), le entrega el catalogo real como contexto y guarda el modelo que respondio en cada mensaje. Hay pruebas automaticas con el proveedor simulado. FALTA unicamente cargar una API Key en IA_API_KEY: sin ella el chatbot responde con su motor de reglas, que consulta la misma base de datos.</t>
        </is>
      </c>
    </row>
    <row r="33" ht="259.16" customHeight="1" s="43">
      <c r="A33" s="24" t="inlineStr">
        <is>
          <t>REQ-19</t>
        </is>
      </c>
      <c r="B33" s="22" t="inlineStr">
        <is>
          <t>Seguridad &amp; Config</t>
        </is>
      </c>
      <c r="C33" s="24" t="inlineStr">
        <is>
          <t>Gestión segura de la API Key</t>
        </is>
      </c>
      <c r="D33" s="26" t="inlineStr">
        <is>
          <t>Configuración de la API Key del servicio de IA mediante variables de entorno (.env local), manteniéndola privada sin publicar en GitHub ni en código fuente.</t>
        </is>
      </c>
      <c r="E33" s="18" t="inlineStr">
        <is>
          <t>Cumplido</t>
        </is>
      </c>
      <c r="F33" s="19" t="inlineStr">
        <is>
          <t>[Pegar Captura de Pantalla Aquí]</t>
        </is>
      </c>
      <c r="G33" s="46" t="inlineStr">
        <is>
          <t>IA_API_KEY se lee de variables de entorno mediante pydantic-settings. El archivo .env esta en .gitignore y no hay ninguno versionado: en el repositorio solo viajan los .env.example sin valores. GET /api/chatbot/estado informa si hay clave configurada pero nunca la devuelve, y los errores del proveedor se registran sin el cuerpo de la peticion.</t>
        </is>
      </c>
    </row>
    <row r="34" ht="259.16" customHeight="1" s="43">
      <c r="A34" s="25" t="inlineStr">
        <is>
          <t>REQ-20</t>
        </is>
      </c>
      <c r="B34" s="23" t="inlineStr">
        <is>
          <t>Despliegue en la Nube</t>
        </is>
      </c>
      <c r="C34" s="25" t="inlineStr">
        <is>
          <t>Integración completa y despliegue del proyecto</t>
        </is>
      </c>
      <c r="D34" s="27" t="inlineStr">
        <is>
          <t>Despliegue de la aplicación Full Stack en la nube (Railway u otra plataforma), configurando URLs, CORS, variables de entorno, BD SQL y presentando la URL pública activa con evidencias.</t>
        </is>
      </c>
      <c r="E34" s="18" t="inlineStr">
        <is>
          <t>En Proceso</t>
        </is>
      </c>
      <c r="F34" s="19" t="inlineStr">
        <is>
          <t>[Pegar Captura de Pantalla Aquí]</t>
        </is>
      </c>
      <c r="G34" s="47" t="inlineStr">
        <is>
          <t>La configuracion esta lista y ensayada en local: railway.json y Procfile de cada servicio, Dockerfile como alternativa, servidor.js que resuelve las rutas de React Router en produccion, DATABASE_URL de la plataforma convertida al driver de SQLAlchemy y CORS por variable de entorno. Se probo el Frontend compilado contra el Backend en ENTORNO=produccion: enlaces directos sin 404 y preflight CORS correcto. FALTA ejecutar el despliegue y publicar la URL, que requiere crear las cuentas. Paso a paso en DESPLIEGUE.md.</t>
        </is>
      </c>
    </row>
    <row r="35" ht="259.16" customHeight="1" s="43">
      <c r="A35" s="24" t="inlineStr">
        <is>
          <t>REQ-21</t>
        </is>
      </c>
      <c r="B35" s="22" t="inlineStr">
        <is>
          <t>Base de Datos SQL</t>
        </is>
      </c>
      <c r="C35" s="24" t="inlineStr">
        <is>
          <t>Evolución de la Base de Datos SQL</t>
        </is>
      </c>
      <c r="D35" s="26" t="inlineStr">
        <is>
          <t>Ampliación del modelo relacional SQL incluyendo las entidades: ventas, detalle_ventas, facturas, detalle_facturas, pqr, conversaciones, mensajes y sus relaciones foráneas.</t>
        </is>
      </c>
      <c r="E35" s="18" t="inlineStr">
        <is>
          <t>Cumplido</t>
        </is>
      </c>
      <c r="F35" s="19" t="inlineStr">
        <is>
          <t>[Pegar Captura de Pantalla Aquí]</t>
        </is>
      </c>
      <c r="G35" s="46" t="inlineStr">
        <is>
          <t>La base pasa de 7 a 13 tablas. Se agregan ventas, detalle_ventas, facturas, pqr, conversaciones y mensajes, con sus claves foraneas declaradas en la propia base. database/quinto_avance.sql es aditivo, para no perder los datos de los avances anteriores.</t>
        </is>
      </c>
    </row>
    <row r="36" ht="259.16" customHeight="1" s="43">
      <c r="A36" s="25" t="inlineStr">
        <is>
          <t>REQ-22</t>
        </is>
      </c>
      <c r="B36" s="23" t="inlineStr">
        <is>
          <t>Backend FastAPI</t>
        </is>
      </c>
      <c r="C36" s="25" t="inlineStr">
        <is>
          <t>Modelos y Esquemas FastAPI para Quinto Avance</t>
        </is>
      </c>
      <c r="D36" s="27" t="inlineStr">
        <is>
          <t>Nuevos modelos ORM (SQLAlchemy) y esquemas Pydantic para la validación de peticiones/respuestas de las nuevas entidades comerciales y de IA.</t>
        </is>
      </c>
      <c r="E36" s="18" t="inlineStr">
        <is>
          <t>Cumplido</t>
        </is>
      </c>
      <c r="F36" s="19" t="inlineStr">
        <is>
          <t>[Pegar Captura de Pantalla Aquí]</t>
        </is>
      </c>
      <c r="G36" s="47" t="inlineStr">
        <is>
          <t>Se mantiene la separacion entre modelos ORM (SQLAlchemy, describen la tabla) y esquemas Pydantic (validan lo que entra y dan forma a lo que sale). Cinco modelos nuevos y seis archivos de esquemas para ventas, facturas, PQR, chat, reportes y estadisticas.</t>
        </is>
      </c>
    </row>
    <row r="37" ht="259.16" customHeight="1" s="43">
      <c r="A37" s="24" t="inlineStr">
        <is>
          <t>REQ-23</t>
        </is>
      </c>
      <c r="B37" s="22" t="inlineStr">
        <is>
          <t>Frontend React</t>
        </is>
      </c>
      <c r="C37" s="24" t="inlineStr">
        <is>
          <t>Componentes Reutilizables en React + Vite</t>
        </is>
      </c>
      <c r="D37" s="26" t="inlineStr">
        <is>
          <t>Desarrollo de nuevos componentes React integrados visualmente con el diseño previo, gestionando estados e interacción con las APIs del backend.</t>
        </is>
      </c>
      <c r="E37" s="18" t="inlineStr">
        <is>
          <t>Cumplido</t>
        </is>
      </c>
      <c r="F37" s="19" t="inlineStr">
        <is>
          <t>[Pegar Captura de Pantalla Aquí]</t>
        </is>
      </c>
      <c r="G37" s="46" t="inlineStr">
        <is>
          <t>Los tres paneles se arman con los mismos componentes: MarcoPanel, Dashboard, TablaVentas, TablaFacturas, PanelPqr, PanelReportes, los graficos y las tarjetas. Cambia la lista de secciones que recibe cada rol, no el codigo. Todo conserva el sistema de diseno de los avances anteriores.</t>
        </is>
      </c>
    </row>
    <row r="38" ht="259.16" customHeight="1" s="43">
      <c r="A38" s="25" t="inlineStr">
        <is>
          <t>REQ-24</t>
        </is>
      </c>
      <c r="B38" s="23" t="inlineStr">
        <is>
          <t>Seguridad</t>
        </is>
      </c>
      <c r="C38" s="25" t="inlineStr">
        <is>
          <t>Seguridad Integral y Protección de Endpoints</t>
        </is>
      </c>
      <c r="D38" s="27" t="inlineStr">
        <is>
          <t>Verificación JWT en peticiones, control estricto de roles en BE, hashing de contraseñas (bcrypt), protección de credenciales y variables de entorno .env.</t>
        </is>
      </c>
      <c r="E38" s="18" t="inlineStr">
        <is>
          <t>Cumplido</t>
        </is>
      </c>
      <c r="F38" s="19" t="inlineStr">
        <is>
          <t>[Pegar Captura de Pantalla Aquí]</t>
        </is>
      </c>
      <c r="G38" s="47" t="inlineStr">
        <is>
          <t>El mismo endpoint responde 401 sin token, 403 con token de rol insuficiente o invalido, y 200 con el correcto. Contrasenas con hash bcrypt de 12 rondas, credenciales en variables de entorno y topes en los endpoints publicos: 3 enlaces de recuperacion por correo cada 15 minutos y 25 mensajes de chatbot por equipo cada 10 minutos.</t>
        </is>
      </c>
    </row>
    <row r="39" ht="281.96" customHeight="1" s="43">
      <c r="A39" s="24" t="inlineStr">
        <is>
          <t>REQ-25</t>
        </is>
      </c>
      <c r="B39" s="22" t="inlineStr">
        <is>
          <t>Pruebas &amp; Evidencias</t>
        </is>
      </c>
      <c r="C39" s="24" t="inlineStr">
        <is>
          <t>Pruebas de Endpoints con Postman</t>
        </is>
      </c>
      <c r="D39" s="26" t="inlineStr">
        <is>
          <t>Demostración de pruebas funcionales mediante Postman (GET, POST, PUT, PATCH, DELETE) sobre los nuevos endpoints de ventas, facturas, PQR y chatbot IA.</t>
        </is>
      </c>
      <c r="E39" s="18" t="inlineStr">
        <is>
          <t>Cumplido</t>
        </is>
      </c>
      <c r="F39" s="19" t="inlineStr">
        <is>
          <t>[Pegar Captura de Pantalla Aquí]</t>
        </is>
      </c>
      <c r="G39" s="46" t="inlineStr">
        <is>
          <t>Coleccion de Postman con 84 peticiones en 12 carpetas (backend/postman/). Ademas, scripts/verificar_quinto_avance.py recorre la API contra MySQL real comprobando tanto lo que debe funcionar como lo que debe ser rechazado, y deja anuladas las ventas que crea. Se suman 130 pruebas automaticas con pytest.</t>
        </is>
      </c>
    </row>
    <row r="40">
      <c r="A40" s="41" t="inlineStr">
        <is>
          <t>URL del Drive o GitHub del Entregable:</t>
        </is>
      </c>
      <c r="B40" s="44" t="n"/>
      <c r="C40" s="45" t="n"/>
      <c r="D40" s="48" t="inlineStr">
        <is>
          <t>https://github.com/tomascardonahincapie/motoshub-react-fastapi</t>
        </is>
      </c>
      <c r="E40" s="36" t="n"/>
      <c r="F40" s="36" t="n"/>
      <c r="G40" s="36" t="n"/>
    </row>
    <row r="41">
      <c r="A41" s="49" t="inlineStr">
        <is>
          <t>Versión del Instrumento: 2.0 | Quinto Entregable React + FastAPI + IA | Generado: 2026-09-14</t>
        </is>
      </c>
      <c r="B41" s="44" t="n"/>
      <c r="C41" s="44" t="n"/>
      <c r="D41" s="44" t="n"/>
      <c r="E41" s="44" t="n"/>
      <c r="F41" s="44" t="n"/>
      <c r="G41" s="45" t="n"/>
    </row>
    <row r="42">
      <c r="A42" s="49" t="inlineStr">
        <is>
          <t>Nota: Este archivo es una herramienta de autoevaluación académica ajustada al Quinto Avance para el SENA ADSO Ficha 3406204.</t>
        </is>
      </c>
      <c r="B42" s="44" t="n"/>
      <c r="C42" s="44" t="n"/>
      <c r="D42" s="44" t="n"/>
      <c r="E42" s="44" t="n"/>
      <c r="F42" s="44" t="n"/>
      <c r="G42" s="45" t="n"/>
    </row>
  </sheetData>
  <mergeCells count="19">
    <mergeCell ref="A4:G4"/>
    <mergeCell ref="F6:G6"/>
    <mergeCell ref="F7:G7"/>
    <mergeCell ref="A13:G13"/>
    <mergeCell ref="D6:E6"/>
    <mergeCell ref="A9:G9"/>
    <mergeCell ref="F5:G5"/>
    <mergeCell ref="B8:C8"/>
    <mergeCell ref="F8:G8"/>
    <mergeCell ref="A1:G1"/>
    <mergeCell ref="D7:E7"/>
    <mergeCell ref="A40:C40"/>
    <mergeCell ref="A41:G41"/>
    <mergeCell ref="D8:E8"/>
    <mergeCell ref="B6:C6"/>
    <mergeCell ref="B5:C5"/>
    <mergeCell ref="D5:E5"/>
    <mergeCell ref="A2:G2"/>
    <mergeCell ref="A42:G42"/>
  </mergeCells>
  <dataValidations count="1">
    <dataValidation sqref="E15:E39" showDropDown="0" showInputMessage="0" showErrorMessage="0" allowBlank="1" type="list">
      <formula1>"Cumplido,En Proceso,Pendiente,No Aplica"</formula1>
    </dataValidation>
  </dataValidations>
  <hyperlinks>
    <hyperlink xmlns:r="http://schemas.openxmlformats.org/officeDocument/2006/relationships" ref="D40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10" defaultColWidth="8.88671875" defaultRowHeight="14.4"/>
  <cols>
    <col width="30" customWidth="1" style="43" min="1" max="1"/>
    <col width="22" customWidth="1" style="43" min="2" max="2"/>
    <col width="16" customWidth="1" style="43" min="3" max="3"/>
    <col width="18" customWidth="1" style="43" min="4" max="4"/>
  </cols>
  <sheetData>
    <row r="1" ht="28.05" customHeight="1" s="43">
      <c r="A1" s="42" t="inlineStr">
        <is>
          <t>RESUMEN EJECUTIVO DE REQUERIMIENTOS POR CATEGORÍA</t>
        </is>
      </c>
    </row>
    <row r="3" ht="24" customHeight="1" s="43">
      <c r="A3" s="2" t="inlineStr">
        <is>
          <t>Categoría / Módulo</t>
        </is>
      </c>
      <c r="B3" s="2" t="inlineStr">
        <is>
          <t>Total Requerimientos</t>
        </is>
      </c>
      <c r="C3" s="2" t="inlineStr">
        <is>
          <t>Cumplidos</t>
        </is>
      </c>
      <c r="D3" s="2" t="inlineStr">
        <is>
          <t>% Cumplimiento</t>
        </is>
      </c>
    </row>
    <row r="4">
      <c r="A4" s="3" t="inlineStr">
        <is>
          <t>Módulo de Ventas</t>
        </is>
      </c>
      <c r="B4" s="1">
        <f>COUNTIF('Lista de Chequeo Q5'!B15:B39, "Módulo de Ventas")</f>
        <v/>
      </c>
      <c r="C4" s="1">
        <f>COUNTIFS('Lista de Chequeo Q5'!B15:B39, "Módulo de Ventas", 'Lista de Chequeo Q5'!E15:E39, "Cumplido")</f>
        <v/>
      </c>
      <c r="D4" s="4">
        <f>IF(B4&gt;0, C4/B4, 0)</f>
        <v/>
      </c>
    </row>
    <row r="5">
      <c r="A5" s="3" t="inlineStr">
        <is>
          <t>Reportes y Facturación</t>
        </is>
      </c>
      <c r="B5" s="1">
        <f>COUNTIF('Lista de Chequeo Q5'!B15:B39, "Reportes y Facturación")</f>
        <v/>
      </c>
      <c r="C5" s="1">
        <f>COUNTIFS('Lista de Chequeo Q5'!B15:B39, "Reportes y Facturación", 'Lista de Chequeo Q5'!E15:E39, "Cumplido")</f>
        <v/>
      </c>
      <c r="D5" s="4">
        <f>IF(B5&gt;0, C5/B5, 0)</f>
        <v/>
      </c>
    </row>
    <row r="6">
      <c r="A6" s="3" t="inlineStr">
        <is>
          <t>Dashboards y Analítica</t>
        </is>
      </c>
      <c r="B6" s="1">
        <f>COUNTIF('Lista de Chequeo Q5'!B15:B39, "Dashboards y Analítica")</f>
        <v/>
      </c>
      <c r="C6" s="1">
        <f>COUNTIFS('Lista de Chequeo Q5'!B15:B39, "Dashboards y Analítica", 'Lista de Chequeo Q5'!E15:E39, "Cumplido")</f>
        <v/>
      </c>
      <c r="D6" s="4">
        <f>IF(B6&gt;0, C6/B6, 0)</f>
        <v/>
      </c>
    </row>
    <row r="7">
      <c r="A7" s="3" t="inlineStr">
        <is>
          <t>Backend FastAPI</t>
        </is>
      </c>
      <c r="B7" s="1">
        <f>COUNTIF('Lista de Chequeo Q5'!B15:B39, "Backend FastAPI")</f>
        <v/>
      </c>
      <c r="C7" s="1">
        <f>COUNTIFS('Lista de Chequeo Q5'!B15:B39, "Backend FastAPI", 'Lista de Chequeo Q5'!E15:E39, "Cumplido")</f>
        <v/>
      </c>
      <c r="D7" s="4">
        <f>IF(B7&gt;0, C7/B7, 0)</f>
        <v/>
      </c>
    </row>
    <row r="8">
      <c r="A8" s="3" t="inlineStr">
        <is>
          <t>Backend &amp; Frontend</t>
        </is>
      </c>
      <c r="B8" s="1">
        <f>COUNTIF('Lista de Chequeo Q5'!B15:B39, "Backend &amp; Frontend")</f>
        <v/>
      </c>
      <c r="C8" s="1">
        <f>COUNTIFS('Lista de Chequeo Q5'!B15:B39, "Backend &amp; Frontend", 'Lista de Chequeo Q5'!E15:E39, "Cumplido")</f>
        <v/>
      </c>
      <c r="D8" s="4">
        <f>IF(B8&gt;0, C8/B8, 0)</f>
        <v/>
      </c>
    </row>
    <row r="9">
      <c r="A9" s="3" t="inlineStr">
        <is>
          <t>Módulo PQR</t>
        </is>
      </c>
      <c r="B9" s="1">
        <f>COUNTIF('Lista de Chequeo Q5'!B15:B39, "Módulo PQR")</f>
        <v/>
      </c>
      <c r="C9" s="1">
        <f>COUNTIFS('Lista de Chequeo Q5'!B15:B39, "Módulo PQR", 'Lista de Chequeo Q5'!E15:E39, "Cumplido")</f>
        <v/>
      </c>
      <c r="D9" s="4">
        <f>IF(B9&gt;0, C9/B9, 0)</f>
        <v/>
      </c>
    </row>
    <row r="10">
      <c r="A10" s="3" t="inlineStr">
        <is>
          <t>Chatbot &amp; IA</t>
        </is>
      </c>
      <c r="B10" s="1">
        <f>COUNTIF('Lista de Chequeo Q5'!B15:B39, "Chatbot &amp; IA")</f>
        <v/>
      </c>
      <c r="C10" s="1">
        <f>COUNTIFS('Lista de Chequeo Q5'!B15:B39, "Chatbot &amp; IA", 'Lista de Chequeo Q5'!E15:E39, "Cumplido")</f>
        <v/>
      </c>
      <c r="D10" s="4">
        <f>IF(B10&gt;0, C10/B10, 0)</f>
        <v/>
      </c>
    </row>
    <row r="11">
      <c r="A11" s="3" t="inlineStr">
        <is>
          <t>Seguridad &amp; Config</t>
        </is>
      </c>
      <c r="B11" s="1">
        <f>COUNTIF('Lista de Chequeo Q5'!B15:B39, "Seguridad &amp; Config")</f>
        <v/>
      </c>
      <c r="C11" s="1">
        <f>COUNTIFS('Lista de Chequeo Q5'!B15:B39, "Seguridad &amp; Config", 'Lista de Chequeo Q5'!E15:E39, "Cumplido")</f>
        <v/>
      </c>
      <c r="D11" s="4">
        <f>IF(B11&gt;0, C11/B11, 0)</f>
        <v/>
      </c>
    </row>
    <row r="12">
      <c r="A12" s="3" t="inlineStr">
        <is>
          <t>Despliegue en la Nube</t>
        </is>
      </c>
      <c r="B12" s="1">
        <f>COUNTIF('Lista de Chequeo Q5'!B15:B39, "Despliegue en la Nube")</f>
        <v/>
      </c>
      <c r="C12" s="1">
        <f>COUNTIFS('Lista de Chequeo Q5'!B15:B39, "Despliegue en la Nube", 'Lista de Chequeo Q5'!E15:E39, "Cumplido")</f>
        <v/>
      </c>
      <c r="D12" s="4">
        <f>IF(B12&gt;0, C12/B12, 0)</f>
        <v/>
      </c>
    </row>
    <row r="13">
      <c r="A13" s="3" t="inlineStr">
        <is>
          <t>Base de Datos SQL</t>
        </is>
      </c>
      <c r="B13" s="1">
        <f>COUNTIF('Lista de Chequeo Q5'!B15:B39, "Base de Datos SQL")</f>
        <v/>
      </c>
      <c r="C13" s="1">
        <f>COUNTIFS('Lista de Chequeo Q5'!B15:B39, "Base de Datos SQL", 'Lista de Chequeo Q5'!E15:E39, "Cumplido")</f>
        <v/>
      </c>
      <c r="D13" s="4">
        <f>IF(B13&gt;0, C13/B13, 0)</f>
        <v/>
      </c>
    </row>
    <row r="14">
      <c r="A14" s="3" t="inlineStr">
        <is>
          <t>Frontend React</t>
        </is>
      </c>
      <c r="B14" s="1">
        <f>COUNTIF('Lista de Chequeo Q5'!B15:B39, "Frontend React")</f>
        <v/>
      </c>
      <c r="C14" s="1">
        <f>COUNTIFS('Lista de Chequeo Q5'!B15:B39, "Frontend React", 'Lista de Chequeo Q5'!E15:E39, "Cumplido")</f>
        <v/>
      </c>
      <c r="D14" s="4">
        <f>IF(B14&gt;0, C14/B14, 0)</f>
        <v/>
      </c>
    </row>
    <row r="15">
      <c r="A15" s="3" t="inlineStr">
        <is>
          <t>Seguridad</t>
        </is>
      </c>
      <c r="B15" s="1">
        <f>COUNTIF('Lista de Chequeo Q5'!B15:B39, "Seguridad")</f>
        <v/>
      </c>
      <c r="C15" s="1">
        <f>COUNTIFS('Lista de Chequeo Q5'!B15:B39, "Seguridad", 'Lista de Chequeo Q5'!E15:E39, "Cumplido")</f>
        <v/>
      </c>
      <c r="D15" s="4">
        <f>IF(B15&gt;0, C15/B15, 0)</f>
        <v/>
      </c>
    </row>
    <row r="16">
      <c r="A16" s="3" t="inlineStr">
        <is>
          <t>Pruebas &amp; Evidencias</t>
        </is>
      </c>
      <c r="B16" s="1">
        <f>COUNTIF('Lista de Chequeo Q5'!B15:B39, "Pruebas &amp; Evidencias")</f>
        <v/>
      </c>
      <c r="C16" s="1">
        <f>COUNTIFS('Lista de Chequeo Q5'!B15:B39, "Pruebas &amp; Evidencias", 'Lista de Chequeo Q5'!E15:E39, "Cumplido")</f>
        <v/>
      </c>
      <c r="D16" s="4">
        <f>IF(B16&gt;0, C16/B16, 0)</f>
        <v/>
      </c>
    </row>
    <row r="17">
      <c r="A17" s="3" t="inlineStr">
        <is>
          <t>Documentación</t>
        </is>
      </c>
      <c r="B17" s="1">
        <f>COUNTIF('Lista de Chequeo Q5'!B15:B39, "Documentación")</f>
        <v/>
      </c>
      <c r="C17" s="1">
        <f>COUNTIFS('Lista de Chequeo Q5'!B15:B39, "Documentación", 'Lista de Chequeo Q5'!E15:E39, "Cumplido")</f>
        <v/>
      </c>
      <c r="D17" s="4">
        <f>IF(B17&gt;0, C17/B17, 0)</f>
        <v/>
      </c>
    </row>
    <row r="18">
      <c r="A18" s="5" t="inlineStr">
        <is>
          <t>TOTAL GENERAL</t>
        </is>
      </c>
      <c r="B18" s="6">
        <f>SUM(B4:B17)</f>
        <v/>
      </c>
      <c r="C18" s="6">
        <f>SUM(C4:C17)</f>
        <v/>
      </c>
      <c r="D18" s="7">
        <f>IF(B18&gt;0, C18/B18, 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2026-09-14T19:38:56Z</dcterms:created>
  <dcterms:modified xsi:type="dcterms:W3CDTF">2026-09-18T17:41:56Z</dcterms:modified>
  <cp:lastModifiedBy>JhanHader Munoz Bermudez</cp:lastModifiedBy>
</cp:coreProperties>
</file>