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nsors" sheetId="1" r:id="rId4"/>
    <sheet state="visible" name="+Datos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<sst xmlns="http://schemas.openxmlformats.org/spreadsheetml/2006/main" count="168" uniqueCount="67">
  <si>
    <t>Nombre sponsor</t>
  </si>
  <si>
    <t>tipo de donacion</t>
  </si>
  <si>
    <t>cantidad de donacion</t>
  </si>
  <si>
    <t xml:space="preserve">fuente </t>
  </si>
  <si>
    <t>conseguidos por</t>
  </si>
  <si>
    <t xml:space="preserve"> </t>
  </si>
  <si>
    <t>Concejo municipal</t>
  </si>
  <si>
    <t>dinero</t>
  </si>
  <si>
    <t>politico</t>
  </si>
  <si>
    <t>voluntarios</t>
  </si>
  <si>
    <t>Origami</t>
  </si>
  <si>
    <t>especies</t>
  </si>
  <si>
    <t>negocio</t>
  </si>
  <si>
    <t>Verduleria The best</t>
  </si>
  <si>
    <t>Marmoles viglione</t>
  </si>
  <si>
    <t>Bolsa de comercio</t>
  </si>
  <si>
    <t>Empresa</t>
  </si>
  <si>
    <t>Ivess</t>
  </si>
  <si>
    <t>socias</t>
  </si>
  <si>
    <t>La fazenda</t>
  </si>
  <si>
    <t>Paladini</t>
  </si>
  <si>
    <t>mamina</t>
  </si>
  <si>
    <t>agus bianchetti</t>
  </si>
  <si>
    <t>emprendimiento</t>
  </si>
  <si>
    <t>Direccion de juventudes</t>
  </si>
  <si>
    <t>Miguel rabbia</t>
  </si>
  <si>
    <t>Sin culpa</t>
  </si>
  <si>
    <t>Mutual futbol club</t>
  </si>
  <si>
    <t>seguro metal</t>
  </si>
  <si>
    <t>individuales</t>
  </si>
  <si>
    <t>empresa</t>
  </si>
  <si>
    <t>Vaniglia</t>
  </si>
  <si>
    <t>Vero irizar</t>
  </si>
  <si>
    <t>Estudio fernandez yañez</t>
  </si>
  <si>
    <t>pepsi</t>
  </si>
  <si>
    <t>Ultracongelados</t>
  </si>
  <si>
    <t>altomonte</t>
  </si>
  <si>
    <t>marche central</t>
  </si>
  <si>
    <t>walter lopez</t>
  </si>
  <si>
    <t>TOTAL</t>
  </si>
  <si>
    <t>PROMEDIO</t>
  </si>
  <si>
    <t>FUENTES:</t>
  </si>
  <si>
    <t>Conseguidos por:</t>
  </si>
  <si>
    <t>especies donaron</t>
  </si>
  <si>
    <t>fuentes politicas</t>
  </si>
  <si>
    <t>VOLUNTARIOS</t>
  </si>
  <si>
    <t>dinero donaron</t>
  </si>
  <si>
    <t>fuentes negocios</t>
  </si>
  <si>
    <t>SOCIAS</t>
  </si>
  <si>
    <t>fuentes empresas</t>
  </si>
  <si>
    <t>SUM de cantidad de donacion</t>
  </si>
  <si>
    <t>Año 2023 estimativo</t>
  </si>
  <si>
    <t>Patrocinadores que donaron hasta inclusive $30000:</t>
  </si>
  <si>
    <t>Total donado:</t>
  </si>
  <si>
    <t>Patrocinadores desde $100000 hasta  $30000:</t>
  </si>
  <si>
    <t>Patrocinadores desde $200000 hasta $100000</t>
  </si>
  <si>
    <t>Patrocinadores +$200000</t>
  </si>
  <si>
    <t>estimativo año 2023</t>
  </si>
  <si>
    <t>Tipo sponsor</t>
  </si>
  <si>
    <t>Promedio de donacion</t>
  </si>
  <si>
    <t>Participantes que pudieron asistir gracias a nuestros sponsors</t>
  </si>
  <si>
    <t>Sponsor E</t>
  </si>
  <si>
    <t>Sponsor D</t>
  </si>
  <si>
    <t>Sponsor C</t>
  </si>
  <si>
    <t>Sponsor B</t>
  </si>
  <si>
    <t>Sponsor A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</si>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</sst>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9" xfId="0" applyBorder="1" applyFont="1" applyNumberFormat="1"/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9" xfId="0" applyBorder="1" applyFont="1" applyNumberFormat="1"/>
    <xf borderId="5" fillId="0" fontId="1" numFmtId="0" xfId="0" applyAlignment="1" applyBorder="1" applyFont="1">
      <alignment readingOrder="0"/>
    </xf>
    <xf borderId="8" fillId="2" fontId="0" numFmtId="9" xfId="0" applyAlignment="1" applyBorder="1" applyFill="1" applyFont="1" applyNumberFormat="1">
      <alignment horizontal="right"/>
    </xf>
    <xf borderId="8" fillId="0" fontId="1" numFmtId="9" xfId="0" applyBorder="1" applyFont="1" applyNumberFormat="1"/>
    <xf borderId="0" fillId="0" fontId="1" numFmtId="164" xfId="0" applyFont="1" applyNumberFormat="1"/>
    <xf borderId="0" fillId="3" fontId="1" numFmtId="0" xfId="0" applyFill="1" applyFont="1"/>
    <xf borderId="0" fillId="0" fontId="1" numFmtId="4" xfId="0" applyFont="1" applyNumberFormat="1"/>
    <xf borderId="0" fillId="4" fontId="1" numFmtId="0" xfId="0" applyFill="1" applyFont="1"/>
    <xf borderId="0" fillId="5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'+Datos'!$G$8:$G$12</c:f>
            </c:strRef>
          </c:cat>
          <c:val>
            <c:numRef>
              <c:f>'+Datos'!$H$8:$H$12</c:f>
              <c:numCache/>
            </c:numRef>
          </c:val>
        </c:ser>
        <c:overlap val="100"/>
        <c:axId val="576248002"/>
        <c:axId val="896936196"/>
      </c:barChart>
      <c:catAx>
        <c:axId val="5762480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936196"/>
      </c:catAx>
      <c:valAx>
        <c:axId val="8969361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2480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 de donacion frente a Tipo sponsor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'+Datos'!$M$7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'+Datos'!$L$8:$L$12</c:f>
            </c:strRef>
          </c:cat>
          <c:val>
            <c:numRef>
              <c:f>'+Datos'!$M$8:$M$12</c:f>
              <c:numCache/>
            </c:numRef>
          </c:val>
        </c:ser>
        <c:axId val="1020444824"/>
        <c:axId val="741009189"/>
      </c:barChart>
      <c:catAx>
        <c:axId val="102044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sponsor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009189"/>
      </c:catAx>
      <c:valAx>
        <c:axId val="741009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 de donacion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444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Participantes que pudieron asistir gracias a nuestros sponsors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'+Datos'!$O$7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'+Datos'!$N$8:$N$12</c:f>
            </c:strRef>
          </c:cat>
          <c:val>
            <c:numRef>
              <c:f>'+Datos'!$O$8:$O$12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14</xdr:row>
      <xdr:rowOff>123825</xdr:rowOff>
    </xdr:from>
    <xdr:ext cx="4333875" cy="2686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171450</xdr:colOff>
      <xdr:row>14</xdr:row>
      <xdr:rowOff>123825</xdr:rowOff>
    </xdr:from>
    <xdr:ext cx="4333875" cy="2686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171450</xdr:colOff>
      <xdr:row>29</xdr:row>
      <xdr:rowOff>38100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5" sheet="Sponsors"/>
  </cacheSource>
  <cacheFields>
    <cacheField name="Nombre sponsor" numFmtId="0">
      <sharedItems>
        <s v="Concejo municipal"/>
        <s v="Origami"/>
        <s v="Verduleria The best"/>
        <s v="Marmoles viglione"/>
        <s v="Bolsa de comercio"/>
        <s v="Ivess"/>
        <s v="La fazenda"/>
        <s v="Paladini"/>
        <s v="mamina"/>
        <s v="agus bianchetti"/>
        <s v="Direccion de juventudes"/>
        <s v="Miguel rabbia"/>
        <s v="Sin culpa"/>
        <s v="Mutual futbol club"/>
        <s v="seguro metal"/>
        <s v="individuales"/>
        <s v="Vaniglia"/>
        <s v="Vero irizar"/>
        <s v="Estudio fernandez yañez"/>
        <s v="pepsi"/>
        <s v="Ultracongelados"/>
        <s v="altomonte"/>
        <s v="marche central"/>
        <s v="walter lopez"/>
      </sharedItems>
    </cacheField>
    <cacheField name="tipo de donacion" numFmtId="0">
      <sharedItems>
        <s v="dinero"/>
        <s v="especies"/>
      </sharedItems>
    </cacheField>
    <cacheField name="cantidad de donacion" numFmtId="164">
      <sharedItems containsSemiMixedTypes="0" containsString="0" containsNumber="1" containsInteger="1">
        <n v="40000.0"/>
        <n v="70000.0"/>
        <n v="7500.0"/>
        <n v="10000.0"/>
        <n v="30000.0"/>
        <n v="110000.0"/>
        <n v="6000.0"/>
        <n v="50000.0"/>
        <n v="160000.0"/>
        <n v="2500.0"/>
        <n v="0.0"/>
        <n v="1350000.0"/>
        <n v="7000.0"/>
        <n v="20000.0"/>
        <n v="15000.0"/>
        <n v="205000.0"/>
        <n v="12000.0"/>
      </sharedItems>
    </cacheField>
    <cacheField name="fuente " numFmtId="0">
      <sharedItems containsBlank="1">
        <s v="politico"/>
        <s v="negocio"/>
        <s v="Empresa"/>
        <s v="emprendimiento"/>
        <m/>
      </sharedItems>
    </cacheField>
    <cacheField name="conseguidos por" numFmtId="0">
      <sharedItems>
        <s v="voluntarios"/>
        <s v="socias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+Datos" cacheId="0" dataCaption="" compact="0" compactData="0">
  <location ref="A1:B26" firstHeaderRow="0" firstDataRow="1" firstDataCol="0"/>
  <pivotFields>
    <pivotField name="Nombre sponso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ipo de donacion" compact="0" outline="0" multipleItemSelectionAllowed="1" showAll="0">
      <items>
        <item x="0"/>
        <item x="1"/>
        <item t="default"/>
      </items>
    </pivotField>
    <pivotField name="cantidad de donacion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uen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seguidos por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dataFields>
    <dataField name="SUM of cantidad de donacion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5</v>
      </c>
    </row>
    <row r="2">
      <c r="A2" s="1" t="s">
        <v>6</v>
      </c>
      <c r="B2" s="1" t="s">
        <v>7</v>
      </c>
      <c r="C2" s="3">
        <v>40000.0</v>
      </c>
      <c r="D2" s="1" t="s">
        <v>8</v>
      </c>
      <c r="E2" s="1" t="s">
        <v>9</v>
      </c>
    </row>
    <row r="3">
      <c r="A3" s="1" t="s">
        <v>10</v>
      </c>
      <c r="B3" s="1" t="s">
        <v>11</v>
      </c>
      <c r="C3" s="3">
        <v>70000.0</v>
      </c>
      <c r="D3" s="1" t="s">
        <v>12</v>
      </c>
      <c r="E3" s="1" t="s">
        <v>9</v>
      </c>
    </row>
    <row r="4">
      <c r="A4" s="1" t="s">
        <v>13</v>
      </c>
      <c r="B4" s="1" t="s">
        <v>11</v>
      </c>
      <c r="C4" s="3">
        <v>7500.0</v>
      </c>
      <c r="D4" s="1" t="s">
        <v>12</v>
      </c>
      <c r="E4" s="1" t="s">
        <v>9</v>
      </c>
    </row>
    <row r="5">
      <c r="A5" s="1" t="s">
        <v>14</v>
      </c>
      <c r="B5" s="1" t="s">
        <v>7</v>
      </c>
      <c r="C5" s="3">
        <v>10000.0</v>
      </c>
      <c r="D5" s="1" t="s">
        <v>12</v>
      </c>
      <c r="E5" s="1" t="s">
        <v>9</v>
      </c>
    </row>
    <row r="6">
      <c r="A6" s="1" t="s">
        <v>15</v>
      </c>
      <c r="B6" s="1" t="s">
        <v>7</v>
      </c>
      <c r="C6" s="3">
        <v>40000.0</v>
      </c>
      <c r="D6" s="1" t="s">
        <v>16</v>
      </c>
      <c r="E6" s="1" t="s">
        <v>9</v>
      </c>
    </row>
    <row r="7">
      <c r="A7" s="1" t="s">
        <v>17</v>
      </c>
      <c r="B7" s="1" t="s">
        <v>11</v>
      </c>
      <c r="C7" s="3">
        <v>30000.0</v>
      </c>
      <c r="D7" s="1" t="s">
        <v>16</v>
      </c>
      <c r="E7" s="1" t="s">
        <v>18</v>
      </c>
    </row>
    <row r="8">
      <c r="A8" s="1" t="s">
        <v>19</v>
      </c>
      <c r="B8" s="1" t="s">
        <v>11</v>
      </c>
      <c r="C8" s="3">
        <v>10000.0</v>
      </c>
      <c r="D8" s="1" t="s">
        <v>16</v>
      </c>
      <c r="E8" s="1" t="s">
        <v>9</v>
      </c>
    </row>
    <row r="9">
      <c r="A9" s="1" t="s">
        <v>20</v>
      </c>
      <c r="B9" s="1" t="s">
        <v>11</v>
      </c>
      <c r="C9" s="3">
        <v>110000.0</v>
      </c>
      <c r="D9" s="1" t="s">
        <v>16</v>
      </c>
      <c r="E9" s="1" t="s">
        <v>9</v>
      </c>
    </row>
    <row r="10">
      <c r="A10" s="1" t="s">
        <v>21</v>
      </c>
      <c r="B10" s="1" t="s">
        <v>11</v>
      </c>
      <c r="C10" s="3">
        <v>40000.0</v>
      </c>
      <c r="D10" s="1" t="s">
        <v>16</v>
      </c>
      <c r="E10" s="1" t="s">
        <v>9</v>
      </c>
    </row>
    <row r="11">
      <c r="A11" s="1" t="s">
        <v>22</v>
      </c>
      <c r="B11" s="1" t="s">
        <v>11</v>
      </c>
      <c r="C11" s="3">
        <v>6000.0</v>
      </c>
      <c r="D11" s="1" t="s">
        <v>23</v>
      </c>
      <c r="E11" s="1" t="s">
        <v>9</v>
      </c>
    </row>
    <row r="12">
      <c r="A12" s="1" t="s">
        <v>24</v>
      </c>
      <c r="B12" s="1" t="s">
        <v>11</v>
      </c>
      <c r="C12" s="3">
        <v>30000.0</v>
      </c>
      <c r="D12" s="1" t="s">
        <v>8</v>
      </c>
      <c r="E12" s="1" t="s">
        <v>9</v>
      </c>
    </row>
    <row r="13">
      <c r="A13" s="1" t="s">
        <v>25</v>
      </c>
      <c r="B13" s="1" t="s">
        <v>7</v>
      </c>
      <c r="C13" s="3">
        <v>50000.0</v>
      </c>
      <c r="D13" s="1" t="s">
        <v>8</v>
      </c>
      <c r="E13" s="1" t="s">
        <v>18</v>
      </c>
    </row>
    <row r="14">
      <c r="A14" s="1" t="s">
        <v>26</v>
      </c>
      <c r="B14" s="1" t="s">
        <v>11</v>
      </c>
      <c r="C14" s="3">
        <v>160000.0</v>
      </c>
      <c r="D14" s="1" t="s">
        <v>16</v>
      </c>
      <c r="E14" s="1" t="s">
        <v>9</v>
      </c>
    </row>
    <row r="15">
      <c r="A15" s="1" t="s">
        <v>27</v>
      </c>
      <c r="B15" s="1" t="s">
        <v>7</v>
      </c>
      <c r="C15" s="3">
        <v>2500.0</v>
      </c>
      <c r="D15" s="1" t="s">
        <v>12</v>
      </c>
      <c r="E15" s="1" t="s">
        <v>9</v>
      </c>
    </row>
    <row r="16">
      <c r="A16" s="1" t="s">
        <v>28</v>
      </c>
      <c r="B16" s="1" t="s">
        <v>11</v>
      </c>
      <c r="C16" s="3">
        <v>0.0</v>
      </c>
      <c r="E16" s="1" t="s">
        <v>18</v>
      </c>
    </row>
    <row r="17">
      <c r="A17" s="1" t="s">
        <v>29</v>
      </c>
      <c r="B17" s="1" t="s">
        <v>11</v>
      </c>
      <c r="C17" s="3">
        <v>1350000.0</v>
      </c>
      <c r="D17" s="1" t="s">
        <v>30</v>
      </c>
      <c r="E17" s="1" t="s">
        <v>9</v>
      </c>
    </row>
    <row r="18">
      <c r="A18" s="1" t="s">
        <v>31</v>
      </c>
      <c r="B18" s="1" t="s">
        <v>11</v>
      </c>
      <c r="C18" s="3">
        <v>7000.0</v>
      </c>
      <c r="D18" s="1" t="s">
        <v>30</v>
      </c>
      <c r="E18" s="1" t="s">
        <v>9</v>
      </c>
    </row>
    <row r="19">
      <c r="A19" s="1" t="s">
        <v>32</v>
      </c>
      <c r="B19" s="1" t="s">
        <v>7</v>
      </c>
      <c r="C19" s="3">
        <v>20000.0</v>
      </c>
      <c r="D19" s="1" t="s">
        <v>8</v>
      </c>
      <c r="E19" s="1" t="s">
        <v>9</v>
      </c>
    </row>
    <row r="20">
      <c r="A20" s="1" t="s">
        <v>33</v>
      </c>
      <c r="B20" s="1" t="s">
        <v>7</v>
      </c>
      <c r="C20" s="3">
        <v>15000.0</v>
      </c>
      <c r="D20" s="1" t="s">
        <v>12</v>
      </c>
      <c r="E20" s="1" t="s">
        <v>9</v>
      </c>
    </row>
    <row r="21">
      <c r="A21" s="1" t="s">
        <v>34</v>
      </c>
      <c r="B21" s="1" t="s">
        <v>11</v>
      </c>
      <c r="C21" s="3">
        <v>205000.0</v>
      </c>
      <c r="D21" s="1" t="s">
        <v>30</v>
      </c>
      <c r="E21" s="1" t="s">
        <v>9</v>
      </c>
    </row>
    <row r="22">
      <c r="A22" s="1" t="s">
        <v>35</v>
      </c>
      <c r="B22" s="1" t="s">
        <v>11</v>
      </c>
      <c r="C22" s="3">
        <v>30000.0</v>
      </c>
      <c r="D22" s="1" t="s">
        <v>30</v>
      </c>
      <c r="E22" s="1" t="s">
        <v>9</v>
      </c>
    </row>
    <row r="23">
      <c r="A23" s="1" t="s">
        <v>36</v>
      </c>
      <c r="B23" s="1" t="s">
        <v>11</v>
      </c>
      <c r="C23" s="3">
        <v>15000.0</v>
      </c>
      <c r="D23" s="1" t="s">
        <v>30</v>
      </c>
      <c r="E23" s="1" t="s">
        <v>9</v>
      </c>
    </row>
    <row r="24">
      <c r="A24" s="1" t="s">
        <v>37</v>
      </c>
      <c r="B24" s="1" t="s">
        <v>11</v>
      </c>
      <c r="C24" s="3">
        <v>12000.0</v>
      </c>
      <c r="D24" s="1" t="s">
        <v>30</v>
      </c>
      <c r="E24" s="1" t="s">
        <v>9</v>
      </c>
    </row>
    <row r="25">
      <c r="A25" s="1" t="s">
        <v>38</v>
      </c>
      <c r="B25" s="1" t="s">
        <v>11</v>
      </c>
      <c r="C25" s="3">
        <v>0.0</v>
      </c>
      <c r="E25" s="1" t="s">
        <v>18</v>
      </c>
    </row>
    <row r="26">
      <c r="B26" s="4" t="s">
        <v>39</v>
      </c>
      <c r="C26" s="5">
        <f>SUM(C2:C25)</f>
        <v>2260000</v>
      </c>
    </row>
    <row r="27">
      <c r="B27" s="4" t="s">
        <v>40</v>
      </c>
      <c r="C27" s="6">
        <f>AVERAGE(C2:C25)</f>
        <v>94166.66667</v>
      </c>
    </row>
    <row r="28">
      <c r="A28" s="1" t="s">
        <v>41</v>
      </c>
      <c r="C28" s="1"/>
      <c r="F28" s="1" t="s">
        <v>42</v>
      </c>
    </row>
    <row r="29">
      <c r="A29" s="7" t="s">
        <v>43</v>
      </c>
      <c r="B29" s="8">
        <f>COUNTIF(B2:B25,"especies")</f>
        <v>17</v>
      </c>
      <c r="C29" s="7" t="s">
        <v>44</v>
      </c>
      <c r="D29" s="8">
        <f>COUNTIF(D2:D24,"politico")</f>
        <v>4</v>
      </c>
      <c r="E29" s="9">
        <f>PERCENTIF($D$2:$D$24,"politico")</f>
        <v>0.1739130435</v>
      </c>
      <c r="F29" s="10" t="s">
        <v>45</v>
      </c>
      <c r="G29" s="9">
        <f>PERCENTIF(E2:E25,"voluntarios")</f>
        <v>0.8333333333</v>
      </c>
    </row>
    <row r="30">
      <c r="A30" s="11" t="s">
        <v>46</v>
      </c>
      <c r="B30" s="12">
        <f>COUNTIF(B2:B25,"dinero")</f>
        <v>7</v>
      </c>
      <c r="C30" s="13" t="s">
        <v>47</v>
      </c>
      <c r="D30" s="2">
        <f>COUNTIF(D2:D25,"negocio")</f>
        <v>5</v>
      </c>
      <c r="E30" s="14">
        <f>PERCENTIF($D$2:$D$24,"negocio")</f>
        <v>0.2173913043</v>
      </c>
      <c r="F30" s="15" t="s">
        <v>48</v>
      </c>
      <c r="G30" s="16">
        <f>PERCENTIF(E2:E25,"socias")</f>
        <v>0.1666666667</v>
      </c>
    </row>
    <row r="31">
      <c r="C31" s="11" t="s">
        <v>49</v>
      </c>
      <c r="D31" s="12">
        <f>COUNTIF(D2:D25,"empresa")</f>
        <v>12</v>
      </c>
      <c r="E31" s="17">
        <f>PERCENTIF($D$2:$D$24,"empresa")</f>
        <v>0.5217391304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51</v>
      </c>
    </row>
    <row r="2">
      <c r="C2" s="3">
        <f t="shared" ref="C2:C26" si="1">B2*2</f>
        <v>2700000</v>
      </c>
      <c r="D2" s="1"/>
      <c r="E2" s="1" t="s">
        <v>52</v>
      </c>
      <c r="H2" s="2">
        <f>COUNT(B11:B23)</f>
        <v>13</v>
      </c>
      <c r="I2" s="1" t="s">
        <v>53</v>
      </c>
      <c r="J2" s="18">
        <f>SUM(B11:B23)</f>
        <v>195000</v>
      </c>
    </row>
    <row r="3">
      <c r="C3" s="3">
        <f t="shared" si="1"/>
        <v>410000</v>
      </c>
      <c r="D3" s="1"/>
      <c r="E3" s="1" t="s">
        <v>54</v>
      </c>
      <c r="H3" s="2">
        <f>COUNT(B6:B10)</f>
        <v>5</v>
      </c>
      <c r="I3" s="1" t="s">
        <v>53</v>
      </c>
      <c r="J3" s="18">
        <f>SUM(B6:B10)</f>
        <v>240000</v>
      </c>
    </row>
    <row r="4">
      <c r="C4" s="3">
        <f t="shared" si="1"/>
        <v>320000</v>
      </c>
      <c r="D4" s="1"/>
      <c r="E4" s="1" t="s">
        <v>55</v>
      </c>
      <c r="H4" s="2">
        <f>COUNT(B4:B5)</f>
        <v>2</v>
      </c>
      <c r="I4" s="1" t="s">
        <v>53</v>
      </c>
      <c r="J4" s="18">
        <f>SUM(B4:B5)</f>
        <v>270000</v>
      </c>
    </row>
    <row r="5">
      <c r="C5" s="3">
        <f t="shared" si="1"/>
        <v>220000</v>
      </c>
      <c r="D5" s="1"/>
      <c r="E5" s="1" t="s">
        <v>56</v>
      </c>
      <c r="H5" s="2">
        <f>COUNT(B2:B3)</f>
        <v>2</v>
      </c>
      <c r="I5" s="1" t="s">
        <v>53</v>
      </c>
      <c r="J5" s="18">
        <f>SUM(B2:B3)</f>
        <v>1555000</v>
      </c>
    </row>
    <row r="6">
      <c r="C6" s="3">
        <f t="shared" si="1"/>
        <v>140000</v>
      </c>
    </row>
    <row r="7">
      <c r="C7" s="3">
        <f t="shared" si="1"/>
        <v>100000</v>
      </c>
      <c r="E7" s="1" t="s">
        <v>57</v>
      </c>
      <c r="L7" s="1" t="s">
        <v>58</v>
      </c>
      <c r="M7" s="1" t="s">
        <v>59</v>
      </c>
      <c r="N7" s="1" t="s">
        <v>58</v>
      </c>
      <c r="O7" s="1" t="s">
        <v>60</v>
      </c>
    </row>
    <row r="8">
      <c r="C8" s="3">
        <f t="shared" si="1"/>
        <v>80000</v>
      </c>
      <c r="G8" s="1" t="s">
        <v>61</v>
      </c>
      <c r="H8" s="2">
        <f>COUNT(C15:C23)</f>
        <v>9</v>
      </c>
      <c r="I8" s="19"/>
      <c r="J8" s="18">
        <f>SUM(C15:C23)</f>
        <v>170000</v>
      </c>
      <c r="L8" s="1" t="s">
        <v>61</v>
      </c>
      <c r="M8" s="3">
        <f>AVERAGE(B15:B25)</f>
        <v>7727.272727</v>
      </c>
      <c r="N8" s="1" t="s">
        <v>61</v>
      </c>
      <c r="O8" s="20">
        <f t="shared" ref="O8:O12" si="2">M8/2500</f>
        <v>3.090909091</v>
      </c>
    </row>
    <row r="9">
      <c r="C9" s="3">
        <f t="shared" si="1"/>
        <v>80000</v>
      </c>
      <c r="G9" s="1" t="s">
        <v>62</v>
      </c>
      <c r="H9" s="2">
        <f>COUNT(C7:C14)</f>
        <v>8</v>
      </c>
      <c r="I9" s="19"/>
      <c r="J9" s="18">
        <f>SUM(C7:C14)</f>
        <v>560000</v>
      </c>
      <c r="K9" s="1"/>
      <c r="L9" s="1" t="s">
        <v>62</v>
      </c>
      <c r="M9" s="18">
        <f>AVERAGE(B6:B10)</f>
        <v>48000</v>
      </c>
      <c r="N9" s="1" t="s">
        <v>62</v>
      </c>
      <c r="O9" s="20">
        <f t="shared" si="2"/>
        <v>19.2</v>
      </c>
    </row>
    <row r="10">
      <c r="C10" s="3">
        <f t="shared" si="1"/>
        <v>80000</v>
      </c>
      <c r="G10" s="1" t="s">
        <v>63</v>
      </c>
      <c r="H10" s="2">
        <f>COUNT(C5:C6)</f>
        <v>2</v>
      </c>
      <c r="I10" s="21"/>
      <c r="J10" s="18">
        <f>SUM(C5:C6)</f>
        <v>360000</v>
      </c>
      <c r="L10" s="1" t="s">
        <v>63</v>
      </c>
      <c r="M10" s="18">
        <f>AVERAGE(B4:B5)</f>
        <v>135000</v>
      </c>
      <c r="N10" s="1" t="s">
        <v>63</v>
      </c>
      <c r="O10" s="20">
        <f t="shared" si="2"/>
        <v>54</v>
      </c>
    </row>
    <row r="11">
      <c r="C11" s="3">
        <f t="shared" si="1"/>
        <v>60000</v>
      </c>
      <c r="G11" s="1" t="s">
        <v>64</v>
      </c>
      <c r="H11" s="2">
        <f>COUNT(C4:C5)</f>
        <v>2</v>
      </c>
      <c r="I11" s="21"/>
      <c r="J11" s="18">
        <f>SUM(C3:C4)</f>
        <v>730000</v>
      </c>
      <c r="K11" s="1"/>
      <c r="L11" s="1" t="s">
        <v>64</v>
      </c>
      <c r="M11" s="18">
        <f>AVERAGE(B3:B4)</f>
        <v>182500</v>
      </c>
      <c r="N11" s="1" t="s">
        <v>64</v>
      </c>
      <c r="O11" s="20">
        <f t="shared" si="2"/>
        <v>73</v>
      </c>
    </row>
    <row r="12">
      <c r="C12" s="3">
        <f t="shared" si="1"/>
        <v>60000</v>
      </c>
      <c r="G12" s="1" t="s">
        <v>65</v>
      </c>
      <c r="H12" s="1">
        <v>1.0</v>
      </c>
      <c r="I12" s="22"/>
      <c r="J12" s="18">
        <f>SUM(C2)</f>
        <v>2700000</v>
      </c>
      <c r="L12" s="1" t="s">
        <v>65</v>
      </c>
      <c r="M12" s="18">
        <f>AVERAGE(B2)</f>
        <v>1350000</v>
      </c>
      <c r="N12" s="1" t="s">
        <v>65</v>
      </c>
      <c r="O12" s="20">
        <f t="shared" si="2"/>
        <v>540</v>
      </c>
    </row>
    <row r="13">
      <c r="C13" s="3">
        <f t="shared" si="1"/>
        <v>60000</v>
      </c>
    </row>
    <row r="14">
      <c r="C14" s="3">
        <f t="shared" si="1"/>
        <v>40000</v>
      </c>
    </row>
    <row r="15">
      <c r="C15" s="3">
        <f t="shared" si="1"/>
        <v>30000</v>
      </c>
    </row>
    <row r="16">
      <c r="C16" s="3">
        <f t="shared" si="1"/>
        <v>30000</v>
      </c>
    </row>
    <row r="17">
      <c r="C17" s="3">
        <f t="shared" si="1"/>
        <v>24000</v>
      </c>
    </row>
    <row r="18">
      <c r="C18" s="3">
        <f t="shared" si="1"/>
        <v>20000</v>
      </c>
    </row>
    <row r="19">
      <c r="C19" s="3">
        <f t="shared" si="1"/>
        <v>20000</v>
      </c>
    </row>
    <row r="20">
      <c r="C20" s="3">
        <f t="shared" si="1"/>
        <v>15000</v>
      </c>
    </row>
    <row r="21">
      <c r="C21" s="3">
        <f t="shared" si="1"/>
        <v>14000</v>
      </c>
    </row>
    <row r="22">
      <c r="C22" s="3">
        <f t="shared" si="1"/>
        <v>12000</v>
      </c>
    </row>
    <row r="23">
      <c r="C23" s="3">
        <f t="shared" si="1"/>
        <v>5000</v>
      </c>
    </row>
    <row r="24">
      <c r="C24" s="3">
        <f t="shared" si="1"/>
        <v>0</v>
      </c>
    </row>
    <row r="25">
      <c r="C25" s="3">
        <f t="shared" si="1"/>
        <v>0</v>
      </c>
    </row>
    <row r="26">
      <c r="C26" s="3">
        <f t="shared" si="1"/>
        <v>4520000</v>
      </c>
    </row>
  </sheetData>
  <drawing r:id="rId2"/>
</worksheet>
</file>