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Una\Balances\Query\2024\"/>
    </mc:Choice>
  </mc:AlternateContent>
  <xr:revisionPtr revIDLastSave="0" documentId="13_ncr:1_{FD2BF780-461B-423B-B079-889F96591C5F}" xr6:coauthVersionLast="47" xr6:coauthVersionMax="47" xr10:uidLastSave="{00000000-0000-0000-0000-000000000000}"/>
  <bookViews>
    <workbookView xWindow="28690" yWindow="1710" windowWidth="27630" windowHeight="16420" tabRatio="951" xr2:uid="{00000000-000D-0000-FFFF-FFFF00000000}"/>
  </bookViews>
  <sheets>
    <sheet name="Balance Trib" sheetId="73" r:id="rId1"/>
    <sheet name="Activos - pasivos 2023" sheetId="116" state="hidden" r:id="rId2"/>
    <sheet name="Clsificado + EERR" sheetId="81" state="hidden" r:id="rId3"/>
    <sheet name="F.29" sheetId="51" state="hidden" r:id="rId4"/>
    <sheet name="F29" sheetId="108" r:id="rId5"/>
    <sheet name="Balance Query" sheetId="3" r:id="rId6"/>
    <sheet name="Banco BCI" sheetId="6" r:id="rId7"/>
    <sheet name="Ant Proveedor" sheetId="115" r:id="rId8"/>
    <sheet name="Anticipo a Proveedores" sheetId="32" state="hidden" r:id="rId9"/>
    <sheet name="Ant Sueldo" sheetId="114" r:id="rId10"/>
    <sheet name="Proveedores" sheetId="8" r:id="rId11"/>
    <sheet name="Anticipo Sueldo" sheetId="76" state="hidden" r:id="rId12"/>
    <sheet name="Sueldos" sheetId="9" r:id="rId13"/>
    <sheet name="Honorarios" sheetId="7" r:id="rId14"/>
    <sheet name="Cta Pagar" sheetId="53" r:id="rId15"/>
    <sheet name="Cta Cte SCD" sheetId="77" r:id="rId16"/>
    <sheet name="Afp" sheetId="10" r:id="rId17"/>
    <sheet name="Isapre" sheetId="11" r:id="rId18"/>
    <sheet name="Fonasa" sheetId="107" r:id="rId19"/>
    <sheet name="Ccaf los andes" sheetId="13" r:id="rId20"/>
    <sheet name="Mutual" sheetId="14" r:id="rId21"/>
    <sheet name="Impuestos por Pagar" sheetId="15" r:id="rId22"/>
    <sheet name="Provision " sheetId="56" r:id="rId23"/>
    <sheet name="Cta Capital" sheetId="80" r:id="rId24"/>
  </sheets>
  <definedNames>
    <definedName name="____PPM1" hidden="1">{#N/A,#N/A,FALSE,"Aging Summary";#N/A,#N/A,FALSE,"Ratio Analysis";#N/A,#N/A,FALSE,"Test 120 Day Accts";#N/A,#N/A,FALSE,"Tickmarks"}</definedName>
    <definedName name="___PPM1" hidden="1">{#N/A,#N/A,FALSE,"Aging Summary";#N/A,#N/A,FALSE,"Ratio Analysis";#N/A,#N/A,FALSE,"Test 120 Day Accts";#N/A,#N/A,FALSE,"Tickmarks"}</definedName>
    <definedName name="__PPM1" hidden="1">{#N/A,#N/A,FALSE,"Aging Summary";#N/A,#N/A,FALSE,"Ratio Analysis";#N/A,#N/A,FALSE,"Test 120 Day Accts";#N/A,#N/A,FALSE,"Tickmarks"}</definedName>
    <definedName name="_1.">#REF!</definedName>
    <definedName name="_1_2">#REF!</definedName>
    <definedName name="_2._3.">#REF!</definedName>
    <definedName name="_2_3">#REF!</definedName>
    <definedName name="_3_4">#REF!</definedName>
    <definedName name="_5._6.">#REF!</definedName>
    <definedName name="_F" hidden="1">{#N/A,#N/A,FALSE,"Aging Summary";#N/A,#N/A,FALSE,"Ratio Analysis";#N/A,#N/A,FALSE,"Test 120 Day Accts";#N/A,#N/A,FALSE,"Tickmarks"}</definedName>
    <definedName name="_xlnm._FilterDatabase" localSheetId="10" hidden="1">Proveedores!$A$13:$F$13</definedName>
    <definedName name="_IVA1">#REF!</definedName>
    <definedName name="_IVA2">#REF!</definedName>
    <definedName name="_PPM1" hidden="1">{#N/A,#N/A,FALSE,"Aging Summary";#N/A,#N/A,FALSE,"Ratio Analysis";#N/A,#N/A,FALSE,"Test 120 Day Accts";#N/A,#N/A,FALSE,"Tickmarks"}</definedName>
    <definedName name="a" hidden="1">{#N/A,#N/A,FALSE,"Aging Summary";#N/A,#N/A,FALSE,"Ratio Analysis";#N/A,#N/A,FALSE,"Test 120 Day Accts";#N/A,#N/A,FALSE,"Tickmarks"}</definedName>
    <definedName name="A_IMPRESIÓN_IM">#REF!</definedName>
    <definedName name="Amort_comple">#REF!</definedName>
    <definedName name="ant" hidden="1">{#N/A,#N/A,FALSE,"Aging Summary";#N/A,#N/A,FALSE,"Ratio Analysis";#N/A,#N/A,FALSE,"Test 120 Day Accts";#N/A,#N/A,FALSE,"Tickmarks"}</definedName>
    <definedName name="_xlnm.Print_Area" localSheetId="5">'Balance Query'!$A$1:$R$35</definedName>
    <definedName name="AS2DocOpenMode" hidden="1">"AS2DocumentEdit"</definedName>
    <definedName name="b" hidden="1">{#N/A,#N/A,FALSE,"Aging Summary";#N/A,#N/A,FALSE,"Ratio Analysis";#N/A,#N/A,FALSE,"Test 120 Day Accts";#N/A,#N/A,FALSE,"Tickmarks"}</definedName>
    <definedName name="Beg_Bal">#REF!</definedName>
    <definedName name="Contab1">#REF!</definedName>
    <definedName name="Contabilizacion" hidden="1">{#N/A,#N/A,FALSE,"Aging Summary";#N/A,#N/A,FALSE,"Ratio Analysis";#N/A,#N/A,FALSE,"Test 120 Day Accts";#N/A,#N/A,FALSE,"Tickmarks"}</definedName>
    <definedName name="costo">#REF!</definedName>
    <definedName name="CPI">#REF!</definedName>
    <definedName name="D_Aduana">#REF!</definedName>
    <definedName name="diferido1">#REF!</definedName>
    <definedName name="Diferidos2" hidden="1">{#N/A,#N/A,FALSE,"Aging Summary";#N/A,#N/A,FALSE,"Ratio Analysis";#N/A,#N/A,FALSE,"Test 120 Day Accts";#N/A,#N/A,FALSE,"Tickmarks"}</definedName>
    <definedName name="eewrwer" hidden="1">{#N/A,#N/A,FALSE,"Aging Summary";#N/A,#N/A,FALSE,"Ratio Analysis";#N/A,#N/A,FALSE,"Test 120 Day Accts";#N/A,#N/A,FALSE,"Tickmarks"}</definedName>
    <definedName name="End_Bal">#REF!</definedName>
    <definedName name="EUR" hidden="1">{#N/A,#N/A,FALSE,"Aging Summary";#N/A,#N/A,FALSE,"Ratio Analysis";#N/A,#N/A,FALSE,"Test 120 Day Accts";#N/A,#N/A,FALSE,"Tickmarks"}</definedName>
    <definedName name="Extra_Pay">#REF!</definedName>
    <definedName name="fecha">#REF!</definedName>
    <definedName name="FUNT">#REF!</definedName>
    <definedName name="FUT">#REF!</definedName>
    <definedName name="Header_Row">ROW(#REF!)</definedName>
    <definedName name="hoja1">#REF!</definedName>
    <definedName name="hokja2">#REF!</definedName>
    <definedName name="i_diferido">#REF!</definedName>
    <definedName name="IAS">#REF!</definedName>
    <definedName name="Impto1">#REF!</definedName>
    <definedName name="Impto2">#REF!</definedName>
    <definedName name="Int">#REF!</definedName>
    <definedName name="Intangible">#REF!</definedName>
    <definedName name="Interest_Rate">#REF!</definedName>
    <definedName name="L_Adjust">#REF!</definedName>
    <definedName name="L_AJE_Tot">#REF!</definedName>
    <definedName name="L_CY_Beg">#REF!</definedName>
    <definedName name="L_CY_End">#REF!</definedName>
    <definedName name="L_PY_End">#REF!</definedName>
    <definedName name="L_RJE_Tot">#REF!</definedName>
    <definedName name="Last_Row">IF(Values_Entered,Header_Row+Number_of_Payments,Header_Row)</definedName>
    <definedName name="Leasing">#REF!</definedName>
    <definedName name="Loan_Amount">#REF!</definedName>
    <definedName name="Loan_Start">#REF!</definedName>
    <definedName name="Loan_Years">#REF!</definedName>
    <definedName name="nombre">#REF!</definedName>
    <definedName name="Nuevo" hidden="1">{#N/A,#N/A,FALSE,"Aging Summary";#N/A,#N/A,FALSE,"Ratio Analysis";#N/A,#N/A,FALSE,"Test 120 Day Accts";#N/A,#N/A,FALSE,"Tickmarks"}</definedName>
    <definedName name="nuevo2" hidden="1">{#N/A,#N/A,FALSE,"Aging Summary";#N/A,#N/A,FALSE,"Ratio Analysis";#N/A,#N/A,FALSE,"Test 120 Day Accts";#N/A,#N/A,FALSE,"Tickmarks"}</definedName>
    <definedName name="nuevo3" hidden="1">{#N/A,#N/A,FALSE,"Aging Summary";#N/A,#N/A,FALSE,"Ratio Analysis";#N/A,#N/A,FALSE,"Test 120 Day Accts";#N/A,#N/A,FALSE,"Tickmarks"}</definedName>
    <definedName name="Nuevo4" hidden="1">{#N/A,#N/A,FALSE,"Aging Summary";#N/A,#N/A,FALSE,"Ratio Analysis";#N/A,#N/A,FALSE,"Test 120 Day Accts";#N/A,#N/A,FALSE,"Tickmarks"}</definedName>
    <definedName name="Num_Pmt_Per_Year">#REF!</definedName>
    <definedName name="Number_of_Payments">MATCH(0.01,End_Bal,-1)+1</definedName>
    <definedName name="OTROSFUT">#REF!</definedName>
    <definedName name="p">#REF!</definedName>
    <definedName name="PATRIMONIO">#REF!</definedName>
    <definedName name="Pay_Num">#REF!</definedName>
    <definedName name="pf" hidden="1">#REF!</definedName>
    <definedName name="PPUA" hidden="1">{#N/A,#N/A,FALSE,"Aging Summary";#N/A,#N/A,FALSE,"Ratio Analysis";#N/A,#N/A,FALSE,"Test 120 Day Accts";#N/A,#N/A,FALSE,"Tickmarks"}</definedName>
    <definedName name="Princ">#REF!</definedName>
    <definedName name="Prov_Ant_Prov">#REF!</definedName>
    <definedName name="Prov_Deud_Inc">#REF!</definedName>
    <definedName name="Prov_vacaciones">#REF!</definedName>
    <definedName name="Prov_varias">#REF!</definedName>
    <definedName name="pt" hidden="1">#REF!</definedName>
    <definedName name="RLI">#REF!</definedName>
    <definedName name="s" hidden="1">{#N/A,#N/A,FALSE,"Aging Summary";#N/A,#N/A,FALSE,"Ratio Analysis";#N/A,#N/A,FALSE,"Test 120 Day Accts";#N/A,#N/A,FALSE,"Tickmarks"}</definedName>
    <definedName name="S_Adjust_Data">#REF!</definedName>
    <definedName name="S_AJE_Tot_Data">#REF!</definedName>
    <definedName name="S_CY_Beg_Data">#REF!</definedName>
    <definedName name="S_CY_End_Data">#REF!</definedName>
    <definedName name="S_PY_End_Data">#REF!</definedName>
    <definedName name="S_RJE_Tot_Data">#REF!</definedName>
    <definedName name="Sched_Pay">#REF!</definedName>
    <definedName name="Scheduled_Extra_Payments">#REF!</definedName>
    <definedName name="Scheduled_Monthly_Payment">#REF!</definedName>
    <definedName name="Septiembre">#REF!</definedName>
    <definedName name="sgg" hidden="1">{#N/A,#N/A,FALSE,"Aging Summary";#N/A,#N/A,FALSE,"Ratio Analysis";#N/A,#N/A,FALSE,"Test 120 Day Accts";#N/A,#N/A,FALSE,"Tickmarks"}</definedName>
    <definedName name="Software">#REF!</definedName>
    <definedName name="T" hidden="1">{#N/A,#N/A,FALSE,"Aging Summary";#N/A,#N/A,FALSE,"Ratio Analysis";#N/A,#N/A,FALSE,"Test 120 Day Accts";#N/A,#N/A,FALSE,"Tickmarks"}</definedName>
    <definedName name="TextRefCopy11">#REF!</definedName>
    <definedName name="TextRefCopy5">#REF!</definedName>
    <definedName name="TextRefCopy6">#REF!</definedName>
    <definedName name="TextRefCopyRangeCount" hidden="1">19</definedName>
    <definedName name="TODOS">#REF!</definedName>
    <definedName name="Total_Pay">#REF!</definedName>
    <definedName name="tr" hidden="1">{#N/A,#N/A,FALSE,"Aging Summary";#N/A,#N/A,FALSE,"Ratio Analysis";#N/A,#N/A,FALSE,"Test 120 Day Accts";#N/A,#N/A,FALSE,"Tickmarks"}</definedName>
    <definedName name="uf">#REF!</definedName>
    <definedName name="us">#REF!</definedName>
    <definedName name="Util_no_realiz">#REF!</definedName>
    <definedName name="Values_Entered">IF(Loan_Amount*Interest_Rate*Loan_Years*Loan_Start&gt;0,1,0)</definedName>
    <definedName name="wrn.Aging._.and._.Trend._.Analysis." hidden="1">{#N/A,#N/A,FALSE,"Aging Summary";#N/A,#N/A,FALSE,"Ratio Analysis";#N/A,#N/A,FALSE,"Test 120 Day Accts";#N/A,#N/A,FALSE,"Tickmarks"}</definedName>
    <definedName name="XREF_COLUMN_1" hidden="1">#REF!</definedName>
    <definedName name="XREF_COLUMN_2" hidden="1">#REF!</definedName>
    <definedName name="XREF_COLUMN_3" hidden="1">#REF!</definedName>
    <definedName name="XRefColumnsCount" hidden="1">7</definedName>
    <definedName name="XRefCopy1Row" hidden="1">#REF!</definedName>
    <definedName name="XRefCopy2Row" hidden="1">#REF!</definedName>
    <definedName name="XRefCopy3" hidden="1">#REF!</definedName>
    <definedName name="XRefCopy3Row" hidden="1">#REF!</definedName>
    <definedName name="XRefCopy4Row" hidden="1">#REF!</definedName>
    <definedName name="XRefCopy5Row" hidden="1">#REF!</definedName>
    <definedName name="XRefCopyRangeCount" hidden="1">4</definedName>
    <definedName name="XRefPaste1Row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Row" hidden="1">#REF!</definedName>
    <definedName name="XRefPaste6Row" hidden="1">#REF!</definedName>
    <definedName name="XRefPasteRangeCount" hidden="1">5</definedName>
  </definedNames>
  <calcPr calcId="191029"/>
  <pivotCaches>
    <pivotCache cacheId="2" r:id="rId2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4" l="1"/>
  <c r="D14" i="10"/>
  <c r="F23" i="8"/>
  <c r="D14" i="6"/>
  <c r="P519" i="108"/>
  <c r="D199" i="77" l="1"/>
  <c r="D37" i="80"/>
  <c r="E59" i="9" l="1"/>
  <c r="E37" i="9"/>
  <c r="L35" i="56"/>
  <c r="M35" i="56"/>
  <c r="E62" i="9"/>
  <c r="D23" i="56"/>
  <c r="E61" i="9" l="1"/>
  <c r="E63" i="9" s="1"/>
  <c r="J79" i="6"/>
  <c r="J80" i="6" s="1"/>
  <c r="B8" i="9"/>
  <c r="B8" i="7" s="1"/>
  <c r="D18" i="14"/>
  <c r="D17" i="107"/>
  <c r="D25" i="13"/>
  <c r="D19" i="15"/>
  <c r="B36" i="116" l="1"/>
  <c r="B13" i="116"/>
  <c r="D21" i="114"/>
  <c r="E20" i="115"/>
  <c r="D16" i="107"/>
  <c r="D22" i="56"/>
  <c r="B8" i="107"/>
  <c r="D34" i="6"/>
  <c r="D29" i="6"/>
  <c r="D21" i="6"/>
  <c r="D16" i="6"/>
  <c r="D20" i="76"/>
  <c r="B8" i="56"/>
  <c r="B8" i="15"/>
  <c r="B8" i="14"/>
  <c r="B8" i="13"/>
  <c r="B8" i="11"/>
  <c r="B8" i="10"/>
  <c r="B8" i="80"/>
  <c r="B8" i="77"/>
  <c r="E24" i="7"/>
  <c r="D18" i="53"/>
  <c r="D24" i="32"/>
  <c r="C2" i="3"/>
  <c r="D17" i="11"/>
  <c r="D18" i="15"/>
  <c r="D20" i="15"/>
  <c r="D17" i="14"/>
  <c r="D24" i="13"/>
  <c r="D20" i="10"/>
  <c r="F24" i="8"/>
  <c r="D21" i="10"/>
  <c r="E25" i="7"/>
  <c r="D18" i="11"/>
  <c r="D25" i="32"/>
  <c r="D38" i="80"/>
  <c r="D19" i="53"/>
  <c r="D200" i="77"/>
  <c r="D22" i="114"/>
  <c r="D21" i="76"/>
  <c r="E21" i="115"/>
  <c r="D40" i="6" l="1"/>
  <c r="D42" i="6" s="1"/>
  <c r="B8" i="76"/>
  <c r="B8" i="32" s="1"/>
  <c r="B8" i="53"/>
  <c r="D22" i="76"/>
  <c r="D39" i="80"/>
  <c r="D18" i="107"/>
  <c r="D26" i="13"/>
  <c r="D20" i="53"/>
  <c r="E22" i="115"/>
  <c r="D22" i="10"/>
  <c r="E26" i="7"/>
  <c r="D19" i="11"/>
  <c r="D19" i="14"/>
  <c r="F25" i="8"/>
  <c r="D26" i="32"/>
  <c r="D24" i="56"/>
  <c r="D201" i="77"/>
  <c r="D23" i="1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sulta desde MS Access Database" type="1" refreshedVersion="8" saveData="1">
    <dbPr connection="DSN=MS Access Database;DBQ=W:\SOFTLAND\DATOS\168UNA\SoDatos.mdb;DefaultDir=W:\SOFTLAND\DATOS\168UNA;DriverId=25;FIL=MS Access;MaxBufferSize=2048;PageTimeout=5;UID=admin;" command="SELECT cwcpbte.CpbAno, cwcpbte.CpbMes, cwcpbte.CpbFec, cwcpbte.CpbNum, cwmovim.PctCod, cwpctas.PCDESC, cwmovim.MovDebe, cwmovim.MovHaber, cwmovim.MovGlosa, cwmovim.MovDebe-cwmovim.MovHaber AS 'SALDOS', cwcpbte.CpbEst, cwcpbte.CpbTip, cwmovim.CpbAno, cwmovim.AreaCod, cwcpbte.AreaCod, cwmovim.CpbFec, cwmovim.CpbMes, cwmovim.CpbNum, cwmovim.DgaCod, cwmovim.CcCod, cwmovim.CodAux, cwmovim.TtdCod, cwmovim.NumDoc, cwmovim.MovFe, cwmovim.MovFv, cwmovim.MovTipDocRef, cwpctas.PCCODI, cwpctas.PCTIPO, soempre.NomB_x000d__x000a_FROM `W:\SOFTLAND\DATOS\168UNA\SoDatos.mdb`.cwcpbte cwcpbte, `W:\SOFTLAND\DATOS\168UNA\SoDatos.mdb`.cwmovim cwmovim, `W:\SOFTLAND\DATOS\168UNA\SoDatos.mdb`.cwpctas cwpctas, `W:\SOFTLAND\DATOS\168UNA\SoDatos.mdb`.soempre soempre_x000d__x000a_WHERE cwcpbte.CpbAno = cwmovim.CpbAno AND cwcpbte.CpbNum = cwmovim.CpbNum AND cwcpbte.AreaCod = cwmovim.AreaCod AND cwmovim.PctCod = cwpctas.PCCODI AND ((cwcpbte.CpbAno='2024')AND (cwcpbte.CpbEst='V')AND (cwmovim.CpbNormaTrib='S'))"/>
  </connection>
  <connection id="2" xr16:uid="{00000000-0015-0000-FFFF-FFFF00000000}" name="Consulta desde MS Access Database1" type="1" refreshedVersion="8" saveData="1">
    <dbPr connection="DSN=MS Access Database;DBQ=W:\SOFTLAND\DATOS\168UNA\SoDatos.mdb;DefaultDir=W:\SOFTLAND\DATOS\168UNA;DriverId=25;FIL=MS Access;MaxBufferSize=2048;PageTimeout=5;UID=admin;" command="SELECT cwcpbte.CpbAno, cwcpbte.CpbMes, cwcpbte.CpbFec, cwcpbte.CpbNum, cwmovim.PctCod, cwpctas.PCDESC, cwmovim.MovDebe, cwmovim.MovHaber, cwmovim.MovGlosa, cwmovim.MovDebe-cwmovim.MovHaber AS 'SALDOS', cwcpbte.CpbEst, cwcpbte.CpbTip, cwmovim.CpbAno, cwmovim.AreaCod, cwcpbte.AreaCod, cwmovim.CpbFec, cwmovim.CpbMes, cwmovim.CpbNum, cwmovim.DgaCod, cwmovim.CcCod, cwmovim.CodAux, cwmovim.TtdCod, cwmovim.NumDoc, cwmovim.MovFe, cwmovim.MovFv, cwmovim.MovTipDocRef, cwpctas.PCCODI, cwpctas.PCTIPO, soempre.NomB_x000d__x000a_FROM `W:\SOFTLAND\DATOS\168UNA\SoDatos.mdb`.cwcpbte cwcpbte, `W:\SOFTLAND\DATOS\168UNA\SoDatos.mdb`.cwmovim cwmovim, `W:\SOFTLAND\DATOS\168UNA\SoDatos.mdb`.cwpctas cwpctas, `W:\SOFTLAND\DATOS\168UNA\SoDatos.mdb`.soempre soempre_x000d__x000a_WHERE cwcpbte.CpbAno = cwmovim.CpbAno AND cwcpbte.CpbNum = cwmovim.CpbNum AND cwcpbte.AreaCod = cwmovim.AreaCod AND cwmovim.PctCod = cwpctas.PCCODI AND ((cwcpbte.CpbAno='2023')AND (cwcpbte.CpbEst='V')AND (cwmovim.CpbNormaTrib='S'))"/>
  </connection>
</connections>
</file>

<file path=xl/sharedStrings.xml><?xml version="1.0" encoding="utf-8"?>
<sst xmlns="http://schemas.openxmlformats.org/spreadsheetml/2006/main" count="1143" uniqueCount="600">
  <si>
    <t>NomB</t>
  </si>
  <si>
    <t>Balance</t>
  </si>
  <si>
    <t>Mes</t>
  </si>
  <si>
    <t>Grupo</t>
  </si>
  <si>
    <t>Cuenta</t>
  </si>
  <si>
    <t>Descripción</t>
  </si>
  <si>
    <t>Total general</t>
  </si>
  <si>
    <t>Activo</t>
  </si>
  <si>
    <t>Total Activo</t>
  </si>
  <si>
    <t>Pasivo</t>
  </si>
  <si>
    <t>2-1-02-001</t>
  </si>
  <si>
    <t>Total Pasivo</t>
  </si>
  <si>
    <t>Gastos</t>
  </si>
  <si>
    <t>Total Gastos</t>
  </si>
  <si>
    <t>00</t>
  </si>
  <si>
    <t>1-1-01-002</t>
  </si>
  <si>
    <t>1-1-04-002</t>
  </si>
  <si>
    <t>2-1-03-001</t>
  </si>
  <si>
    <t>2-1-03-002</t>
  </si>
  <si>
    <t>2-1-03-004</t>
  </si>
  <si>
    <t>2-1-03-005</t>
  </si>
  <si>
    <t>UNION NACIONAL DE ARTISTAS AG</t>
  </si>
  <si>
    <t>01</t>
  </si>
  <si>
    <t>2-1-02-002</t>
  </si>
  <si>
    <t>2-1-02-003</t>
  </si>
  <si>
    <t>2-1-02-001  PROVEEDORES</t>
  </si>
  <si>
    <t>2-1-02-002  HONORARIOS POR PAGAR</t>
  </si>
  <si>
    <t>2-1-02-003  SUELDOS POR PAGAR</t>
  </si>
  <si>
    <t>2-1-03-001  AFP</t>
  </si>
  <si>
    <t>2-1-03-002  ISAPRES</t>
  </si>
  <si>
    <t>2-1-03-004  CCAF LOS ANDES</t>
  </si>
  <si>
    <t>2-1-03-005  MUTUAL SEGURIDAD IPS</t>
  </si>
  <si>
    <t>2-1-04-006  IMPUESTOS POR PAGAR</t>
  </si>
  <si>
    <t>UNION NACIONAL DE ARTISTAS</t>
  </si>
  <si>
    <t>RUT:  65.081.798-2</t>
  </si>
  <si>
    <t>Cuenta:</t>
  </si>
  <si>
    <t xml:space="preserve">Nombre: </t>
  </si>
  <si>
    <t>Fecha</t>
  </si>
  <si>
    <t>N°Doc</t>
  </si>
  <si>
    <t>Concepto</t>
  </si>
  <si>
    <t>$</t>
  </si>
  <si>
    <t>Saldo Según Contabilidad</t>
  </si>
  <si>
    <t>Cheques Girados y no Cobrados</t>
  </si>
  <si>
    <t>Cargos Registrados en el Banco y No Contabilizados</t>
  </si>
  <si>
    <t>Abonos Registrados por el Banco y No Contabilizados</t>
  </si>
  <si>
    <t>Abonos Contabilizados No Registrados en Banco</t>
  </si>
  <si>
    <t>Saldo Final</t>
  </si>
  <si>
    <t>Diferencia</t>
  </si>
  <si>
    <t>Asesorias Servicios JV Ltda</t>
  </si>
  <si>
    <t>Auditores Consultores Tributarios</t>
  </si>
  <si>
    <t>ANALISIS DE CUENTAS</t>
  </si>
  <si>
    <t xml:space="preserve">Cuenta:    </t>
  </si>
  <si>
    <t>Factura</t>
  </si>
  <si>
    <t>Vouchers</t>
  </si>
  <si>
    <t>Detalle</t>
  </si>
  <si>
    <t>Saldo Balance</t>
  </si>
  <si>
    <t>TERRANOVA #315 COMUNA PROVIDENCIA CIUDAD STGO REGION METROPOLITANA</t>
  </si>
  <si>
    <t>Conciliacion BCI</t>
  </si>
  <si>
    <t xml:space="preserve">1-1-01-002  BANCO BCI                                                   </t>
  </si>
  <si>
    <t>Patrimonio</t>
  </si>
  <si>
    <t>3-1-01-003</t>
  </si>
  <si>
    <t>Total Patrimonio</t>
  </si>
  <si>
    <t>2-1-02-007  CUENTAS POR PAGAR</t>
  </si>
  <si>
    <t>1-1-04-001 ANTICIPO A PROVEEDORES</t>
  </si>
  <si>
    <t>BH.85 VICTOR IGNACIO ESCOBEDO CASTRO</t>
  </si>
  <si>
    <t>Bol</t>
  </si>
  <si>
    <t xml:space="preserve">JAVIERA MILAGROS NOVOA CUBILLO </t>
  </si>
  <si>
    <t>3-1-01-001</t>
  </si>
  <si>
    <t>5-2-01-001</t>
  </si>
  <si>
    <t>5-2-01-002</t>
  </si>
  <si>
    <t>BH 69 CAROLINA SOLEDAD NEGRON MARAMB</t>
  </si>
  <si>
    <t>MABE O-LAN MARAMBIO VIDAL</t>
  </si>
  <si>
    <t>2-1-02-008</t>
  </si>
  <si>
    <t>Transferencia SCD Enero 2020</t>
  </si>
  <si>
    <t>Aporte de miembri de la UNA Prodanza</t>
  </si>
  <si>
    <t>Aporte SCD</t>
  </si>
  <si>
    <t>CONTABILIZA FACT. 260636 COMPAÃ‘ÃA DE SEGUROS DE VIDA CAMAR</t>
  </si>
  <si>
    <t>CONTABILIZA FACT. 37576 COMPAÃ‘ÃA DE SEGUROS DE VIDA CAMARA</t>
  </si>
  <si>
    <t>Contabiliza leyes sociales Abril</t>
  </si>
  <si>
    <t>CONTABILIZA FACT. 263429 COMPAÃ‘ÃA DE SEGUROS DE VIDA CAMAR</t>
  </si>
  <si>
    <t>CONTABILIZA FACT. 38008 COMPAÃ‘ÃA DE SEGUROS DE VIDA CAMARA</t>
  </si>
  <si>
    <t>Contabiliza leyes sociales Mayo</t>
  </si>
  <si>
    <t>CONTABILIZA FACT. 267673 COMPAÃ‘ÃA DE SEGUROS DE VIDA CAMAR</t>
  </si>
  <si>
    <t>CONTABILIZA FACT. 38700 COMPAÃ‘ÃA DE SEGUROS DE VIDA CAMARA</t>
  </si>
  <si>
    <t>CONTABILIZA LEYES SOCIALES JUNIO</t>
  </si>
  <si>
    <t>CONTABILIZA SUELDO JULIO</t>
  </si>
  <si>
    <t>CONTABILIZA FACT. 271174 COMPAÃ‘ÃA DE SEGUROS DE VIDA CAMAR</t>
  </si>
  <si>
    <t>CONTABILIZA LEYES SOCIALES JULIO</t>
  </si>
  <si>
    <t>CONTABILIZA SUELDO AGOSTO</t>
  </si>
  <si>
    <t>CONTABILIZA PAGA FACT. 273940 COMPAÃ‘ÃA DE SEGUROS DE VIDA</t>
  </si>
  <si>
    <t>CONTABILIZA FACT. 39696 COMPAÃ‘ÃA DE SEGUROS DE VIDA CAMARA</t>
  </si>
  <si>
    <t>CONTABILIZA LEYES SOCIALES AGOSTO</t>
  </si>
  <si>
    <t>CONTABILIZA SUELDO SEPTIEMBRE</t>
  </si>
  <si>
    <t>2-1-02-008  CTA CTE SCD</t>
  </si>
  <si>
    <t>Movimiento de Apertura</t>
  </si>
  <si>
    <t>3-1-01-001  CAPITAL</t>
  </si>
  <si>
    <t>CONTABILIZA F.29 ABRIL</t>
  </si>
  <si>
    <t>CONTABILIZA LEYES SOCIALES SEPTIEMBRE</t>
  </si>
  <si>
    <t>CONTABILIZA SUELDO OCTUBRE</t>
  </si>
  <si>
    <t>CONTABILIZA F.29 MARZO</t>
  </si>
  <si>
    <t xml:space="preserve">1-1-04-002  ANTICIPO DE SUELDOS                                         </t>
  </si>
  <si>
    <t>CONTABILIZA FACT. 5030 ASESORIAS Y SERVICIOS JV SPA</t>
  </si>
  <si>
    <t>CONTABILIZA SUELDO NOVIEMBRE</t>
  </si>
  <si>
    <t>CONTABILIZA F.29 OCTUBRE</t>
  </si>
  <si>
    <t>CONTABILIZA LEYES SOCIALES OCTUBRE</t>
  </si>
  <si>
    <t>CONTABILIZA FACT. 20818 Morales Besa y CompaÃ±ia Limitada</t>
  </si>
  <si>
    <t>CONTABILIZA FACT. 40404 COMPAÃ‘ÃA DE SEGUROS DE VIDA CAMARA</t>
  </si>
  <si>
    <t>CONTABILIZA FACT. 281854 COMPAÃ‘ÃA DE SEGUROS DE VIDA CAMAR</t>
  </si>
  <si>
    <t>CONTABILIZA FACT. 280666 COMPAÃ‘ÃA DE SEGUROS DE VIDA CAMAR</t>
  </si>
  <si>
    <t>CONTABILIZA FACT. 40977 COMPAÑÍA DE SEGUROS DE VIDA CAMARA S</t>
  </si>
  <si>
    <t>30/09/2020</t>
  </si>
  <si>
    <t>CONTABILIZA ANTIC AGUINALDOS Pinto Ortega Daniela Judith</t>
  </si>
  <si>
    <t>CONTABILIZA SUELDO DICIEMBRE</t>
  </si>
  <si>
    <t>CONTABILIZA FACT. 285604 COMPAÃ‘ÃA DE SEGUROS DE VIDA CAMAR</t>
  </si>
  <si>
    <t>CONTABILIZA FACT. 41562 COMPAÃ‘ÃA DE SEGUROS DE VIDA CAMARA</t>
  </si>
  <si>
    <t>CONTABILIZA LEYES SOCIALES NOVIEMBRE</t>
  </si>
  <si>
    <t>CONTABILIZA  FACT. 5108 ASESORIAS Y SERVICIOS JV SPA</t>
  </si>
  <si>
    <t>CONTABILIZA LEYES SOCIALES DICIEMBRE</t>
  </si>
  <si>
    <t>CONTABILIZA FACT. 289290 COMPAÃ‘ÃA DE SEGUROS DE VIDA CAMAR</t>
  </si>
  <si>
    <t>CONTABILIZA FACT. 42160 COMPAÃ‘ÃA DE SEGUROS DE VIDA CAMARA</t>
  </si>
  <si>
    <t>CONTABILIZA FACT. 5196 ASESORIAS Y SERVICIOS JV SPA</t>
  </si>
  <si>
    <t>CONTABILIZA F.29 DICIEMBRE</t>
  </si>
  <si>
    <t>CONTABILIZA SUELDO ENERO Pinto Ortega Daniela Judith</t>
  </si>
  <si>
    <t>CONTABILIZA SUELDO ENERO Moreno Farias Jorge Ramon</t>
  </si>
  <si>
    <t>CONTABILIZA SUELDO FEBRERO Pinto Ortega Daniela Judith</t>
  </si>
  <si>
    <t>CONTABILIZA SUELDO FEBRERO Moreno Farias Jorge Ramon</t>
  </si>
  <si>
    <t>FACT. ASESORIAS Y SERVICIOS JV SPA DE MARZO A SEPTIEMBRE</t>
  </si>
  <si>
    <t>CONTABILIZA Sueldo Junio</t>
  </si>
  <si>
    <t>CONTABILIZA Sueldo Mayo</t>
  </si>
  <si>
    <t>CONTABILIZA FACT. 39266 COMPAÃ‘ÃA DE SEGUROS DE VIDA CAMARA</t>
  </si>
  <si>
    <t>CONTABILIZA FACT. 292779 COMPAÃ‘ÃA DE SEGUROS DE VIDA CAMAR</t>
  </si>
  <si>
    <t>CONTABILIZA FACT. 42730 COMPAÃ‘ÃA DE SEGUROS DE VIDA CAMARA</t>
  </si>
  <si>
    <t>CONTABILIZA LEYES SOCIALES ENERO</t>
  </si>
  <si>
    <t>CONTABILIZA FACT. 5277 ASESORIAS Y SERVICIOS JV SPA</t>
  </si>
  <si>
    <t>CONTABILIZA SUELDO MARZO Moreno Farias Jorge Ramon</t>
  </si>
  <si>
    <t>CONTABILIZA SUELDO MARZO Pinto Ortega Daniela Judith</t>
  </si>
  <si>
    <t>CONTABILIZA LEYES SOCIALES FEBRERO</t>
  </si>
  <si>
    <t>CONTABILIZA FACT. 43352 COMPAÃ‘ÃA DE SEGUROS DE VIDA CAMARA</t>
  </si>
  <si>
    <t>CONTABILIZA FACT. 296540 COMPAÃ‘ÃA DE SEGUROS DE VIDA CAMAR</t>
  </si>
  <si>
    <t>CONTABILIZA Fact. 300183 COMPAÃ‘ÃA DE SEGUROS DE VIDA CAMAR</t>
  </si>
  <si>
    <t>CONTABILIZA Fact. 43973 COMPAÃ‘ÃA DE SEGUROS DE VIDA CAMARA</t>
  </si>
  <si>
    <t>CONTABILIZA LEYES SOCIALES MARZO</t>
  </si>
  <si>
    <t>CONTABILIZA SUELDO ABRIL Pinto Ortega Daniela Judith</t>
  </si>
  <si>
    <t>CONTABILIZA SUELDO ABRIL Moreno Farias Jorge Ramon</t>
  </si>
  <si>
    <t>CONTABILIZA FACT. 303774 COMPAÃ‘ÃA DE SEGUROS DE VIDA CAMAR</t>
  </si>
  <si>
    <t>CONTABILIZA FACT. 44584 COMPAÃ‘ÃA DE SEGUROS DE VIDA CAMARA</t>
  </si>
  <si>
    <t>CONTABILIZA LEYES SOCIALES ABRIL</t>
  </si>
  <si>
    <t>CONTABILIZA SUELDO MAYO Moreno Farias Jorge Ramon</t>
  </si>
  <si>
    <t>CONTABILIZA LEYES SOCIALES MAYO</t>
  </si>
  <si>
    <t>CONTABILIZA FACT. 45195 COMPAÃ‘ÃA DE SEGUROS DE VIDA CAMARA</t>
  </si>
  <si>
    <t>CONTABILIZA FACT. 308751 COMPAÃ‘ÃA DE SEGUROS DE VIDA CAMAR</t>
  </si>
  <si>
    <t>CONTABILIZA BH. 36 CATALINA IGNACIA TAPIA DIAZ</t>
  </si>
  <si>
    <t>CONTABILIZA SUELDO JUNIO Moreno Farias Jorge Ramon</t>
  </si>
  <si>
    <t>CONTABILIZA FACT. 310035 COMPAÃ‘ÃA DE SEGUROS DE VIDA CAM</t>
  </si>
  <si>
    <t>2-1-02-007</t>
  </si>
  <si>
    <t>2-1-05-001</t>
  </si>
  <si>
    <t>AFP</t>
  </si>
  <si>
    <t>ISAPRE</t>
  </si>
  <si>
    <t>ACC DEL TRABAJO</t>
  </si>
  <si>
    <t>CONTABILIZA SUELDO JULIO Moreno Farias Jorge Ramon</t>
  </si>
  <si>
    <t>CONTABILIZA BH. 39 CATALINA IGNACIA TAPIA DIAZ</t>
  </si>
  <si>
    <t>CONTABILIZA FACT. 314189 COMPAÃ‘ÃA DE SEGUROS DE VIDA CAM</t>
  </si>
  <si>
    <t>CONTABILIZA FACT. 45832 COMPAÃ‘ÃA DE SEGUROS DE VIDA CAMARA</t>
  </si>
  <si>
    <t>CONTABILIZA FINIQUITO Pinto Ortega Daniela Judith</t>
  </si>
  <si>
    <t>CONTABILIZA FACT. 318947 COMPAÃ‘ÃA DE SEGUROS DE VIDA CAMAR</t>
  </si>
  <si>
    <t>CONTABILIZA FACT. 46493 COMPAÃ‘ÃA DE SEGUROS DE VIDA CAMARA</t>
  </si>
  <si>
    <t>CONTABILIZA SUELDO AGOSTO Moreno Farias Jorge Ramon</t>
  </si>
  <si>
    <t>CONTABILIZA BH. 41 CATALINA IGNACIA TAPIA DIAZ</t>
  </si>
  <si>
    <t>CONTABILIZA ANTIC  AGUINALDOS Moreno Farias Jorge Ramon</t>
  </si>
  <si>
    <t>CONTABILIZA SUELDO SEPTIEMBRE Tapia Diaz Catalina Ignacia</t>
  </si>
  <si>
    <t>CONTABILIZA SUELDO SEPTIEMBRE Moreno Farias</t>
  </si>
  <si>
    <t>CONTABILIZA PAGO FORMULARIO 29 JUNIO Y JULIO</t>
  </si>
  <si>
    <t>CONTABILIZA PAGOFACTURAS ASESORIAS Y SERVICIOS JV SPA</t>
  </si>
  <si>
    <t>CONTABILIZA FACT. 326167 COMPAÃ‘ÃA DE SEGUROS DE VIDA</t>
  </si>
  <si>
    <t>CONTABILIZA SUELDO OCTUBRE JORGE RAMON MORENO FRIAS</t>
  </si>
  <si>
    <t>CONTABILIZA SUELDO OCTUBRE CATALINA IGNACIA TAPIA DIAZ</t>
  </si>
  <si>
    <t>CONTABILIZA SUELDO NOVIEMBRE CATALINA IGNACIA TAPIA DIAZ</t>
  </si>
  <si>
    <t>CONTABILIZA SUELDO NOVIEMBRE JORGE RAMON MORENO FRIAS</t>
  </si>
  <si>
    <t>CONTABILIZA ANTIC  AGUINALDOS Tapia Diaz Catalina Ignacia</t>
  </si>
  <si>
    <t>CONTABILIZA SUELDO DICIEMBRE Moreno Farias Jorge Ramon</t>
  </si>
  <si>
    <t>CONTABILIZA SUELDO DICIEMBRE Tapia Diaz Catalina Ignacia</t>
  </si>
  <si>
    <t>CONTABILIZA LEYES SOCIALES NOVIENBRE</t>
  </si>
  <si>
    <t>PAGO FORMULARIOS 29</t>
  </si>
  <si>
    <t>PAGA FACT. ASESORIAS Y SERVICIOS JV SPA</t>
  </si>
  <si>
    <t>2-1-05-001  PROVISIONES VARIAS</t>
  </si>
  <si>
    <t>CONTABILIZA LEYES SOCIALES DIECIEMBRE 2022</t>
  </si>
  <si>
    <t>CONTABILIZA SUELDO ENERO Tapia Diaz Catalina Ignacia</t>
  </si>
  <si>
    <t>CONTABILIZA SUELDO FEBRERO Tapia Diaz Catalina Ignacia</t>
  </si>
  <si>
    <t>CONTABILIZA SUELDO MARZO Tapia Diaz Catalina Ignacia</t>
  </si>
  <si>
    <t>CONTABILIZA SUELDO ABRIL Tapia Diaz Catalina Ignacia</t>
  </si>
  <si>
    <t>PAGA BH 125 ISRAEL ERNESTO CANALES FUENTES</t>
  </si>
  <si>
    <t>CONTABILIZA SUELDO MAYO Tapia Diaz Catalina Ignacia</t>
  </si>
  <si>
    <t>PAGA FACT. 6742 ASESORIAS Y SERVICIOS JV SPA</t>
  </si>
  <si>
    <t>PAGA F29 ABRIL</t>
  </si>
  <si>
    <t>PAGO FINIQUITO Moreno Farias Jorge Ramon</t>
  </si>
  <si>
    <t>TRANSFERENCIA SCD</t>
  </si>
  <si>
    <t>PAGA FACT. 361076 COMPAÃ‘ÃA DE SEGUROS DE VIDA CAMARA S.A.</t>
  </si>
  <si>
    <t>PAGA FACT. 40261 Super Software S.P.A.</t>
  </si>
  <si>
    <t>PAGO F.29 DICIEMBRE 2021</t>
  </si>
  <si>
    <t>PAGA FACT. 6364 - 6453 - 6550 ASESORIAS Y SERVICIOS JV SPA</t>
  </si>
  <si>
    <t>CONTABILIZA SUELDO JUNIO Tapia Diaz Catalina Ignacia</t>
  </si>
  <si>
    <t>PAGO FACTURAS ASESORIAS Y SERVICIOS JV SPA</t>
  </si>
  <si>
    <t>CONTABILIZA SUELDO JULIO Tapia Diaz Catalina Ignacia</t>
  </si>
  <si>
    <t>CONTABILIZA SUELDO AGOSTO Tapia Diaz Catalina Ignacia</t>
  </si>
  <si>
    <t>PAGA F29 AGOSTO</t>
  </si>
  <si>
    <t>CONTABILIZA SUELDO OCTUBRE Tapia Diaz Catalina Ignacia</t>
  </si>
  <si>
    <t>PROMOVER EL DESARROLLO DE ARTISTAS</t>
  </si>
  <si>
    <t>TERRANOVA #315</t>
  </si>
  <si>
    <t>PROVIDENCIA</t>
  </si>
  <si>
    <t>SANTIAGO</t>
  </si>
  <si>
    <t>65.081.798-2</t>
  </si>
  <si>
    <t>Balance Tributario</t>
  </si>
  <si>
    <t xml:space="preserve"> Acumulado mes/año</t>
  </si>
  <si>
    <t>Cuenta Contable</t>
  </si>
  <si>
    <t>Valores Acumulados</t>
  </si>
  <si>
    <t>Saldos</t>
  </si>
  <si>
    <t>Inventario</t>
  </si>
  <si>
    <t>Resultados</t>
  </si>
  <si>
    <t>Débitos</t>
  </si>
  <si>
    <t>Créditos</t>
  </si>
  <si>
    <t>Deudor</t>
  </si>
  <si>
    <t>Acreedor</t>
  </si>
  <si>
    <t>Pérdida</t>
  </si>
  <si>
    <t>Ganancia</t>
  </si>
  <si>
    <t>1-1-01-002  BANCO BCI</t>
  </si>
  <si>
    <t>1-1-04-002  ANTICIPO DE SUELDOS</t>
  </si>
  <si>
    <t>2-1-05-001  PROVISION VACACIONES</t>
  </si>
  <si>
    <t>3-1-01-003  RESULTADOS ACUMULADOS</t>
  </si>
  <si>
    <t>5-2-01-001  REMUNERACIONES</t>
  </si>
  <si>
    <t>5-2-01-002  APORTES PATRONALES</t>
  </si>
  <si>
    <t>Sub-Totales</t>
  </si>
  <si>
    <t>Pérdidas / Ganancias</t>
  </si>
  <si>
    <t>Total General</t>
  </si>
  <si>
    <t>BANCO BCI</t>
  </si>
  <si>
    <t>ANTICIPO DE SUELDOS</t>
  </si>
  <si>
    <t>PROVEEDORES</t>
  </si>
  <si>
    <t>HONORARIOS POR PAGAR</t>
  </si>
  <si>
    <t>SUELDOS POR PAGAR</t>
  </si>
  <si>
    <t>CUENTAS POR PAGAR</t>
  </si>
  <si>
    <t>CTA CTE SCD</t>
  </si>
  <si>
    <t>ISAPRES</t>
  </si>
  <si>
    <t>CCAF LOS ANDES</t>
  </si>
  <si>
    <t>MUTUAL SEGURIDAD IPS</t>
  </si>
  <si>
    <t>PROVISION VACACIONES</t>
  </si>
  <si>
    <t>CAPITAL</t>
  </si>
  <si>
    <t>RESULTADOS ACUMULADOS</t>
  </si>
  <si>
    <t>REMUNERACIONES</t>
  </si>
  <si>
    <t>APORTES PATRONALES</t>
  </si>
  <si>
    <t>CONTABILIZA SUELDO NOVIEMBRE Tapia Diaz Catalina Ignacia</t>
  </si>
  <si>
    <t>Empresa:</t>
  </si>
  <si>
    <t>Mes/Año:</t>
  </si>
  <si>
    <t>Norma:</t>
  </si>
  <si>
    <t>Tributaria</t>
  </si>
  <si>
    <t>Moneda:</t>
  </si>
  <si>
    <t>Peso Chileno</t>
  </si>
  <si>
    <t>Balance General S.V.S. Tributario</t>
  </si>
  <si>
    <t xml:space="preserve">ACTIVOS                                 </t>
  </si>
  <si>
    <t xml:space="preserve">     ACTIVOS CIRCULANTES                     </t>
  </si>
  <si>
    <t xml:space="preserve">          DISPONIBLE                              </t>
  </si>
  <si>
    <t xml:space="preserve">                    1-1-01-002 BANCO BCI                    </t>
  </si>
  <si>
    <t xml:space="preserve">                                             </t>
  </si>
  <si>
    <t xml:space="preserve">     TOTAL ACTIVOS CIRCULANTES               </t>
  </si>
  <si>
    <t xml:space="preserve">     ACTIVOS FIJOS                           </t>
  </si>
  <si>
    <t xml:space="preserve">     TOTAL ACTIVOS FIJOS                     </t>
  </si>
  <si>
    <t xml:space="preserve">     OTROS ACTIVOS                           </t>
  </si>
  <si>
    <t xml:space="preserve">     TOTAL OTROS ACTIVOS                     </t>
  </si>
  <si>
    <t xml:space="preserve">                                        </t>
  </si>
  <si>
    <t xml:space="preserve">TOTAL ACTIVOS                           </t>
  </si>
  <si>
    <t xml:space="preserve">PASIVOS                                 </t>
  </si>
  <si>
    <t xml:space="preserve">     PASIVOS CIRCULANTES                     </t>
  </si>
  <si>
    <t xml:space="preserve">          CUENTAS POR PAGAR                       </t>
  </si>
  <si>
    <t xml:space="preserve">                    2-1-02-001 PROVEEDORES                  </t>
  </si>
  <si>
    <t xml:space="preserve">                    2-1-02-002 HONORARIOS POR PAGAR         </t>
  </si>
  <si>
    <t xml:space="preserve">                    2-1-02-007 CUENTAS POR PAGAR            </t>
  </si>
  <si>
    <t xml:space="preserve">                    2-1-02-008 CTA CTE SCD                  </t>
  </si>
  <si>
    <t xml:space="preserve">          ACREEDORES VARIOS                       </t>
  </si>
  <si>
    <t xml:space="preserve">                    2-1-03-001 AFP                          </t>
  </si>
  <si>
    <t xml:space="preserve">                    2-1-03-002 ISAPRES                      </t>
  </si>
  <si>
    <t xml:space="preserve">                    2-1-03-004 CCAF LOS ANDES               </t>
  </si>
  <si>
    <t xml:space="preserve">                    2-1-03-005 MUTUAL SEGURIDAD IPS         </t>
  </si>
  <si>
    <t xml:space="preserve">          PROVISIONES                             </t>
  </si>
  <si>
    <t xml:space="preserve">                    2-1-05-001 PROVISION VACACIONES         </t>
  </si>
  <si>
    <t xml:space="preserve">     TOTAL PASIVOS CIRCULANTES               </t>
  </si>
  <si>
    <t xml:space="preserve">     PASIVOS LARGO PLAZO                     </t>
  </si>
  <si>
    <t xml:space="preserve">     TOTAL PASIVOS LARGO PLAZO               </t>
  </si>
  <si>
    <t xml:space="preserve">     INTERES MINORITARIO                     </t>
  </si>
  <si>
    <t xml:space="preserve">     TOTAL INTERES MINORITARIO               </t>
  </si>
  <si>
    <t xml:space="preserve">     PATRIMONIO                              </t>
  </si>
  <si>
    <t xml:space="preserve">          PATRIMONIO                              </t>
  </si>
  <si>
    <t xml:space="preserve">                    3-1-01-001 CAPITAL                      </t>
  </si>
  <si>
    <t xml:space="preserve">                    3-1-01-003 RESULTADOS ACUMULADOS        </t>
  </si>
  <si>
    <t xml:space="preserve">     TOTAL PATRIMONIO                        </t>
  </si>
  <si>
    <t xml:space="preserve">     UTILIDAD (PERDIDA) DEL EJERCICIO   </t>
  </si>
  <si>
    <t xml:space="preserve">TOTAL PASIVOS                           </t>
  </si>
  <si>
    <t>Estado de Resultados Tributario</t>
  </si>
  <si>
    <t>Saldo anterior del período</t>
  </si>
  <si>
    <t xml:space="preserve">INGRESO DE EXPLOTACION                  </t>
  </si>
  <si>
    <t xml:space="preserve">TOTAL INGRESO DE EXPLOTACION            </t>
  </si>
  <si>
    <t xml:space="preserve">COSTOS DE EXPLOTACION                   </t>
  </si>
  <si>
    <t xml:space="preserve">TOTAL COSTOS DE EXPLOTACION             </t>
  </si>
  <si>
    <t xml:space="preserve">     MARGEN DE EXPLOTACION              </t>
  </si>
  <si>
    <t xml:space="preserve">GASTOS DE ADMINISTRACION Y VENTAS       </t>
  </si>
  <si>
    <t xml:space="preserve">          GASTOS DE ADM. Y VENTAS                 </t>
  </si>
  <si>
    <t xml:space="preserve">                    5-2-01-001 REMUNERACIONES               </t>
  </si>
  <si>
    <t xml:space="preserve">                    5-2-01-002 APORTES PATRONALES           </t>
  </si>
  <si>
    <t xml:space="preserve">                    5-2-01-011 GASTOS BANCARIOS             </t>
  </si>
  <si>
    <t xml:space="preserve">                    5-2-01-036 GASTOS DE VACACIONES         </t>
  </si>
  <si>
    <t xml:space="preserve">TOTAL GASTOS DE ADMINISTRACION Y VENTAS </t>
  </si>
  <si>
    <t xml:space="preserve">     RESULTADO OPERACIONAL              </t>
  </si>
  <si>
    <t xml:space="preserve">INGRESOS NO OPERACIONALES               </t>
  </si>
  <si>
    <t xml:space="preserve">TOTAL INGRESOS NO OPERACIONALES         </t>
  </si>
  <si>
    <t xml:space="preserve">GASTOS NO OPERACIONALES                 </t>
  </si>
  <si>
    <t xml:space="preserve">TOTAL GASTOS NO OPERACIONALES           </t>
  </si>
  <si>
    <t xml:space="preserve">     RESULTADO NO OPERACIONAL           </t>
  </si>
  <si>
    <t>CONTABILIZA SUELDO dic Tapia Diaz</t>
  </si>
  <si>
    <t>CONTABILIZA LEYES SOCIALES NOVIEMBTRE</t>
  </si>
  <si>
    <t>Paga fa 43910 La plaza</t>
  </si>
  <si>
    <t xml:space="preserve">Saldo según Cartola </t>
  </si>
  <si>
    <t>Informe : Libro Mayor</t>
  </si>
  <si>
    <t>Sistema : Incluye toda la contabilización de todos los Sistemas.</t>
  </si>
  <si>
    <t>Moneda: 01 - Peso Chileno</t>
  </si>
  <si>
    <t>Norma: Tributaria</t>
  </si>
  <si>
    <t>Areas de Negocios:Todas</t>
  </si>
  <si>
    <t>FECHA</t>
  </si>
  <si>
    <t xml:space="preserve"> DEBE</t>
  </si>
  <si>
    <t>HABER</t>
  </si>
  <si>
    <t>SALDO</t>
  </si>
  <si>
    <t>DESCRIPCION</t>
  </si>
  <si>
    <t>SALDO ANTERIOR DE LA CUENTA: 1-1-01-002  BANCO BCI</t>
  </si>
  <si>
    <t>PAGO LEYES SOCIALES DICIEMBRE</t>
  </si>
  <si>
    <t xml:space="preserve"> </t>
  </si>
  <si>
    <t>5-2-01-032</t>
  </si>
  <si>
    <t>ASESORIAS</t>
  </si>
  <si>
    <t>02</t>
  </si>
  <si>
    <t>5-2-01-032  ASESORIAS</t>
  </si>
  <si>
    <t>03</t>
  </si>
  <si>
    <t>2-1-03-003</t>
  </si>
  <si>
    <t xml:space="preserve">FONASA - INP                                                </t>
  </si>
  <si>
    <t>5-2-01-031</t>
  </si>
  <si>
    <t>GASTOS ADMINISTRATIVOS</t>
  </si>
  <si>
    <t>2-1-04-006</t>
  </si>
  <si>
    <t>IMPUESTOS POR PAGAR</t>
  </si>
  <si>
    <t>LIQUIDO A PAGO Tapia Diaz Catalina Ignacia</t>
  </si>
  <si>
    <t>CONTABILIZA SUELDO Febrero Tapia Diaz</t>
  </si>
  <si>
    <t>LIQUIDO A PAGO Torres Castro Christian Mauricio</t>
  </si>
  <si>
    <t>PAGO LEYES SOCIALES ENERO</t>
  </si>
  <si>
    <t>Pago leyes sociales Abril</t>
  </si>
  <si>
    <t>Pago leyes sociales Mayo</t>
  </si>
  <si>
    <t>Pago Leyes Sociales Junio</t>
  </si>
  <si>
    <t>EGRESO PAGO DE LEYES SOCIALES PREVIRED-PERIODO 082023</t>
  </si>
  <si>
    <t>EGRESO PAGO DE LEYES SOCIALES PREVIRED-PERIODO 092023</t>
  </si>
  <si>
    <t>EGRESO PAGO DE LEYES SOCIALES PREVIRED-PERIODO 102023</t>
  </si>
  <si>
    <t>30/07/2023</t>
  </si>
  <si>
    <t>Rut</t>
  </si>
  <si>
    <t>Paga 7781 7782 y 7784 ASESORIAS Y SERVICIOS JV SPA</t>
  </si>
  <si>
    <t>PAGO LEYES SOCIALES FEBRERO</t>
  </si>
  <si>
    <t>Pago leyes Sociales Marzo</t>
  </si>
  <si>
    <t>TRANSFER A SCD</t>
  </si>
  <si>
    <t>TRANSFER SCD JULIO</t>
  </si>
  <si>
    <t>CENT DE EGRESO PAGO DE IMPTOS F29 PERIODO 092023</t>
  </si>
  <si>
    <t>10/01/2023</t>
  </si>
  <si>
    <t>30/01/2023</t>
  </si>
  <si>
    <t>10/02/2023</t>
  </si>
  <si>
    <t>28/02/2023</t>
  </si>
  <si>
    <t>07/03/2023</t>
  </si>
  <si>
    <t>10/03/2023</t>
  </si>
  <si>
    <t>30/03/2023</t>
  </si>
  <si>
    <t>10/04/2023</t>
  </si>
  <si>
    <t>10/05/2023</t>
  </si>
  <si>
    <t>31/05/2023</t>
  </si>
  <si>
    <t>13/06/2023</t>
  </si>
  <si>
    <t>13/07/2023</t>
  </si>
  <si>
    <t>11/08/2023</t>
  </si>
  <si>
    <t>13/09/2023</t>
  </si>
  <si>
    <t>13/10/2023</t>
  </si>
  <si>
    <t>16/10/2023</t>
  </si>
  <si>
    <t>13/11/2023</t>
  </si>
  <si>
    <t>1-1-04-001</t>
  </si>
  <si>
    <t xml:space="preserve">ANTICIPOS A PROVEEDORES                                     </t>
  </si>
  <si>
    <t>Paga sueldo Catalina Tapia</t>
  </si>
  <si>
    <t>Paga sueldo Christian Torres</t>
  </si>
  <si>
    <t>Catalina Tapia</t>
  </si>
  <si>
    <t>Christian Torres</t>
  </si>
  <si>
    <t>Pago de sueldo a Tapia Diaz</t>
  </si>
  <si>
    <t>Pago de sueldo a Torres Castro</t>
  </si>
  <si>
    <t>1-1-04-001  ANTICIPOS A PROVEEDORES</t>
  </si>
  <si>
    <t>2-1-03-003  FONASA - INP</t>
  </si>
  <si>
    <t>5-2-01-031  GASTOS ADMINISTRATIVOS</t>
  </si>
  <si>
    <t xml:space="preserve">          DEUDORES VARIOS                         </t>
  </si>
  <si>
    <t xml:space="preserve">                    1-1-04-001 ANTICIPOS A PROVEEDORES      </t>
  </si>
  <si>
    <t xml:space="preserve">                    1-1-04-002 ANTICIPO DE SUELDOS          </t>
  </si>
  <si>
    <t xml:space="preserve">                    2-1-02-003 SUELDOS POR PAGAR            </t>
  </si>
  <si>
    <t xml:space="preserve">                    2-1-03-003 FONASA - INP                 </t>
  </si>
  <si>
    <t xml:space="preserve">                    5-2-01-003 SEGUROS DE VIDA              </t>
  </si>
  <si>
    <t xml:space="preserve">                    5-2-01-014 MULTAS E INTERESES           </t>
  </si>
  <si>
    <t xml:space="preserve">                    5-2-01-027 COMISIONES BANCO             </t>
  </si>
  <si>
    <t xml:space="preserve">                    5-2-01-031 GASTOS ADMINISTRATIVOS       </t>
  </si>
  <si>
    <t xml:space="preserve">                    5-2-01-032 ASESORIAS                    </t>
  </si>
  <si>
    <t xml:space="preserve">                    5-2-01-033 GASTOS HONORARIOS            </t>
  </si>
  <si>
    <t>E</t>
  </si>
  <si>
    <t>pago de sueldo Torres Castro Christian Mauricio</t>
  </si>
  <si>
    <t>pago de sueldo Tapia Diaz Catalina Ignacia</t>
  </si>
  <si>
    <t>TIPO</t>
  </si>
  <si>
    <t>76.352.563-5</t>
  </si>
  <si>
    <t>ASESORIAS Y SERVICIOS JV SPA</t>
  </si>
  <si>
    <t>ANTIC  AGUINALDOS Tapia Diaz Catalina Ignacia</t>
  </si>
  <si>
    <t>ANTIC  AGUINALDOS Torres Castro Christian Mauricio</t>
  </si>
  <si>
    <t>18955650-0</t>
  </si>
  <si>
    <t>TAPIA  DIAZ, CATALINA IGNACIA</t>
  </si>
  <si>
    <t>10491400-4</t>
  </si>
  <si>
    <t>TORRES  CASTRO, CHRISTIAN MAURICIO</t>
  </si>
  <si>
    <t>EGRESO PAGO DE LEYES SOCIALES PREVIRED-PERIODO 072023</t>
  </si>
  <si>
    <t>PAGAFA 429793 COMPAÑÍA DE SEGUROS DE VIDA CAMARA S.A.</t>
  </si>
  <si>
    <t>A Diciembre/2023</t>
  </si>
  <si>
    <t xml:space="preserve">          IMPUESTOS POR PAGAR                     </t>
  </si>
  <si>
    <t xml:space="preserve">                    2-1-04-006 IMPUESTOS POR PAGAR          </t>
  </si>
  <si>
    <t>Saldo del 12/2023</t>
  </si>
  <si>
    <t>Saldo al 12/2023</t>
  </si>
  <si>
    <t>Contabiliza devolucion a Scd</t>
  </si>
  <si>
    <t>Paga anticipo  Israel Canales</t>
  </si>
  <si>
    <t>Activos</t>
  </si>
  <si>
    <t>Saldo</t>
  </si>
  <si>
    <t>Pasivos</t>
  </si>
  <si>
    <t>PAGO SCD</t>
  </si>
  <si>
    <t>PAGO SUELDO ENERO CATALINA TAPIA</t>
  </si>
  <si>
    <t>PAGO SUELDO ENERO CHRISTIAN TORRES</t>
  </si>
  <si>
    <t>PAGO FACT 8802 SOCIEDAD DE PROFESIONALES JV LTDA</t>
  </si>
  <si>
    <t>28-02-2024</t>
  </si>
  <si>
    <t>PAGO SUELDO FEBRERO CATALINA TAPIA</t>
  </si>
  <si>
    <t>PAGO SUELDO FEBRERO CHRISTIAN TORRES</t>
  </si>
  <si>
    <t>PAGO A SCD</t>
  </si>
  <si>
    <t>PAGO SUELDO MARZO CATALINA TAPIA</t>
  </si>
  <si>
    <t>PAGO SUELDO MARZO CHRISTIAN TORRES</t>
  </si>
  <si>
    <t>04</t>
  </si>
  <si>
    <t>5-2-01-036</t>
  </si>
  <si>
    <t>GASTOS DE VACACIONES</t>
  </si>
  <si>
    <t>05</t>
  </si>
  <si>
    <t>06</t>
  </si>
  <si>
    <t>T</t>
  </si>
  <si>
    <t>I</t>
  </si>
  <si>
    <t>PAGO SUELDO ABRIL CHRISTIAN TORRES</t>
  </si>
  <si>
    <t>PAGO SUELDO ABRIL CATALINA TAPIA</t>
  </si>
  <si>
    <t>TRASPASO DESDE LA CSD</t>
  </si>
  <si>
    <t>TRASPASO DESDE LA SCD</t>
  </si>
  <si>
    <t>PAGO FACTURAS JV ENE-FEB-MAR-ABR</t>
  </si>
  <si>
    <t>PAGO LEYES SOCIALES ABRIL- MAYO</t>
  </si>
  <si>
    <t>PAGO SUELDOS JUNIO CHRISTIAN TORRES</t>
  </si>
  <si>
    <t>PAGO SUELDOS JUNIO CATALINA TAPIA</t>
  </si>
  <si>
    <t>5-2-01-036  GASTOS DE VACACIONES</t>
  </si>
  <si>
    <t>00000008</t>
  </si>
  <si>
    <t>00000009</t>
  </si>
  <si>
    <t>00000011</t>
  </si>
  <si>
    <t>00000012</t>
  </si>
  <si>
    <t>00000014</t>
  </si>
  <si>
    <t>00000015</t>
  </si>
  <si>
    <t>00000017</t>
  </si>
  <si>
    <t>00000020</t>
  </si>
  <si>
    <t>00000032</t>
  </si>
  <si>
    <t>00000038</t>
  </si>
  <si>
    <t>00000033</t>
  </si>
  <si>
    <t>00000039</t>
  </si>
  <si>
    <t>00000040</t>
  </si>
  <si>
    <t>00000037</t>
  </si>
  <si>
    <t>00000036</t>
  </si>
  <si>
    <t>96.909.050-3</t>
  </si>
  <si>
    <t>Dcto</t>
  </si>
  <si>
    <t>FA</t>
  </si>
  <si>
    <t>Numero</t>
  </si>
  <si>
    <t>Nombre</t>
  </si>
  <si>
    <t>ID</t>
  </si>
  <si>
    <t>Fecha de ingreso</t>
  </si>
  <si>
    <t>CCSAP</t>
  </si>
  <si>
    <t>CC nombre</t>
  </si>
  <si>
    <t>MES 1</t>
  </si>
  <si>
    <t>MES 2</t>
  </si>
  <si>
    <t>MES 3</t>
  </si>
  <si>
    <t>Prom_Renta Variable</t>
  </si>
  <si>
    <t>SUELDO BASE PACTADO</t>
  </si>
  <si>
    <t>Dias de Vacaciones Totales</t>
  </si>
  <si>
    <t>Provision Acum_Vac para Sueldo Base + Renta Variable</t>
  </si>
  <si>
    <t>UNA</t>
  </si>
  <si>
    <t>Unión Nacional de Artistas - UNA</t>
  </si>
  <si>
    <t/>
  </si>
  <si>
    <t>00000041</t>
  </si>
  <si>
    <t>PAGO SUELDOS DIFERENCIAS 2023 CHRISTIAN TORRES</t>
  </si>
  <si>
    <t>PAGO SUELDOS DIFERENCIAS 2023 CATALINA TAPIA</t>
  </si>
  <si>
    <t>CUENTA</t>
  </si>
  <si>
    <t>N° COMPROBANTE</t>
  </si>
  <si>
    <t>02-01-2024</t>
  </si>
  <si>
    <t>PAGO SUELDOS DIFERENCIAS 2023</t>
  </si>
  <si>
    <t>30-01-2024</t>
  </si>
  <si>
    <t>28-03-2024</t>
  </si>
  <si>
    <t>09-04-2024</t>
  </si>
  <si>
    <t>02-05-2024</t>
  </si>
  <si>
    <t>27-05-2024</t>
  </si>
  <si>
    <t>30-05-2024</t>
  </si>
  <si>
    <t>02-06-2024</t>
  </si>
  <si>
    <t>06-06-2024</t>
  </si>
  <si>
    <t>30-06-2024</t>
  </si>
  <si>
    <t>DIFERENCIA SUELDO CATALINA TAPIA FEBRERO</t>
  </si>
  <si>
    <t>07</t>
  </si>
  <si>
    <t>2-1-04-005</t>
  </si>
  <si>
    <t>IMPUESTO UNICO</t>
  </si>
  <si>
    <t>5-2-01-026</t>
  </si>
  <si>
    <t xml:space="preserve">PUBLICIDAD                                                  </t>
  </si>
  <si>
    <t>PAGO FACTURA SUPER SOFTWARE</t>
  </si>
  <si>
    <t>PAGO FACTURA JV</t>
  </si>
  <si>
    <t>04-07-2024</t>
  </si>
  <si>
    <t>11-07-2024</t>
  </si>
  <si>
    <t>PAGO AVISOS ASAMBLEA MOSTRADOR Y MERCURIO</t>
  </si>
  <si>
    <t>15-07-2024</t>
  </si>
  <si>
    <t>PAGO PROGRAMADOR WEB</t>
  </si>
  <si>
    <t>17-07-2024</t>
  </si>
  <si>
    <t>PAGO LEYES SOCIALES JULIO</t>
  </si>
  <si>
    <t>29-07-2024</t>
  </si>
  <si>
    <t>PAGO SUELDOS JULIO Tapia Diaz Catalina Ignacia</t>
  </si>
  <si>
    <t>PAGO SUELDOS JULIO Torres Castro Christian Mauricio</t>
  </si>
  <si>
    <t>2-1-04-005  IMPUESTO UNICO</t>
  </si>
  <si>
    <t>5-2-01-026  PUBLICIDAD</t>
  </si>
  <si>
    <t>08</t>
  </si>
  <si>
    <t>PAGA F29 AGOSTO 2024</t>
  </si>
  <si>
    <t>5-2-01-030</t>
  </si>
  <si>
    <t xml:space="preserve">GASTOS NOTARIALES                                           </t>
  </si>
  <si>
    <t>09-08-2024</t>
  </si>
  <si>
    <t>28-08-2024</t>
  </si>
  <si>
    <t>PAGO ARCHIVO JUDICIAL</t>
  </si>
  <si>
    <t>09</t>
  </si>
  <si>
    <t>PAGO SUELDOS SEPTIEMBRE CHRISTIAN TORRES</t>
  </si>
  <si>
    <t>PAGO SUELDOS SEPTIEMBRE CATALINA TAPIA</t>
  </si>
  <si>
    <t>02-09-2024</t>
  </si>
  <si>
    <t>PAGO SUELDOS AGOSTO MAURICIO TORRES</t>
  </si>
  <si>
    <t>PAGO SUELDOS AGOSTO CATALINA TAPIA</t>
  </si>
  <si>
    <t>05-09-2024</t>
  </si>
  <si>
    <t>PAGO ANTICIPO AGUINALDO</t>
  </si>
  <si>
    <t>PAGO FACTURA SOCIEDAD DE PROFESIONALES JV</t>
  </si>
  <si>
    <t>11-09-2024</t>
  </si>
  <si>
    <t>PAGO SCD LEYES SOCIALES</t>
  </si>
  <si>
    <t>25-09-2024</t>
  </si>
  <si>
    <t>PAGO CATALINA TAPIA FORMALIZACION DE DCMTO</t>
  </si>
  <si>
    <t>10</t>
  </si>
  <si>
    <t>01-10-2024</t>
  </si>
  <si>
    <t>657716</t>
  </si>
  <si>
    <t>70000</t>
  </si>
  <si>
    <t>08-10-2024</t>
  </si>
  <si>
    <t>PAGO SCD LEYES SOCIALES SEPT</t>
  </si>
  <si>
    <t>30-10-2024</t>
  </si>
  <si>
    <t>PAGO SUELDOS OCTUBRE CATALINA TAPIA</t>
  </si>
  <si>
    <t>PAGO SUELDOS OCTUBRE FERNANDA CASTILLO</t>
  </si>
  <si>
    <t>AL 31 de Octubre  2024</t>
  </si>
  <si>
    <t>5-2-01-030  GASTOS NOTARIALES</t>
  </si>
  <si>
    <t>11</t>
  </si>
  <si>
    <t>12</t>
  </si>
  <si>
    <t>Impuesto Trabajador</t>
  </si>
  <si>
    <t>Ok</t>
  </si>
  <si>
    <t>0</t>
  </si>
  <si>
    <t>750962</t>
  </si>
  <si>
    <t>1055388</t>
  </si>
  <si>
    <t>645452</t>
  </si>
  <si>
    <t>966297</t>
  </si>
  <si>
    <t>464003</t>
  </si>
  <si>
    <t>645425</t>
  </si>
  <si>
    <t>395120</t>
  </si>
  <si>
    <t>5000000</t>
  </si>
  <si>
    <t>280000</t>
  </si>
  <si>
    <t>981827</t>
  </si>
  <si>
    <t>30-07-2024</t>
  </si>
  <si>
    <t>00000065</t>
  </si>
  <si>
    <t>994782</t>
  </si>
  <si>
    <t>00000066</t>
  </si>
  <si>
    <t>76980</t>
  </si>
  <si>
    <t>00000067</t>
  </si>
  <si>
    <t>00000068</t>
  </si>
  <si>
    <t>00000070</t>
  </si>
  <si>
    <t>414655</t>
  </si>
  <si>
    <t>00000077</t>
  </si>
  <si>
    <t>74800</t>
  </si>
  <si>
    <t>11-11-2024</t>
  </si>
  <si>
    <t>14-11-2024</t>
  </si>
  <si>
    <t>19-11-2024</t>
  </si>
  <si>
    <t>PAGO FACTURAS JV</t>
  </si>
  <si>
    <t>PAGO RECIBIDO FONDO ESTATAL GANADO</t>
  </si>
  <si>
    <t>02-12-2024</t>
  </si>
  <si>
    <t>00000091</t>
  </si>
  <si>
    <t>PAGO SUELDOS NOVIEMBRE MARIA CASTILLO</t>
  </si>
  <si>
    <t>PAGO SUELDOS NOVIEMBRE CATALINA TAPIA</t>
  </si>
  <si>
    <t>19-12-2024</t>
  </si>
  <si>
    <t>00000092</t>
  </si>
  <si>
    <t xml:space="preserve"> Desde: 01-01-2024  Hasta: 31-12-2024</t>
  </si>
  <si>
    <t>Fecha: 31-03-2025</t>
  </si>
  <si>
    <t>DET.DE GASTO/INST.FINANCIERO</t>
  </si>
  <si>
    <t>8570578</t>
  </si>
  <si>
    <t>60000</t>
  </si>
  <si>
    <t>Al 31 Diciembre 2024</t>
  </si>
  <si>
    <t>FACT 8632 SOCIEDAD DE PROFESIONALES JV LTDA</t>
  </si>
  <si>
    <t>FACT N9750 SOC. DE PROFESIONALES JV</t>
  </si>
  <si>
    <t>FACT 47180 LA PLAZA SA</t>
  </si>
  <si>
    <t>FACT 47181 LA PLAZA SA</t>
  </si>
  <si>
    <t>FACT 51280 SUPER SOFTWARE SPA</t>
  </si>
  <si>
    <t>76.486.150-7</t>
  </si>
  <si>
    <t>LIQUIDO A PAGO Castillo Ruiz Maria Fernanda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</si>
</sst>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 &quot;$&quot;* #,##0_ ;_ &quot;$&quot;* \-#,##0_ ;_ &quot;$&quot;* &quot;-&quot;_ ;_ @_ "/>
    <numFmt numFmtId="164" formatCode="_-* #,##0_-;\-* #,##0_-;_-* &quot;-&quot;_-;_-@_-"/>
    <numFmt numFmtId="165" formatCode="_-* #,##0.00_-;\-* #,##0.00_-;_-* &quot;-&quot;??_-;_-@_-"/>
    <numFmt numFmtId="166" formatCode="_-* #,##0.00\ _€_-;\-* #,##0.00\ _€_-;_-* &quot;-&quot;??\ _€_-;_-@_-"/>
    <numFmt numFmtId="167" formatCode="#,##0_ ;[Red]\-#,##0\ "/>
    <numFmt numFmtId="168" formatCode="_-* #,##0.00\ _P_t_s_-;\-* #,##0.00\ _P_t_s_-;_-* &quot;-&quot;??\ _P_t_s_-;_-@_-"/>
    <numFmt numFmtId="169" formatCode="_-* #,##0.00\ _p_t_a_-;\-* #,##0.00\ _p_t_a_-;_-* &quot;-&quot;??\ _p_t_a_-;_-@_-"/>
    <numFmt numFmtId="170" formatCode="_(* #,##0_);_(* \(#,##0\);_(* &quot;-&quot;_);_(@_)"/>
    <numFmt numFmtId="171" formatCode="_-[$€-2]* #,##0.00_-;\-[$€-2]* #,##0.00_-;_-[$€-2]* &quot;-&quot;??_-"/>
    <numFmt numFmtId="172" formatCode="_(* #,##0\ &quot;pta&quot;_);_(* \(#,##0\ &quot;pta&quot;\);_(* &quot;-&quot;??\ &quot;pta&quot;_);_(@_)"/>
    <numFmt numFmtId="173" formatCode="_-* #,##0_-;\-* #,##0_-;_-* &quot;-&quot;??_-;_-@_-"/>
    <numFmt numFmtId="174" formatCode="0000000"/>
    <numFmt numFmtId="175" formatCode="dd/mm/yy;@"/>
    <numFmt numFmtId="176" formatCode="dd/mm/yyyy;@"/>
    <numFmt numFmtId="177" formatCode="#,##0\ ;\(#,##0\ \)"/>
    <numFmt numFmtId="178" formatCode="###,###,###,##0"/>
    <numFmt numFmtId="179" formatCode="0_ ;\-0\ "/>
    <numFmt numFmtId="180" formatCode="dd\-mm\-yyyy;@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Book Antiqua"/>
      <family val="1"/>
    </font>
    <font>
      <sz val="10"/>
      <name val="Tms Rmn"/>
    </font>
    <font>
      <b/>
      <sz val="12"/>
      <name val="Verdana"/>
      <family val="2"/>
    </font>
    <font>
      <sz val="8"/>
      <name val="Verdana"/>
      <family val="2"/>
    </font>
    <font>
      <sz val="10"/>
      <name val="Courier"/>
      <family val="3"/>
    </font>
    <font>
      <sz val="10"/>
      <name val="MS Sans Serif"/>
      <family val="2"/>
    </font>
    <font>
      <b/>
      <sz val="10"/>
      <name val="Verdana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8"/>
      <name val="Cavolini"/>
      <family val="4"/>
    </font>
    <font>
      <sz val="8"/>
      <color theme="1"/>
      <name val="Cavolini"/>
      <family val="4"/>
    </font>
    <font>
      <b/>
      <sz val="8"/>
      <name val="Cavolini"/>
      <family val="4"/>
    </font>
    <font>
      <sz val="8"/>
      <color theme="1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sz val="9"/>
      <color theme="1"/>
      <name val="Aptos Narrow"/>
      <family val="2"/>
    </font>
    <font>
      <sz val="9"/>
      <color rgb="FFFF0000"/>
      <name val="Aptos Narrow"/>
      <family val="2"/>
    </font>
    <font>
      <sz val="10"/>
      <color theme="1"/>
      <name val="Aptos Narrow"/>
      <family val="2"/>
    </font>
    <font>
      <sz val="10"/>
      <name val="Aptos Narrow"/>
      <family val="2"/>
    </font>
    <font>
      <sz val="14"/>
      <name val="Aptos Narrow"/>
      <family val="2"/>
    </font>
    <font>
      <sz val="9"/>
      <color theme="1"/>
      <name val="Aptos"/>
      <family val="2"/>
    </font>
    <font>
      <b/>
      <sz val="9"/>
      <name val="Aptos"/>
      <family val="2"/>
    </font>
    <font>
      <sz val="9"/>
      <name val="Aptos"/>
      <family val="2"/>
    </font>
    <font>
      <u/>
      <sz val="9"/>
      <color indexed="8"/>
      <name val="Aptos"/>
      <family val="2"/>
    </font>
    <font>
      <b/>
      <sz val="9"/>
      <color theme="1"/>
      <name val="Aptos"/>
      <family val="2"/>
    </font>
    <font>
      <b/>
      <sz val="9"/>
      <color indexed="8"/>
      <name val="Aptos"/>
      <family val="2"/>
    </font>
    <font>
      <sz val="9"/>
      <color indexed="8"/>
      <name val="Aptos"/>
      <family val="2"/>
    </font>
    <font>
      <b/>
      <u/>
      <sz val="9"/>
      <color theme="1"/>
      <name val="Aptos"/>
      <family val="2"/>
    </font>
    <font>
      <sz val="9"/>
      <color rgb="FFFF00FF"/>
      <name val="Aptos"/>
      <family val="2"/>
    </font>
    <font>
      <sz val="9"/>
      <name val="Aptos Narrow"/>
      <family val="2"/>
    </font>
    <font>
      <b/>
      <sz val="9"/>
      <color theme="1"/>
      <name val="Aptos Narrow"/>
      <family val="2"/>
    </font>
    <font>
      <b/>
      <sz val="9"/>
      <name val="Aptos Narrow"/>
      <family val="2"/>
    </font>
    <font>
      <sz val="9"/>
      <color theme="1"/>
      <name val="Calibri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7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4" fontId="1" fillId="0" borderId="0" applyFont="0" applyFill="0" applyBorder="0" applyAlignment="0" applyProtection="0"/>
    <xf numFmtId="37" fontId="18" fillId="0" borderId="0">
      <alignment horizontal="center"/>
    </xf>
    <xf numFmtId="38" fontId="19" fillId="0" borderId="0"/>
    <xf numFmtId="2" fontId="20" fillId="0" borderId="0">
      <alignment horizontal="center"/>
      <protection locked="0"/>
    </xf>
    <xf numFmtId="170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3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2" fontId="18" fillId="0" borderId="0" applyFont="0" applyFill="0" applyBorder="0" applyAlignment="0" applyProtection="0"/>
    <xf numFmtId="0" fontId="21" fillId="34" borderId="0" applyNumberFormat="0" applyBorder="0" applyAlignment="0" applyProtection="0"/>
    <xf numFmtId="0" fontId="22" fillId="0" borderId="0" applyNumberFormat="0" applyFont="0" applyFill="0" applyBorder="0" applyProtection="0">
      <alignment vertical="top" wrapText="1"/>
    </xf>
    <xf numFmtId="165" fontId="18" fillId="0" borderId="0" applyFont="0" applyFill="0" applyBorder="0" applyAlignment="0" applyProtection="0"/>
    <xf numFmtId="0" fontId="23" fillId="0" borderId="0"/>
    <xf numFmtId="0" fontId="18" fillId="0" borderId="0"/>
    <xf numFmtId="0" fontId="18" fillId="0" borderId="0"/>
    <xf numFmtId="0" fontId="24" fillId="0" borderId="0" applyNumberFormat="0" applyFont="0" applyFill="0" applyBorder="0" applyAlignment="0" applyProtection="0">
      <alignment horizontal="left"/>
    </xf>
    <xf numFmtId="3" fontId="18" fillId="0" borderId="0" applyFill="0" applyBorder="0" applyAlignment="0" applyProtection="0"/>
    <xf numFmtId="0" fontId="25" fillId="34" borderId="0" applyNumberFormat="0" applyBorder="0" applyAlignment="0" applyProtection="0"/>
    <xf numFmtId="172" fontId="18" fillId="0" borderId="0" applyFont="0" applyFill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9" fontId="1" fillId="0" borderId="0" applyFont="0" applyFill="0" applyBorder="0" applyAlignment="0" applyProtection="0"/>
    <xf numFmtId="168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7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8" fillId="0" borderId="0"/>
    <xf numFmtId="0" fontId="29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351">
    <xf numFmtId="0" fontId="0" fillId="0" borderId="0" xfId="0"/>
    <xf numFmtId="0" fontId="30" fillId="36" borderId="18" xfId="93" applyFont="1" applyFill="1" applyBorder="1" applyAlignment="1">
      <alignment horizontal="center"/>
    </xf>
    <xf numFmtId="167" fontId="30" fillId="36" borderId="18" xfId="93" applyNumberFormat="1" applyFont="1" applyFill="1" applyBorder="1" applyAlignment="1">
      <alignment horizontal="center"/>
    </xf>
    <xf numFmtId="175" fontId="30" fillId="36" borderId="20" xfId="93" applyNumberFormat="1" applyFont="1" applyFill="1" applyBorder="1" applyAlignment="1">
      <alignment horizontal="center"/>
    </xf>
    <xf numFmtId="0" fontId="30" fillId="36" borderId="20" xfId="93" applyFont="1" applyFill="1" applyBorder="1" applyAlignment="1">
      <alignment horizontal="center"/>
    </xf>
    <xf numFmtId="0" fontId="31" fillId="36" borderId="16" xfId="93" applyFont="1" applyFill="1" applyBorder="1"/>
    <xf numFmtId="0" fontId="31" fillId="0" borderId="0" xfId="0" applyFont="1"/>
    <xf numFmtId="0" fontId="31" fillId="0" borderId="0" xfId="0" applyFont="1" applyAlignment="1">
      <alignment horizontal="left"/>
    </xf>
    <xf numFmtId="0" fontId="32" fillId="0" borderId="0" xfId="93" applyFont="1"/>
    <xf numFmtId="0" fontId="32" fillId="0" borderId="0" xfId="94" applyFont="1" applyAlignment="1">
      <alignment vertical="center"/>
    </xf>
    <xf numFmtId="0" fontId="32" fillId="0" borderId="0" xfId="94" applyFont="1" applyAlignment="1">
      <alignment horizontal="center" vertical="center"/>
    </xf>
    <xf numFmtId="0" fontId="30" fillId="0" borderId="0" xfId="94" applyFont="1" applyAlignment="1">
      <alignment horizontal="center" vertical="center"/>
    </xf>
    <xf numFmtId="177" fontId="32" fillId="0" borderId="0" xfId="93" applyNumberFormat="1" applyFont="1" applyAlignment="1">
      <alignment horizontal="left"/>
    </xf>
    <xf numFmtId="0" fontId="30" fillId="0" borderId="0" xfId="93" applyFont="1"/>
    <xf numFmtId="177" fontId="30" fillId="0" borderId="0" xfId="93" applyNumberFormat="1" applyFont="1" applyAlignment="1">
      <alignment horizontal="left"/>
    </xf>
    <xf numFmtId="177" fontId="30" fillId="0" borderId="0" xfId="93" applyNumberFormat="1" applyFont="1"/>
    <xf numFmtId="0" fontId="30" fillId="0" borderId="19" xfId="93" applyNumberFormat="1" applyFont="1" applyBorder="1" applyAlignment="1">
      <alignment horizontal="center"/>
    </xf>
    <xf numFmtId="0" fontId="31" fillId="0" borderId="0" xfId="93" applyFont="1"/>
    <xf numFmtId="0" fontId="30" fillId="0" borderId="19" xfId="93" applyFont="1" applyBorder="1" applyAlignment="1">
      <alignment horizontal="center"/>
    </xf>
    <xf numFmtId="0" fontId="30" fillId="0" borderId="0" xfId="94" applyFont="1" applyAlignment="1">
      <alignment horizontal="left" vertical="center"/>
    </xf>
    <xf numFmtId="175" fontId="30" fillId="0" borderId="19" xfId="93" applyNumberFormat="1" applyFont="1" applyBorder="1" applyAlignment="1">
      <alignment horizontal="center"/>
    </xf>
    <xf numFmtId="167" fontId="30" fillId="0" borderId="19" xfId="93" applyNumberFormat="1" applyFont="1" applyBorder="1"/>
    <xf numFmtId="167" fontId="30" fillId="36" borderId="20" xfId="93" applyNumberFormat="1" applyFont="1" applyFill="1" applyBorder="1"/>
    <xf numFmtId="167" fontId="32" fillId="0" borderId="24" xfId="93" applyNumberFormat="1" applyFont="1" applyBorder="1"/>
    <xf numFmtId="167" fontId="32" fillId="0" borderId="28" xfId="93" applyNumberFormat="1" applyFont="1" applyBorder="1"/>
    <xf numFmtId="0" fontId="33" fillId="0" borderId="0" xfId="0" applyFont="1"/>
    <xf numFmtId="0" fontId="33" fillId="0" borderId="0" xfId="0" applyFont="1" applyAlignment="1">
      <alignment horizontal="left"/>
    </xf>
    <xf numFmtId="173" fontId="33" fillId="0" borderId="0" xfId="91" applyNumberFormat="1" applyFont="1"/>
    <xf numFmtId="0" fontId="35" fillId="36" borderId="18" xfId="93" applyFont="1" applyFill="1" applyBorder="1" applyAlignment="1">
      <alignment horizontal="center"/>
    </xf>
    <xf numFmtId="167" fontId="35" fillId="36" borderId="18" xfId="93" applyNumberFormat="1" applyFont="1" applyFill="1" applyBorder="1" applyAlignment="1">
      <alignment horizontal="center"/>
    </xf>
    <xf numFmtId="175" fontId="35" fillId="36" borderId="20" xfId="93" applyNumberFormat="1" applyFont="1" applyFill="1" applyBorder="1" applyAlignment="1">
      <alignment horizontal="center"/>
    </xf>
    <xf numFmtId="173" fontId="35" fillId="36" borderId="20" xfId="91" applyNumberFormat="1" applyFont="1" applyFill="1" applyBorder="1" applyAlignment="1">
      <alignment horizontal="center"/>
    </xf>
    <xf numFmtId="173" fontId="33" fillId="36" borderId="16" xfId="91" applyNumberFormat="1" applyFont="1" applyFill="1" applyBorder="1"/>
    <xf numFmtId="0" fontId="34" fillId="0" borderId="0" xfId="93" applyFont="1"/>
    <xf numFmtId="0" fontId="34" fillId="0" borderId="0" xfId="94" applyFont="1" applyAlignment="1">
      <alignment horizontal="center" vertical="center"/>
    </xf>
    <xf numFmtId="0" fontId="34" fillId="0" borderId="0" xfId="94" applyFont="1" applyAlignment="1">
      <alignment vertical="center"/>
    </xf>
    <xf numFmtId="0" fontId="35" fillId="0" borderId="0" xfId="94" applyFont="1" applyAlignment="1">
      <alignment horizontal="center" vertical="center"/>
    </xf>
    <xf numFmtId="177" fontId="34" fillId="0" borderId="0" xfId="93" applyNumberFormat="1" applyFont="1" applyAlignment="1">
      <alignment horizontal="left"/>
    </xf>
    <xf numFmtId="0" fontId="35" fillId="0" borderId="0" xfId="93" applyFont="1"/>
    <xf numFmtId="177" fontId="35" fillId="0" borderId="0" xfId="93" applyNumberFormat="1" applyFont="1" applyAlignment="1">
      <alignment horizontal="left"/>
    </xf>
    <xf numFmtId="177" fontId="35" fillId="0" borderId="0" xfId="93" applyNumberFormat="1" applyFont="1"/>
    <xf numFmtId="173" fontId="35" fillId="0" borderId="19" xfId="91" applyNumberFormat="1" applyFont="1" applyBorder="1" applyAlignment="1">
      <alignment horizontal="center"/>
    </xf>
    <xf numFmtId="173" fontId="35" fillId="0" borderId="19" xfId="91" applyNumberFormat="1" applyFont="1" applyBorder="1" applyAlignment="1">
      <alignment horizontal="right"/>
    </xf>
    <xf numFmtId="173" fontId="35" fillId="0" borderId="19" xfId="91" applyNumberFormat="1" applyFont="1" applyBorder="1"/>
    <xf numFmtId="173" fontId="35" fillId="36" borderId="20" xfId="91" applyNumberFormat="1" applyFont="1" applyFill="1" applyBorder="1"/>
    <xf numFmtId="173" fontId="34" fillId="0" borderId="24" xfId="91" applyNumberFormat="1" applyFont="1" applyBorder="1"/>
    <xf numFmtId="173" fontId="34" fillId="0" borderId="28" xfId="91" applyNumberFormat="1" applyFont="1" applyBorder="1"/>
    <xf numFmtId="175" fontId="35" fillId="0" borderId="19" xfId="93" applyNumberFormat="1" applyFont="1" applyBorder="1" applyAlignment="1">
      <alignment horizontal="center"/>
    </xf>
    <xf numFmtId="0" fontId="36" fillId="35" borderId="0" xfId="0" applyFont="1" applyFill="1"/>
    <xf numFmtId="0" fontId="37" fillId="35" borderId="0" xfId="0" applyFont="1" applyFill="1"/>
    <xf numFmtId="177" fontId="38" fillId="0" borderId="0" xfId="0" applyNumberFormat="1" applyFont="1"/>
    <xf numFmtId="0" fontId="38" fillId="0" borderId="0" xfId="0" applyFont="1"/>
    <xf numFmtId="49" fontId="39" fillId="0" borderId="0" xfId="165" applyNumberFormat="1" applyFont="1"/>
    <xf numFmtId="177" fontId="39" fillId="0" borderId="0" xfId="165" applyNumberFormat="1" applyFont="1"/>
    <xf numFmtId="49" fontId="39" fillId="0" borderId="30" xfId="165" applyNumberFormat="1" applyFont="1" applyBorder="1"/>
    <xf numFmtId="177" fontId="39" fillId="0" borderId="30" xfId="165" applyNumberFormat="1" applyFont="1" applyBorder="1"/>
    <xf numFmtId="177" fontId="38" fillId="0" borderId="30" xfId="0" applyNumberFormat="1" applyFont="1" applyBorder="1"/>
    <xf numFmtId="0" fontId="38" fillId="0" borderId="30" xfId="0" applyFont="1" applyBorder="1"/>
    <xf numFmtId="14" fontId="42" fillId="35" borderId="11" xfId="0" applyNumberFormat="1" applyFont="1" applyFill="1" applyBorder="1" applyAlignment="1">
      <alignment horizontal="left" vertical="center"/>
    </xf>
    <xf numFmtId="164" fontId="41" fillId="0" borderId="0" xfId="116" applyFont="1"/>
    <xf numFmtId="173" fontId="41" fillId="0" borderId="0" xfId="91" applyNumberFormat="1" applyFont="1"/>
    <xf numFmtId="49" fontId="41" fillId="0" borderId="0" xfId="0" applyNumberFormat="1" applyFont="1"/>
    <xf numFmtId="14" fontId="43" fillId="35" borderId="11" xfId="0" applyNumberFormat="1" applyFont="1" applyFill="1" applyBorder="1" applyAlignment="1">
      <alignment horizontal="center" vertical="center"/>
    </xf>
    <xf numFmtId="173" fontId="43" fillId="35" borderId="11" xfId="91" applyNumberFormat="1" applyFont="1" applyFill="1" applyBorder="1" applyAlignment="1">
      <alignment horizontal="center" vertical="center"/>
    </xf>
    <xf numFmtId="0" fontId="43" fillId="35" borderId="11" xfId="0" applyFont="1" applyFill="1" applyBorder="1" applyAlignment="1">
      <alignment vertical="center"/>
    </xf>
    <xf numFmtId="173" fontId="43" fillId="35" borderId="0" xfId="91" applyNumberFormat="1" applyFont="1" applyFill="1" applyBorder="1" applyAlignment="1">
      <alignment horizontal="center" vertical="center"/>
    </xf>
    <xf numFmtId="173" fontId="44" fillId="35" borderId="0" xfId="91" applyNumberFormat="1" applyFont="1" applyFill="1" applyAlignment="1">
      <alignment horizontal="center" vertical="center"/>
    </xf>
    <xf numFmtId="49" fontId="45" fillId="0" borderId="0" xfId="0" applyNumberFormat="1" applyFont="1"/>
    <xf numFmtId="14" fontId="43" fillId="35" borderId="0" xfId="0" applyNumberFormat="1" applyFont="1" applyFill="1" applyAlignment="1">
      <alignment horizontal="left" vertical="center"/>
    </xf>
    <xf numFmtId="0" fontId="42" fillId="35" borderId="0" xfId="0" applyFont="1" applyFill="1" applyAlignment="1">
      <alignment horizontal="left" vertical="center"/>
    </xf>
    <xf numFmtId="0" fontId="43" fillId="35" borderId="0" xfId="0" applyFont="1" applyFill="1" applyAlignment="1">
      <alignment vertical="center"/>
    </xf>
    <xf numFmtId="173" fontId="43" fillId="35" borderId="0" xfId="91" applyNumberFormat="1" applyFont="1" applyFill="1" applyAlignment="1">
      <alignment horizontal="center" vertical="center"/>
    </xf>
    <xf numFmtId="14" fontId="42" fillId="35" borderId="0" xfId="0" applyNumberFormat="1" applyFont="1" applyFill="1" applyAlignment="1">
      <alignment horizontal="left" vertical="center"/>
    </xf>
    <xf numFmtId="0" fontId="41" fillId="0" borderId="0" xfId="0" applyFont="1"/>
    <xf numFmtId="0" fontId="43" fillId="35" borderId="0" xfId="0" applyFont="1" applyFill="1" applyAlignment="1">
      <alignment horizontal="center" vertical="center"/>
    </xf>
    <xf numFmtId="0" fontId="42" fillId="0" borderId="0" xfId="67" applyFont="1" applyAlignment="1">
      <alignment horizontal="right" vertical="center"/>
    </xf>
    <xf numFmtId="14" fontId="43" fillId="35" borderId="32" xfId="67" applyNumberFormat="1" applyFont="1" applyFill="1" applyBorder="1" applyAlignment="1">
      <alignment horizontal="center" vertical="center"/>
    </xf>
    <xf numFmtId="14" fontId="43" fillId="35" borderId="31" xfId="67" applyNumberFormat="1" applyFont="1" applyFill="1" applyBorder="1" applyAlignment="1">
      <alignment horizontal="center" vertical="center"/>
    </xf>
    <xf numFmtId="0" fontId="42" fillId="35" borderId="0" xfId="0" applyFont="1" applyFill="1" applyAlignment="1">
      <alignment horizontal="center" vertical="center"/>
    </xf>
    <xf numFmtId="174" fontId="43" fillId="0" borderId="17" xfId="67" applyNumberFormat="1" applyFont="1" applyBorder="1" applyAlignment="1">
      <alignment horizontal="center" vertical="center"/>
    </xf>
    <xf numFmtId="173" fontId="46" fillId="35" borderId="0" xfId="91" applyNumberFormat="1" applyFont="1" applyFill="1" applyAlignment="1">
      <alignment horizontal="center" vertical="center"/>
    </xf>
    <xf numFmtId="173" fontId="43" fillId="35" borderId="14" xfId="91" applyNumberFormat="1" applyFont="1" applyFill="1" applyBorder="1" applyAlignment="1">
      <alignment horizontal="center" vertical="center"/>
    </xf>
    <xf numFmtId="14" fontId="43" fillId="0" borderId="32" xfId="67" applyNumberFormat="1" applyFont="1" applyBorder="1" applyAlignment="1">
      <alignment horizontal="center" vertical="center"/>
    </xf>
    <xf numFmtId="173" fontId="46" fillId="35" borderId="0" xfId="91" applyNumberFormat="1" applyFont="1" applyFill="1" applyBorder="1" applyAlignment="1">
      <alignment horizontal="center" vertical="center"/>
    </xf>
    <xf numFmtId="0" fontId="43" fillId="35" borderId="13" xfId="67" applyFont="1" applyFill="1" applyBorder="1" applyAlignment="1">
      <alignment vertical="center"/>
    </xf>
    <xf numFmtId="0" fontId="42" fillId="35" borderId="0" xfId="67" applyFont="1" applyFill="1" applyAlignment="1">
      <alignment horizontal="center" vertical="center"/>
    </xf>
    <xf numFmtId="173" fontId="46" fillId="35" borderId="17" xfId="91" applyNumberFormat="1" applyFont="1" applyFill="1" applyBorder="1" applyAlignment="1">
      <alignment horizontal="center" vertical="center"/>
    </xf>
    <xf numFmtId="173" fontId="46" fillId="35" borderId="15" xfId="91" applyNumberFormat="1" applyFont="1" applyFill="1" applyBorder="1" applyAlignment="1">
      <alignment horizontal="center" vertical="center"/>
    </xf>
    <xf numFmtId="174" fontId="43" fillId="35" borderId="13" xfId="67" applyNumberFormat="1" applyFont="1" applyFill="1" applyBorder="1" applyAlignment="1">
      <alignment horizontal="center" vertical="center"/>
    </xf>
    <xf numFmtId="175" fontId="42" fillId="35" borderId="0" xfId="67" applyNumberFormat="1" applyFont="1" applyFill="1" applyAlignment="1">
      <alignment horizontal="right" vertical="center"/>
    </xf>
    <xf numFmtId="175" fontId="42" fillId="35" borderId="16" xfId="67" applyNumberFormat="1" applyFont="1" applyFill="1" applyBorder="1" applyAlignment="1">
      <alignment horizontal="right" vertical="center"/>
    </xf>
    <xf numFmtId="14" fontId="43" fillId="35" borderId="12" xfId="67" applyNumberFormat="1" applyFont="1" applyFill="1" applyBorder="1" applyAlignment="1">
      <alignment horizontal="center" vertical="center"/>
    </xf>
    <xf numFmtId="14" fontId="43" fillId="35" borderId="0" xfId="0" applyNumberFormat="1" applyFont="1" applyFill="1" applyAlignment="1">
      <alignment horizontal="center" vertical="center"/>
    </xf>
    <xf numFmtId="174" fontId="43" fillId="35" borderId="17" xfId="67" applyNumberFormat="1" applyFont="1" applyFill="1" applyBorder="1" applyAlignment="1">
      <alignment horizontal="center" vertical="center"/>
    </xf>
    <xf numFmtId="174" fontId="43" fillId="35" borderId="15" xfId="67" applyNumberFormat="1" applyFont="1" applyFill="1" applyBorder="1" applyAlignment="1">
      <alignment horizontal="center" vertical="center"/>
    </xf>
    <xf numFmtId="164" fontId="41" fillId="0" borderId="0" xfId="116" applyFont="1" applyFill="1"/>
    <xf numFmtId="173" fontId="46" fillId="0" borderId="17" xfId="91" applyNumberFormat="1" applyFont="1" applyBorder="1" applyAlignment="1">
      <alignment horizontal="center" vertical="center"/>
    </xf>
    <xf numFmtId="173" fontId="46" fillId="0" borderId="0" xfId="91" applyNumberFormat="1" applyFont="1" applyBorder="1" applyAlignment="1">
      <alignment horizontal="center" vertical="center"/>
    </xf>
    <xf numFmtId="173" fontId="46" fillId="0" borderId="0" xfId="91" applyNumberFormat="1" applyFont="1" applyAlignment="1">
      <alignment horizontal="center" vertical="center"/>
    </xf>
    <xf numFmtId="0" fontId="43" fillId="0" borderId="0" xfId="67" applyFont="1" applyAlignment="1">
      <alignment horizontal="right" vertical="center"/>
    </xf>
    <xf numFmtId="173" fontId="47" fillId="0" borderId="17" xfId="91" applyNumberFormat="1" applyFont="1" applyBorder="1" applyAlignment="1">
      <alignment horizontal="center" vertical="center"/>
    </xf>
    <xf numFmtId="173" fontId="47" fillId="0" borderId="0" xfId="91" applyNumberFormat="1" applyFont="1" applyBorder="1" applyAlignment="1">
      <alignment horizontal="center" vertical="center"/>
    </xf>
    <xf numFmtId="49" fontId="41" fillId="0" borderId="32" xfId="0" applyNumberFormat="1" applyFont="1" applyBorder="1"/>
    <xf numFmtId="176" fontId="43" fillId="35" borderId="32" xfId="67" applyNumberFormat="1" applyFont="1" applyFill="1" applyBorder="1" applyAlignment="1">
      <alignment horizontal="center" vertical="center"/>
    </xf>
    <xf numFmtId="173" fontId="47" fillId="35" borderId="17" xfId="91" applyNumberFormat="1" applyFont="1" applyFill="1" applyBorder="1" applyAlignment="1">
      <alignment horizontal="center" vertical="center"/>
    </xf>
    <xf numFmtId="173" fontId="47" fillId="35" borderId="0" xfId="91" applyNumberFormat="1" applyFont="1" applyFill="1" applyBorder="1" applyAlignment="1">
      <alignment horizontal="center" vertical="center"/>
    </xf>
    <xf numFmtId="176" fontId="43" fillId="0" borderId="32" xfId="67" applyNumberFormat="1" applyFont="1" applyBorder="1" applyAlignment="1">
      <alignment horizontal="center" vertical="center"/>
    </xf>
    <xf numFmtId="175" fontId="43" fillId="35" borderId="0" xfId="67" applyNumberFormat="1" applyFont="1" applyFill="1" applyAlignment="1">
      <alignment horizontal="left" vertical="center"/>
    </xf>
    <xf numFmtId="14" fontId="41" fillId="0" borderId="32" xfId="0" applyNumberFormat="1" applyFont="1" applyBorder="1"/>
    <xf numFmtId="173" fontId="47" fillId="35" borderId="29" xfId="91" applyNumberFormat="1" applyFont="1" applyFill="1" applyBorder="1" applyAlignment="1">
      <alignment horizontal="center" vertical="center"/>
    </xf>
    <xf numFmtId="0" fontId="43" fillId="35" borderId="10" xfId="67" applyFont="1" applyFill="1" applyBorder="1" applyAlignment="1">
      <alignment horizontal="right" vertical="center"/>
    </xf>
    <xf numFmtId="0" fontId="43" fillId="35" borderId="13" xfId="67" applyFont="1" applyFill="1" applyBorder="1" applyAlignment="1">
      <alignment horizontal="right" vertical="center"/>
    </xf>
    <xf numFmtId="173" fontId="47" fillId="35" borderId="33" xfId="91" applyNumberFormat="1" applyFont="1" applyFill="1" applyBorder="1" applyAlignment="1">
      <alignment horizontal="center" vertical="center"/>
    </xf>
    <xf numFmtId="173" fontId="47" fillId="35" borderId="14" xfId="91" applyNumberFormat="1" applyFont="1" applyFill="1" applyBorder="1" applyAlignment="1">
      <alignment horizontal="center" vertical="center"/>
    </xf>
    <xf numFmtId="164" fontId="41" fillId="0" borderId="0" xfId="0" applyNumberFormat="1" applyFont="1"/>
    <xf numFmtId="173" fontId="41" fillId="0" borderId="0" xfId="0" applyNumberFormat="1" applyFont="1"/>
    <xf numFmtId="3" fontId="41" fillId="0" borderId="0" xfId="0" applyNumberFormat="1" applyFont="1"/>
    <xf numFmtId="0" fontId="43" fillId="0" borderId="0" xfId="165" applyFont="1"/>
    <xf numFmtId="173" fontId="41" fillId="0" borderId="0" xfId="91" applyNumberFormat="1" applyFont="1" applyBorder="1"/>
    <xf numFmtId="14" fontId="43" fillId="0" borderId="0" xfId="165" applyNumberFormat="1" applyFont="1"/>
    <xf numFmtId="173" fontId="45" fillId="0" borderId="0" xfId="91" applyNumberFormat="1" applyFont="1" applyBorder="1" applyAlignment="1">
      <alignment horizontal="center"/>
    </xf>
    <xf numFmtId="0" fontId="42" fillId="0" borderId="0" xfId="165" applyFont="1" applyAlignment="1">
      <alignment horizontal="center"/>
    </xf>
    <xf numFmtId="17" fontId="42" fillId="0" borderId="0" xfId="165" applyNumberFormat="1" applyFont="1" applyAlignment="1">
      <alignment horizontal="center"/>
    </xf>
    <xf numFmtId="0" fontId="42" fillId="0" borderId="0" xfId="165" applyFont="1"/>
    <xf numFmtId="49" fontId="43" fillId="0" borderId="25" xfId="165" applyNumberFormat="1" applyFont="1" applyBorder="1"/>
    <xf numFmtId="178" fontId="43" fillId="0" borderId="26" xfId="165" applyNumberFormat="1" applyFont="1" applyBorder="1"/>
    <xf numFmtId="178" fontId="43" fillId="0" borderId="27" xfId="165" applyNumberFormat="1" applyFont="1" applyBorder="1"/>
    <xf numFmtId="49" fontId="43" fillId="0" borderId="24" xfId="165" applyNumberFormat="1" applyFont="1" applyBorder="1"/>
    <xf numFmtId="178" fontId="43" fillId="0" borderId="24" xfId="165" applyNumberFormat="1" applyFont="1" applyBorder="1"/>
    <xf numFmtId="173" fontId="41" fillId="0" borderId="19" xfId="91" applyNumberFormat="1" applyFont="1" applyBorder="1"/>
    <xf numFmtId="49" fontId="43" fillId="0" borderId="19" xfId="165" applyNumberFormat="1" applyFont="1" applyBorder="1"/>
    <xf numFmtId="178" fontId="43" fillId="0" borderId="19" xfId="165" applyNumberFormat="1" applyFont="1" applyBorder="1"/>
    <xf numFmtId="173" fontId="41" fillId="0" borderId="28" xfId="91" applyNumberFormat="1" applyFont="1" applyBorder="1"/>
    <xf numFmtId="173" fontId="41" fillId="0" borderId="22" xfId="91" applyNumberFormat="1" applyFont="1" applyBorder="1"/>
    <xf numFmtId="173" fontId="41" fillId="0" borderId="23" xfId="91" applyNumberFormat="1" applyFont="1" applyBorder="1"/>
    <xf numFmtId="173" fontId="41" fillId="0" borderId="36" xfId="91" applyNumberFormat="1" applyFont="1" applyBorder="1"/>
    <xf numFmtId="173" fontId="41" fillId="0" borderId="26" xfId="91" applyNumberFormat="1" applyFont="1" applyBorder="1"/>
    <xf numFmtId="173" fontId="41" fillId="0" borderId="27" xfId="91" applyNumberFormat="1" applyFont="1" applyBorder="1"/>
    <xf numFmtId="0" fontId="41" fillId="35" borderId="0" xfId="0" applyFont="1" applyFill="1" applyAlignment="1">
      <alignment horizontal="left"/>
    </xf>
    <xf numFmtId="0" fontId="41" fillId="35" borderId="0" xfId="0" applyFont="1" applyFill="1"/>
    <xf numFmtId="0" fontId="42" fillId="35" borderId="0" xfId="93" applyFont="1" applyFill="1"/>
    <xf numFmtId="0" fontId="42" fillId="35" borderId="0" xfId="94" applyFont="1" applyFill="1" applyAlignment="1">
      <alignment horizontal="center" vertical="center"/>
    </xf>
    <xf numFmtId="0" fontId="42" fillId="35" borderId="0" xfId="94" applyFont="1" applyFill="1" applyAlignment="1">
      <alignment vertical="center"/>
    </xf>
    <xf numFmtId="0" fontId="43" fillId="35" borderId="0" xfId="94" applyFont="1" applyFill="1" applyAlignment="1">
      <alignment horizontal="center" vertical="center"/>
    </xf>
    <xf numFmtId="177" fontId="42" fillId="35" borderId="0" xfId="93" applyNumberFormat="1" applyFont="1" applyFill="1" applyAlignment="1">
      <alignment horizontal="left"/>
    </xf>
    <xf numFmtId="0" fontId="43" fillId="35" borderId="0" xfId="93" applyFont="1" applyFill="1"/>
    <xf numFmtId="177" fontId="43" fillId="35" borderId="0" xfId="93" applyNumberFormat="1" applyFont="1" applyFill="1" applyAlignment="1">
      <alignment horizontal="left"/>
    </xf>
    <xf numFmtId="177" fontId="43" fillId="35" borderId="0" xfId="93" applyNumberFormat="1" applyFont="1" applyFill="1"/>
    <xf numFmtId="0" fontId="43" fillId="36" borderId="18" xfId="93" applyFont="1" applyFill="1" applyBorder="1" applyAlignment="1">
      <alignment horizontal="center"/>
    </xf>
    <xf numFmtId="167" fontId="43" fillId="36" borderId="18" xfId="93" applyNumberFormat="1" applyFont="1" applyFill="1" applyBorder="1" applyAlignment="1">
      <alignment horizontal="center"/>
    </xf>
    <xf numFmtId="14" fontId="43" fillId="35" borderId="19" xfId="93" applyNumberFormat="1" applyFont="1" applyFill="1" applyBorder="1" applyAlignment="1">
      <alignment horizontal="right"/>
    </xf>
    <xf numFmtId="173" fontId="43" fillId="35" borderId="19" xfId="91" applyNumberFormat="1" applyFont="1" applyFill="1" applyBorder="1" applyAlignment="1">
      <alignment horizontal="right"/>
    </xf>
    <xf numFmtId="173" fontId="41" fillId="35" borderId="0" xfId="91" applyNumberFormat="1" applyFont="1" applyFill="1"/>
    <xf numFmtId="177" fontId="43" fillId="35" borderId="19" xfId="91" applyNumberFormat="1" applyFont="1" applyFill="1" applyBorder="1"/>
    <xf numFmtId="0" fontId="43" fillId="35" borderId="19" xfId="91" applyNumberFormat="1" applyFont="1" applyFill="1" applyBorder="1" applyAlignment="1">
      <alignment horizontal="right"/>
    </xf>
    <xf numFmtId="175" fontId="43" fillId="36" borderId="20" xfId="93" applyNumberFormat="1" applyFont="1" applyFill="1" applyBorder="1" applyAlignment="1">
      <alignment horizontal="center"/>
    </xf>
    <xf numFmtId="173" fontId="43" fillId="36" borderId="20" xfId="91" applyNumberFormat="1" applyFont="1" applyFill="1" applyBorder="1" applyAlignment="1">
      <alignment horizontal="center"/>
    </xf>
    <xf numFmtId="173" fontId="41" fillId="36" borderId="16" xfId="91" applyNumberFormat="1" applyFont="1" applyFill="1" applyBorder="1"/>
    <xf numFmtId="177" fontId="43" fillId="36" borderId="20" xfId="91" applyNumberFormat="1" applyFont="1" applyFill="1" applyBorder="1"/>
    <xf numFmtId="0" fontId="42" fillId="35" borderId="21" xfId="93" applyFont="1" applyFill="1" applyBorder="1" applyAlignment="1">
      <alignment horizontal="left"/>
    </xf>
    <xf numFmtId="177" fontId="42" fillId="35" borderId="24" xfId="91" applyNumberFormat="1" applyFont="1" applyFill="1" applyBorder="1"/>
    <xf numFmtId="0" fontId="42" fillId="35" borderId="25" xfId="93" applyFont="1" applyFill="1" applyBorder="1" applyAlignment="1">
      <alignment horizontal="left"/>
    </xf>
    <xf numFmtId="177" fontId="42" fillId="35" borderId="28" xfId="91" applyNumberFormat="1" applyFont="1" applyFill="1" applyBorder="1"/>
    <xf numFmtId="0" fontId="41" fillId="0" borderId="0" xfId="0" applyFont="1" applyAlignment="1">
      <alignment horizontal="left"/>
    </xf>
    <xf numFmtId="0" fontId="42" fillId="0" borderId="0" xfId="93" applyFont="1"/>
    <xf numFmtId="0" fontId="42" fillId="0" borderId="0" xfId="94" applyFont="1" applyAlignment="1">
      <alignment horizontal="center" vertical="center"/>
    </xf>
    <xf numFmtId="0" fontId="42" fillId="0" borderId="0" xfId="94" applyFont="1" applyAlignment="1">
      <alignment vertical="center"/>
    </xf>
    <xf numFmtId="0" fontId="43" fillId="0" borderId="0" xfId="94" applyFont="1" applyAlignment="1">
      <alignment horizontal="center" vertical="center"/>
    </xf>
    <xf numFmtId="177" fontId="42" fillId="0" borderId="0" xfId="93" applyNumberFormat="1" applyFont="1" applyAlignment="1">
      <alignment horizontal="left"/>
    </xf>
    <xf numFmtId="0" fontId="43" fillId="0" borderId="0" xfId="93" applyFont="1"/>
    <xf numFmtId="177" fontId="43" fillId="0" borderId="0" xfId="93" applyNumberFormat="1" applyFont="1" applyAlignment="1">
      <alignment horizontal="left"/>
    </xf>
    <xf numFmtId="177" fontId="43" fillId="0" borderId="0" xfId="93" applyNumberFormat="1" applyFont="1"/>
    <xf numFmtId="176" fontId="43" fillId="0" borderId="19" xfId="93" applyNumberFormat="1" applyFont="1" applyBorder="1" applyAlignment="1">
      <alignment horizontal="center"/>
    </xf>
    <xf numFmtId="0" fontId="43" fillId="0" borderId="19" xfId="91" applyNumberFormat="1" applyFont="1" applyBorder="1" applyAlignment="1">
      <alignment horizontal="center"/>
    </xf>
    <xf numFmtId="177" fontId="43" fillId="0" borderId="19" xfId="91" applyNumberFormat="1" applyFont="1" applyBorder="1"/>
    <xf numFmtId="177" fontId="42" fillId="0" borderId="24" xfId="91" applyNumberFormat="1" applyFont="1" applyBorder="1"/>
    <xf numFmtId="177" fontId="42" fillId="0" borderId="28" xfId="91" applyNumberFormat="1" applyFont="1" applyBorder="1"/>
    <xf numFmtId="0" fontId="43" fillId="0" borderId="0" xfId="94" applyFont="1" applyAlignment="1">
      <alignment horizontal="left" vertical="center"/>
    </xf>
    <xf numFmtId="173" fontId="43" fillId="0" borderId="19" xfId="91" applyNumberFormat="1" applyFont="1" applyBorder="1" applyAlignment="1">
      <alignment horizontal="right"/>
    </xf>
    <xf numFmtId="173" fontId="43" fillId="0" borderId="19" xfId="91" applyNumberFormat="1" applyFont="1" applyBorder="1"/>
    <xf numFmtId="173" fontId="43" fillId="36" borderId="20" xfId="91" applyNumberFormat="1" applyFont="1" applyFill="1" applyBorder="1"/>
    <xf numFmtId="173" fontId="42" fillId="0" borderId="24" xfId="91" applyNumberFormat="1" applyFont="1" applyBorder="1"/>
    <xf numFmtId="173" fontId="42" fillId="0" borderId="28" xfId="91" applyNumberFormat="1" applyFont="1" applyBorder="1"/>
    <xf numFmtId="14" fontId="43" fillId="0" borderId="19" xfId="93" applyNumberFormat="1" applyFont="1" applyBorder="1" applyAlignment="1">
      <alignment horizontal="center"/>
    </xf>
    <xf numFmtId="175" fontId="43" fillId="0" borderId="19" xfId="93" applyNumberFormat="1" applyFont="1" applyBorder="1" applyAlignment="1">
      <alignment horizontal="center"/>
    </xf>
    <xf numFmtId="0" fontId="43" fillId="0" borderId="19" xfId="93" applyFont="1" applyBorder="1" applyAlignment="1">
      <alignment horizontal="center"/>
    </xf>
    <xf numFmtId="0" fontId="41" fillId="0" borderId="0" xfId="93" applyFont="1"/>
    <xf numFmtId="177" fontId="43" fillId="0" borderId="19" xfId="93" applyNumberFormat="1" applyFont="1" applyBorder="1"/>
    <xf numFmtId="0" fontId="43" fillId="0" borderId="19" xfId="93" applyNumberFormat="1" applyFont="1" applyBorder="1" applyAlignment="1">
      <alignment horizontal="center"/>
    </xf>
    <xf numFmtId="0" fontId="43" fillId="36" borderId="20" xfId="93" applyFont="1" applyFill="1" applyBorder="1" applyAlignment="1">
      <alignment horizontal="center"/>
    </xf>
    <xf numFmtId="0" fontId="41" fillId="36" borderId="16" xfId="93" applyFont="1" applyFill="1" applyBorder="1"/>
    <xf numFmtId="177" fontId="43" fillId="36" borderId="20" xfId="93" applyNumberFormat="1" applyFont="1" applyFill="1" applyBorder="1"/>
    <xf numFmtId="177" fontId="42" fillId="0" borderId="24" xfId="93" applyNumberFormat="1" applyFont="1" applyBorder="1"/>
    <xf numFmtId="167" fontId="41" fillId="0" borderId="0" xfId="0" applyNumberFormat="1" applyFont="1"/>
    <xf numFmtId="177" fontId="42" fillId="0" borderId="28" xfId="93" applyNumberFormat="1" applyFont="1" applyBorder="1"/>
    <xf numFmtId="0" fontId="43" fillId="0" borderId="0" xfId="94" applyFont="1" applyAlignment="1">
      <alignment vertical="center"/>
    </xf>
    <xf numFmtId="177" fontId="41" fillId="0" borderId="0" xfId="91" applyNumberFormat="1" applyFont="1"/>
    <xf numFmtId="177" fontId="43" fillId="0" borderId="19" xfId="91" applyNumberFormat="1" applyFont="1" applyBorder="1" applyAlignment="1">
      <alignment horizontal="right"/>
    </xf>
    <xf numFmtId="0" fontId="43" fillId="0" borderId="19" xfId="91" applyNumberFormat="1" applyFont="1" applyBorder="1" applyAlignment="1">
      <alignment horizontal="right"/>
    </xf>
    <xf numFmtId="177" fontId="41" fillId="35" borderId="0" xfId="0" applyNumberFormat="1" applyFont="1" applyFill="1"/>
    <xf numFmtId="177" fontId="42" fillId="35" borderId="0" xfId="93" applyNumberFormat="1" applyFont="1" applyFill="1"/>
    <xf numFmtId="177" fontId="42" fillId="35" borderId="0" xfId="94" applyNumberFormat="1" applyFont="1" applyFill="1" applyAlignment="1">
      <alignment vertical="center"/>
    </xf>
    <xf numFmtId="177" fontId="43" fillId="35" borderId="0" xfId="94" applyNumberFormat="1" applyFont="1" applyFill="1" applyAlignment="1">
      <alignment horizontal="center" vertical="center"/>
    </xf>
    <xf numFmtId="177" fontId="43" fillId="36" borderId="18" xfId="93" applyNumberFormat="1" applyFont="1" applyFill="1" applyBorder="1" applyAlignment="1">
      <alignment horizontal="center"/>
    </xf>
    <xf numFmtId="0" fontId="43" fillId="35" borderId="19" xfId="93" applyNumberFormat="1" applyFont="1" applyFill="1" applyBorder="1" applyAlignment="1">
      <alignment horizontal="right"/>
    </xf>
    <xf numFmtId="0" fontId="41" fillId="35" borderId="0" xfId="93" applyFont="1" applyFill="1"/>
    <xf numFmtId="177" fontId="43" fillId="35" borderId="19" xfId="93" applyNumberFormat="1" applyFont="1" applyFill="1" applyBorder="1"/>
    <xf numFmtId="14" fontId="43" fillId="35" borderId="28" xfId="93" applyNumberFormat="1" applyFont="1" applyFill="1" applyBorder="1" applyAlignment="1">
      <alignment horizontal="right"/>
    </xf>
    <xf numFmtId="0" fontId="43" fillId="35" borderId="28" xfId="93" applyNumberFormat="1" applyFont="1" applyFill="1" applyBorder="1" applyAlignment="1">
      <alignment horizontal="right"/>
    </xf>
    <xf numFmtId="0" fontId="41" fillId="35" borderId="26" xfId="93" applyFont="1" applyFill="1" applyBorder="1"/>
    <xf numFmtId="177" fontId="43" fillId="35" borderId="28" xfId="93" applyNumberFormat="1" applyFont="1" applyFill="1" applyBorder="1"/>
    <xf numFmtId="170" fontId="41" fillId="35" borderId="0" xfId="0" applyNumberFormat="1" applyFont="1" applyFill="1"/>
    <xf numFmtId="0" fontId="42" fillId="35" borderId="22" xfId="93" applyFont="1" applyFill="1" applyBorder="1" applyAlignment="1">
      <alignment horizontal="left"/>
    </xf>
    <xf numFmtId="0" fontId="42" fillId="35" borderId="23" xfId="93" applyFont="1" applyFill="1" applyBorder="1" applyAlignment="1">
      <alignment horizontal="left"/>
    </xf>
    <xf numFmtId="177" fontId="42" fillId="35" borderId="24" xfId="93" applyNumberFormat="1" applyFont="1" applyFill="1" applyBorder="1"/>
    <xf numFmtId="0" fontId="42" fillId="35" borderId="26" xfId="93" applyFont="1" applyFill="1" applyBorder="1" applyAlignment="1">
      <alignment horizontal="left"/>
    </xf>
    <xf numFmtId="0" fontId="42" fillId="35" borderId="27" xfId="93" applyFont="1" applyFill="1" applyBorder="1" applyAlignment="1">
      <alignment horizontal="left"/>
    </xf>
    <xf numFmtId="177" fontId="42" fillId="35" borderId="28" xfId="93" applyNumberFormat="1" applyFont="1" applyFill="1" applyBorder="1"/>
    <xf numFmtId="173" fontId="43" fillId="0" borderId="19" xfId="91" applyNumberFormat="1" applyFont="1" applyBorder="1" applyAlignment="1">
      <alignment horizontal="center"/>
    </xf>
    <xf numFmtId="177" fontId="41" fillId="0" borderId="0" xfId="0" applyNumberFormat="1" applyFont="1"/>
    <xf numFmtId="177" fontId="43" fillId="0" borderId="19" xfId="91" applyNumberFormat="1" applyFont="1" applyFill="1" applyBorder="1"/>
    <xf numFmtId="173" fontId="43" fillId="0" borderId="19" xfId="91" applyNumberFormat="1" applyFont="1" applyFill="1" applyBorder="1" applyAlignment="1">
      <alignment horizontal="right"/>
    </xf>
    <xf numFmtId="173" fontId="43" fillId="0" borderId="19" xfId="91" applyNumberFormat="1" applyFont="1" applyFill="1" applyBorder="1" applyAlignment="1">
      <alignment horizontal="center"/>
    </xf>
    <xf numFmtId="173" fontId="41" fillId="0" borderId="0" xfId="91" applyNumberFormat="1" applyFont="1" applyFill="1"/>
    <xf numFmtId="14" fontId="43" fillId="0" borderId="19" xfId="91" applyNumberFormat="1" applyFont="1" applyFill="1" applyBorder="1" applyAlignment="1">
      <alignment horizontal="right"/>
    </xf>
    <xf numFmtId="179" fontId="43" fillId="0" borderId="19" xfId="91" applyNumberFormat="1" applyFont="1" applyFill="1" applyBorder="1" applyAlignment="1">
      <alignment horizontal="right"/>
    </xf>
    <xf numFmtId="173" fontId="43" fillId="0" borderId="19" xfId="91" applyNumberFormat="1" applyFont="1" applyFill="1" applyBorder="1" applyAlignment="1">
      <alignment horizontal="left"/>
    </xf>
    <xf numFmtId="0" fontId="43" fillId="0" borderId="19" xfId="91" applyNumberFormat="1" applyFont="1" applyFill="1" applyBorder="1" applyAlignment="1">
      <alignment horizontal="right"/>
    </xf>
    <xf numFmtId="0" fontId="48" fillId="0" borderId="0" xfId="0" applyFont="1"/>
    <xf numFmtId="167" fontId="41" fillId="0" borderId="0" xfId="42" applyNumberFormat="1" applyFont="1"/>
    <xf numFmtId="177" fontId="49" fillId="0" borderId="0" xfId="0" applyNumberFormat="1" applyFont="1"/>
    <xf numFmtId="164" fontId="49" fillId="0" borderId="0" xfId="0" applyNumberFormat="1" applyFont="1"/>
    <xf numFmtId="164" fontId="41" fillId="0" borderId="0" xfId="116" applyFont="1" applyBorder="1"/>
    <xf numFmtId="177" fontId="41" fillId="0" borderId="0" xfId="91" applyNumberFormat="1" applyFont="1" applyBorder="1"/>
    <xf numFmtId="0" fontId="41" fillId="0" borderId="30" xfId="0" applyFont="1" applyBorder="1"/>
    <xf numFmtId="177" fontId="41" fillId="0" borderId="30" xfId="91" applyNumberFormat="1" applyFont="1" applyBorder="1"/>
    <xf numFmtId="0" fontId="42" fillId="39" borderId="10" xfId="0" applyFont="1" applyFill="1" applyBorder="1" applyAlignment="1" applyProtection="1">
      <alignment vertical="center" wrapText="1"/>
      <protection locked="0"/>
    </xf>
    <xf numFmtId="180" fontId="42" fillId="39" borderId="10" xfId="0" applyNumberFormat="1" applyFont="1" applyFill="1" applyBorder="1" applyAlignment="1" applyProtection="1">
      <alignment vertical="center" wrapText="1"/>
      <protection locked="0"/>
    </xf>
    <xf numFmtId="1" fontId="42" fillId="39" borderId="10" xfId="0" applyNumberFormat="1" applyFont="1" applyFill="1" applyBorder="1" applyAlignment="1" applyProtection="1">
      <alignment vertical="center" wrapText="1"/>
      <protection locked="0"/>
    </xf>
    <xf numFmtId="0" fontId="42" fillId="33" borderId="10" xfId="0" applyFont="1" applyFill="1" applyBorder="1" applyAlignment="1" applyProtection="1">
      <alignment vertical="center" wrapText="1"/>
      <protection locked="0"/>
    </xf>
    <xf numFmtId="0" fontId="42" fillId="39" borderId="10" xfId="0" applyFont="1" applyFill="1" applyBorder="1" applyAlignment="1" applyProtection="1">
      <alignment horizontal="center" vertical="center" wrapText="1"/>
      <protection locked="0"/>
    </xf>
    <xf numFmtId="0" fontId="43" fillId="0" borderId="10" xfId="0" applyFont="1" applyBorder="1" applyProtection="1">
      <protection locked="0"/>
    </xf>
    <xf numFmtId="180" fontId="43" fillId="0" borderId="10" xfId="0" applyNumberFormat="1" applyFont="1" applyBorder="1" applyProtection="1">
      <protection locked="0"/>
    </xf>
    <xf numFmtId="1" fontId="43" fillId="0" borderId="10" xfId="0" applyNumberFormat="1" applyFont="1" applyBorder="1" applyProtection="1">
      <protection locked="0"/>
    </xf>
    <xf numFmtId="3" fontId="43" fillId="0" borderId="10" xfId="0" applyNumberFormat="1" applyFont="1" applyBorder="1" applyProtection="1">
      <protection locked="0"/>
    </xf>
    <xf numFmtId="3" fontId="43" fillId="33" borderId="10" xfId="0" applyNumberFormat="1" applyFont="1" applyFill="1" applyBorder="1" applyProtection="1">
      <protection locked="0"/>
    </xf>
    <xf numFmtId="3" fontId="43" fillId="35" borderId="10" xfId="0" applyNumberFormat="1" applyFont="1" applyFill="1" applyBorder="1" applyProtection="1">
      <protection locked="0"/>
    </xf>
    <xf numFmtId="2" fontId="43" fillId="0" borderId="10" xfId="0" applyNumberFormat="1" applyFont="1" applyBorder="1"/>
    <xf numFmtId="3" fontId="43" fillId="38" borderId="10" xfId="0" applyNumberFormat="1" applyFont="1" applyFill="1" applyBorder="1"/>
    <xf numFmtId="0" fontId="43" fillId="0" borderId="0" xfId="0" applyFont="1" applyProtection="1">
      <protection locked="0"/>
    </xf>
    <xf numFmtId="180" fontId="43" fillId="0" borderId="0" xfId="0" applyNumberFormat="1" applyFont="1" applyProtection="1">
      <protection locked="0"/>
    </xf>
    <xf numFmtId="1" fontId="43" fillId="0" borderId="0" xfId="0" applyNumberFormat="1" applyFont="1" applyProtection="1">
      <protection locked="0"/>
    </xf>
    <xf numFmtId="3" fontId="43" fillId="0" borderId="0" xfId="0" applyNumberFormat="1" applyFont="1" applyProtection="1">
      <protection locked="0"/>
    </xf>
    <xf numFmtId="0" fontId="43" fillId="0" borderId="0" xfId="0" applyFont="1"/>
    <xf numFmtId="180" fontId="41" fillId="0" borderId="0" xfId="0" applyNumberFormat="1" applyFont="1"/>
    <xf numFmtId="1" fontId="41" fillId="0" borderId="0" xfId="0" applyNumberFormat="1" applyFont="1"/>
    <xf numFmtId="4" fontId="41" fillId="0" borderId="0" xfId="0" applyNumberFormat="1" applyFont="1"/>
    <xf numFmtId="0" fontId="50" fillId="36" borderId="18" xfId="93" applyFont="1" applyFill="1" applyBorder="1" applyAlignment="1">
      <alignment horizontal="center"/>
    </xf>
    <xf numFmtId="167" fontId="50" fillId="36" borderId="18" xfId="93" applyNumberFormat="1" applyFont="1" applyFill="1" applyBorder="1" applyAlignment="1">
      <alignment horizontal="center"/>
    </xf>
    <xf numFmtId="175" fontId="50" fillId="0" borderId="19" xfId="93" applyNumberFormat="1" applyFont="1" applyBorder="1" applyAlignment="1">
      <alignment horizontal="center"/>
    </xf>
    <xf numFmtId="173" fontId="50" fillId="0" borderId="19" xfId="91" applyNumberFormat="1" applyFont="1" applyBorder="1" applyAlignment="1">
      <alignment horizontal="center"/>
    </xf>
    <xf numFmtId="173" fontId="36" fillId="0" borderId="0" xfId="91" applyNumberFormat="1" applyFont="1"/>
    <xf numFmtId="177" fontId="50" fillId="0" borderId="19" xfId="91" applyNumberFormat="1" applyFont="1" applyBorder="1" applyAlignment="1">
      <alignment horizontal="right"/>
    </xf>
    <xf numFmtId="0" fontId="50" fillId="0" borderId="19" xfId="91" applyNumberFormat="1" applyFont="1" applyBorder="1" applyAlignment="1">
      <alignment horizontal="right"/>
    </xf>
    <xf numFmtId="175" fontId="50" fillId="0" borderId="34" xfId="93" applyNumberFormat="1" applyFont="1" applyBorder="1" applyAlignment="1">
      <alignment horizontal="center"/>
    </xf>
    <xf numFmtId="173" fontId="50" fillId="0" borderId="34" xfId="91" applyNumberFormat="1" applyFont="1" applyBorder="1" applyAlignment="1">
      <alignment horizontal="center"/>
    </xf>
    <xf numFmtId="173" fontId="51" fillId="0" borderId="30" xfId="91" applyNumberFormat="1" applyFont="1" applyBorder="1" applyAlignment="1">
      <alignment horizontal="center"/>
    </xf>
    <xf numFmtId="177" fontId="50" fillId="0" borderId="34" xfId="91" applyNumberFormat="1" applyFont="1" applyBorder="1" applyAlignment="1">
      <alignment horizontal="right"/>
    </xf>
    <xf numFmtId="175" fontId="50" fillId="36" borderId="20" xfId="93" applyNumberFormat="1" applyFont="1" applyFill="1" applyBorder="1" applyAlignment="1">
      <alignment horizontal="center"/>
    </xf>
    <xf numFmtId="173" fontId="50" fillId="36" borderId="20" xfId="91" applyNumberFormat="1" applyFont="1" applyFill="1" applyBorder="1" applyAlignment="1">
      <alignment horizontal="center"/>
    </xf>
    <xf numFmtId="173" fontId="36" fillId="36" borderId="16" xfId="91" applyNumberFormat="1" applyFont="1" applyFill="1" applyBorder="1"/>
    <xf numFmtId="177" fontId="50" fillId="36" borderId="20" xfId="91" applyNumberFormat="1" applyFont="1" applyFill="1" applyBorder="1"/>
    <xf numFmtId="177" fontId="52" fillId="0" borderId="24" xfId="91" applyNumberFormat="1" applyFont="1" applyBorder="1"/>
    <xf numFmtId="177" fontId="52" fillId="0" borderId="28" xfId="91" applyNumberFormat="1" applyFont="1" applyBorder="1"/>
    <xf numFmtId="14" fontId="41" fillId="0" borderId="0" xfId="0" applyNumberFormat="1" applyFont="1"/>
    <xf numFmtId="0" fontId="42" fillId="0" borderId="21" xfId="165" applyFont="1" applyBorder="1" applyAlignment="1">
      <alignment horizontal="center" vertical="center"/>
    </xf>
    <xf numFmtId="0" fontId="42" fillId="0" borderId="22" xfId="165" applyFont="1" applyBorder="1" applyAlignment="1">
      <alignment horizontal="center"/>
    </xf>
    <xf numFmtId="0" fontId="42" fillId="0" borderId="23" xfId="165" applyFont="1" applyBorder="1" applyAlignment="1">
      <alignment horizontal="center"/>
    </xf>
    <xf numFmtId="173" fontId="45" fillId="0" borderId="21" xfId="91" applyNumberFormat="1" applyFont="1" applyBorder="1"/>
    <xf numFmtId="173" fontId="45" fillId="0" borderId="35" xfId="91" applyNumberFormat="1" applyFont="1" applyBorder="1"/>
    <xf numFmtId="173" fontId="45" fillId="0" borderId="25" xfId="91" applyNumberFormat="1" applyFont="1" applyBorder="1"/>
    <xf numFmtId="0" fontId="0" fillId="0" borderId="37" xfId="0" applyBorder="1"/>
    <xf numFmtId="0" fontId="0" fillId="0" borderId="38" xfId="0" applyBorder="1"/>
    <xf numFmtId="42" fontId="36" fillId="35" borderId="0" xfId="273" applyFont="1" applyFill="1"/>
    <xf numFmtId="42" fontId="36" fillId="35" borderId="0" xfId="0" applyNumberFormat="1" applyFont="1" applyFill="1"/>
    <xf numFmtId="0" fontId="53" fillId="0" borderId="0" xfId="0" pivotButton="1" applyFont="1"/>
    <xf numFmtId="0" fontId="53" fillId="0" borderId="0" xfId="0" applyFont="1"/>
    <xf numFmtId="167" fontId="53" fillId="0" borderId="0" xfId="0" pivotButton="1" applyNumberFormat="1" applyFont="1"/>
    <xf numFmtId="167" fontId="53" fillId="0" borderId="0" xfId="0" applyNumberFormat="1" applyFont="1"/>
    <xf numFmtId="0" fontId="53" fillId="0" borderId="0" xfId="0" applyFont="1" applyAlignment="1">
      <alignment horizontal="left"/>
    </xf>
    <xf numFmtId="170" fontId="53" fillId="0" borderId="0" xfId="0" applyNumberFormat="1" applyFont="1"/>
    <xf numFmtId="0" fontId="53" fillId="33" borderId="0" xfId="0" applyFont="1" applyFill="1" applyAlignment="1">
      <alignment horizontal="left"/>
    </xf>
    <xf numFmtId="0" fontId="53" fillId="33" borderId="0" xfId="0" applyFont="1" applyFill="1"/>
    <xf numFmtId="170" fontId="53" fillId="33" borderId="0" xfId="0" applyNumberFormat="1" applyFont="1" applyFill="1"/>
    <xf numFmtId="170" fontId="53" fillId="35" borderId="0" xfId="0" applyNumberFormat="1" applyFont="1" applyFill="1"/>
    <xf numFmtId="170" fontId="53" fillId="37" borderId="0" xfId="0" applyNumberFormat="1" applyFont="1" applyFill="1"/>
    <xf numFmtId="0" fontId="53" fillId="37" borderId="0" xfId="0" applyFont="1" applyFill="1" applyAlignment="1">
      <alignment horizontal="left"/>
    </xf>
    <xf numFmtId="49" fontId="40" fillId="0" borderId="30" xfId="165" applyNumberFormat="1" applyFont="1" applyBorder="1" applyAlignment="1">
      <alignment horizontal="center"/>
    </xf>
    <xf numFmtId="0" fontId="42" fillId="35" borderId="0" xfId="67" applyFont="1" applyFill="1" applyAlignment="1">
      <alignment horizontal="center" vertical="center"/>
    </xf>
    <xf numFmtId="0" fontId="42" fillId="35" borderId="0" xfId="0" applyFont="1" applyFill="1" applyAlignment="1">
      <alignment horizontal="center" vertical="center"/>
    </xf>
    <xf numFmtId="0" fontId="42" fillId="0" borderId="0" xfId="93" applyFont="1" applyAlignment="1">
      <alignment horizontal="center"/>
    </xf>
    <xf numFmtId="14" fontId="42" fillId="0" borderId="0" xfId="94" applyNumberFormat="1" applyFont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2" fillId="0" borderId="21" xfId="93" applyFont="1" applyBorder="1" applyAlignment="1">
      <alignment horizontal="left"/>
    </xf>
    <xf numFmtId="173" fontId="42" fillId="0" borderId="22" xfId="91" applyNumberFormat="1" applyFont="1" applyBorder="1" applyAlignment="1">
      <alignment horizontal="left"/>
    </xf>
    <xf numFmtId="173" fontId="42" fillId="0" borderId="23" xfId="91" applyNumberFormat="1" applyFont="1" applyBorder="1" applyAlignment="1">
      <alignment horizontal="left"/>
    </xf>
    <xf numFmtId="0" fontId="42" fillId="0" borderId="25" xfId="93" applyFont="1" applyBorder="1" applyAlignment="1">
      <alignment horizontal="left"/>
    </xf>
    <xf numFmtId="173" fontId="42" fillId="0" borderId="26" xfId="91" applyNumberFormat="1" applyFont="1" applyBorder="1" applyAlignment="1">
      <alignment horizontal="left"/>
    </xf>
    <xf numFmtId="173" fontId="42" fillId="0" borderId="27" xfId="91" applyNumberFormat="1" applyFont="1" applyBorder="1" applyAlignment="1">
      <alignment horizontal="left"/>
    </xf>
    <xf numFmtId="0" fontId="32" fillId="0" borderId="21" xfId="93" applyFont="1" applyBorder="1" applyAlignment="1">
      <alignment horizontal="left"/>
    </xf>
    <xf numFmtId="0" fontId="32" fillId="0" borderId="22" xfId="93" applyFont="1" applyBorder="1" applyAlignment="1">
      <alignment horizontal="left"/>
    </xf>
    <xf numFmtId="0" fontId="32" fillId="0" borderId="23" xfId="93" applyFont="1" applyBorder="1" applyAlignment="1">
      <alignment horizontal="left"/>
    </xf>
    <xf numFmtId="0" fontId="32" fillId="0" borderId="25" xfId="93" applyFont="1" applyBorder="1" applyAlignment="1">
      <alignment horizontal="left"/>
    </xf>
    <xf numFmtId="0" fontId="32" fillId="0" borderId="26" xfId="93" applyFont="1" applyBorder="1" applyAlignment="1">
      <alignment horizontal="left"/>
    </xf>
    <xf numFmtId="0" fontId="32" fillId="0" borderId="27" xfId="93" applyFont="1" applyBorder="1" applyAlignment="1">
      <alignment horizontal="left"/>
    </xf>
    <xf numFmtId="0" fontId="32" fillId="0" borderId="0" xfId="93" applyFont="1" applyAlignment="1">
      <alignment horizontal="center"/>
    </xf>
    <xf numFmtId="14" fontId="32" fillId="0" borderId="0" xfId="94" applyNumberFormat="1" applyFont="1" applyAlignment="1">
      <alignment horizontal="center" vertical="center"/>
    </xf>
    <xf numFmtId="0" fontId="32" fillId="0" borderId="0" xfId="94" applyFont="1" applyAlignment="1">
      <alignment horizontal="center" vertical="center"/>
    </xf>
    <xf numFmtId="0" fontId="34" fillId="0" borderId="0" xfId="93" applyFont="1" applyAlignment="1">
      <alignment horizontal="center"/>
    </xf>
    <xf numFmtId="14" fontId="34" fillId="0" borderId="0" xfId="94" applyNumberFormat="1" applyFont="1" applyAlignment="1">
      <alignment horizontal="center" vertical="center"/>
    </xf>
    <xf numFmtId="0" fontId="34" fillId="0" borderId="0" xfId="94" applyFont="1" applyAlignment="1">
      <alignment horizontal="center" vertical="center"/>
    </xf>
    <xf numFmtId="0" fontId="34" fillId="0" borderId="21" xfId="93" applyFont="1" applyBorder="1" applyAlignment="1">
      <alignment horizontal="left"/>
    </xf>
    <xf numFmtId="173" fontId="34" fillId="0" borderId="22" xfId="91" applyNumberFormat="1" applyFont="1" applyBorder="1" applyAlignment="1">
      <alignment horizontal="left"/>
    </xf>
    <xf numFmtId="173" fontId="34" fillId="0" borderId="23" xfId="91" applyNumberFormat="1" applyFont="1" applyBorder="1" applyAlignment="1">
      <alignment horizontal="left"/>
    </xf>
    <xf numFmtId="0" fontId="34" fillId="0" borderId="25" xfId="93" applyFont="1" applyBorder="1" applyAlignment="1">
      <alignment horizontal="left"/>
    </xf>
    <xf numFmtId="173" fontId="34" fillId="0" borderId="26" xfId="91" applyNumberFormat="1" applyFont="1" applyBorder="1" applyAlignment="1">
      <alignment horizontal="left"/>
    </xf>
    <xf numFmtId="173" fontId="34" fillId="0" borderId="27" xfId="91" applyNumberFormat="1" applyFont="1" applyBorder="1" applyAlignment="1">
      <alignment horizontal="left"/>
    </xf>
    <xf numFmtId="0" fontId="52" fillId="0" borderId="21" xfId="93" applyFont="1" applyBorder="1" applyAlignment="1">
      <alignment horizontal="left"/>
    </xf>
    <xf numFmtId="173" fontId="52" fillId="0" borderId="22" xfId="91" applyNumberFormat="1" applyFont="1" applyBorder="1" applyAlignment="1">
      <alignment horizontal="left"/>
    </xf>
    <xf numFmtId="173" fontId="52" fillId="0" borderId="23" xfId="91" applyNumberFormat="1" applyFont="1" applyBorder="1" applyAlignment="1">
      <alignment horizontal="left"/>
    </xf>
    <xf numFmtId="0" fontId="52" fillId="0" borderId="25" xfId="93" applyFont="1" applyBorder="1" applyAlignment="1">
      <alignment horizontal="left"/>
    </xf>
    <xf numFmtId="173" fontId="52" fillId="0" borderId="26" xfId="91" applyNumberFormat="1" applyFont="1" applyBorder="1" applyAlignment="1">
      <alignment horizontal="left"/>
    </xf>
    <xf numFmtId="173" fontId="52" fillId="0" borderId="27" xfId="91" applyNumberFormat="1" applyFont="1" applyBorder="1" applyAlignment="1">
      <alignment horizontal="left"/>
    </xf>
    <xf numFmtId="0" fontId="42" fillId="35" borderId="0" xfId="93" applyFont="1" applyFill="1" applyAlignment="1">
      <alignment horizontal="center"/>
    </xf>
    <xf numFmtId="14" fontId="42" fillId="35" borderId="0" xfId="94" applyNumberFormat="1" applyFont="1" applyFill="1" applyAlignment="1">
      <alignment horizontal="center" vertical="center"/>
    </xf>
    <xf numFmtId="0" fontId="42" fillId="35" borderId="0" xfId="94" applyFont="1" applyFill="1" applyAlignment="1">
      <alignment horizontal="center" vertical="center"/>
    </xf>
    <xf numFmtId="0" fontId="42" fillId="0" borderId="22" xfId="93" applyFont="1" applyBorder="1" applyAlignment="1">
      <alignment horizontal="left"/>
    </xf>
    <xf numFmtId="0" fontId="42" fillId="0" borderId="23" xfId="93" applyFont="1" applyBorder="1" applyAlignment="1">
      <alignment horizontal="left"/>
    </xf>
    <xf numFmtId="0" fontId="42" fillId="0" borderId="26" xfId="93" applyFont="1" applyBorder="1" applyAlignment="1">
      <alignment horizontal="left"/>
    </xf>
    <xf numFmtId="0" fontId="42" fillId="0" borderId="27" xfId="93" applyFont="1" applyBorder="1" applyAlignment="1">
      <alignment horizontal="left"/>
    </xf>
    <xf numFmtId="0" fontId="42" fillId="35" borderId="21" xfId="93" applyFont="1" applyFill="1" applyBorder="1" applyAlignment="1">
      <alignment horizontal="left"/>
    </xf>
    <xf numFmtId="173" fontId="42" fillId="35" borderId="22" xfId="91" applyNumberFormat="1" applyFont="1" applyFill="1" applyBorder="1" applyAlignment="1">
      <alignment horizontal="left"/>
    </xf>
    <xf numFmtId="173" fontId="42" fillId="35" borderId="23" xfId="91" applyNumberFormat="1" applyFont="1" applyFill="1" applyBorder="1" applyAlignment="1">
      <alignment horizontal="left"/>
    </xf>
    <xf numFmtId="0" fontId="42" fillId="35" borderId="25" xfId="93" applyFont="1" applyFill="1" applyBorder="1" applyAlignment="1">
      <alignment horizontal="left"/>
    </xf>
    <xf numFmtId="173" fontId="42" fillId="35" borderId="26" xfId="91" applyNumberFormat="1" applyFont="1" applyFill="1" applyBorder="1" applyAlignment="1">
      <alignment horizontal="left"/>
    </xf>
    <xf numFmtId="173" fontId="42" fillId="35" borderId="27" xfId="91" applyNumberFormat="1" applyFont="1" applyFill="1" applyBorder="1" applyAlignment="1">
      <alignment horizontal="left"/>
    </xf>
    <xf numFmtId="0" fontId="53" fillId="0" borderId="0" xfId="0" applyFont="1" applyFill="1" applyAlignment="1">
      <alignment horizontal="left"/>
    </xf>
    <xf numFmtId="0" fontId="53" fillId="0" borderId="0" xfId="0" applyFont="1" applyFill="1"/>
    <xf numFmtId="170" fontId="53" fillId="0" borderId="0" xfId="0" applyNumberFormat="1" applyFont="1" applyFill="1"/>
    <xf numFmtId="173" fontId="43" fillId="0" borderId="0" xfId="91" applyNumberFormat="1" applyFont="1" applyFill="1" applyBorder="1" applyAlignment="1">
      <alignment horizontal="left"/>
    </xf>
    <xf numFmtId="173" fontId="43" fillId="0" borderId="19" xfId="91" applyNumberFormat="1" applyFont="1" applyBorder="1" applyAlignment="1"/>
  </cellXfs>
  <cellStyles count="274">
    <cellStyle name="20% - Énfasis1" xfId="19" builtinId="30" customBuiltin="1"/>
    <cellStyle name="20% - Énfasis1 2" xfId="74" xr:uid="{00000000-0005-0000-0000-000001000000}"/>
    <cellStyle name="20% - Énfasis2" xfId="23" builtinId="34" customBuiltin="1"/>
    <cellStyle name="20% - Énfasis2 2" xfId="76" xr:uid="{00000000-0005-0000-0000-000003000000}"/>
    <cellStyle name="20% - Énfasis3" xfId="27" builtinId="38" customBuiltin="1"/>
    <cellStyle name="20% - Énfasis3 2" xfId="78" xr:uid="{00000000-0005-0000-0000-000005000000}"/>
    <cellStyle name="20% - Énfasis4" xfId="31" builtinId="42" customBuiltin="1"/>
    <cellStyle name="20% - Énfasis4 2" xfId="80" xr:uid="{00000000-0005-0000-0000-000007000000}"/>
    <cellStyle name="20% - Énfasis5" xfId="35" builtinId="46" customBuiltin="1"/>
    <cellStyle name="20% - Énfasis5 2" xfId="82" xr:uid="{00000000-0005-0000-0000-000009000000}"/>
    <cellStyle name="20% - Énfasis6" xfId="39" builtinId="50" customBuiltin="1"/>
    <cellStyle name="20% - Énfasis6 2" xfId="84" xr:uid="{00000000-0005-0000-0000-00000B000000}"/>
    <cellStyle name="40% - Énfasis1" xfId="20" builtinId="31" customBuiltin="1"/>
    <cellStyle name="40% - Énfasis1 2" xfId="75" xr:uid="{00000000-0005-0000-0000-00000D000000}"/>
    <cellStyle name="40% - Énfasis2" xfId="24" builtinId="35" customBuiltin="1"/>
    <cellStyle name="40% - Énfasis2 2" xfId="77" xr:uid="{00000000-0005-0000-0000-00000F000000}"/>
    <cellStyle name="40% - Énfasis3" xfId="28" builtinId="39" customBuiltin="1"/>
    <cellStyle name="40% - Énfasis3 2" xfId="79" xr:uid="{00000000-0005-0000-0000-000011000000}"/>
    <cellStyle name="40% - Énfasis4" xfId="32" builtinId="43" customBuiltin="1"/>
    <cellStyle name="40% - Énfasis4 2" xfId="81" xr:uid="{00000000-0005-0000-0000-000013000000}"/>
    <cellStyle name="40% - Énfasis5" xfId="36" builtinId="47" customBuiltin="1"/>
    <cellStyle name="40% - Énfasis5 2" xfId="83" xr:uid="{00000000-0005-0000-0000-000015000000}"/>
    <cellStyle name="40% - Énfasis6" xfId="40" builtinId="51" customBuiltin="1"/>
    <cellStyle name="40% - Énfasis6 2" xfId="85" xr:uid="{00000000-0005-0000-0000-000017000000}"/>
    <cellStyle name="60% - Énfasis1" xfId="21" builtinId="32" customBuiltin="1"/>
    <cellStyle name="60% - Énfasis1 2" xfId="96" xr:uid="{00000000-0005-0000-0000-000019000000}"/>
    <cellStyle name="60% - Énfasis2" xfId="25" builtinId="36" customBuiltin="1"/>
    <cellStyle name="60% - Énfasis2 2" xfId="97" xr:uid="{00000000-0005-0000-0000-00001B000000}"/>
    <cellStyle name="60% - Énfasis3" xfId="29" builtinId="40" customBuiltin="1"/>
    <cellStyle name="60% - Énfasis3 2" xfId="98" xr:uid="{00000000-0005-0000-0000-00001D000000}"/>
    <cellStyle name="60% - Énfasis4" xfId="33" builtinId="44" customBuiltin="1"/>
    <cellStyle name="60% - Énfasis4 2" xfId="99" xr:uid="{00000000-0005-0000-0000-00001F000000}"/>
    <cellStyle name="60% - Énfasis5" xfId="37" builtinId="48" customBuiltin="1"/>
    <cellStyle name="60% - Énfasis5 2" xfId="100" xr:uid="{00000000-0005-0000-0000-000021000000}"/>
    <cellStyle name="60% - Énfasis6" xfId="41" builtinId="52" customBuiltin="1"/>
    <cellStyle name="60% - Énfasis6 2" xfId="101" xr:uid="{00000000-0005-0000-0000-000023000000}"/>
    <cellStyle name="Balance" xfId="48" xr:uid="{00000000-0005-0000-0000-000024000000}"/>
    <cellStyle name="Bueno" xfId="6" builtinId="26" customBuiltin="1"/>
    <cellStyle name="Cálculo" xfId="11" builtinId="22" customBuiltin="1"/>
    <cellStyle name="CAROLINA" xfId="49" xr:uid="{00000000-0005-0000-0000-000027000000}"/>
    <cellStyle name="Celda de comprobación" xfId="13" builtinId="23" customBuiltin="1"/>
    <cellStyle name="Celda vinculada" xfId="12" builtinId="24" customBuiltin="1"/>
    <cellStyle name="Cif2DecCent" xfId="50" xr:uid="{00000000-0005-0000-0000-00002A000000}"/>
    <cellStyle name="Comma [0]_rli_fut" xfId="51" xr:uid="{00000000-0005-0000-0000-00002B000000}"/>
    <cellStyle name="Comma_activo fijo 90" xfId="52" xr:uid="{00000000-0005-0000-0000-00002C000000}"/>
    <cellStyle name="Comma0" xfId="53" xr:uid="{00000000-0005-0000-0000-00002D000000}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Euro" xfId="54" xr:uid="{00000000-0005-0000-0000-000037000000}"/>
    <cellStyle name="Fixed" xfId="55" xr:uid="{00000000-0005-0000-0000-000038000000}"/>
    <cellStyle name="group" xfId="56" xr:uid="{00000000-0005-0000-0000-000039000000}"/>
    <cellStyle name="Incorrecto" xfId="7" builtinId="27" customBuiltin="1"/>
    <cellStyle name="ltext" xfId="57" xr:uid="{00000000-0005-0000-0000-00003B000000}"/>
    <cellStyle name="Millares" xfId="91" builtinId="3"/>
    <cellStyle name="Millares [0]" xfId="116" builtinId="6"/>
    <cellStyle name="Millares [0] 10" xfId="161" xr:uid="{00000000-0005-0000-0000-00003E000000}"/>
    <cellStyle name="Millares [0] 11" xfId="162" xr:uid="{00000000-0005-0000-0000-00003F000000}"/>
    <cellStyle name="Millares [0] 12" xfId="163" xr:uid="{00000000-0005-0000-0000-000040000000}"/>
    <cellStyle name="Millares [0] 13" xfId="164" xr:uid="{00000000-0005-0000-0000-000041000000}"/>
    <cellStyle name="Millares [0] 14" xfId="167" xr:uid="{00000000-0005-0000-0000-000042000000}"/>
    <cellStyle name="Millares [0] 2" xfId="47" xr:uid="{00000000-0005-0000-0000-000043000000}"/>
    <cellStyle name="Millares [0] 2 2" xfId="42" xr:uid="{00000000-0005-0000-0000-000044000000}"/>
    <cellStyle name="Millares [0] 2 2 2" xfId="120" xr:uid="{00000000-0005-0000-0000-000045000000}"/>
    <cellStyle name="Millares [0] 2 2 2 2" xfId="133" xr:uid="{00000000-0005-0000-0000-000046000000}"/>
    <cellStyle name="Millares [0] 2 2 2 2 2" xfId="157" xr:uid="{00000000-0005-0000-0000-000047000000}"/>
    <cellStyle name="Millares [0] 2 2 2 3" xfId="147" xr:uid="{00000000-0005-0000-0000-000048000000}"/>
    <cellStyle name="Millares [0] 2 2 3" xfId="127" xr:uid="{00000000-0005-0000-0000-000049000000}"/>
    <cellStyle name="Millares [0] 2 2 3 2" xfId="152" xr:uid="{00000000-0005-0000-0000-00004A000000}"/>
    <cellStyle name="Millares [0] 2 2 4" xfId="139" xr:uid="{00000000-0005-0000-0000-00004B000000}"/>
    <cellStyle name="Millares [0] 2 3" xfId="121" xr:uid="{00000000-0005-0000-0000-00004C000000}"/>
    <cellStyle name="Millares [0] 2 3 2" xfId="134" xr:uid="{00000000-0005-0000-0000-00004D000000}"/>
    <cellStyle name="Millares [0] 2 3 2 2" xfId="158" xr:uid="{00000000-0005-0000-0000-00004E000000}"/>
    <cellStyle name="Millares [0] 2 3 3" xfId="148" xr:uid="{00000000-0005-0000-0000-00004F000000}"/>
    <cellStyle name="Millares [0] 2 4" xfId="128" xr:uid="{00000000-0005-0000-0000-000050000000}"/>
    <cellStyle name="Millares [0] 2 4 2" xfId="153" xr:uid="{00000000-0005-0000-0000-000051000000}"/>
    <cellStyle name="Millares [0] 2 5" xfId="140" xr:uid="{00000000-0005-0000-0000-000052000000}"/>
    <cellStyle name="Millares [0] 3" xfId="117" xr:uid="{00000000-0005-0000-0000-000053000000}"/>
    <cellStyle name="Millares [0] 3 2" xfId="124" xr:uid="{00000000-0005-0000-0000-000054000000}"/>
    <cellStyle name="Millares [0] 3 2 2" xfId="136" xr:uid="{00000000-0005-0000-0000-000055000000}"/>
    <cellStyle name="Millares [0] 3 2 2 2" xfId="160" xr:uid="{00000000-0005-0000-0000-000056000000}"/>
    <cellStyle name="Millares [0] 3 2 3" xfId="150" xr:uid="{00000000-0005-0000-0000-000057000000}"/>
    <cellStyle name="Millares [0] 3 3" xfId="131" xr:uid="{00000000-0005-0000-0000-000058000000}"/>
    <cellStyle name="Millares [0] 3 3 2" xfId="155" xr:uid="{00000000-0005-0000-0000-000059000000}"/>
    <cellStyle name="Millares [0] 3 4" xfId="145" xr:uid="{00000000-0005-0000-0000-00005A000000}"/>
    <cellStyle name="Millares [0] 4" xfId="123" xr:uid="{00000000-0005-0000-0000-00005B000000}"/>
    <cellStyle name="Millares [0] 4 2" xfId="135" xr:uid="{00000000-0005-0000-0000-00005C000000}"/>
    <cellStyle name="Millares [0] 4 2 2" xfId="159" xr:uid="{00000000-0005-0000-0000-00005D000000}"/>
    <cellStyle name="Millares [0] 4 3" xfId="149" xr:uid="{00000000-0005-0000-0000-00005E000000}"/>
    <cellStyle name="Millares [0] 5" xfId="118" xr:uid="{00000000-0005-0000-0000-00005F000000}"/>
    <cellStyle name="Millares [0] 5 2" xfId="132" xr:uid="{00000000-0005-0000-0000-000060000000}"/>
    <cellStyle name="Millares [0] 5 2 2" xfId="156" xr:uid="{00000000-0005-0000-0000-000061000000}"/>
    <cellStyle name="Millares [0] 5 3" xfId="146" xr:uid="{00000000-0005-0000-0000-000062000000}"/>
    <cellStyle name="Millares [0] 6" xfId="130" xr:uid="{00000000-0005-0000-0000-000063000000}"/>
    <cellStyle name="Millares [0] 6 2" xfId="154" xr:uid="{00000000-0005-0000-0000-000064000000}"/>
    <cellStyle name="Millares [0] 7" xfId="125" xr:uid="{00000000-0005-0000-0000-000065000000}"/>
    <cellStyle name="Millares [0] 7 2" xfId="151" xr:uid="{00000000-0005-0000-0000-000066000000}"/>
    <cellStyle name="Millares [0] 8" xfId="137" xr:uid="{00000000-0005-0000-0000-000067000000}"/>
    <cellStyle name="Millares [0] 9" xfId="144" xr:uid="{00000000-0005-0000-0000-000068000000}"/>
    <cellStyle name="Millares 10" xfId="111" xr:uid="{00000000-0005-0000-0000-000069000000}"/>
    <cellStyle name="Millares 10 2" xfId="168" xr:uid="{00000000-0005-0000-0000-00006A000000}"/>
    <cellStyle name="Millares 10 3" xfId="197" xr:uid="{00000000-0005-0000-0000-00006B000000}"/>
    <cellStyle name="Millares 11" xfId="112" xr:uid="{00000000-0005-0000-0000-00006C000000}"/>
    <cellStyle name="Millares 11 2" xfId="169" xr:uid="{00000000-0005-0000-0000-00006D000000}"/>
    <cellStyle name="Millares 11 3" xfId="198" xr:uid="{00000000-0005-0000-0000-00006E000000}"/>
    <cellStyle name="Millares 12" xfId="114" xr:uid="{00000000-0005-0000-0000-00006F000000}"/>
    <cellStyle name="Millares 12 2" xfId="170" xr:uid="{00000000-0005-0000-0000-000070000000}"/>
    <cellStyle name="Millares 12 3" xfId="199" xr:uid="{00000000-0005-0000-0000-000071000000}"/>
    <cellStyle name="Millares 13" xfId="109" xr:uid="{00000000-0005-0000-0000-000072000000}"/>
    <cellStyle name="Millares 13 2" xfId="171" xr:uid="{00000000-0005-0000-0000-000073000000}"/>
    <cellStyle name="Millares 13 3" xfId="200" xr:uid="{00000000-0005-0000-0000-000074000000}"/>
    <cellStyle name="Millares 14" xfId="107" xr:uid="{00000000-0005-0000-0000-000075000000}"/>
    <cellStyle name="Millares 14 2" xfId="172" xr:uid="{00000000-0005-0000-0000-000076000000}"/>
    <cellStyle name="Millares 14 3" xfId="201" xr:uid="{00000000-0005-0000-0000-000077000000}"/>
    <cellStyle name="Millares 15" xfId="113" xr:uid="{00000000-0005-0000-0000-000078000000}"/>
    <cellStyle name="Millares 15 2" xfId="173" xr:uid="{00000000-0005-0000-0000-000079000000}"/>
    <cellStyle name="Millares 15 3" xfId="202" xr:uid="{00000000-0005-0000-0000-00007A000000}"/>
    <cellStyle name="Millares 16" xfId="110" xr:uid="{00000000-0005-0000-0000-00007B000000}"/>
    <cellStyle name="Millares 16 2" xfId="174" xr:uid="{00000000-0005-0000-0000-00007C000000}"/>
    <cellStyle name="Millares 16 3" xfId="203" xr:uid="{00000000-0005-0000-0000-00007D000000}"/>
    <cellStyle name="Millares 17" xfId="115" xr:uid="{00000000-0005-0000-0000-00007E000000}"/>
    <cellStyle name="Millares 17 2" xfId="175" xr:uid="{00000000-0005-0000-0000-00007F000000}"/>
    <cellStyle name="Millares 17 3" xfId="204" xr:uid="{00000000-0005-0000-0000-000080000000}"/>
    <cellStyle name="Millares 18" xfId="122" xr:uid="{00000000-0005-0000-0000-000081000000}"/>
    <cellStyle name="Millares 18 2" xfId="176" xr:uid="{00000000-0005-0000-0000-000082000000}"/>
    <cellStyle name="Millares 18 3" xfId="205" xr:uid="{00000000-0005-0000-0000-000083000000}"/>
    <cellStyle name="Millares 19" xfId="129" xr:uid="{00000000-0005-0000-0000-000084000000}"/>
    <cellStyle name="Millares 19 2" xfId="177" xr:uid="{00000000-0005-0000-0000-000085000000}"/>
    <cellStyle name="Millares 19 3" xfId="206" xr:uid="{00000000-0005-0000-0000-000086000000}"/>
    <cellStyle name="Millares 2" xfId="45" xr:uid="{00000000-0005-0000-0000-000087000000}"/>
    <cellStyle name="Millares 2 2" xfId="58" xr:uid="{00000000-0005-0000-0000-000088000000}"/>
    <cellStyle name="Millares 2 2 2" xfId="71" xr:uid="{00000000-0005-0000-0000-000089000000}"/>
    <cellStyle name="Millares 2 2 3" xfId="178" xr:uid="{00000000-0005-0000-0000-00008A000000}"/>
    <cellStyle name="Millares 2 2 4" xfId="207" xr:uid="{00000000-0005-0000-0000-00008B000000}"/>
    <cellStyle name="Millares 20" xfId="143" xr:uid="{00000000-0005-0000-0000-00008C000000}"/>
    <cellStyle name="Millares 20 2" xfId="179" xr:uid="{00000000-0005-0000-0000-00008D000000}"/>
    <cellStyle name="Millares 20 3" xfId="208" xr:uid="{00000000-0005-0000-0000-00008E000000}"/>
    <cellStyle name="Millares 21" xfId="142" xr:uid="{00000000-0005-0000-0000-00008F000000}"/>
    <cellStyle name="Millares 21 2" xfId="180" xr:uid="{00000000-0005-0000-0000-000090000000}"/>
    <cellStyle name="Millares 21 3" xfId="209" xr:uid="{00000000-0005-0000-0000-000091000000}"/>
    <cellStyle name="Millares 22" xfId="181" xr:uid="{00000000-0005-0000-0000-000092000000}"/>
    <cellStyle name="Millares 22 2" xfId="210" xr:uid="{00000000-0005-0000-0000-000093000000}"/>
    <cellStyle name="Millares 23" xfId="182" xr:uid="{00000000-0005-0000-0000-000094000000}"/>
    <cellStyle name="Millares 23 2" xfId="211" xr:uid="{00000000-0005-0000-0000-000095000000}"/>
    <cellStyle name="Millares 24" xfId="183" xr:uid="{00000000-0005-0000-0000-000096000000}"/>
    <cellStyle name="Millares 24 2" xfId="212" xr:uid="{00000000-0005-0000-0000-000097000000}"/>
    <cellStyle name="Millares 25" xfId="184" xr:uid="{00000000-0005-0000-0000-000098000000}"/>
    <cellStyle name="Millares 25 2" xfId="213" xr:uid="{00000000-0005-0000-0000-000099000000}"/>
    <cellStyle name="Millares 26" xfId="185" xr:uid="{00000000-0005-0000-0000-00009A000000}"/>
    <cellStyle name="Millares 26 2" xfId="214" xr:uid="{00000000-0005-0000-0000-00009B000000}"/>
    <cellStyle name="Millares 27" xfId="186" xr:uid="{00000000-0005-0000-0000-00009C000000}"/>
    <cellStyle name="Millares 27 2" xfId="215" xr:uid="{00000000-0005-0000-0000-00009D000000}"/>
    <cellStyle name="Millares 28" xfId="222" xr:uid="{00000000-0005-0000-0000-00009E000000}"/>
    <cellStyle name="Millares 29" xfId="223" xr:uid="{75E8C247-9CCD-4AD1-A505-6B1B6CB95B39}"/>
    <cellStyle name="Millares 3" xfId="46" xr:uid="{00000000-0005-0000-0000-00009F000000}"/>
    <cellStyle name="Millares 3 2" xfId="72" xr:uid="{00000000-0005-0000-0000-0000A0000000}"/>
    <cellStyle name="Millares 30" xfId="224" xr:uid="{FE150DEA-A28F-4D48-B459-FBF77B6F8B82}"/>
    <cellStyle name="Millares 31" xfId="226" xr:uid="{AC036D75-8574-4BE3-AAE9-F1641FCD5523}"/>
    <cellStyle name="Millares 32" xfId="228" xr:uid="{AC654CFF-5FD4-4A6B-A7B8-1713DD5476BD}"/>
    <cellStyle name="Millares 33" xfId="229" xr:uid="{F8734D5C-AC8E-4B9A-9405-726EA605D7CA}"/>
    <cellStyle name="Millares 34" xfId="231" xr:uid="{E6FFA738-BBA0-4746-895D-F67385B63911}"/>
    <cellStyle name="Millares 35" xfId="227" xr:uid="{35D588D7-E2B8-4DFA-AA11-280475750C6A}"/>
    <cellStyle name="Millares 36" xfId="225" xr:uid="{08F1C1A8-F168-477D-B91A-A1705F7214B9}"/>
    <cellStyle name="Millares 37" xfId="230" xr:uid="{22AA840D-19A8-4188-AA6F-45FB66CC2F21}"/>
    <cellStyle name="Millares 38" xfId="233" xr:uid="{4EF400CD-3241-42AD-86BA-1C12DA89CA6A}"/>
    <cellStyle name="Millares 39" xfId="234" xr:uid="{76791990-CECC-49E7-B683-95885A53875B}"/>
    <cellStyle name="Millares 4" xfId="102" xr:uid="{00000000-0005-0000-0000-0000A1000000}"/>
    <cellStyle name="Millares 4 2" xfId="187" xr:uid="{00000000-0005-0000-0000-0000A2000000}"/>
    <cellStyle name="Millares 4 3" xfId="216" xr:uid="{00000000-0005-0000-0000-0000A3000000}"/>
    <cellStyle name="Millares 40" xfId="237" xr:uid="{A2DA2760-782B-4F9D-AE43-62F335EC78A6}"/>
    <cellStyle name="Millares 41" xfId="241" xr:uid="{211B267C-7612-4125-84BF-89EA3139D09E}"/>
    <cellStyle name="Millares 42" xfId="243" xr:uid="{35F53BD4-A8AA-4070-A326-516F298A5650}"/>
    <cellStyle name="Millares 43" xfId="250" xr:uid="{5FDDAA40-6B2C-4576-9D96-5FB8E055DBDB}"/>
    <cellStyle name="Millares 44" xfId="239" xr:uid="{492F3B8C-2A4D-4D8E-8673-6D17DA276C01}"/>
    <cellStyle name="Millares 45" xfId="235" xr:uid="{664F8F44-547B-4744-B5B0-C95764CE3265}"/>
    <cellStyle name="Millares 46" xfId="245" xr:uid="{AC0A6D89-0FE3-4416-B3C8-05EC42768616}"/>
    <cellStyle name="Millares 47" xfId="240" xr:uid="{50B24BEB-FBB0-4934-A56C-36DEAE9BE465}"/>
    <cellStyle name="Millares 48" xfId="236" xr:uid="{77A4EC6A-787F-4D67-B392-DB7CE9C9B08F}"/>
    <cellStyle name="Millares 49" xfId="244" xr:uid="{EDCE57F0-F028-4004-A7AB-001215EEB928}"/>
    <cellStyle name="Millares 5" xfId="103" xr:uid="{00000000-0005-0000-0000-0000A4000000}"/>
    <cellStyle name="Millares 5 2" xfId="188" xr:uid="{00000000-0005-0000-0000-0000A5000000}"/>
    <cellStyle name="Millares 5 3" xfId="217" xr:uid="{00000000-0005-0000-0000-0000A6000000}"/>
    <cellStyle name="Millares 50" xfId="247" xr:uid="{B03531B9-1279-494C-BFF9-25D056B99401}"/>
    <cellStyle name="Millares 51" xfId="246" xr:uid="{2F113240-2785-47B2-8A5D-136408913F91}"/>
    <cellStyle name="Millares 52" xfId="249" xr:uid="{96112200-1942-4E9E-8A5E-43FDB80D3E6B}"/>
    <cellStyle name="Millares 53" xfId="238" xr:uid="{2D40C572-708A-4E3B-AB25-67B07B7D7173}"/>
    <cellStyle name="Millares 54" xfId="232" xr:uid="{6A4DDCB9-AE36-4557-B48B-277C42F707CF}"/>
    <cellStyle name="Millares 55" xfId="242" xr:uid="{3815DB8B-F476-4D4A-9D6E-BF962ED96ABD}"/>
    <cellStyle name="Millares 56" xfId="248" xr:uid="{809C36BB-595F-477C-9CED-6A2CDAABFD52}"/>
    <cellStyle name="Millares 57" xfId="252" xr:uid="{8C62CD9D-B8B2-4C2C-B7AE-C4D4E2393BEC}"/>
    <cellStyle name="Millares 58" xfId="254" xr:uid="{65C63726-B6FE-4083-BC5F-115530DC2D4B}"/>
    <cellStyle name="Millares 59" xfId="256" xr:uid="{878218C2-D2E1-4719-AFD1-5008691BC4DB}"/>
    <cellStyle name="Millares 6" xfId="104" xr:uid="{00000000-0005-0000-0000-0000A7000000}"/>
    <cellStyle name="Millares 6 2" xfId="189" xr:uid="{00000000-0005-0000-0000-0000A8000000}"/>
    <cellStyle name="Millares 6 3" xfId="218" xr:uid="{00000000-0005-0000-0000-0000A9000000}"/>
    <cellStyle name="Millares 60" xfId="251" xr:uid="{5B342B33-A10E-451C-B443-03B5A5CA120E}"/>
    <cellStyle name="Millares 61" xfId="255" xr:uid="{3107C78F-7FB1-4549-A6D7-63EC7D93BB6B}"/>
    <cellStyle name="Millares 62" xfId="253" xr:uid="{C15F60D0-6F8E-49FB-9C28-F2BDE5D9C2AF}"/>
    <cellStyle name="Millares 63" xfId="257" xr:uid="{5500695D-766B-452D-B5BE-D91BC0498575}"/>
    <cellStyle name="Millares 64" xfId="258" xr:uid="{8C8A27CA-7E72-41BD-993C-CBAAAD6C342E}"/>
    <cellStyle name="Millares 65" xfId="262" xr:uid="{21F92928-EC25-49AA-9378-96AED19EF673}"/>
    <cellStyle name="Millares 66" xfId="267" xr:uid="{7D826787-5BEF-419C-A002-B17299F56F58}"/>
    <cellStyle name="Millares 67" xfId="268" xr:uid="{F8D7C026-F158-4830-BCA8-AEF3040254AA}"/>
    <cellStyle name="Millares 68" xfId="272" xr:uid="{C2C231F8-A0FD-47BB-94AF-C8A3B105A729}"/>
    <cellStyle name="Millares 69" xfId="264" xr:uid="{C7A6984B-5CFC-42D9-B65A-64F2CC3EEAC0}"/>
    <cellStyle name="Millares 7" xfId="105" xr:uid="{00000000-0005-0000-0000-0000AA000000}"/>
    <cellStyle name="Millares 7 2" xfId="190" xr:uid="{00000000-0005-0000-0000-0000AB000000}"/>
    <cellStyle name="Millares 7 3" xfId="219" xr:uid="{00000000-0005-0000-0000-0000AC000000}"/>
    <cellStyle name="Millares 70" xfId="260" xr:uid="{0DE8580A-650F-484F-A923-8DC3A8134415}"/>
    <cellStyle name="Millares 71" xfId="270" xr:uid="{CD9052AC-D1CA-49BD-B164-422BAAD45676}"/>
    <cellStyle name="Millares 72" xfId="265" xr:uid="{3CB4A853-1973-452A-8981-03F8C147E555}"/>
    <cellStyle name="Millares 73" xfId="261" xr:uid="{CB8FAC9E-62F0-42DD-A81D-D8B1B685CF0E}"/>
    <cellStyle name="Millares 74" xfId="269" xr:uid="{E93B84BD-1ECE-480A-A66C-B7CEA9DF1461}"/>
    <cellStyle name="Millares 75" xfId="271" xr:uid="{5B351739-49ED-41ED-80DA-B3D01266FC6E}"/>
    <cellStyle name="Millares 76" xfId="263" xr:uid="{C7519266-A0C8-46A1-A323-53D2E210E7C9}"/>
    <cellStyle name="Millares 77" xfId="259" xr:uid="{4A286632-44DA-48F4-B183-74006DEEBEB6}"/>
    <cellStyle name="Millares 78" xfId="266" xr:uid="{239EA316-7A29-4FC7-AF13-F3511566AC75}"/>
    <cellStyle name="Millares 8" xfId="106" xr:uid="{00000000-0005-0000-0000-0000AD000000}"/>
    <cellStyle name="Millares 8 2" xfId="191" xr:uid="{00000000-0005-0000-0000-0000AE000000}"/>
    <cellStyle name="Millares 8 3" xfId="220" xr:uid="{00000000-0005-0000-0000-0000AF000000}"/>
    <cellStyle name="Millares 9" xfId="108" xr:uid="{00000000-0005-0000-0000-0000B0000000}"/>
    <cellStyle name="Millares 9 2" xfId="192" xr:uid="{00000000-0005-0000-0000-0000B1000000}"/>
    <cellStyle name="Millares 9 3" xfId="221" xr:uid="{00000000-0005-0000-0000-0000B2000000}"/>
    <cellStyle name="Moneda [0]" xfId="273" builtinId="7"/>
    <cellStyle name="Neutral" xfId="8" builtinId="28" customBuiltin="1"/>
    <cellStyle name="Neutral 2" xfId="95" xr:uid="{00000000-0005-0000-0000-0000B4000000}"/>
    <cellStyle name="No-definido" xfId="59" xr:uid="{00000000-0005-0000-0000-0000B5000000}"/>
    <cellStyle name="Normal" xfId="0" builtinId="0"/>
    <cellStyle name="Normal 10" xfId="93" xr:uid="{00000000-0005-0000-0000-0000B7000000}"/>
    <cellStyle name="Normal 11" xfId="193" xr:uid="{00000000-0005-0000-0000-0000B8000000}"/>
    <cellStyle name="Normal 12" xfId="166" xr:uid="{00000000-0005-0000-0000-0000B9000000}"/>
    <cellStyle name="Normal 2" xfId="43" xr:uid="{00000000-0005-0000-0000-0000BA000000}"/>
    <cellStyle name="Normal 2 2" xfId="60" xr:uid="{00000000-0005-0000-0000-0000BB000000}"/>
    <cellStyle name="Normal 2 3" xfId="67" xr:uid="{00000000-0005-0000-0000-0000BC000000}"/>
    <cellStyle name="Normal 2 4" xfId="94" xr:uid="{00000000-0005-0000-0000-0000BD000000}"/>
    <cellStyle name="Normal 3" xfId="61" xr:uid="{00000000-0005-0000-0000-0000BE000000}"/>
    <cellStyle name="Normal 3 2" xfId="69" xr:uid="{00000000-0005-0000-0000-0000BF000000}"/>
    <cellStyle name="Normal 4" xfId="86" xr:uid="{00000000-0005-0000-0000-0000C0000000}"/>
    <cellStyle name="Normal 5" xfId="87" xr:uid="{00000000-0005-0000-0000-0000C1000000}"/>
    <cellStyle name="Normal 6" xfId="89" xr:uid="{00000000-0005-0000-0000-0000C2000000}"/>
    <cellStyle name="Normal 7" xfId="90" xr:uid="{00000000-0005-0000-0000-0000C3000000}"/>
    <cellStyle name="Normal 8" xfId="66" xr:uid="{00000000-0005-0000-0000-0000C4000000}"/>
    <cellStyle name="Normal 9" xfId="165" xr:uid="{00000000-0005-0000-0000-0000C5000000}"/>
    <cellStyle name="Notas" xfId="15" builtinId="10" customBuiltin="1"/>
    <cellStyle name="Notas 2" xfId="68" xr:uid="{00000000-0005-0000-0000-0000C7000000}"/>
    <cellStyle name="Notas 3" xfId="88" xr:uid="{00000000-0005-0000-0000-0000C8000000}"/>
    <cellStyle name="Notas 4" xfId="194" xr:uid="{00000000-0005-0000-0000-0000C9000000}"/>
    <cellStyle name="Porcentaje 2" xfId="195" xr:uid="{00000000-0005-0000-0000-0000CA000000}"/>
    <cellStyle name="Porcentual 2" xfId="44" xr:uid="{00000000-0005-0000-0000-0000CB000000}"/>
    <cellStyle name="Porcentual 2 2" xfId="73" xr:uid="{00000000-0005-0000-0000-0000CC000000}"/>
    <cellStyle name="Porcentual 2 3" xfId="70" xr:uid="{00000000-0005-0000-0000-0000CD000000}"/>
    <cellStyle name="PSChar" xfId="62" xr:uid="{00000000-0005-0000-0000-0000CE000000}"/>
    <cellStyle name="Punto0" xfId="63" xr:uid="{00000000-0005-0000-0000-0000CF000000}"/>
    <cellStyle name="Salida" xfId="10" builtinId="21" customBuiltin="1"/>
    <cellStyle name="subgroup" xfId="64" xr:uid="{00000000-0005-0000-0000-0000D1000000}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ítulo 4" xfId="92" xr:uid="{00000000-0005-0000-0000-0000D7000000}"/>
    <cellStyle name="Título 5" xfId="119" xr:uid="{00000000-0005-0000-0000-0000D8000000}"/>
    <cellStyle name="Título 6" xfId="126" xr:uid="{00000000-0005-0000-0000-0000D9000000}"/>
    <cellStyle name="Título 7" xfId="138" xr:uid="{00000000-0005-0000-0000-0000DA000000}"/>
    <cellStyle name="Título 8" xfId="141" xr:uid="{00000000-0005-0000-0000-0000DB000000}"/>
    <cellStyle name="Título 9" xfId="196" xr:uid="{00000000-0005-0000-0000-0000DC000000}"/>
    <cellStyle name="Total" xfId="17" builtinId="25" customBuiltin="1"/>
    <cellStyle name="Währung" xfId="65" xr:uid="{00000000-0005-0000-0000-0000DE000000}"/>
  </cellStyles>
  <dxfs count="299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numFmt numFmtId="170" formatCode="_(* #,##0_);_(* \(#,##0\);_(* &quot;-&quot;_);_(@_)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none">
          <fgColor indexed="64"/>
          <bgColor indexed="65"/>
        </patternFill>
      </fill>
    </dxf>
    <dxf>
      <numFmt numFmtId="177" formatCode="#,##0\ ;\(#,##0\ \)"/>
    </dxf>
    <dxf>
      <fill>
        <patternFill patternType="solid">
          <bgColor theme="9" tint="0.59999389629810485"/>
        </patternFill>
      </fill>
    </dxf>
    <dxf>
      <fill>
        <patternFill patternType="none">
          <fgColor indexed="64"/>
          <bgColor indexed="65"/>
        </patternFill>
      </fill>
    </dxf>
    <dxf>
      <font>
        <sz val="2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73" formatCode="_-* #,##0_-;\-* #,##0_-;_-* &quot;-&quot;??_-;_-@_-"/>
    </dxf>
    <dxf>
      <fill>
        <patternFill patternType="none">
          <fgColor indexed="64"/>
          <bgColor indexed="65"/>
        </patternFill>
      </fill>
    </dxf>
    <dxf>
      <numFmt numFmtId="173" formatCode="_-* #,##0_-;\-* #,##0_-;_-* &quot;-&quot;??_-;_-@_-"/>
    </dxf>
    <dxf>
      <numFmt numFmtId="173" formatCode="_-* #,##0_-;\-* #,##0_-;_-* &quot;-&quot;??_-;_-@_-"/>
    </dxf>
    <dxf>
      <numFmt numFmtId="173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66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numFmt numFmtId="167" formatCode="#,##0_ ;[Red]\-#,##0\ "/>
    </dxf>
    <dxf>
      <numFmt numFmtId="167" formatCode="#,##0_ ;[Red]\-#,##0\ "/>
    </dxf>
    <dxf>
      <numFmt numFmtId="167" formatCode="#,##0_ ;[Red]\-#,##0\ "/>
    </dxf>
    <dxf>
      <numFmt numFmtId="167" formatCode="#,##0_ ;[Red]\-#,##0\ "/>
    </dxf>
  </dxfs>
  <tableStyles count="0" defaultTableStyle="TableStyleMedium9" defaultPivotStyle="PivotStyleLight16"/>
  <colors>
    <mruColors>
      <color rgb="FFFF00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onnections" Target="connections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https://docs.google.com/a/jvasesores.cl/uc?id=0B-beC4FF8IuMSW9zUFA0UDNUejg&amp;export=download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5" Type="http://schemas.openxmlformats.org/officeDocument/2006/relationships/image" Target="../media/image8.png"/><Relationship Id="rId10" Type="http://schemas.openxmlformats.org/officeDocument/2006/relationships/image" Target="../media/image13.png"/><Relationship Id="rId4" Type="http://schemas.openxmlformats.org/officeDocument/2006/relationships/image" Target="../media/image7.png"/><Relationship Id="rId9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https://docs.google.com/a/jvasesores.cl/uc?id=0B-beC4FF8IuMSW9zUFA0UDNUejg&amp;export=download" TargetMode="External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https://docs.google.com/a/jvasesores.cl/uc?id=0B-beC4FF8IuMSW9zUFA0UDNUejg&amp;export=download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https://docs.google.com/a/jvasesores.cl/uc?id=0B-beC4FF8IuMSW9zUFA0UDNUejg&amp;export=download" TargetMode="External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https://docs.google.com/a/jvasesores.cl/uc?id=0B-beC4FF8IuMSW9zUFA0UDNUejg&amp;export=download" TargetMode="External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https://docs.google.com/a/jvasesores.cl/uc?id=0B-beC4FF8IuMSW9zUFA0UDNUejg&amp;export=download" TargetMode="Externa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https://docs.google.com/a/jvasesores.cl/uc?id=0B-beC4FF8IuMSW9zUFA0UDNUejg&amp;export=download" TargetMode="External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https://docs.google.com/a/jvasesores.cl/uc?id=0B-beC4FF8IuMSW9zUFA0UDNUejg&amp;export=download" TargetMode="External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https://docs.google.com/a/jvasesores.cl/uc?id=0B-beC4FF8IuMSW9zUFA0UDNUejg&amp;export=download" TargetMode="External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https://docs.google.com/a/jvasesores.cl/uc?id=0B-beC4FF8IuMSW9zUFA0UDNUejg&amp;export=download" TargetMode="External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https://docs.google.com/a/jvasesores.cl/uc?id=0B-beC4FF8IuMSW9zUFA0UDNUejg&amp;export=download" TargetMode="External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https://docs.google.com/a/jvasesores.cl/uc?id=0B-beC4FF8IuMSW9zUFA0UDNUejg&amp;export=download" TargetMode="External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https://docs.google.com/a/jvasesores.cl/uc?id=0B-beC4FF8IuMSW9zUFA0UDNUejg&amp;export=download" TargetMode="External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https://docs.google.com/a/jvasesores.cl/uc?id=0B-beC4FF8IuMSW9zUFA0UDNUejg&amp;export=download" TargetMode="Externa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https://docs.google.com/a/jvasesores.cl/uc?id=0B-beC4FF8IuMSW9zUFA0UDNUejg&amp;export=download" TargetMode="External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https://docs.google.com/a/jvasesores.cl/uc?id=0B-beC4FF8IuMSW9zUFA0UDNUejg&amp;export=download" TargetMode="External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https://docs.google.com/a/jvasesores.cl/uc?id=0B-beC4FF8IuMSW9zUFA0UDNUejg&amp;export=download" TargetMode="External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https://docs.google.com/a/jvasesores.cl/uc?id=0B-beC4FF8IuMSW9zUFA0UDNUejg&amp;export=download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990600</xdr:colOff>
      <xdr:row>2</xdr:row>
      <xdr:rowOff>28575</xdr:rowOff>
    </xdr:to>
    <xdr:pic>
      <xdr:nvPicPr>
        <xdr:cNvPr id="2" name="Imagen 1" descr="https://docs.google.com/a/jvasesores.cl/uc?id=0B-beC4FF8IuMSW9zUFA0UDNUejg&amp;export=download">
          <a:extLst>
            <a:ext uri="{FF2B5EF4-FFF2-40B4-BE49-F238E27FC236}">
              <a16:creationId xmlns:a16="http://schemas.microsoft.com/office/drawing/2014/main" id="{C81F5AD1-8410-4DE5-B3F0-36BFD856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501651</xdr:colOff>
      <xdr:row>3</xdr:row>
      <xdr:rowOff>63500</xdr:rowOff>
    </xdr:from>
    <xdr:to>
      <xdr:col>12</xdr:col>
      <xdr:colOff>741067</xdr:colOff>
      <xdr:row>46</xdr:row>
      <xdr:rowOff>116676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90E1A67-6349-6DE5-2989-292702225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651" y="482600"/>
          <a:ext cx="9916816" cy="6060276"/>
        </a:xfrm>
        <a:prstGeom prst="rect">
          <a:avLst/>
        </a:prstGeom>
      </xdr:spPr>
    </xdr:pic>
    <xdr:clientData/>
  </xdr:twoCellAnchor>
  <xdr:twoCellAnchor editAs="oneCell">
    <xdr:from>
      <xdr:col>0</xdr:col>
      <xdr:colOff>527050</xdr:colOff>
      <xdr:row>48</xdr:row>
      <xdr:rowOff>133350</xdr:rowOff>
    </xdr:from>
    <xdr:to>
      <xdr:col>12</xdr:col>
      <xdr:colOff>787400</xdr:colOff>
      <xdr:row>95</xdr:row>
      <xdr:rowOff>4276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FF2D94-A9E0-EE8D-DE98-F96A7ACB1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7050" y="6838950"/>
          <a:ext cx="9937750" cy="64368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259</xdr:row>
      <xdr:rowOff>95250</xdr:rowOff>
    </xdr:from>
    <xdr:to>
      <xdr:col>11</xdr:col>
      <xdr:colOff>624409</xdr:colOff>
      <xdr:row>302</xdr:row>
      <xdr:rowOff>84907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C00EC0FE-F9AB-D158-9832-49DCA481C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39585900"/>
          <a:ext cx="8523809" cy="65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184150</xdr:colOff>
      <xdr:row>0</xdr:row>
      <xdr:rowOff>101600</xdr:rowOff>
    </xdr:from>
    <xdr:to>
      <xdr:col>11</xdr:col>
      <xdr:colOff>665659</xdr:colOff>
      <xdr:row>42</xdr:row>
      <xdr:rowOff>43657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1C3735B-6D9E-C6F1-A94C-7D32D7A85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4150" y="101600"/>
          <a:ext cx="8723809" cy="63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298450</xdr:colOff>
      <xdr:row>43</xdr:row>
      <xdr:rowOff>107950</xdr:rowOff>
    </xdr:from>
    <xdr:to>
      <xdr:col>12</xdr:col>
      <xdr:colOff>68755</xdr:colOff>
      <xdr:row>85</xdr:row>
      <xdr:rowOff>30957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2A3271-2573-66B8-8D27-135BCCDB3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8450" y="6661150"/>
          <a:ext cx="8761905" cy="63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86</xdr:row>
      <xdr:rowOff>82550</xdr:rowOff>
    </xdr:from>
    <xdr:to>
      <xdr:col>12</xdr:col>
      <xdr:colOff>84643</xdr:colOff>
      <xdr:row>129</xdr:row>
      <xdr:rowOff>91255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2A0B9D9-45C8-0552-449C-20DE38468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9100" y="13208000"/>
          <a:ext cx="8657143" cy="6561905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131</xdr:row>
      <xdr:rowOff>57150</xdr:rowOff>
    </xdr:from>
    <xdr:to>
      <xdr:col>11</xdr:col>
      <xdr:colOff>672014</xdr:colOff>
      <xdr:row>172</xdr:row>
      <xdr:rowOff>18274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A29E0D1-D667-841E-612E-F2B1E5BB4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8600" y="20040600"/>
          <a:ext cx="8685714" cy="62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222250</xdr:colOff>
      <xdr:row>172</xdr:row>
      <xdr:rowOff>146050</xdr:rowOff>
    </xdr:from>
    <xdr:to>
      <xdr:col>11</xdr:col>
      <xdr:colOff>598998</xdr:colOff>
      <xdr:row>214</xdr:row>
      <xdr:rowOff>97631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3634BEA-9EE7-0EDD-A96A-0F14E5263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2250" y="26377900"/>
          <a:ext cx="8619048" cy="63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222250</xdr:colOff>
      <xdr:row>215</xdr:row>
      <xdr:rowOff>63500</xdr:rowOff>
    </xdr:from>
    <xdr:to>
      <xdr:col>11</xdr:col>
      <xdr:colOff>665664</xdr:colOff>
      <xdr:row>258</xdr:row>
      <xdr:rowOff>119824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5310693-060A-BE63-E1FD-D54797C5B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2250" y="32848550"/>
          <a:ext cx="8685714" cy="66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273050</xdr:colOff>
      <xdr:row>303</xdr:row>
      <xdr:rowOff>120650</xdr:rowOff>
    </xdr:from>
    <xdr:to>
      <xdr:col>12</xdr:col>
      <xdr:colOff>2089</xdr:colOff>
      <xdr:row>345</xdr:row>
      <xdr:rowOff>43659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47295A2-6E94-AC66-CA59-01D1C3B5A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3050" y="46316900"/>
          <a:ext cx="8685714" cy="6323809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346</xdr:row>
      <xdr:rowOff>57150</xdr:rowOff>
    </xdr:from>
    <xdr:to>
      <xdr:col>11</xdr:col>
      <xdr:colOff>710117</xdr:colOff>
      <xdr:row>388</xdr:row>
      <xdr:rowOff>2381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082A0F3-FD01-F391-3EE5-FD52D5C6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5750" y="52806600"/>
          <a:ext cx="8666667" cy="63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390</xdr:row>
      <xdr:rowOff>25400</xdr:rowOff>
    </xdr:from>
    <xdr:to>
      <xdr:col>12</xdr:col>
      <xdr:colOff>27486</xdr:colOff>
      <xdr:row>432</xdr:row>
      <xdr:rowOff>5552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1A4953B-9868-5510-3DE8-E71208D46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04800" y="59486800"/>
          <a:ext cx="8714286" cy="6380952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433</xdr:row>
      <xdr:rowOff>19050</xdr:rowOff>
    </xdr:from>
    <xdr:to>
      <xdr:col>11</xdr:col>
      <xdr:colOff>710114</xdr:colOff>
      <xdr:row>474</xdr:row>
      <xdr:rowOff>75412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2D6D7E7-C82C-4BCC-5E3A-AAD30219E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85750" y="66033650"/>
          <a:ext cx="8685714" cy="63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317500</xdr:colOff>
      <xdr:row>475</xdr:row>
      <xdr:rowOff>146050</xdr:rowOff>
    </xdr:from>
    <xdr:to>
      <xdr:col>12</xdr:col>
      <xdr:colOff>11614</xdr:colOff>
      <xdr:row>519</xdr:row>
      <xdr:rowOff>30926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279E12F-3453-A637-F521-B5C29E7DE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17500" y="72561450"/>
          <a:ext cx="8685714" cy="65904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44</xdr:row>
      <xdr:rowOff>44450</xdr:rowOff>
    </xdr:from>
    <xdr:to>
      <xdr:col>3</xdr:col>
      <xdr:colOff>196071</xdr:colOff>
      <xdr:row>93</xdr:row>
      <xdr:rowOff>138755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6BFF659-DA2E-97B0-EB69-ABA94D108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6750050"/>
          <a:ext cx="6228571" cy="75619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990600</xdr:colOff>
      <xdr:row>2</xdr:row>
      <xdr:rowOff>104775</xdr:rowOff>
    </xdr:to>
    <xdr:pic>
      <xdr:nvPicPr>
        <xdr:cNvPr id="2" name="Imagen 1" descr="https://docs.google.com/a/jvasesores.cl/uc?id=0B-beC4FF8IuMSW9zUFA0UDNUejg&amp;export=download">
          <a:extLst>
            <a:ext uri="{FF2B5EF4-FFF2-40B4-BE49-F238E27FC236}">
              <a16:creationId xmlns:a16="http://schemas.microsoft.com/office/drawing/2014/main" id="{8FB62BF3-E867-4DD0-8053-26461DB9B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450850"/>
    <xdr:pic>
      <xdr:nvPicPr>
        <xdr:cNvPr id="2" name="Imagen 1" descr="https://docs.google.com/a/jvasesores.cl/uc?id=0B-beC4FF8IuMSW9zUFA0UDNUejg&amp;export=download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0" cy="4508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990600</xdr:colOff>
      <xdr:row>2</xdr:row>
      <xdr:rowOff>104775</xdr:rowOff>
    </xdr:to>
    <xdr:pic>
      <xdr:nvPicPr>
        <xdr:cNvPr id="2" name="Imagen 1" descr="https://docs.google.com/a/jvasesores.cl/uc?id=0B-beC4FF8IuMSW9zUFA0UDNUejg&amp;export=download">
          <a:extLst>
            <a:ext uri="{FF2B5EF4-FFF2-40B4-BE49-F238E27FC236}">
              <a16:creationId xmlns:a16="http://schemas.microsoft.com/office/drawing/2014/main" id="{20DAEC02-47A9-4689-B795-1D346E05C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990600</xdr:colOff>
      <xdr:row>2</xdr:row>
      <xdr:rowOff>104775</xdr:rowOff>
    </xdr:to>
    <xdr:pic>
      <xdr:nvPicPr>
        <xdr:cNvPr id="2" name="Imagen 1" descr="https://docs.google.com/a/jvasesores.cl/uc?id=0B-beC4FF8IuMSW9zUFA0UDNUejg&amp;export=download">
          <a:extLst>
            <a:ext uri="{FF2B5EF4-FFF2-40B4-BE49-F238E27FC236}">
              <a16:creationId xmlns:a16="http://schemas.microsoft.com/office/drawing/2014/main" id="{2C6863BA-0E6E-402D-9F42-A809FA89C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450850"/>
    <xdr:pic>
      <xdr:nvPicPr>
        <xdr:cNvPr id="2" name="Imagen 1" descr="https://docs.google.com/a/jvasesores.cl/uc?id=0B-beC4FF8IuMSW9zUFA0UDNUejg&amp;export=download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0" cy="4508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295275</xdr:colOff>
      <xdr:row>2</xdr:row>
      <xdr:rowOff>104775</xdr:rowOff>
    </xdr:to>
    <xdr:pic>
      <xdr:nvPicPr>
        <xdr:cNvPr id="3" name="Imagen 2" descr="https://docs.google.com/a/jvasesores.cl/uc?id=0B-beC4FF8IuMSW9zUFA0UDNUejg&amp;export=download">
          <a:extLst>
            <a:ext uri="{FF2B5EF4-FFF2-40B4-BE49-F238E27FC236}">
              <a16:creationId xmlns:a16="http://schemas.microsoft.com/office/drawing/2014/main" id="{F854531D-D28B-4B36-B594-51183A9C4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200025</xdr:colOff>
      <xdr:row>2</xdr:row>
      <xdr:rowOff>104775</xdr:rowOff>
    </xdr:to>
    <xdr:pic>
      <xdr:nvPicPr>
        <xdr:cNvPr id="3" name="Imagen 2" descr="https://docs.google.com/a/jvasesores.cl/uc?id=0B-beC4FF8IuMSW9zUFA0UDNUejg&amp;export=download">
          <a:extLst>
            <a:ext uri="{FF2B5EF4-FFF2-40B4-BE49-F238E27FC236}">
              <a16:creationId xmlns:a16="http://schemas.microsoft.com/office/drawing/2014/main" id="{2A5710F1-C8A2-4966-B61B-33A7CE61A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295275</xdr:colOff>
      <xdr:row>2</xdr:row>
      <xdr:rowOff>104775</xdr:rowOff>
    </xdr:to>
    <xdr:pic>
      <xdr:nvPicPr>
        <xdr:cNvPr id="3" name="Imagen 2" descr="https://docs.google.com/a/jvasesores.cl/uc?id=0B-beC4FF8IuMSW9zUFA0UDNUejg&amp;export=download">
          <a:extLst>
            <a:ext uri="{FF2B5EF4-FFF2-40B4-BE49-F238E27FC236}">
              <a16:creationId xmlns:a16="http://schemas.microsoft.com/office/drawing/2014/main" id="{ED14166E-08D6-4D36-A89D-8F7BC3180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66675</xdr:colOff>
      <xdr:row>2</xdr:row>
      <xdr:rowOff>104775</xdr:rowOff>
    </xdr:to>
    <xdr:pic>
      <xdr:nvPicPr>
        <xdr:cNvPr id="3" name="Imagen 2" descr="https://docs.google.com/a/jvasesores.cl/uc?id=0B-beC4FF8IuMSW9zUFA0UDNUejg&amp;export=download">
          <a:extLst>
            <a:ext uri="{FF2B5EF4-FFF2-40B4-BE49-F238E27FC236}">
              <a16:creationId xmlns:a16="http://schemas.microsoft.com/office/drawing/2014/main" id="{1E897611-28E8-4EC4-A1AD-40546B98B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990600</xdr:colOff>
      <xdr:row>2</xdr:row>
      <xdr:rowOff>104775</xdr:rowOff>
    </xdr:to>
    <xdr:pic>
      <xdr:nvPicPr>
        <xdr:cNvPr id="3" name="Imagen 2" descr="https://docs.google.com/a/jvasesores.cl/uc?id=0B-beC4FF8IuMSW9zUFA0UDNUejg&amp;export=download">
          <a:extLst>
            <a:ext uri="{FF2B5EF4-FFF2-40B4-BE49-F238E27FC236}">
              <a16:creationId xmlns:a16="http://schemas.microsoft.com/office/drawing/2014/main" id="{A2CC780F-91E9-432E-BE00-217E4E666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66675</xdr:colOff>
      <xdr:row>2</xdr:row>
      <xdr:rowOff>104775</xdr:rowOff>
    </xdr:to>
    <xdr:pic>
      <xdr:nvPicPr>
        <xdr:cNvPr id="3" name="Imagen 2" descr="https://docs.google.com/a/jvasesores.cl/uc?id=0B-beC4FF8IuMSW9zUFA0UDNUejg&amp;export=download">
          <a:extLst>
            <a:ext uri="{FF2B5EF4-FFF2-40B4-BE49-F238E27FC236}">
              <a16:creationId xmlns:a16="http://schemas.microsoft.com/office/drawing/2014/main" id="{8555C263-855F-4C1A-A3A7-B6AED133E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66675</xdr:colOff>
      <xdr:row>2</xdr:row>
      <xdr:rowOff>104775</xdr:rowOff>
    </xdr:to>
    <xdr:pic>
      <xdr:nvPicPr>
        <xdr:cNvPr id="3" name="Imagen 2" descr="https://docs.google.com/a/jvasesores.cl/uc?id=0B-beC4FF8IuMSW9zUFA0UDNUejg&amp;export=download">
          <a:extLst>
            <a:ext uri="{FF2B5EF4-FFF2-40B4-BE49-F238E27FC236}">
              <a16:creationId xmlns:a16="http://schemas.microsoft.com/office/drawing/2014/main" id="{FFA385FB-D592-455A-BE78-761FD037E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450850"/>
    <xdr:pic>
      <xdr:nvPicPr>
        <xdr:cNvPr id="2" name="Imagen 1" descr="https://docs.google.com/a/jvasesores.cl/uc?id=0B-beC4FF8IuMSW9zUFA0UDNUejg&amp;export=download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0" cy="4508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152400</xdr:colOff>
      <xdr:row>2</xdr:row>
      <xdr:rowOff>104775</xdr:rowOff>
    </xdr:to>
    <xdr:pic>
      <xdr:nvPicPr>
        <xdr:cNvPr id="3" name="Imagen 2" descr="https://docs.google.com/a/jvasesores.cl/uc?id=0B-beC4FF8IuMSW9zUFA0UDNUejg&amp;export=download">
          <a:extLst>
            <a:ext uri="{FF2B5EF4-FFF2-40B4-BE49-F238E27FC236}">
              <a16:creationId xmlns:a16="http://schemas.microsoft.com/office/drawing/2014/main" id="{B30F6548-8455-4C7B-AE09-DDC8C9516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95250</xdr:colOff>
      <xdr:row>2</xdr:row>
      <xdr:rowOff>104775</xdr:rowOff>
    </xdr:to>
    <xdr:pic>
      <xdr:nvPicPr>
        <xdr:cNvPr id="3" name="Imagen 2" descr="https://docs.google.com/a/jvasesores.cl/uc?id=0B-beC4FF8IuMSW9zUFA0UDNUejg&amp;export=download">
          <a:extLst>
            <a:ext uri="{FF2B5EF4-FFF2-40B4-BE49-F238E27FC236}">
              <a16:creationId xmlns:a16="http://schemas.microsoft.com/office/drawing/2014/main" id="{BCCEA560-2586-4842-B07D-3E0810702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95250</xdr:colOff>
      <xdr:row>2</xdr:row>
      <xdr:rowOff>104775</xdr:rowOff>
    </xdr:to>
    <xdr:pic>
      <xdr:nvPicPr>
        <xdr:cNvPr id="3" name="Imagen 2" descr="https://docs.google.com/a/jvasesores.cl/uc?id=0B-beC4FF8IuMSW9zUFA0UDNUejg&amp;export=download">
          <a:extLst>
            <a:ext uri="{FF2B5EF4-FFF2-40B4-BE49-F238E27FC236}">
              <a16:creationId xmlns:a16="http://schemas.microsoft.com/office/drawing/2014/main" id="{E0AC01F8-8854-43F4-8069-9BE1AB64E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2</xdr:row>
      <xdr:rowOff>104775</xdr:rowOff>
    </xdr:to>
    <xdr:pic>
      <xdr:nvPicPr>
        <xdr:cNvPr id="3" name="Imagen 2" descr="https://docs.google.com/a/jvasesores.cl/uc?id=0B-beC4FF8IuMSW9zUFA0UDNUejg&amp;export=download">
          <a:extLst>
            <a:ext uri="{FF2B5EF4-FFF2-40B4-BE49-F238E27FC236}">
              <a16:creationId xmlns:a16="http://schemas.microsoft.com/office/drawing/2014/main" id="{E1ACB787-6560-4AF4-A802-695E0527E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carlet Cayone" refreshedDate="45747.540179398151" createdVersion="4" refreshedVersion="8" minRefreshableVersion="3" recordCount="426" xr:uid="{00000000-000A-0000-FFFF-FFFF03000000}">
  <cacheSource type="external" connectionId="1"/>
  <cacheFields count="29">
    <cacheField name="CpbAno" numFmtId="0" sqlType="-9">
      <sharedItems count="1">
        <s v="2024"/>
      </sharedItems>
    </cacheField>
    <cacheField name="CpbMes" numFmtId="0" sqlType="-9">
      <sharedItems count="13">
        <s v="00"/>
        <s v="01"/>
        <s v="02"/>
        <s v="03"/>
        <s v="04"/>
        <s v="05"/>
        <s v="06"/>
        <s v="07"/>
        <s v="08"/>
        <s v="09"/>
        <s v="10"/>
        <s v="11"/>
        <s v="12"/>
      </sharedItems>
    </cacheField>
    <cacheField name="CpbFec" numFmtId="0" sqlType="11">
      <sharedItems containsSemiMixedTypes="0" containsNonDate="0" containsDate="1" containsString="0" minDate="2024-01-01T00:00:00" maxDate="2025-01-01T00:00:00"/>
    </cacheField>
    <cacheField name="CpbNum" numFmtId="0" sqlType="-9">
      <sharedItems/>
    </cacheField>
    <cacheField name="PctCod" numFmtId="0" sqlType="-9">
      <sharedItems count="151">
        <s v="1-1-01-002"/>
        <s v="1-1-04-001"/>
        <s v="1-1-04-002"/>
        <s v="2-1-02-003"/>
        <s v="2-1-02-007"/>
        <s v="2-1-02-008"/>
        <s v="2-1-03-001"/>
        <s v="2-1-03-002"/>
        <s v="2-1-03-003"/>
        <s v="2-1-03-004"/>
        <s v="2-1-03-005"/>
        <s v="2-1-04-006"/>
        <s v="2-1-05-001"/>
        <s v="3-1-01-001"/>
        <s v="3-1-01-003"/>
        <s v="2-1-02-002"/>
        <s v="2-1-02-001"/>
        <s v="5-2-01-032"/>
        <s v="5-2-01-001"/>
        <s v="5-2-01-002"/>
        <s v="5-2-01-031"/>
        <s v="5-2-01-036"/>
        <s v="2-1-04-005"/>
        <s v="5-2-01-026"/>
        <s v="5-2-01-030"/>
        <s v="5-2-01-015" u="1"/>
        <s v="1-1-06-001" u="1"/>
        <s v="5-2-01-011" u="1"/>
        <s v="2-1-05-002" u="1"/>
        <s v="5-2-01-003" u="1"/>
        <s v="5-2-01-033" u="1"/>
        <s v="5-2-01-027" u="1"/>
        <s v="5-3-01-002" u="1"/>
        <s v="5-2-01-014" u="1"/>
        <s v="1-1-01-003" u="1"/>
        <s v="4-1-01-002" u="1"/>
        <s v="5-2-01-018" u="1"/>
        <s v="13-12-210" u="1"/>
        <s v="5-2-01-013" u="1"/>
        <s v="5-3-01-003" u="1"/>
        <s v="1-1-03-007" u="1"/>
        <s v="1-1-07-005" u="1"/>
        <s v="1-1-05-001" u="1"/>
        <s v="1-2-01-008" u="1"/>
        <s v="1-2-01-003" u="1"/>
        <s v="4-1-01-010" u="1"/>
        <s v="2-1-04-001" u="1"/>
        <s v="3-1-01-007" u="1"/>
        <s v="3-1-01-002" u="1"/>
        <s v="1-1-02-009" u="1"/>
        <s v="1-1-08-006" u="1"/>
        <s v="1-1-02-004" u="1"/>
        <s v="1-1-04-003" u="1"/>
        <s v="1-1-06-002" u="1"/>
        <s v="1-1-08-001" u="1"/>
        <s v="22-40-900" u="1"/>
        <s v="5-2-01-100" u="1"/>
        <s v="2-1-03-008" u="1"/>
        <s v="5-2-01-021" u="1"/>
        <s v="11-60-040" u="1"/>
        <s v="5-2-01-016" u="1"/>
        <s v="81-10-300" u="1"/>
        <s v="5-1-01-006" u="1"/>
        <s v="5-1-01-001" u="1"/>
        <s v="5-2-01-006" u="1"/>
        <s v="81-10-500" u="1"/>
        <s v="5-3-01-001" u="1"/>
        <s v="1-1-07-008" u="1"/>
        <s v="1-1-01-001" u="1"/>
        <s v="1-2-01-006" u="1"/>
        <s v="1-2-01-001" u="1"/>
        <s v="92-13-100" u="1"/>
        <s v="11-01-001" u="1"/>
        <s v="2-1-02-005" u="1"/>
        <s v="2-1-04-004" u="1"/>
        <s v="92-11-600" u="1"/>
        <s v="3-1-01-005" u="1"/>
        <s v="1-1-02-007" u="1"/>
        <s v="1-1-02-002" u="1"/>
        <s v="1-2-02-002" u="1"/>
        <s v="13-12-220" u="1"/>
        <s v="5-2-01-034" u="1"/>
        <s v="2-1-01-002" u="1"/>
        <s v="5-2-01-029" u="1"/>
        <s v="5-2-01-024" u="1"/>
        <s v="5-2-01-019" u="1"/>
        <s v="23-10-100" u="1"/>
        <s v="5-1-01-004" u="1"/>
        <s v="5-2-01-004" u="1"/>
        <s v="92-23-100" u="1"/>
        <s v="1-1-07-006" u="1"/>
        <s v="1-1-03-003" u="1"/>
        <s v="1-1-05-002" u="1"/>
        <s v="1-2-01-004" u="1"/>
        <s v="23-70-100" u="1"/>
        <s v="23-70-200" u="1"/>
        <s v="4-1-01-001" u="1"/>
        <s v="2-1-04-002" u="1"/>
        <s v="5-2-01-200" u="1"/>
        <s v="11-60-320" u="1"/>
        <s v="1-1-02-005" u="1"/>
        <s v="1-1-04-004" u="1"/>
        <s v="1-1-06-003" u="1"/>
        <s v="1-1-08-002" u="1"/>
        <s v="72-20-800" u="1"/>
        <s v="5-2-01-037" u="1"/>
        <s v="11-40-900" u="1"/>
        <s v="2-1-05-003" u="1"/>
        <s v="5-2-01-022" u="1"/>
        <s v="5-2-01-017" u="1"/>
        <s v="5-2-01-012" u="1"/>
        <s v="1-1-07-004" u="1"/>
        <s v="1-1-03-001" u="1"/>
        <s v="1-2-01-002" u="1"/>
        <s v="13-12-100" u="1"/>
        <s v="13-12-200" u="1"/>
        <s v="2-1-04-010" u="1"/>
        <s v="1-2-01-090" u="1"/>
        <s v="2-1-02-006" u="1"/>
        <s v="5-2-01-060" u="1"/>
        <s v="3-1-01-006" u="1"/>
        <s v="5-2-01-050" u="1"/>
        <s v="1-1-02-008" u="1"/>
        <s v="1-1-08-005" u="1"/>
        <s v="5-2-01-035" u="1"/>
        <s v="23-30-200" u="1"/>
        <s v="2-1-03-007" u="1"/>
        <s v="2-1-01-003" u="1"/>
        <s v="5-2-01-025" u="1"/>
        <s v="5-2-01-020" u="1"/>
        <s v="5-2-01-010" u="1"/>
        <s v="23-90-300" u="1"/>
        <s v="5-2-01-005" u="1"/>
        <s v="1-2-01-010" u="1"/>
        <s v="11-60-100" u="1"/>
        <s v="1-1-07-007" u="1"/>
        <s v="1-1-09-001" u="1"/>
        <s v="1-2-01-005" u="1"/>
        <s v="11-60-330" u="1"/>
        <s v="4-2-01-002" u="1"/>
        <s v="21-20-100" u="1"/>
        <s v="1-1-04-020" u="1"/>
        <s v="3-1-01-004" u="1"/>
        <s v="1-1-08-008" u="1"/>
        <s v="1-1-04-005" u="1"/>
        <s v="1-1-08-003" u="1"/>
        <s v="1-2-02-001" u="1"/>
        <s v="92-22-400" u="1"/>
        <s v="2-1-05-004" u="1"/>
        <s v="2-1-01-001" u="1"/>
        <s v="5-2-01-028" u="1"/>
      </sharedItems>
    </cacheField>
    <cacheField name="PCDESC" numFmtId="0" sqlType="-9">
      <sharedItems count="200">
        <s v="BANCO BCI                                                   "/>
        <s v="ANTICIPOS A PROVEEDORES                                     "/>
        <s v="ANTICIPO DE SUELDOS                                         "/>
        <s v="SUELDOS POR PAGAR                                           "/>
        <s v="CUENTAS POR PAGAR                                           "/>
        <s v="CTA CTE SCD                                                 "/>
        <s v="AFP                                                         "/>
        <s v="ISAPRES                                                     "/>
        <s v="FONASA - INP                                                "/>
        <s v="CCAF LOS ANDES                                              "/>
        <s v="MUTUAL SEGURIDAD IPS                                        "/>
        <s v="IMPUESTOS POR PAGAR                                         "/>
        <s v="PROVISION VACACIONES                                        "/>
        <s v="CAPITAL                                                     "/>
        <s v="RESULTADOS ACUMULADOS                                       "/>
        <s v="HONORARIOS POR PAGAR                                        "/>
        <s v="PROVEEDORES                                                 "/>
        <s v="ASESORIAS                                                   "/>
        <s v="REMUNERACIONES                                              "/>
        <s v="APORTES PATRONALES                                          "/>
        <s v="GASTOS ADMINISTRATIVOS                                      "/>
        <s v="GASTOS DE VACACIONES                                        "/>
        <s v="IMPUESTO UNICO                                              "/>
        <s v="PUBLICIDAD                                                  "/>
        <s v="GASTOS NOTARIALES                                           "/>
        <s v="MANTENCION PAGINA WEB                                       " u="1"/>
        <s v="IVA CREDITO FISCAL                                          " u="1"/>
        <s v="GASTOS BANCARIOS                                            " u="1"/>
        <s v="PROVISIONES VARIAS                                          " u="1"/>
        <s v="SEGUROS DE VIDA                                             " u="1"/>
        <s v="GASTOS HONORARIOS                                           " u="1"/>
        <s v="COMISIONES BANCO                                            " u="1"/>
        <s v="CORRECCION MONETARIA ACTIVO                                 " u="1"/>
        <s v="MULTAS E INTERESES                                          " u="1"/>
        <s v="FONDOS MUTUOS                                               " u="1"/>
        <s v="APORTE CONSEJO NACIONAL DE LA CULTURA                       " u="1"/>
        <s v="C.M. CTA.CTE.EMPRESAS RELACIONADAS                          " u="1"/>
        <s v="C.M. DERECHOS EN SOCIEDADES                                 " u="1"/>
        <s v="C.M. OTROS ACREEDORES LARGO PLAZO                           " u="1"/>
        <s v="C.M. PATRIMONIO                                             " u="1"/>
        <s v="IVA DEBITO FISCAL                                           " u="1"/>
        <s v="REPARTO DE DIVIDENDOS                                       " u="1"/>
        <s v="BANCHILE ACCIONES                                           " u="1"/>
        <s v="BANCHILE BONOS EMPRESAS                                     " u="1"/>
        <s v="BANCHILE FONDOS MUTUOS                                      " u="1"/>
        <s v="BANCHILE LETRAS HIPOTECARIAS                                " u="1"/>
        <s v="BANCHILE PERSHING                                           " u="1"/>
        <s v="BANCO                                                       " u="1"/>
        <s v="BANCO DE CHILE                                              " u="1"/>
        <s v="BANCO EDWARDS - CHILE                                       " u="1"/>
        <s v="BANCO SANTANDER                                             " u="1"/>
        <s v="FUT                                                         " u="1"/>
        <s v="ACTIVO OFICINA LEASING                                      " u="1"/>
        <s v="AGUA POTABLE                                                " u="1"/>
        <s v="FONDO REV. CAPITAL PROPIO                                   " u="1"/>
        <s v="FONDOS FUTURAS CAPITALIZACIONES                             " u="1"/>
        <s v="DEUD VR. VARIOS                                             " u="1"/>
        <s v="MANTENCION DE VEHICULO                                      " u="1"/>
        <s v="MANTENCION MAQUINARIA                                       " u="1"/>
        <s v="SEGUROS                                                     " u="1"/>
        <s v="PROVEEDORES POR PAGAR                                       " u="1"/>
        <s v="PROVISION 1RA CATEGORIA                                     " u="1"/>
        <s v="PROVISION IMPUESTO A LA RENTA                               " u="1"/>
        <s v="PROVISIONES PPM                                             " u="1"/>
        <s v="TELEFONO CELULAR                                            " u="1"/>
        <s v="TELEFONO FIJO                                               " u="1"/>
        <s v="PPM PAGO PROVISIONAL MENSUAL                                " u="1"/>
        <s v="PPM POR PAGAR                                               " u="1"/>
        <s v="PPM POR RECUPERAR                                           " u="1"/>
        <s v="INSTALACIONES                                               " u="1"/>
        <s v="INSTALACIONES Y EQUIPOS                                     " u="1"/>
        <s v="CTA. CTE. EXPORTADORA                                       " u="1"/>
        <s v="CTA.CTE. COMERCIAL EL HUIQUE                                " u="1"/>
        <s v="CTA.CTE. EXPORTADORA                                        " u="1"/>
        <s v="CTA.CTE. INVERSIONES EL CONDOR LTDA.                        " u="1"/>
        <s v="CTA.CTE. INVERSIONES EL HUIQUE LTDA.                        " u="1"/>
        <s v="VENTA SERVICIOS                                             " u="1"/>
        <s v="VENTAS REPUESTOS                                            " u="1"/>
        <s v="CITACION A ASAMBLEA                                         " u="1"/>
        <s v="CORRECCION MONETARIA                                        " u="1"/>
        <s v="CORRECCION MONETARIA PASIVO                                 " u="1"/>
        <s v="DERECHO INM. MANQUEHUE                                      " u="1"/>
        <s v="DERECHOS AGRICOLA MANQUEHUE                                 " u="1"/>
        <s v="DERECHOS CONSTRUCTORS L&amp;E                                   " u="1"/>
        <s v="DERECHOS INV. MANQUEHUE S.A.                                " u="1"/>
        <s v="DERECHOS INV. RIO PITREÑO                                   " u="1"/>
        <s v="DERECHOS INV. ROBLE S.A.                                    " u="1"/>
        <s v="DERECHOS VIÑA CASAL                                         " u="1"/>
        <s v="GTO. ADM. PATENTES, IMPUESTOS                               " u="1"/>
        <s v="ENCOMIENDAS                                                 " u="1"/>
        <s v="DEP.ACUM. INSTALACIONES                                     " u="1"/>
        <s v="MAQUINARIAS                                                 " u="1"/>
        <s v="VEHICULOS                                                   " u="1"/>
        <s v="CREDIYO ART. 33 BIS                                         " u="1"/>
        <s v="ACREEDORES POR APORTAR                                      " u="1"/>
        <s v="ACREEDORES VARIOS                                           " u="1"/>
        <s v="DIVIDENDOS PERCIBIDOS                                       " u="1"/>
        <s v="ANTICIPO DE HONORARIO                                       " u="1"/>
        <s v="ANTICIPO DE HONORARIOS                                      " u="1"/>
        <s v="CAJA                                                        " u="1"/>
        <s v="INSUMOS DE TALLER                                           " u="1"/>
        <s v="RETIROS                                                     " u="1"/>
        <s v="RETIROS DE UTILIDAD                                         " u="1"/>
        <s v="RETIROS SOCIOS                                              " u="1"/>
        <s v="GARANTIAS ENTREGADAS                                        " u="1"/>
        <s v="CLIENTES                                                    " u="1"/>
        <s v="CLIENTES SERVICIOS                                          " u="1"/>
        <s v="CAPACITACIONES                                              " u="1"/>
        <s v="HONORARIOS                                                  " u="1"/>
        <s v="RESULTADO ACUMULADO                                         " u="1"/>
        <s v="RESULTADO ACUMULADOS                                        " u="1"/>
        <s v="RESULTADO DEL EJERCICIO                                     " u="1"/>
        <s v="RESULTADOS SOBRE PARTICIPACION                              " u="1"/>
        <s v="COMBUSTIBLE                                                 " u="1"/>
        <s v="COMBUSTIBLES Y LUBRICANTES                                  " u="1"/>
        <s v="HERRAMIENTAS LIVIANAS                                       " u="1"/>
        <s v="DEPREC ACUMULADA                                            " u="1"/>
        <s v="DEPREC. ACUMULADA                                           " u="1"/>
        <s v="DEPRECIACION ACUMULADA                                      " u="1"/>
        <s v="DEPRECIACION DEL EJERCICIO                                  " u="1"/>
        <s v="DEPRECIACION OFICINA LEASING                                " u="1"/>
        <s v="EXISTENCIAS                                                 " u="1"/>
        <s v="IMPUESTO RETENCION PRESTAMO SOLIDARIO                       " u="1"/>
        <s v="IMPUESTOS POR RECUPERAR                                     " u="1"/>
        <s v="IMPUESTOS RETENCION SEGUNDA CATEGORIA                       " u="1"/>
        <s v="OTRAS RESERVAS                                              " u="1"/>
        <s v="VIATICOS- COLACIONES                                        " u="1"/>
        <s v="MATERIALES                                                  " u="1"/>
        <s v="PRESTAMOS BANCARIOS                                         " u="1"/>
        <s v="APORTE SCD                                                  " u="1"/>
        <s v="APORTES APECH                                               " u="1"/>
        <s v="APORTES SCD                                                 " u="1"/>
        <s v="CUENTA OBLIGADA                                             " u="1"/>
        <s v="CUENTAS POR COBRAR                                          " u="1"/>
        <s v="COSTO DE VENTAS SERVICIOS                                   " u="1"/>
        <s v="DIFERENCIA DE SUELDOS                                       " u="1"/>
        <s v="MARKETING                                                   " u="1"/>
        <s v="LINEA CREDITO BCI                                           " u="1"/>
        <s v="INTERESES Y MULTAS                                          " u="1"/>
        <s v="INTERNET                                                    " u="1"/>
        <s v="COMISIONES                                                  " u="1"/>
        <s v="GASTO ARRIENDO                                              " u="1"/>
        <s v="GASTO DE HONORARIOS                                         " u="1"/>
        <s v="GASTO DE TELEFONO E INTERNET                                " u="1"/>
        <s v="GASTO HONORARIO                                             " u="1"/>
        <s v="GASTO IMPUESTO A LA RENTA                                   " u="1"/>
        <s v="GASTO IMPUESTO RENTA                                        " u="1"/>
        <s v="GASTO TAC                                                   " u="1"/>
        <s v="GASTOS ALMUERZO  DE DIRECTORIO                              " u="1"/>
        <s v="GASTOS CAJA CHICA                                           " u="1"/>
        <s v="GASTOS COMUNES                                              " u="1"/>
        <s v="GASTOS DE ASEO MUNICIPAL                                    " u="1"/>
        <s v="GASTOS DE CAJA CHICA                                        " u="1"/>
        <s v="GASTOS DE INDEMNIZACION                                     " u="1"/>
        <s v="GASTOS DE SEGUROS                                           " u="1"/>
        <s v="GASTOS ENCUENTRO NACIONAL DE ARTISTAS                       " u="1"/>
        <s v="GASTOS FACTORING                                            " u="1"/>
        <s v="GASTOS GENERALES                                            " u="1"/>
        <s v="GASTOS LEGALES                                              " u="1"/>
        <s v="GASTOS MANIFESTACIONES                                      " u="1"/>
        <s v="GASTOS SALA CUNA                                            " u="1"/>
        <s v="GASTOS TAG                                                  " u="1"/>
        <s v="GASTOS TRASPORTE EVENTOS UNA                                " u="1"/>
        <s v="GASTOS VARIOS                                               " u="1"/>
        <s v="RESERVA REVALORIZ. EJERC. CAPITAL LTDA.                     " u="1"/>
        <s v="MAILING                                                     " u="1"/>
        <s v="CORONAS DE FLORES                                           " u="1"/>
        <s v="DRCHS. AGRICOLA MANQUEHUE S.A.                              " u="1"/>
        <s v="DRCHS. EL CONDOR SPA                                        " u="1"/>
        <s v="DRCHS. INMOBILIARIA MANQUEHUE S.A.                          " u="1"/>
        <s v="DRCHS. VIÑA CASAL DE GORCHS                                 " u="1"/>
        <s v="ARRIENDO DE MAQUINARIAS.                                    " u="1"/>
        <s v="ARRIENDO DE OFICINA                                         " u="1"/>
        <s v="ARRIENDOS                                                   " u="1"/>
        <s v="CAPITAL PAGADO                                              " u="1"/>
        <s v="INGRESOS POR ARRIENDO                                       " u="1"/>
        <s v="INGRESOS POR DIVIDENDOS RECIBIDOS                           " u="1"/>
        <s v="INGRESOS POR VENTAS                                         " u="1"/>
        <s v="ENERGIA ELECTRICA                                           " u="1"/>
        <s v="PATENTES                                                    " u="1"/>
        <s v="PATENTES MUNICIPALES                                        " u="1"/>
        <s v="CTA CORRIENTE PERSONAL                                      " u="1"/>
        <s v="CTA CTE BANCHILE                                            " u="1"/>
        <s v="CTA CTE BANCO CHILE                                         " u="1"/>
        <s v="CTA CTE CONSORCIO                                           " u="1"/>
        <s v="CTA CTE EMPRESA RELACIONADA                                 " u="1"/>
        <s v="CTA CTE RIO PITREÑO                                         " u="1"/>
        <s v="CTA CTE TARNNER                                             " u="1"/>
        <s v="UTILES DE ESCRITORIO                                        " u="1"/>
        <s v="UTILIDAD (PERDIDA) ACUMULADA                                " u="1"/>
        <s v="UTILIDAD (PERDIDA) DEL EJERCICIO                            " u="1"/>
        <s v="UTILIDADES EMPRESAS RELACIONADAS                            " u="1"/>
        <s v="EQUIPOS COMPUTACIONALES                                     " u="1"/>
        <s v="OFICINA BADAJOZ 100 OF 803                                  " u="1"/>
        <s v="OFICINA BADAJOZ 100 OF 804                                  " u="1"/>
        <s v="OTROS ACREEDORES VARIOS                                     " u="1"/>
        <s v="ACCIONES TANNER                                             " u="1"/>
        <s v="DEPOSITOS A PLAZO                                           " u="1"/>
        <s v="PEAJES                                                      " u="1"/>
        <s v="MUEBLES Y UTILES                                            " u="1"/>
      </sharedItems>
    </cacheField>
    <cacheField name="MovDebe" numFmtId="0" sqlType="8">
      <sharedItems containsSemiMixedTypes="0" containsString="0" containsNumber="1" containsInteger="1" minValue="0" maxValue="178842725"/>
    </cacheField>
    <cacheField name="MovHaber" numFmtId="0" sqlType="8">
      <sharedItems containsSemiMixedTypes="0" containsString="0" containsNumber="1" containsInteger="1" minValue="0" maxValue="176153251"/>
    </cacheField>
    <cacheField name="MovGlosa" numFmtId="0" sqlType="-9">
      <sharedItems/>
    </cacheField>
    <cacheField name="'SALDOS'" numFmtId="0" sqlType="8">
      <sharedItems containsSemiMixedTypes="0" containsString="0" containsNumber="1" containsInteger="1" minValue="-176153251" maxValue="178842725"/>
    </cacheField>
    <cacheField name="CpbEst" numFmtId="0" sqlType="-9">
      <sharedItems count="1">
        <s v="V"/>
      </sharedItems>
    </cacheField>
    <cacheField name="CpbTip" numFmtId="0" sqlType="-9">
      <sharedItems count="3">
        <s v="I"/>
        <s v="T"/>
        <s v="E"/>
      </sharedItems>
    </cacheField>
    <cacheField name="CpbAno2" numFmtId="0" sqlType="-9">
      <sharedItems count="1">
        <s v="2024"/>
      </sharedItems>
    </cacheField>
    <cacheField name="AreaCod" numFmtId="0" sqlType="-9">
      <sharedItems count="1">
        <s v="001"/>
      </sharedItems>
    </cacheField>
    <cacheField name="AreaCod2" numFmtId="0" sqlType="-9">
      <sharedItems count="1">
        <s v="001"/>
      </sharedItems>
    </cacheField>
    <cacheField name="CpbFec2" numFmtId="0" sqlType="11">
      <sharedItems containsSemiMixedTypes="0" containsNonDate="0" containsDate="1" containsString="0" minDate="2024-01-01T00:00:00" maxDate="2025-01-01T00:00:00"/>
    </cacheField>
    <cacheField name="CpbMes2" numFmtId="0" sqlType="-9">
      <sharedItems count="13">
        <s v="00"/>
        <s v="01"/>
        <s v="02"/>
        <s v="03"/>
        <s v="04"/>
        <s v="05"/>
        <s v="06"/>
        <s v="07"/>
        <s v="08"/>
        <s v="09"/>
        <s v="10"/>
        <s v="11"/>
        <s v="12"/>
      </sharedItems>
    </cacheField>
    <cacheField name="CpbNum2" numFmtId="0" sqlType="-9">
      <sharedItems/>
    </cacheField>
    <cacheField name="DgaCod" numFmtId="0" sqlType="-9">
      <sharedItems count="1">
        <s v="00000000"/>
      </sharedItems>
    </cacheField>
    <cacheField name="CcCod" numFmtId="0" sqlType="-9">
      <sharedItems count="1">
        <s v="00000000"/>
      </sharedItems>
    </cacheField>
    <cacheField name="CodAux" numFmtId="0" sqlType="-9">
      <sharedItems count="18">
        <s v="0000000000"/>
        <s v="76486150"/>
        <s v="10491400"/>
        <s v="11922302"/>
        <s v="18955650"/>
        <s v="24111410"/>
        <s v="15617892"/>
        <s v="17085682"/>
        <s v="18168629"/>
        <s v="8962021"/>
        <s v="5549633"/>
        <s v="13524718"/>
        <s v="17920930"/>
        <s v="15906486"/>
        <s v="76352563"/>
        <s v="97006000"/>
        <s v="96909050"/>
        <s v="14148319"/>
      </sharedItems>
    </cacheField>
    <cacheField name="TtdCod" numFmtId="0" sqlType="-9">
      <sharedItems count="7">
        <s v="00"/>
        <s v="BE"/>
        <s v="BH"/>
        <s v="TF"/>
        <s v="FZ"/>
        <s v="FL"/>
        <s v="FE"/>
      </sharedItems>
    </cacheField>
    <cacheField name="NumDoc" numFmtId="0" sqlType="8">
      <sharedItems containsSemiMixedTypes="0" containsString="0" containsNumber="1" containsInteger="1" minValue="0" maxValue="253647407"/>
    </cacheField>
    <cacheField name="MovFe" numFmtId="0" sqlType="11">
      <sharedItems containsSemiMixedTypes="0" containsNonDate="0" containsDate="1" containsString="0" minDate="1899-12-31T00:00:00" maxDate="2024-12-20T00:00:00"/>
    </cacheField>
    <cacheField name="MovFv" numFmtId="0" sqlType="11">
      <sharedItems containsSemiMixedTypes="0" containsNonDate="0" containsDate="1" containsString="0" minDate="1899-12-31T00:00:00" maxDate="2024-12-20T00:00:00"/>
    </cacheField>
    <cacheField name="MovTipDocRef" numFmtId="0" sqlType="-9">
      <sharedItems count="6">
        <s v="00"/>
        <s v="BE"/>
        <s v="BH"/>
        <s v="FZ"/>
        <s v="FL"/>
        <s v="FE"/>
      </sharedItems>
    </cacheField>
    <cacheField name="PCCODI" numFmtId="0" sqlType="-9">
      <sharedItems count="25">
        <s v="1-1-01-002"/>
        <s v="1-1-04-001"/>
        <s v="1-1-04-002"/>
        <s v="2-1-02-003"/>
        <s v="2-1-02-007"/>
        <s v="2-1-02-008"/>
        <s v="2-1-03-001"/>
        <s v="2-1-03-002"/>
        <s v="2-1-03-003"/>
        <s v="2-1-03-004"/>
        <s v="2-1-03-005"/>
        <s v="2-1-04-006"/>
        <s v="2-1-05-001"/>
        <s v="3-1-01-001"/>
        <s v="3-1-01-003"/>
        <s v="2-1-02-002"/>
        <s v="2-1-02-001"/>
        <s v="5-2-01-032"/>
        <s v="5-2-01-001"/>
        <s v="5-2-01-002"/>
        <s v="5-2-01-031"/>
        <s v="5-2-01-036"/>
        <s v="2-1-04-005"/>
        <s v="5-2-01-026"/>
        <s v="5-2-01-030"/>
      </sharedItems>
    </cacheField>
    <cacheField name="PCTIPO" numFmtId="0" sqlType="-9">
      <sharedItems count="5">
        <s v="A"/>
        <s v="P"/>
        <s v="T"/>
        <s v="G"/>
        <s v="I" u="1"/>
      </sharedItems>
    </cacheField>
    <cacheField name="NomB" numFmtId="0" sqlType="-9">
      <sharedItems count="12">
        <s v="UNION NACIONAL DE ARTISTAS AG"/>
        <s v="SOPORTE EQUIPOS E INSUMOS INDUSTRIALES LTDA" u="1"/>
        <s v="CONSTRUCTORA LIBERONA" u="1"/>
        <s v="SERVICIOS Y ASESORIAS MALABA LIMITADA" u="1"/>
        <s v="AGRICOLA EL CARMEN DE COLICO" u="1"/>
        <s v="PURO BROTE" u="1"/>
        <s v="ROBLE DOS S.A." u="1"/>
        <s v="CONSULTORIA CESAR CASTRO VILLAGRAN E.I.R.L." u="1"/>
        <s v="CO ASESORES SPA" u="1"/>
        <s v="ROBLE SEIS S.A." u="1"/>
        <s v="JOSE TOMAS RODRIGUEZ CONSULTORES SPA" u="1"/>
        <s v="PROGAMA SP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6">
  <r>
    <x v="0"/>
    <x v="0"/>
    <d v="2024-01-01T00:00:00"/>
    <s v="00000000"/>
    <x v="0"/>
    <x v="0"/>
    <n v="8570578"/>
    <n v="0"/>
    <s v="Movimiento de Apertura"/>
    <n v="8570578"/>
    <x v="0"/>
    <x v="0"/>
    <x v="0"/>
    <x v="0"/>
    <x v="0"/>
    <d v="2024-01-01T00:00:00"/>
    <x v="0"/>
    <s v="00000000"/>
    <x v="0"/>
    <x v="0"/>
    <x v="0"/>
    <x v="0"/>
    <n v="0"/>
    <d v="2024-05-29T00:00:00"/>
    <d v="2024-05-29T00:00:00"/>
    <x v="0"/>
    <x v="0"/>
    <x v="0"/>
    <x v="0"/>
  </r>
  <r>
    <x v="0"/>
    <x v="0"/>
    <d v="2024-01-01T00:00:00"/>
    <s v="00000000"/>
    <x v="0"/>
    <x v="0"/>
    <n v="0"/>
    <n v="60000"/>
    <s v="Movimiento de Apertura"/>
    <n v="-60000"/>
    <x v="0"/>
    <x v="0"/>
    <x v="0"/>
    <x v="0"/>
    <x v="0"/>
    <d v="2024-01-01T00:00:00"/>
    <x v="0"/>
    <s v="00000000"/>
    <x v="0"/>
    <x v="0"/>
    <x v="1"/>
    <x v="0"/>
    <n v="0"/>
    <d v="2024-05-29T00:00:00"/>
    <d v="2024-05-29T00:00:00"/>
    <x v="0"/>
    <x v="0"/>
    <x v="0"/>
    <x v="0"/>
  </r>
  <r>
    <x v="0"/>
    <x v="0"/>
    <d v="2024-01-01T00:00:00"/>
    <s v="00000000"/>
    <x v="1"/>
    <x v="1"/>
    <n v="60000"/>
    <n v="0"/>
    <s v="Movimiento de Apertura"/>
    <n v="60000"/>
    <x v="0"/>
    <x v="0"/>
    <x v="0"/>
    <x v="0"/>
    <x v="0"/>
    <d v="2024-01-01T00:00:00"/>
    <x v="0"/>
    <s v="00000000"/>
    <x v="0"/>
    <x v="0"/>
    <x v="2"/>
    <x v="0"/>
    <n v="0"/>
    <d v="2024-05-29T00:00:00"/>
    <d v="2024-05-29T00:00:00"/>
    <x v="0"/>
    <x v="1"/>
    <x v="0"/>
    <x v="0"/>
  </r>
  <r>
    <x v="0"/>
    <x v="0"/>
    <d v="2024-01-01T00:00:00"/>
    <s v="00000000"/>
    <x v="2"/>
    <x v="2"/>
    <n v="0"/>
    <n v="73665"/>
    <s v="Movimiento de Apertura"/>
    <n v="-73665"/>
    <x v="0"/>
    <x v="0"/>
    <x v="0"/>
    <x v="0"/>
    <x v="0"/>
    <d v="2024-01-01T00:00:00"/>
    <x v="0"/>
    <s v="00000000"/>
    <x v="0"/>
    <x v="0"/>
    <x v="2"/>
    <x v="0"/>
    <n v="0"/>
    <d v="2024-05-29T00:00:00"/>
    <d v="2024-05-29T00:00:00"/>
    <x v="0"/>
    <x v="2"/>
    <x v="0"/>
    <x v="0"/>
  </r>
  <r>
    <x v="0"/>
    <x v="0"/>
    <d v="2024-01-01T00:00:00"/>
    <s v="00000000"/>
    <x v="2"/>
    <x v="2"/>
    <n v="87000"/>
    <n v="0"/>
    <s v="Movimiento de Apertura"/>
    <n v="87000"/>
    <x v="0"/>
    <x v="0"/>
    <x v="0"/>
    <x v="0"/>
    <x v="0"/>
    <d v="2024-01-01T00:00:00"/>
    <x v="0"/>
    <s v="00000000"/>
    <x v="0"/>
    <x v="0"/>
    <x v="3"/>
    <x v="0"/>
    <n v="0"/>
    <d v="2024-05-29T00:00:00"/>
    <d v="2024-05-29T00:00:00"/>
    <x v="0"/>
    <x v="2"/>
    <x v="0"/>
    <x v="0"/>
  </r>
  <r>
    <x v="0"/>
    <x v="0"/>
    <d v="2024-01-01T00:00:00"/>
    <s v="00000000"/>
    <x v="2"/>
    <x v="2"/>
    <n v="0"/>
    <n v="73665"/>
    <s v="Movimiento de Apertura"/>
    <n v="-73665"/>
    <x v="0"/>
    <x v="0"/>
    <x v="0"/>
    <x v="0"/>
    <x v="0"/>
    <d v="2024-01-01T00:00:00"/>
    <x v="0"/>
    <s v="00000000"/>
    <x v="0"/>
    <x v="0"/>
    <x v="4"/>
    <x v="0"/>
    <n v="0"/>
    <d v="2024-05-29T00:00:00"/>
    <d v="2024-05-29T00:00:00"/>
    <x v="0"/>
    <x v="2"/>
    <x v="0"/>
    <x v="0"/>
  </r>
  <r>
    <x v="0"/>
    <x v="0"/>
    <d v="2024-01-01T00:00:00"/>
    <s v="00000000"/>
    <x v="2"/>
    <x v="2"/>
    <n v="0"/>
    <n v="87000"/>
    <s v="Movimiento de Apertura"/>
    <n v="-87000"/>
    <x v="0"/>
    <x v="0"/>
    <x v="0"/>
    <x v="0"/>
    <x v="0"/>
    <d v="2024-01-01T00:00:00"/>
    <x v="0"/>
    <s v="00000000"/>
    <x v="0"/>
    <x v="0"/>
    <x v="5"/>
    <x v="0"/>
    <n v="0"/>
    <d v="2024-05-29T00:00:00"/>
    <d v="2024-05-29T00:00:00"/>
    <x v="0"/>
    <x v="2"/>
    <x v="0"/>
    <x v="0"/>
  </r>
  <r>
    <x v="0"/>
    <x v="0"/>
    <d v="2024-01-01T00:00:00"/>
    <s v="00000000"/>
    <x v="3"/>
    <x v="3"/>
    <n v="0"/>
    <n v="1061865"/>
    <s v="Movimiento de Apertura"/>
    <n v="-1061865"/>
    <x v="0"/>
    <x v="0"/>
    <x v="0"/>
    <x v="0"/>
    <x v="0"/>
    <d v="2024-01-01T00:00:00"/>
    <x v="0"/>
    <s v="00000000"/>
    <x v="0"/>
    <x v="0"/>
    <x v="2"/>
    <x v="0"/>
    <n v="0"/>
    <d v="2024-05-29T00:00:00"/>
    <d v="2024-05-29T00:00:00"/>
    <x v="0"/>
    <x v="3"/>
    <x v="1"/>
    <x v="0"/>
  </r>
  <r>
    <x v="0"/>
    <x v="0"/>
    <d v="2024-01-01T00:00:00"/>
    <s v="00000000"/>
    <x v="3"/>
    <x v="3"/>
    <n v="0"/>
    <n v="1135813"/>
    <s v="Movimiento de Apertura"/>
    <n v="-1135813"/>
    <x v="0"/>
    <x v="0"/>
    <x v="0"/>
    <x v="0"/>
    <x v="0"/>
    <d v="2024-01-01T00:00:00"/>
    <x v="0"/>
    <s v="00000000"/>
    <x v="0"/>
    <x v="0"/>
    <x v="3"/>
    <x v="0"/>
    <n v="0"/>
    <d v="2024-05-29T00:00:00"/>
    <d v="2024-05-29T00:00:00"/>
    <x v="0"/>
    <x v="3"/>
    <x v="1"/>
    <x v="0"/>
  </r>
  <r>
    <x v="0"/>
    <x v="0"/>
    <d v="2024-01-01T00:00:00"/>
    <s v="00000000"/>
    <x v="3"/>
    <x v="3"/>
    <n v="869582"/>
    <n v="0"/>
    <s v="Movimiento de Apertura"/>
    <n v="869582"/>
    <x v="0"/>
    <x v="0"/>
    <x v="0"/>
    <x v="0"/>
    <x v="0"/>
    <d v="2024-01-01T00:00:00"/>
    <x v="0"/>
    <s v="00000000"/>
    <x v="0"/>
    <x v="0"/>
    <x v="6"/>
    <x v="0"/>
    <n v="0"/>
    <d v="2024-05-29T00:00:00"/>
    <d v="2024-05-29T00:00:00"/>
    <x v="0"/>
    <x v="3"/>
    <x v="1"/>
    <x v="0"/>
  </r>
  <r>
    <x v="0"/>
    <x v="0"/>
    <d v="2024-01-01T00:00:00"/>
    <s v="00000000"/>
    <x v="3"/>
    <x v="3"/>
    <n v="0"/>
    <n v="58991"/>
    <s v="Movimiento de Apertura"/>
    <n v="-58991"/>
    <x v="0"/>
    <x v="0"/>
    <x v="0"/>
    <x v="0"/>
    <x v="0"/>
    <d v="2024-01-01T00:00:00"/>
    <x v="0"/>
    <s v="00000000"/>
    <x v="0"/>
    <x v="0"/>
    <x v="7"/>
    <x v="0"/>
    <n v="0"/>
    <d v="2024-05-29T00:00:00"/>
    <d v="2024-05-29T00:00:00"/>
    <x v="0"/>
    <x v="3"/>
    <x v="1"/>
    <x v="0"/>
  </r>
  <r>
    <x v="0"/>
    <x v="0"/>
    <d v="2024-01-01T00:00:00"/>
    <s v="00000000"/>
    <x v="3"/>
    <x v="3"/>
    <n v="0"/>
    <n v="869582"/>
    <s v="Movimiento de Apertura"/>
    <n v="-869582"/>
    <x v="0"/>
    <x v="0"/>
    <x v="0"/>
    <x v="0"/>
    <x v="0"/>
    <d v="2024-01-01T00:00:00"/>
    <x v="0"/>
    <s v="00000000"/>
    <x v="0"/>
    <x v="0"/>
    <x v="8"/>
    <x v="0"/>
    <n v="0"/>
    <d v="2024-05-29T00:00:00"/>
    <d v="2024-05-29T00:00:00"/>
    <x v="0"/>
    <x v="3"/>
    <x v="1"/>
    <x v="0"/>
  </r>
  <r>
    <x v="0"/>
    <x v="0"/>
    <d v="2024-01-01T00:00:00"/>
    <s v="00000000"/>
    <x v="3"/>
    <x v="3"/>
    <n v="0"/>
    <n v="768317"/>
    <s v="Movimiento de Apertura"/>
    <n v="-768317"/>
    <x v="0"/>
    <x v="0"/>
    <x v="0"/>
    <x v="0"/>
    <x v="0"/>
    <d v="2024-01-01T00:00:00"/>
    <x v="0"/>
    <s v="00000000"/>
    <x v="0"/>
    <x v="0"/>
    <x v="4"/>
    <x v="0"/>
    <n v="0"/>
    <d v="2024-05-29T00:00:00"/>
    <d v="2024-05-29T00:00:00"/>
    <x v="0"/>
    <x v="3"/>
    <x v="1"/>
    <x v="0"/>
  </r>
  <r>
    <x v="0"/>
    <x v="0"/>
    <d v="2024-01-01T00:00:00"/>
    <s v="00000000"/>
    <x v="3"/>
    <x v="3"/>
    <n v="616569"/>
    <n v="0"/>
    <s v="Movimiento de Apertura"/>
    <n v="616569"/>
    <x v="0"/>
    <x v="0"/>
    <x v="0"/>
    <x v="0"/>
    <x v="0"/>
    <d v="2024-01-01T00:00:00"/>
    <x v="0"/>
    <s v="00000000"/>
    <x v="0"/>
    <x v="0"/>
    <x v="5"/>
    <x v="0"/>
    <n v="0"/>
    <d v="2024-05-29T00:00:00"/>
    <d v="2024-05-29T00:00:00"/>
    <x v="0"/>
    <x v="3"/>
    <x v="1"/>
    <x v="0"/>
  </r>
  <r>
    <x v="0"/>
    <x v="0"/>
    <d v="2024-01-01T00:00:00"/>
    <s v="00000000"/>
    <x v="3"/>
    <x v="3"/>
    <n v="578235"/>
    <n v="0"/>
    <s v="Movimiento de Apertura"/>
    <n v="578235"/>
    <x v="0"/>
    <x v="0"/>
    <x v="0"/>
    <x v="0"/>
    <x v="0"/>
    <d v="2024-01-01T00:00:00"/>
    <x v="0"/>
    <s v="00000000"/>
    <x v="0"/>
    <x v="0"/>
    <x v="9"/>
    <x v="0"/>
    <n v="0"/>
    <d v="2024-05-29T00:00:00"/>
    <d v="2024-05-29T00:00:00"/>
    <x v="0"/>
    <x v="3"/>
    <x v="1"/>
    <x v="0"/>
  </r>
  <r>
    <x v="0"/>
    <x v="0"/>
    <d v="2024-01-01T00:00:00"/>
    <s v="00000000"/>
    <x v="4"/>
    <x v="4"/>
    <n v="0"/>
    <n v="600"/>
    <s v="Movimiento de Apertura"/>
    <n v="-600"/>
    <x v="0"/>
    <x v="0"/>
    <x v="0"/>
    <x v="0"/>
    <x v="0"/>
    <d v="2024-01-01T00:00:00"/>
    <x v="0"/>
    <s v="00000000"/>
    <x v="0"/>
    <x v="0"/>
    <x v="0"/>
    <x v="0"/>
    <n v="0"/>
    <d v="2024-05-29T00:00:00"/>
    <d v="2024-05-29T00:00:00"/>
    <x v="0"/>
    <x v="4"/>
    <x v="1"/>
    <x v="0"/>
  </r>
  <r>
    <x v="0"/>
    <x v="0"/>
    <d v="2024-01-01T00:00:00"/>
    <s v="00000000"/>
    <x v="5"/>
    <x v="5"/>
    <n v="0"/>
    <n v="6643674"/>
    <s v="Movimiento de Apertura"/>
    <n v="-6643674"/>
    <x v="0"/>
    <x v="0"/>
    <x v="0"/>
    <x v="0"/>
    <x v="0"/>
    <d v="2024-01-01T00:00:00"/>
    <x v="0"/>
    <s v="00000000"/>
    <x v="0"/>
    <x v="0"/>
    <x v="0"/>
    <x v="0"/>
    <n v="0"/>
    <d v="2024-05-29T00:00:00"/>
    <d v="2024-05-29T00:00:00"/>
    <x v="0"/>
    <x v="5"/>
    <x v="1"/>
    <x v="0"/>
  </r>
  <r>
    <x v="0"/>
    <x v="0"/>
    <d v="2024-01-01T00:00:00"/>
    <s v="00000000"/>
    <x v="6"/>
    <x v="6"/>
    <n v="0"/>
    <n v="301801"/>
    <s v="Movimiento de Apertura"/>
    <n v="-301801"/>
    <x v="0"/>
    <x v="0"/>
    <x v="0"/>
    <x v="0"/>
    <x v="0"/>
    <d v="2024-01-01T00:00:00"/>
    <x v="0"/>
    <s v="00000000"/>
    <x v="0"/>
    <x v="0"/>
    <x v="0"/>
    <x v="0"/>
    <n v="0"/>
    <d v="2024-05-29T00:00:00"/>
    <d v="2024-05-29T00:00:00"/>
    <x v="0"/>
    <x v="6"/>
    <x v="1"/>
    <x v="0"/>
  </r>
  <r>
    <x v="0"/>
    <x v="0"/>
    <d v="2024-01-01T00:00:00"/>
    <s v="00000000"/>
    <x v="7"/>
    <x v="7"/>
    <n v="0"/>
    <n v="62824"/>
    <s v="Movimiento de Apertura"/>
    <n v="-62824"/>
    <x v="0"/>
    <x v="0"/>
    <x v="0"/>
    <x v="0"/>
    <x v="0"/>
    <d v="2024-01-01T00:00:00"/>
    <x v="0"/>
    <s v="00000000"/>
    <x v="0"/>
    <x v="0"/>
    <x v="0"/>
    <x v="0"/>
    <n v="0"/>
    <d v="2024-05-29T00:00:00"/>
    <d v="2024-05-29T00:00:00"/>
    <x v="0"/>
    <x v="7"/>
    <x v="1"/>
    <x v="0"/>
  </r>
  <r>
    <x v="0"/>
    <x v="0"/>
    <d v="2024-01-01T00:00:00"/>
    <s v="00000000"/>
    <x v="8"/>
    <x v="8"/>
    <n v="0"/>
    <n v="71251"/>
    <s v="Movimiento de Apertura"/>
    <n v="-71251"/>
    <x v="0"/>
    <x v="0"/>
    <x v="0"/>
    <x v="0"/>
    <x v="0"/>
    <d v="2024-01-01T00:00:00"/>
    <x v="0"/>
    <s v="00000000"/>
    <x v="0"/>
    <x v="0"/>
    <x v="0"/>
    <x v="0"/>
    <n v="0"/>
    <d v="2024-05-29T00:00:00"/>
    <d v="2024-05-29T00:00:00"/>
    <x v="0"/>
    <x v="8"/>
    <x v="1"/>
    <x v="0"/>
  </r>
  <r>
    <x v="0"/>
    <x v="0"/>
    <d v="2024-01-01T00:00:00"/>
    <s v="00000000"/>
    <x v="9"/>
    <x v="9"/>
    <n v="0"/>
    <n v="6680"/>
    <s v="Movimiento de Apertura"/>
    <n v="-6680"/>
    <x v="0"/>
    <x v="0"/>
    <x v="0"/>
    <x v="0"/>
    <x v="0"/>
    <d v="2024-01-01T00:00:00"/>
    <x v="0"/>
    <s v="00000000"/>
    <x v="0"/>
    <x v="0"/>
    <x v="0"/>
    <x v="0"/>
    <n v="0"/>
    <d v="2024-05-29T00:00:00"/>
    <d v="2024-05-29T00:00:00"/>
    <x v="0"/>
    <x v="9"/>
    <x v="1"/>
    <x v="0"/>
  </r>
  <r>
    <x v="0"/>
    <x v="0"/>
    <d v="2024-01-01T00:00:00"/>
    <s v="00000000"/>
    <x v="10"/>
    <x v="10"/>
    <n v="0"/>
    <n v="18700"/>
    <s v="Movimiento de Apertura"/>
    <n v="-18700"/>
    <x v="0"/>
    <x v="0"/>
    <x v="0"/>
    <x v="0"/>
    <x v="0"/>
    <d v="2024-01-01T00:00:00"/>
    <x v="0"/>
    <s v="00000000"/>
    <x v="0"/>
    <x v="0"/>
    <x v="0"/>
    <x v="0"/>
    <n v="0"/>
    <d v="2024-05-29T00:00:00"/>
    <d v="2024-05-29T00:00:00"/>
    <x v="0"/>
    <x v="10"/>
    <x v="1"/>
    <x v="0"/>
  </r>
  <r>
    <x v="0"/>
    <x v="0"/>
    <d v="2024-01-01T00:00:00"/>
    <s v="00000000"/>
    <x v="11"/>
    <x v="11"/>
    <n v="0"/>
    <n v="2149"/>
    <s v="Movimiento de Apertura"/>
    <n v="-2149"/>
    <x v="0"/>
    <x v="0"/>
    <x v="0"/>
    <x v="0"/>
    <x v="0"/>
    <d v="2024-01-01T00:00:00"/>
    <x v="0"/>
    <s v="00000000"/>
    <x v="0"/>
    <x v="0"/>
    <x v="0"/>
    <x v="0"/>
    <n v="0"/>
    <d v="2024-05-29T00:00:00"/>
    <d v="2024-05-29T00:00:00"/>
    <x v="0"/>
    <x v="11"/>
    <x v="1"/>
    <x v="0"/>
  </r>
  <r>
    <x v="0"/>
    <x v="0"/>
    <d v="2024-01-01T00:00:00"/>
    <s v="00000000"/>
    <x v="12"/>
    <x v="12"/>
    <n v="0"/>
    <n v="1316784"/>
    <s v="Movimiento de Apertura"/>
    <n v="-1316784"/>
    <x v="0"/>
    <x v="0"/>
    <x v="0"/>
    <x v="0"/>
    <x v="0"/>
    <d v="2024-01-01T00:00:00"/>
    <x v="0"/>
    <s v="00000000"/>
    <x v="0"/>
    <x v="0"/>
    <x v="0"/>
    <x v="0"/>
    <n v="0"/>
    <d v="2024-05-29T00:00:00"/>
    <d v="2024-05-29T00:00:00"/>
    <x v="0"/>
    <x v="12"/>
    <x v="1"/>
    <x v="0"/>
  </r>
  <r>
    <x v="0"/>
    <x v="0"/>
    <d v="2024-01-01T00:00:00"/>
    <s v="00000000"/>
    <x v="13"/>
    <x v="13"/>
    <n v="0"/>
    <n v="176153251"/>
    <s v="Movimiento de Apertura"/>
    <n v="-176153251"/>
    <x v="0"/>
    <x v="0"/>
    <x v="0"/>
    <x v="0"/>
    <x v="0"/>
    <d v="2024-01-01T00:00:00"/>
    <x v="0"/>
    <s v="00000000"/>
    <x v="0"/>
    <x v="0"/>
    <x v="0"/>
    <x v="0"/>
    <n v="0"/>
    <d v="2024-05-29T00:00:00"/>
    <d v="2024-05-29T00:00:00"/>
    <x v="0"/>
    <x v="13"/>
    <x v="2"/>
    <x v="0"/>
  </r>
  <r>
    <x v="0"/>
    <x v="0"/>
    <d v="2024-01-01T00:00:00"/>
    <s v="00000000"/>
    <x v="14"/>
    <x v="14"/>
    <n v="178842725"/>
    <n v="0"/>
    <s v="Movimiento de Apertura"/>
    <n v="178842725"/>
    <x v="0"/>
    <x v="0"/>
    <x v="0"/>
    <x v="0"/>
    <x v="0"/>
    <d v="2024-01-01T00:00:00"/>
    <x v="0"/>
    <s v="00000000"/>
    <x v="0"/>
    <x v="0"/>
    <x v="0"/>
    <x v="0"/>
    <n v="0"/>
    <d v="2024-05-29T00:00:00"/>
    <d v="2024-05-29T00:00:00"/>
    <x v="0"/>
    <x v="14"/>
    <x v="2"/>
    <x v="0"/>
  </r>
  <r>
    <x v="0"/>
    <x v="0"/>
    <d v="2024-01-01T00:00:00"/>
    <s v="00000000"/>
    <x v="15"/>
    <x v="15"/>
    <n v="0"/>
    <n v="118337"/>
    <s v="Movimiento de Apertura"/>
    <n v="-118337"/>
    <x v="0"/>
    <x v="0"/>
    <x v="0"/>
    <x v="0"/>
    <x v="0"/>
    <d v="2024-01-01T00:00:00"/>
    <x v="0"/>
    <s v="00000000"/>
    <x v="0"/>
    <x v="0"/>
    <x v="10"/>
    <x v="1"/>
    <n v="4"/>
    <d v="2020-03-08T00:00:00"/>
    <d v="2020-03-08T00:00:00"/>
    <x v="1"/>
    <x v="15"/>
    <x v="1"/>
    <x v="0"/>
  </r>
  <r>
    <x v="0"/>
    <x v="0"/>
    <d v="2024-01-01T00:00:00"/>
    <s v="00000000"/>
    <x v="15"/>
    <x v="15"/>
    <n v="0"/>
    <n v="118337"/>
    <s v="Movimiento de Apertura"/>
    <n v="-118337"/>
    <x v="0"/>
    <x v="0"/>
    <x v="0"/>
    <x v="0"/>
    <x v="0"/>
    <d v="2024-01-01T00:00:00"/>
    <x v="0"/>
    <s v="00000000"/>
    <x v="0"/>
    <x v="0"/>
    <x v="10"/>
    <x v="1"/>
    <n v="5"/>
    <d v="2020-03-24T00:00:00"/>
    <d v="2020-03-24T00:00:00"/>
    <x v="1"/>
    <x v="15"/>
    <x v="1"/>
    <x v="0"/>
  </r>
  <r>
    <x v="0"/>
    <x v="0"/>
    <d v="2024-01-01T00:00:00"/>
    <s v="00000000"/>
    <x v="15"/>
    <x v="15"/>
    <n v="0"/>
    <n v="118337"/>
    <s v="Movimiento de Apertura"/>
    <n v="-118337"/>
    <x v="0"/>
    <x v="0"/>
    <x v="0"/>
    <x v="0"/>
    <x v="0"/>
    <d v="2024-01-01T00:00:00"/>
    <x v="0"/>
    <s v="00000000"/>
    <x v="0"/>
    <x v="0"/>
    <x v="11"/>
    <x v="2"/>
    <n v="69"/>
    <d v="2020-01-05T00:00:00"/>
    <d v="2020-01-05T00:00:00"/>
    <x v="2"/>
    <x v="15"/>
    <x v="1"/>
    <x v="0"/>
  </r>
  <r>
    <x v="0"/>
    <x v="0"/>
    <d v="2024-01-01T00:00:00"/>
    <s v="00000000"/>
    <x v="15"/>
    <x v="15"/>
    <n v="119322"/>
    <n v="0"/>
    <s v="Movimiento de Apertura"/>
    <n v="119322"/>
    <x v="0"/>
    <x v="0"/>
    <x v="0"/>
    <x v="0"/>
    <x v="0"/>
    <d v="2024-01-01T00:00:00"/>
    <x v="0"/>
    <s v="00000000"/>
    <x v="0"/>
    <x v="0"/>
    <x v="11"/>
    <x v="3"/>
    <n v="69"/>
    <d v="2020-01-30T00:00:00"/>
    <d v="2020-01-30T00:00:00"/>
    <x v="2"/>
    <x v="15"/>
    <x v="1"/>
    <x v="0"/>
  </r>
  <r>
    <x v="0"/>
    <x v="0"/>
    <d v="2024-01-01T00:00:00"/>
    <s v="00000000"/>
    <x v="15"/>
    <x v="15"/>
    <n v="0"/>
    <n v="49500"/>
    <s v="Movimiento de Apertura"/>
    <n v="-49500"/>
    <x v="0"/>
    <x v="0"/>
    <x v="0"/>
    <x v="0"/>
    <x v="0"/>
    <d v="2024-01-01T00:00:00"/>
    <x v="0"/>
    <s v="00000000"/>
    <x v="0"/>
    <x v="0"/>
    <x v="12"/>
    <x v="2"/>
    <n v="85"/>
    <d v="2019-11-26T00:00:00"/>
    <d v="2019-11-26T00:00:00"/>
    <x v="2"/>
    <x v="15"/>
    <x v="1"/>
    <x v="0"/>
  </r>
  <r>
    <x v="0"/>
    <x v="0"/>
    <d v="2024-01-01T00:00:00"/>
    <s v="00000000"/>
    <x v="15"/>
    <x v="15"/>
    <n v="50000"/>
    <n v="0"/>
    <s v="Movimiento de Apertura"/>
    <n v="50000"/>
    <x v="0"/>
    <x v="0"/>
    <x v="0"/>
    <x v="0"/>
    <x v="0"/>
    <d v="2024-01-01T00:00:00"/>
    <x v="0"/>
    <s v="00000000"/>
    <x v="0"/>
    <x v="0"/>
    <x v="12"/>
    <x v="3"/>
    <n v="85"/>
    <d v="2019-11-30T00:00:00"/>
    <d v="2019-12-30T00:00:00"/>
    <x v="2"/>
    <x v="15"/>
    <x v="1"/>
    <x v="0"/>
  </r>
  <r>
    <x v="0"/>
    <x v="0"/>
    <d v="2024-01-01T00:00:00"/>
    <s v="00000000"/>
    <x v="15"/>
    <x v="15"/>
    <n v="0"/>
    <n v="1000000"/>
    <s v="Movimiento de Apertura"/>
    <n v="-1000000"/>
    <x v="0"/>
    <x v="0"/>
    <x v="0"/>
    <x v="0"/>
    <x v="0"/>
    <d v="2024-01-01T00:00:00"/>
    <x v="0"/>
    <s v="00000000"/>
    <x v="0"/>
    <x v="0"/>
    <x v="13"/>
    <x v="2"/>
    <n v="139"/>
    <d v="2017-09-29T00:00:00"/>
    <d v="2017-09-29T00:00:00"/>
    <x v="2"/>
    <x v="15"/>
    <x v="1"/>
    <x v="0"/>
  </r>
  <r>
    <x v="0"/>
    <x v="0"/>
    <d v="2024-01-01T00:00:00"/>
    <s v="00000000"/>
    <x v="15"/>
    <x v="15"/>
    <n v="517112"/>
    <n v="0"/>
    <s v="Movimiento de Apertura"/>
    <n v="517112"/>
    <x v="0"/>
    <x v="0"/>
    <x v="0"/>
    <x v="0"/>
    <x v="0"/>
    <d v="2024-01-01T00:00:00"/>
    <x v="0"/>
    <s v="00000000"/>
    <x v="0"/>
    <x v="0"/>
    <x v="13"/>
    <x v="3"/>
    <n v="139"/>
    <d v="2017-12-02T00:00:00"/>
    <d v="2017-12-02T00:00:00"/>
    <x v="2"/>
    <x v="15"/>
    <x v="1"/>
    <x v="0"/>
  </r>
  <r>
    <x v="0"/>
    <x v="0"/>
    <d v="2024-01-01T00:00:00"/>
    <s v="00000000"/>
    <x v="16"/>
    <x v="16"/>
    <n v="0"/>
    <n v="70000"/>
    <s v="Movimiento de Apertura"/>
    <n v="-70000"/>
    <x v="0"/>
    <x v="0"/>
    <x v="0"/>
    <x v="0"/>
    <x v="0"/>
    <d v="2024-01-01T00:00:00"/>
    <x v="0"/>
    <s v="00000000"/>
    <x v="0"/>
    <x v="0"/>
    <x v="14"/>
    <x v="4"/>
    <n v="8632"/>
    <d v="2023-12-01T00:00:00"/>
    <d v="2023-12-01T00:00:00"/>
    <x v="3"/>
    <x v="16"/>
    <x v="1"/>
    <x v="0"/>
  </r>
  <r>
    <x v="0"/>
    <x v="0"/>
    <d v="2024-01-01T00:00:00"/>
    <s v="00000000"/>
    <x v="16"/>
    <x v="16"/>
    <n v="0"/>
    <n v="70000"/>
    <s v="Movimiento de Apertura"/>
    <n v="-70000"/>
    <x v="0"/>
    <x v="0"/>
    <x v="0"/>
    <x v="0"/>
    <x v="0"/>
    <d v="2024-01-01T00:00:00"/>
    <x v="0"/>
    <s v="00000000"/>
    <x v="0"/>
    <x v="0"/>
    <x v="14"/>
    <x v="4"/>
    <n v="8722"/>
    <d v="2023-12-24T00:00:00"/>
    <d v="2023-12-24T00:00:00"/>
    <x v="3"/>
    <x v="16"/>
    <x v="1"/>
    <x v="0"/>
  </r>
  <r>
    <x v="0"/>
    <x v="0"/>
    <d v="2024-01-01T00:00:00"/>
    <s v="00000000"/>
    <x v="16"/>
    <x v="16"/>
    <n v="0"/>
    <n v="9815"/>
    <s v="Movimiento de Apertura"/>
    <n v="-9815"/>
    <x v="0"/>
    <x v="0"/>
    <x v="0"/>
    <x v="0"/>
    <x v="0"/>
    <d v="2024-01-01T00:00:00"/>
    <x v="0"/>
    <s v="00000000"/>
    <x v="0"/>
    <x v="0"/>
    <x v="15"/>
    <x v="5"/>
    <n v="253647407"/>
    <d v="2023-11-03T00:00:00"/>
    <d v="2023-11-03T00:00:00"/>
    <x v="4"/>
    <x v="16"/>
    <x v="1"/>
    <x v="0"/>
  </r>
  <r>
    <x v="0"/>
    <x v="0"/>
    <d v="2024-01-01T00:00:00"/>
    <s v="00000000"/>
    <x v="16"/>
    <x v="16"/>
    <n v="9815"/>
    <n v="0"/>
    <s v="Movimiento de Apertura"/>
    <n v="9815"/>
    <x v="0"/>
    <x v="0"/>
    <x v="0"/>
    <x v="0"/>
    <x v="0"/>
    <d v="2024-01-01T00:00:00"/>
    <x v="0"/>
    <s v="00000000"/>
    <x v="0"/>
    <x v="0"/>
    <x v="15"/>
    <x v="3"/>
    <n v="253647407"/>
    <d v="2023-11-03T00:00:00"/>
    <d v="2023-11-03T00:00:00"/>
    <x v="4"/>
    <x v="16"/>
    <x v="1"/>
    <x v="0"/>
  </r>
  <r>
    <x v="0"/>
    <x v="1"/>
    <d v="2024-01-02T00:00:00"/>
    <s v="00000001"/>
    <x v="17"/>
    <x v="17"/>
    <n v="70000"/>
    <n v="0"/>
    <s v="FACT 8802 SOCIEDAD DE PROFESIONALES JV LTDA"/>
    <n v="70000"/>
    <x v="0"/>
    <x v="1"/>
    <x v="0"/>
    <x v="0"/>
    <x v="0"/>
    <d v="2024-01-02T00:00:00"/>
    <x v="1"/>
    <s v="00000001"/>
    <x v="0"/>
    <x v="0"/>
    <x v="0"/>
    <x v="0"/>
    <n v="0"/>
    <d v="2024-01-02T00:00:00"/>
    <d v="2024-01-02T00:00:00"/>
    <x v="0"/>
    <x v="17"/>
    <x v="3"/>
    <x v="0"/>
  </r>
  <r>
    <x v="0"/>
    <x v="1"/>
    <d v="2024-01-02T00:00:00"/>
    <s v="00000001"/>
    <x v="16"/>
    <x v="16"/>
    <n v="0"/>
    <n v="70000"/>
    <s v="FACT 8802 SOCIEDAD DE PROFESIONALES JV LTDA"/>
    <n v="-70000"/>
    <x v="0"/>
    <x v="1"/>
    <x v="0"/>
    <x v="0"/>
    <x v="0"/>
    <d v="2024-01-02T00:00:00"/>
    <x v="1"/>
    <s v="00000001"/>
    <x v="0"/>
    <x v="0"/>
    <x v="14"/>
    <x v="6"/>
    <n v="8802"/>
    <d v="2024-01-25T00:00:00"/>
    <d v="2024-01-25T00:00:00"/>
    <x v="5"/>
    <x v="16"/>
    <x v="1"/>
    <x v="0"/>
  </r>
  <r>
    <x v="0"/>
    <x v="1"/>
    <d v="2024-01-30T00:00:00"/>
    <s v="00000002"/>
    <x v="18"/>
    <x v="18"/>
    <n v="1923932"/>
    <n v="0"/>
    <s v="REMUNERACIONES"/>
    <n v="1923932"/>
    <x v="0"/>
    <x v="1"/>
    <x v="0"/>
    <x v="0"/>
    <x v="0"/>
    <d v="2024-01-30T00:00:00"/>
    <x v="1"/>
    <s v="00000002"/>
    <x v="0"/>
    <x v="0"/>
    <x v="0"/>
    <x v="0"/>
    <n v="0"/>
    <d v="1899-12-31T00:00:00"/>
    <d v="1899-12-31T00:00:00"/>
    <x v="0"/>
    <x v="18"/>
    <x v="3"/>
    <x v="0"/>
  </r>
  <r>
    <x v="0"/>
    <x v="1"/>
    <d v="2024-01-30T00:00:00"/>
    <s v="00000002"/>
    <x v="19"/>
    <x v="19"/>
    <n v="41297"/>
    <n v="0"/>
    <s v="AFC EMPRESA"/>
    <n v="41297"/>
    <x v="0"/>
    <x v="1"/>
    <x v="0"/>
    <x v="0"/>
    <x v="0"/>
    <d v="2024-01-30T00:00:00"/>
    <x v="1"/>
    <s v="00000002"/>
    <x v="0"/>
    <x v="0"/>
    <x v="0"/>
    <x v="0"/>
    <n v="0"/>
    <d v="1899-12-31T00:00:00"/>
    <d v="1899-12-31T00:00:00"/>
    <x v="0"/>
    <x v="19"/>
    <x v="3"/>
    <x v="0"/>
  </r>
  <r>
    <x v="0"/>
    <x v="1"/>
    <d v="2024-01-30T00:00:00"/>
    <s v="00000002"/>
    <x v="19"/>
    <x v="19"/>
    <n v="25638"/>
    <n v="0"/>
    <s v="SIS EMPRESA"/>
    <n v="25638"/>
    <x v="0"/>
    <x v="1"/>
    <x v="0"/>
    <x v="0"/>
    <x v="0"/>
    <d v="2024-01-30T00:00:00"/>
    <x v="1"/>
    <s v="00000002"/>
    <x v="0"/>
    <x v="0"/>
    <x v="0"/>
    <x v="0"/>
    <n v="0"/>
    <d v="1899-12-31T00:00:00"/>
    <d v="1899-12-31T00:00:00"/>
    <x v="0"/>
    <x v="19"/>
    <x v="3"/>
    <x v="0"/>
  </r>
  <r>
    <x v="0"/>
    <x v="1"/>
    <d v="2024-01-30T00:00:00"/>
    <s v="00000002"/>
    <x v="19"/>
    <x v="19"/>
    <n v="16002"/>
    <n v="0"/>
    <s v="ACC TRABAJO"/>
    <n v="16002"/>
    <x v="0"/>
    <x v="1"/>
    <x v="0"/>
    <x v="0"/>
    <x v="0"/>
    <d v="2024-01-30T00:00:00"/>
    <x v="1"/>
    <s v="00000002"/>
    <x v="0"/>
    <x v="0"/>
    <x v="0"/>
    <x v="0"/>
    <n v="0"/>
    <d v="1899-12-31T00:00:00"/>
    <d v="1899-12-31T00:00:00"/>
    <x v="0"/>
    <x v="19"/>
    <x v="3"/>
    <x v="0"/>
  </r>
  <r>
    <x v="0"/>
    <x v="1"/>
    <d v="2024-01-30T00:00:00"/>
    <s v="00000002"/>
    <x v="6"/>
    <x v="6"/>
    <n v="0"/>
    <n v="207049"/>
    <s v="AFP"/>
    <n v="-207049"/>
    <x v="0"/>
    <x v="1"/>
    <x v="0"/>
    <x v="0"/>
    <x v="0"/>
    <d v="2024-01-30T00:00:00"/>
    <x v="1"/>
    <s v="00000002"/>
    <x v="0"/>
    <x v="0"/>
    <x v="0"/>
    <x v="0"/>
    <n v="0"/>
    <d v="1899-12-31T00:00:00"/>
    <d v="1899-12-31T00:00:00"/>
    <x v="0"/>
    <x v="6"/>
    <x v="1"/>
    <x v="0"/>
  </r>
  <r>
    <x v="0"/>
    <x v="1"/>
    <d v="2024-01-30T00:00:00"/>
    <s v="00000002"/>
    <x v="7"/>
    <x v="7"/>
    <n v="0"/>
    <n v="49612"/>
    <s v="ISAPRE"/>
    <n v="-49612"/>
    <x v="0"/>
    <x v="1"/>
    <x v="0"/>
    <x v="0"/>
    <x v="0"/>
    <d v="2024-01-30T00:00:00"/>
    <x v="1"/>
    <s v="00000002"/>
    <x v="0"/>
    <x v="0"/>
    <x v="0"/>
    <x v="0"/>
    <n v="0"/>
    <d v="1899-12-31T00:00:00"/>
    <d v="1899-12-31T00:00:00"/>
    <x v="0"/>
    <x v="7"/>
    <x v="1"/>
    <x v="0"/>
  </r>
  <r>
    <x v="0"/>
    <x v="1"/>
    <d v="2024-01-30T00:00:00"/>
    <s v="00000002"/>
    <x v="8"/>
    <x v="8"/>
    <n v="0"/>
    <n v="64764"/>
    <s v="FONASA"/>
    <n v="-64764"/>
    <x v="0"/>
    <x v="1"/>
    <x v="0"/>
    <x v="0"/>
    <x v="0"/>
    <d v="2024-01-30T00:00:00"/>
    <x v="1"/>
    <s v="00000002"/>
    <x v="0"/>
    <x v="0"/>
    <x v="0"/>
    <x v="0"/>
    <n v="0"/>
    <d v="1899-12-31T00:00:00"/>
    <d v="1899-12-31T00:00:00"/>
    <x v="0"/>
    <x v="8"/>
    <x v="1"/>
    <x v="0"/>
  </r>
  <r>
    <x v="0"/>
    <x v="1"/>
    <d v="2024-01-30T00:00:00"/>
    <s v="00000002"/>
    <x v="6"/>
    <x v="6"/>
    <n v="0"/>
    <n v="51621"/>
    <s v="AFC"/>
    <n v="-51621"/>
    <x v="0"/>
    <x v="1"/>
    <x v="0"/>
    <x v="0"/>
    <x v="0"/>
    <d v="2024-01-30T00:00:00"/>
    <x v="1"/>
    <s v="00000002"/>
    <x v="0"/>
    <x v="0"/>
    <x v="0"/>
    <x v="0"/>
    <n v="0"/>
    <d v="1899-12-31T00:00:00"/>
    <d v="1899-12-31T00:00:00"/>
    <x v="0"/>
    <x v="6"/>
    <x v="1"/>
    <x v="0"/>
  </r>
  <r>
    <x v="0"/>
    <x v="1"/>
    <d v="2024-01-30T00:00:00"/>
    <s v="00000002"/>
    <x v="9"/>
    <x v="9"/>
    <n v="0"/>
    <n v="6072"/>
    <s v="0.6 % CCAF"/>
    <n v="-6072"/>
    <x v="0"/>
    <x v="1"/>
    <x v="0"/>
    <x v="0"/>
    <x v="0"/>
    <d v="2024-01-30T00:00:00"/>
    <x v="1"/>
    <s v="00000002"/>
    <x v="0"/>
    <x v="0"/>
    <x v="0"/>
    <x v="0"/>
    <n v="0"/>
    <d v="1899-12-31T00:00:00"/>
    <d v="1899-12-31T00:00:00"/>
    <x v="0"/>
    <x v="9"/>
    <x v="1"/>
    <x v="0"/>
  </r>
  <r>
    <x v="0"/>
    <x v="1"/>
    <d v="2024-01-30T00:00:00"/>
    <s v="00000002"/>
    <x v="10"/>
    <x v="10"/>
    <n v="0"/>
    <n v="16002"/>
    <s v="ACC DEL TRABAJO"/>
    <n v="-16002"/>
    <x v="0"/>
    <x v="1"/>
    <x v="0"/>
    <x v="0"/>
    <x v="0"/>
    <d v="2024-01-30T00:00:00"/>
    <x v="1"/>
    <s v="00000002"/>
    <x v="0"/>
    <x v="0"/>
    <x v="0"/>
    <x v="0"/>
    <n v="0"/>
    <d v="1899-12-31T00:00:00"/>
    <d v="1899-12-31T00:00:00"/>
    <x v="0"/>
    <x v="10"/>
    <x v="1"/>
    <x v="0"/>
  </r>
  <r>
    <x v="0"/>
    <x v="1"/>
    <d v="2024-01-30T00:00:00"/>
    <s v="00000002"/>
    <x v="3"/>
    <x v="3"/>
    <n v="0"/>
    <n v="966297"/>
    <s v="LIQUIDO A PAGO Torres Castro Christian Mauricio"/>
    <n v="-966297"/>
    <x v="0"/>
    <x v="1"/>
    <x v="0"/>
    <x v="0"/>
    <x v="0"/>
    <d v="2024-01-30T00:00:00"/>
    <x v="1"/>
    <s v="00000002"/>
    <x v="0"/>
    <x v="0"/>
    <x v="2"/>
    <x v="0"/>
    <n v="0"/>
    <d v="1899-12-31T00:00:00"/>
    <d v="1899-12-31T00:00:00"/>
    <x v="0"/>
    <x v="3"/>
    <x v="1"/>
    <x v="0"/>
  </r>
  <r>
    <x v="0"/>
    <x v="1"/>
    <d v="2024-01-30T00:00:00"/>
    <s v="00000002"/>
    <x v="3"/>
    <x v="3"/>
    <n v="0"/>
    <n v="645452"/>
    <s v="LIQUIDO A PAGO Tapia Diaz Catalina Ignacia"/>
    <n v="-645452"/>
    <x v="0"/>
    <x v="1"/>
    <x v="0"/>
    <x v="0"/>
    <x v="0"/>
    <d v="2024-01-30T00:00:00"/>
    <x v="1"/>
    <s v="00000002"/>
    <x v="0"/>
    <x v="0"/>
    <x v="4"/>
    <x v="0"/>
    <n v="0"/>
    <d v="1899-12-31T00:00:00"/>
    <d v="1899-12-31T00:00:00"/>
    <x v="0"/>
    <x v="3"/>
    <x v="1"/>
    <x v="0"/>
  </r>
  <r>
    <x v="0"/>
    <x v="2"/>
    <d v="2024-02-02T00:00:00"/>
    <s v="00000003"/>
    <x v="17"/>
    <x v="17"/>
    <n v="70010"/>
    <n v="0"/>
    <s v="FACT 8882 SOCIEDAD DE PROFESIONALES JV LTDA"/>
    <n v="70010"/>
    <x v="0"/>
    <x v="1"/>
    <x v="0"/>
    <x v="0"/>
    <x v="0"/>
    <d v="2024-02-02T00:00:00"/>
    <x v="2"/>
    <s v="00000003"/>
    <x v="0"/>
    <x v="0"/>
    <x v="0"/>
    <x v="0"/>
    <n v="0"/>
    <d v="2024-01-02T00:00:00"/>
    <d v="2024-01-02T00:00:00"/>
    <x v="0"/>
    <x v="17"/>
    <x v="3"/>
    <x v="0"/>
  </r>
  <r>
    <x v="0"/>
    <x v="2"/>
    <d v="2024-02-02T00:00:00"/>
    <s v="00000003"/>
    <x v="16"/>
    <x v="16"/>
    <n v="0"/>
    <n v="70010"/>
    <s v="FACT 8882 SOCIEDAD DE PROFESIONALES JV LTDA"/>
    <n v="-70010"/>
    <x v="0"/>
    <x v="1"/>
    <x v="0"/>
    <x v="0"/>
    <x v="0"/>
    <d v="2024-02-02T00:00:00"/>
    <x v="2"/>
    <s v="00000003"/>
    <x v="0"/>
    <x v="0"/>
    <x v="14"/>
    <x v="6"/>
    <n v="8882"/>
    <d v="2024-02-23T00:00:00"/>
    <d v="2024-02-23T00:00:00"/>
    <x v="5"/>
    <x v="16"/>
    <x v="1"/>
    <x v="0"/>
  </r>
  <r>
    <x v="0"/>
    <x v="2"/>
    <d v="2024-02-29T00:00:00"/>
    <s v="00000005"/>
    <x v="18"/>
    <x v="18"/>
    <n v="1923932"/>
    <n v="0"/>
    <s v="REMUNERACIONES"/>
    <n v="1923932"/>
    <x v="0"/>
    <x v="1"/>
    <x v="0"/>
    <x v="0"/>
    <x v="0"/>
    <d v="2024-02-29T00:00:00"/>
    <x v="2"/>
    <s v="00000005"/>
    <x v="0"/>
    <x v="0"/>
    <x v="0"/>
    <x v="0"/>
    <n v="0"/>
    <d v="1899-12-31T00:00:00"/>
    <d v="1899-12-31T00:00:00"/>
    <x v="0"/>
    <x v="18"/>
    <x v="3"/>
    <x v="0"/>
  </r>
  <r>
    <x v="0"/>
    <x v="2"/>
    <d v="2024-02-29T00:00:00"/>
    <s v="00000005"/>
    <x v="19"/>
    <x v="19"/>
    <n v="41297"/>
    <n v="0"/>
    <s v="AFC EMPRESA"/>
    <n v="41297"/>
    <x v="0"/>
    <x v="1"/>
    <x v="0"/>
    <x v="0"/>
    <x v="0"/>
    <d v="2024-02-29T00:00:00"/>
    <x v="2"/>
    <s v="00000005"/>
    <x v="0"/>
    <x v="0"/>
    <x v="0"/>
    <x v="0"/>
    <n v="0"/>
    <d v="1899-12-31T00:00:00"/>
    <d v="1899-12-31T00:00:00"/>
    <x v="0"/>
    <x v="19"/>
    <x v="3"/>
    <x v="0"/>
  </r>
  <r>
    <x v="0"/>
    <x v="2"/>
    <d v="2024-02-29T00:00:00"/>
    <s v="00000005"/>
    <x v="19"/>
    <x v="19"/>
    <n v="25638"/>
    <n v="0"/>
    <s v="SIS EMPRESA"/>
    <n v="25638"/>
    <x v="0"/>
    <x v="1"/>
    <x v="0"/>
    <x v="0"/>
    <x v="0"/>
    <d v="2024-02-29T00:00:00"/>
    <x v="2"/>
    <s v="00000005"/>
    <x v="0"/>
    <x v="0"/>
    <x v="0"/>
    <x v="0"/>
    <n v="0"/>
    <d v="1899-12-31T00:00:00"/>
    <d v="1899-12-31T00:00:00"/>
    <x v="0"/>
    <x v="19"/>
    <x v="3"/>
    <x v="0"/>
  </r>
  <r>
    <x v="0"/>
    <x v="2"/>
    <d v="2024-02-29T00:00:00"/>
    <s v="00000005"/>
    <x v="19"/>
    <x v="19"/>
    <n v="16002"/>
    <n v="0"/>
    <s v="ACC TRABAJO"/>
    <n v="16002"/>
    <x v="0"/>
    <x v="1"/>
    <x v="0"/>
    <x v="0"/>
    <x v="0"/>
    <d v="2024-02-29T00:00:00"/>
    <x v="2"/>
    <s v="00000005"/>
    <x v="0"/>
    <x v="0"/>
    <x v="0"/>
    <x v="0"/>
    <n v="0"/>
    <d v="1899-12-31T00:00:00"/>
    <d v="1899-12-31T00:00:00"/>
    <x v="0"/>
    <x v="19"/>
    <x v="3"/>
    <x v="0"/>
  </r>
  <r>
    <x v="0"/>
    <x v="2"/>
    <d v="2024-02-29T00:00:00"/>
    <s v="00000005"/>
    <x v="6"/>
    <x v="6"/>
    <n v="0"/>
    <n v="207049"/>
    <s v="AFP"/>
    <n v="-207049"/>
    <x v="0"/>
    <x v="1"/>
    <x v="0"/>
    <x v="0"/>
    <x v="0"/>
    <d v="2024-02-29T00:00:00"/>
    <x v="2"/>
    <s v="00000005"/>
    <x v="0"/>
    <x v="0"/>
    <x v="0"/>
    <x v="0"/>
    <n v="0"/>
    <d v="1899-12-31T00:00:00"/>
    <d v="1899-12-31T00:00:00"/>
    <x v="0"/>
    <x v="6"/>
    <x v="1"/>
    <x v="0"/>
  </r>
  <r>
    <x v="0"/>
    <x v="2"/>
    <d v="2024-02-29T00:00:00"/>
    <s v="00000005"/>
    <x v="7"/>
    <x v="7"/>
    <n v="0"/>
    <n v="49612"/>
    <s v="ISAPRE"/>
    <n v="-49612"/>
    <x v="0"/>
    <x v="1"/>
    <x v="0"/>
    <x v="0"/>
    <x v="0"/>
    <d v="2024-02-29T00:00:00"/>
    <x v="2"/>
    <s v="00000005"/>
    <x v="0"/>
    <x v="0"/>
    <x v="0"/>
    <x v="0"/>
    <n v="0"/>
    <d v="1899-12-31T00:00:00"/>
    <d v="1899-12-31T00:00:00"/>
    <x v="0"/>
    <x v="7"/>
    <x v="1"/>
    <x v="0"/>
  </r>
  <r>
    <x v="0"/>
    <x v="2"/>
    <d v="2024-02-29T00:00:00"/>
    <s v="00000005"/>
    <x v="8"/>
    <x v="8"/>
    <n v="0"/>
    <n v="64764"/>
    <s v="FONASA"/>
    <n v="-64764"/>
    <x v="0"/>
    <x v="1"/>
    <x v="0"/>
    <x v="0"/>
    <x v="0"/>
    <d v="2024-02-29T00:00:00"/>
    <x v="2"/>
    <s v="00000005"/>
    <x v="0"/>
    <x v="0"/>
    <x v="0"/>
    <x v="0"/>
    <n v="0"/>
    <d v="1899-12-31T00:00:00"/>
    <d v="1899-12-31T00:00:00"/>
    <x v="0"/>
    <x v="8"/>
    <x v="1"/>
    <x v="0"/>
  </r>
  <r>
    <x v="0"/>
    <x v="2"/>
    <d v="2024-02-29T00:00:00"/>
    <s v="00000005"/>
    <x v="6"/>
    <x v="6"/>
    <n v="0"/>
    <n v="51621"/>
    <s v="AFC"/>
    <n v="-51621"/>
    <x v="0"/>
    <x v="1"/>
    <x v="0"/>
    <x v="0"/>
    <x v="0"/>
    <d v="2024-02-29T00:00:00"/>
    <x v="2"/>
    <s v="00000005"/>
    <x v="0"/>
    <x v="0"/>
    <x v="0"/>
    <x v="0"/>
    <n v="0"/>
    <d v="1899-12-31T00:00:00"/>
    <d v="1899-12-31T00:00:00"/>
    <x v="0"/>
    <x v="6"/>
    <x v="1"/>
    <x v="0"/>
  </r>
  <r>
    <x v="0"/>
    <x v="2"/>
    <d v="2024-02-29T00:00:00"/>
    <s v="00000005"/>
    <x v="9"/>
    <x v="9"/>
    <n v="0"/>
    <n v="6072"/>
    <s v="0.6 % CCAF"/>
    <n v="-6072"/>
    <x v="0"/>
    <x v="1"/>
    <x v="0"/>
    <x v="0"/>
    <x v="0"/>
    <d v="2024-02-29T00:00:00"/>
    <x v="2"/>
    <s v="00000005"/>
    <x v="0"/>
    <x v="0"/>
    <x v="0"/>
    <x v="0"/>
    <n v="0"/>
    <d v="1899-12-31T00:00:00"/>
    <d v="1899-12-31T00:00:00"/>
    <x v="0"/>
    <x v="9"/>
    <x v="1"/>
    <x v="0"/>
  </r>
  <r>
    <x v="0"/>
    <x v="2"/>
    <d v="2024-02-29T00:00:00"/>
    <s v="00000005"/>
    <x v="10"/>
    <x v="10"/>
    <n v="0"/>
    <n v="16002"/>
    <s v="ACC DEL TRABAJO"/>
    <n v="-16002"/>
    <x v="0"/>
    <x v="1"/>
    <x v="0"/>
    <x v="0"/>
    <x v="0"/>
    <d v="2024-02-29T00:00:00"/>
    <x v="2"/>
    <s v="00000005"/>
    <x v="0"/>
    <x v="0"/>
    <x v="0"/>
    <x v="0"/>
    <n v="0"/>
    <d v="1899-12-31T00:00:00"/>
    <d v="1899-12-31T00:00:00"/>
    <x v="0"/>
    <x v="10"/>
    <x v="1"/>
    <x v="0"/>
  </r>
  <r>
    <x v="0"/>
    <x v="2"/>
    <d v="2024-02-29T00:00:00"/>
    <s v="00000005"/>
    <x v="3"/>
    <x v="3"/>
    <n v="0"/>
    <n v="966297"/>
    <s v="LIQUIDO A PAGO Torres Castro Christian Mauricio"/>
    <n v="-966297"/>
    <x v="0"/>
    <x v="1"/>
    <x v="0"/>
    <x v="0"/>
    <x v="0"/>
    <d v="2024-02-29T00:00:00"/>
    <x v="2"/>
    <s v="00000005"/>
    <x v="0"/>
    <x v="0"/>
    <x v="2"/>
    <x v="0"/>
    <n v="0"/>
    <d v="1899-12-31T00:00:00"/>
    <d v="1899-12-31T00:00:00"/>
    <x v="0"/>
    <x v="3"/>
    <x v="1"/>
    <x v="0"/>
  </r>
  <r>
    <x v="0"/>
    <x v="2"/>
    <d v="2024-02-29T00:00:00"/>
    <s v="00000005"/>
    <x v="3"/>
    <x v="3"/>
    <n v="0"/>
    <n v="645452"/>
    <s v="LIQUIDO A PAGO Tapia Diaz Catalina Ignacia"/>
    <n v="-645452"/>
    <x v="0"/>
    <x v="1"/>
    <x v="0"/>
    <x v="0"/>
    <x v="0"/>
    <d v="2024-02-29T00:00:00"/>
    <x v="2"/>
    <s v="00000005"/>
    <x v="0"/>
    <x v="0"/>
    <x v="4"/>
    <x v="0"/>
    <n v="0"/>
    <d v="1899-12-31T00:00:00"/>
    <d v="1899-12-31T00:00:00"/>
    <x v="0"/>
    <x v="3"/>
    <x v="1"/>
    <x v="0"/>
  </r>
  <r>
    <x v="0"/>
    <x v="3"/>
    <d v="2024-03-31T00:00:00"/>
    <s v="00000006"/>
    <x v="16"/>
    <x v="16"/>
    <n v="0"/>
    <n v="70000"/>
    <s v="FACT 8965 SOC. PROFESIONALES JV"/>
    <n v="-70000"/>
    <x v="0"/>
    <x v="1"/>
    <x v="0"/>
    <x v="0"/>
    <x v="0"/>
    <d v="2024-03-31T00:00:00"/>
    <x v="3"/>
    <s v="00000006"/>
    <x v="0"/>
    <x v="0"/>
    <x v="14"/>
    <x v="6"/>
    <n v="8965"/>
    <d v="2024-03-31T00:00:00"/>
    <d v="2024-03-31T00:00:00"/>
    <x v="5"/>
    <x v="16"/>
    <x v="1"/>
    <x v="0"/>
  </r>
  <r>
    <x v="0"/>
    <x v="3"/>
    <d v="2024-03-31T00:00:00"/>
    <s v="00000006"/>
    <x v="17"/>
    <x v="17"/>
    <n v="70000"/>
    <n v="0"/>
    <s v="FACT 8965 SOC. PROFESIONALES JV"/>
    <n v="70000"/>
    <x v="0"/>
    <x v="1"/>
    <x v="0"/>
    <x v="0"/>
    <x v="0"/>
    <d v="2024-03-31T00:00:00"/>
    <x v="3"/>
    <s v="00000006"/>
    <x v="0"/>
    <x v="0"/>
    <x v="0"/>
    <x v="0"/>
    <n v="0"/>
    <d v="2024-03-01T00:00:00"/>
    <d v="2024-03-01T00:00:00"/>
    <x v="0"/>
    <x v="17"/>
    <x v="3"/>
    <x v="0"/>
  </r>
  <r>
    <x v="0"/>
    <x v="3"/>
    <d v="2024-03-31T00:00:00"/>
    <s v="00000006"/>
    <x v="16"/>
    <x v="16"/>
    <n v="0"/>
    <n v="35700"/>
    <s v="FACT 47181 LA PLAZA SA"/>
    <n v="-35700"/>
    <x v="0"/>
    <x v="1"/>
    <x v="0"/>
    <x v="0"/>
    <x v="0"/>
    <d v="2024-03-31T00:00:00"/>
    <x v="3"/>
    <s v="00000006"/>
    <x v="0"/>
    <x v="0"/>
    <x v="16"/>
    <x v="5"/>
    <n v="47181"/>
    <d v="2024-03-31T00:00:00"/>
    <d v="2024-03-31T00:00:00"/>
    <x v="4"/>
    <x v="16"/>
    <x v="1"/>
    <x v="0"/>
  </r>
  <r>
    <x v="0"/>
    <x v="3"/>
    <d v="2024-03-31T00:00:00"/>
    <s v="00000006"/>
    <x v="20"/>
    <x v="20"/>
    <n v="30000"/>
    <n v="0"/>
    <s v="FACT 47181 LA PLAZA SA"/>
    <n v="30000"/>
    <x v="0"/>
    <x v="1"/>
    <x v="0"/>
    <x v="0"/>
    <x v="0"/>
    <d v="2024-03-31T00:00:00"/>
    <x v="3"/>
    <s v="00000006"/>
    <x v="0"/>
    <x v="0"/>
    <x v="0"/>
    <x v="0"/>
    <n v="0"/>
    <d v="2024-03-31T00:00:00"/>
    <d v="2024-03-31T00:00:00"/>
    <x v="0"/>
    <x v="20"/>
    <x v="3"/>
    <x v="0"/>
  </r>
  <r>
    <x v="0"/>
    <x v="3"/>
    <d v="2024-03-31T00:00:00"/>
    <s v="00000006"/>
    <x v="20"/>
    <x v="20"/>
    <n v="5700"/>
    <n v="0"/>
    <s v="FACT 47181 LA PLAZA SA"/>
    <n v="5700"/>
    <x v="0"/>
    <x v="1"/>
    <x v="0"/>
    <x v="0"/>
    <x v="0"/>
    <d v="2024-03-31T00:00:00"/>
    <x v="3"/>
    <s v="00000006"/>
    <x v="0"/>
    <x v="0"/>
    <x v="0"/>
    <x v="0"/>
    <n v="0"/>
    <d v="2024-03-31T00:00:00"/>
    <d v="2024-03-31T00:00:00"/>
    <x v="0"/>
    <x v="20"/>
    <x v="3"/>
    <x v="0"/>
  </r>
  <r>
    <x v="0"/>
    <x v="3"/>
    <d v="2024-03-31T00:00:00"/>
    <s v="00000006"/>
    <x v="16"/>
    <x v="16"/>
    <n v="0"/>
    <n v="35700"/>
    <s v="FACT 47180 LA PLAZA SA"/>
    <n v="-35700"/>
    <x v="0"/>
    <x v="1"/>
    <x v="0"/>
    <x v="0"/>
    <x v="0"/>
    <d v="2024-03-31T00:00:00"/>
    <x v="3"/>
    <s v="00000006"/>
    <x v="0"/>
    <x v="0"/>
    <x v="16"/>
    <x v="5"/>
    <n v="47180"/>
    <d v="2024-03-31T00:00:00"/>
    <d v="2024-03-31T00:00:00"/>
    <x v="4"/>
    <x v="16"/>
    <x v="1"/>
    <x v="0"/>
  </r>
  <r>
    <x v="0"/>
    <x v="3"/>
    <d v="2024-03-31T00:00:00"/>
    <s v="00000006"/>
    <x v="20"/>
    <x v="20"/>
    <n v="30000"/>
    <n v="0"/>
    <s v="FACT 47180 LA PLAZA SA"/>
    <n v="30000"/>
    <x v="0"/>
    <x v="1"/>
    <x v="0"/>
    <x v="0"/>
    <x v="0"/>
    <d v="2024-03-31T00:00:00"/>
    <x v="3"/>
    <s v="00000006"/>
    <x v="0"/>
    <x v="0"/>
    <x v="0"/>
    <x v="0"/>
    <n v="0"/>
    <d v="2024-03-31T00:00:00"/>
    <d v="2024-03-31T00:00:00"/>
    <x v="0"/>
    <x v="20"/>
    <x v="3"/>
    <x v="0"/>
  </r>
  <r>
    <x v="0"/>
    <x v="3"/>
    <d v="2024-03-31T00:00:00"/>
    <s v="00000006"/>
    <x v="20"/>
    <x v="20"/>
    <n v="5700"/>
    <n v="0"/>
    <s v="FACT 47180 LA PLAZA SA"/>
    <n v="5700"/>
    <x v="0"/>
    <x v="1"/>
    <x v="0"/>
    <x v="0"/>
    <x v="0"/>
    <d v="2024-03-31T00:00:00"/>
    <x v="3"/>
    <s v="00000006"/>
    <x v="0"/>
    <x v="0"/>
    <x v="0"/>
    <x v="0"/>
    <n v="0"/>
    <d v="2024-03-31T00:00:00"/>
    <d v="2024-03-31T00:00:00"/>
    <x v="0"/>
    <x v="20"/>
    <x v="3"/>
    <x v="0"/>
  </r>
  <r>
    <x v="0"/>
    <x v="3"/>
    <d v="2024-03-31T00:00:00"/>
    <s v="00000007"/>
    <x v="18"/>
    <x v="18"/>
    <n v="1923932"/>
    <n v="0"/>
    <s v="REMUNERACIONES"/>
    <n v="1923932"/>
    <x v="0"/>
    <x v="1"/>
    <x v="0"/>
    <x v="0"/>
    <x v="0"/>
    <d v="2024-03-31T00:00:00"/>
    <x v="3"/>
    <s v="00000007"/>
    <x v="0"/>
    <x v="0"/>
    <x v="0"/>
    <x v="0"/>
    <n v="0"/>
    <d v="1899-12-31T00:00:00"/>
    <d v="1899-12-31T00:00:00"/>
    <x v="0"/>
    <x v="18"/>
    <x v="3"/>
    <x v="0"/>
  </r>
  <r>
    <x v="0"/>
    <x v="3"/>
    <d v="2024-03-31T00:00:00"/>
    <s v="00000007"/>
    <x v="19"/>
    <x v="19"/>
    <n v="41297"/>
    <n v="0"/>
    <s v="AFC EMPRESA"/>
    <n v="41297"/>
    <x v="0"/>
    <x v="1"/>
    <x v="0"/>
    <x v="0"/>
    <x v="0"/>
    <d v="2024-03-31T00:00:00"/>
    <x v="3"/>
    <s v="00000007"/>
    <x v="0"/>
    <x v="0"/>
    <x v="0"/>
    <x v="0"/>
    <n v="0"/>
    <d v="1899-12-31T00:00:00"/>
    <d v="1899-12-31T00:00:00"/>
    <x v="0"/>
    <x v="19"/>
    <x v="3"/>
    <x v="0"/>
  </r>
  <r>
    <x v="0"/>
    <x v="3"/>
    <d v="2024-03-31T00:00:00"/>
    <s v="00000007"/>
    <x v="19"/>
    <x v="19"/>
    <n v="25638"/>
    <n v="0"/>
    <s v="SIS EMPRESA"/>
    <n v="25638"/>
    <x v="0"/>
    <x v="1"/>
    <x v="0"/>
    <x v="0"/>
    <x v="0"/>
    <d v="2024-03-31T00:00:00"/>
    <x v="3"/>
    <s v="00000007"/>
    <x v="0"/>
    <x v="0"/>
    <x v="0"/>
    <x v="0"/>
    <n v="0"/>
    <d v="1899-12-31T00:00:00"/>
    <d v="1899-12-31T00:00:00"/>
    <x v="0"/>
    <x v="19"/>
    <x v="3"/>
    <x v="0"/>
  </r>
  <r>
    <x v="0"/>
    <x v="3"/>
    <d v="2024-03-31T00:00:00"/>
    <s v="00000007"/>
    <x v="19"/>
    <x v="19"/>
    <n v="16002"/>
    <n v="0"/>
    <s v="ACC TRABAJO"/>
    <n v="16002"/>
    <x v="0"/>
    <x v="1"/>
    <x v="0"/>
    <x v="0"/>
    <x v="0"/>
    <d v="2024-03-31T00:00:00"/>
    <x v="3"/>
    <s v="00000007"/>
    <x v="0"/>
    <x v="0"/>
    <x v="0"/>
    <x v="0"/>
    <n v="0"/>
    <d v="1899-12-31T00:00:00"/>
    <d v="1899-12-31T00:00:00"/>
    <x v="0"/>
    <x v="19"/>
    <x v="3"/>
    <x v="0"/>
  </r>
  <r>
    <x v="0"/>
    <x v="3"/>
    <d v="2024-03-31T00:00:00"/>
    <s v="00000007"/>
    <x v="6"/>
    <x v="6"/>
    <n v="0"/>
    <n v="207049"/>
    <s v="AFP"/>
    <n v="-207049"/>
    <x v="0"/>
    <x v="1"/>
    <x v="0"/>
    <x v="0"/>
    <x v="0"/>
    <d v="2024-03-31T00:00:00"/>
    <x v="3"/>
    <s v="00000007"/>
    <x v="0"/>
    <x v="0"/>
    <x v="0"/>
    <x v="0"/>
    <n v="0"/>
    <d v="1899-12-31T00:00:00"/>
    <d v="1899-12-31T00:00:00"/>
    <x v="0"/>
    <x v="6"/>
    <x v="1"/>
    <x v="0"/>
  </r>
  <r>
    <x v="0"/>
    <x v="3"/>
    <d v="2024-03-31T00:00:00"/>
    <s v="00000007"/>
    <x v="7"/>
    <x v="7"/>
    <n v="0"/>
    <n v="49612"/>
    <s v="ISAPRE"/>
    <n v="-49612"/>
    <x v="0"/>
    <x v="1"/>
    <x v="0"/>
    <x v="0"/>
    <x v="0"/>
    <d v="2024-03-31T00:00:00"/>
    <x v="3"/>
    <s v="00000007"/>
    <x v="0"/>
    <x v="0"/>
    <x v="0"/>
    <x v="0"/>
    <n v="0"/>
    <d v="1899-12-31T00:00:00"/>
    <d v="1899-12-31T00:00:00"/>
    <x v="0"/>
    <x v="7"/>
    <x v="1"/>
    <x v="0"/>
  </r>
  <r>
    <x v="0"/>
    <x v="3"/>
    <d v="2024-03-31T00:00:00"/>
    <s v="00000007"/>
    <x v="8"/>
    <x v="8"/>
    <n v="0"/>
    <n v="64764"/>
    <s v="FONASA"/>
    <n v="-64764"/>
    <x v="0"/>
    <x v="1"/>
    <x v="0"/>
    <x v="0"/>
    <x v="0"/>
    <d v="2024-03-31T00:00:00"/>
    <x v="3"/>
    <s v="00000007"/>
    <x v="0"/>
    <x v="0"/>
    <x v="0"/>
    <x v="0"/>
    <n v="0"/>
    <d v="1899-12-31T00:00:00"/>
    <d v="1899-12-31T00:00:00"/>
    <x v="0"/>
    <x v="8"/>
    <x v="1"/>
    <x v="0"/>
  </r>
  <r>
    <x v="0"/>
    <x v="3"/>
    <d v="2024-03-31T00:00:00"/>
    <s v="00000007"/>
    <x v="6"/>
    <x v="6"/>
    <n v="0"/>
    <n v="51621"/>
    <s v="AFC"/>
    <n v="-51621"/>
    <x v="0"/>
    <x v="1"/>
    <x v="0"/>
    <x v="0"/>
    <x v="0"/>
    <d v="2024-03-31T00:00:00"/>
    <x v="3"/>
    <s v="00000007"/>
    <x v="0"/>
    <x v="0"/>
    <x v="0"/>
    <x v="0"/>
    <n v="0"/>
    <d v="1899-12-31T00:00:00"/>
    <d v="1899-12-31T00:00:00"/>
    <x v="0"/>
    <x v="6"/>
    <x v="1"/>
    <x v="0"/>
  </r>
  <r>
    <x v="0"/>
    <x v="3"/>
    <d v="2024-03-31T00:00:00"/>
    <s v="00000007"/>
    <x v="9"/>
    <x v="9"/>
    <n v="0"/>
    <n v="6072"/>
    <s v="0.6 % CCAF"/>
    <n v="-6072"/>
    <x v="0"/>
    <x v="1"/>
    <x v="0"/>
    <x v="0"/>
    <x v="0"/>
    <d v="2024-03-31T00:00:00"/>
    <x v="3"/>
    <s v="00000007"/>
    <x v="0"/>
    <x v="0"/>
    <x v="0"/>
    <x v="0"/>
    <n v="0"/>
    <d v="1899-12-31T00:00:00"/>
    <d v="1899-12-31T00:00:00"/>
    <x v="0"/>
    <x v="9"/>
    <x v="1"/>
    <x v="0"/>
  </r>
  <r>
    <x v="0"/>
    <x v="3"/>
    <d v="2024-03-31T00:00:00"/>
    <s v="00000007"/>
    <x v="10"/>
    <x v="10"/>
    <n v="0"/>
    <n v="16002"/>
    <s v="ACC DEL TRABAJO"/>
    <n v="-16002"/>
    <x v="0"/>
    <x v="1"/>
    <x v="0"/>
    <x v="0"/>
    <x v="0"/>
    <d v="2024-03-31T00:00:00"/>
    <x v="3"/>
    <s v="00000007"/>
    <x v="0"/>
    <x v="0"/>
    <x v="0"/>
    <x v="0"/>
    <n v="0"/>
    <d v="1899-12-31T00:00:00"/>
    <d v="1899-12-31T00:00:00"/>
    <x v="0"/>
    <x v="10"/>
    <x v="1"/>
    <x v="0"/>
  </r>
  <r>
    <x v="0"/>
    <x v="3"/>
    <d v="2024-03-31T00:00:00"/>
    <s v="00000007"/>
    <x v="3"/>
    <x v="3"/>
    <n v="0"/>
    <n v="966297"/>
    <s v="LIQUIDO A PAGO Torres Castro Christian Mauricio"/>
    <n v="-966297"/>
    <x v="0"/>
    <x v="1"/>
    <x v="0"/>
    <x v="0"/>
    <x v="0"/>
    <d v="2024-03-31T00:00:00"/>
    <x v="3"/>
    <s v="00000007"/>
    <x v="0"/>
    <x v="0"/>
    <x v="2"/>
    <x v="0"/>
    <n v="0"/>
    <d v="1899-12-31T00:00:00"/>
    <d v="1899-12-31T00:00:00"/>
    <x v="0"/>
    <x v="3"/>
    <x v="1"/>
    <x v="0"/>
  </r>
  <r>
    <x v="0"/>
    <x v="3"/>
    <d v="2024-03-31T00:00:00"/>
    <s v="00000007"/>
    <x v="3"/>
    <x v="3"/>
    <n v="0"/>
    <n v="645452"/>
    <s v="LIQUIDO A PAGO Tapia Diaz Catalina Ignacia"/>
    <n v="-645452"/>
    <x v="0"/>
    <x v="1"/>
    <x v="0"/>
    <x v="0"/>
    <x v="0"/>
    <d v="2024-03-31T00:00:00"/>
    <x v="3"/>
    <s v="00000007"/>
    <x v="0"/>
    <x v="0"/>
    <x v="4"/>
    <x v="0"/>
    <n v="0"/>
    <d v="1899-12-31T00:00:00"/>
    <d v="1899-12-31T00:00:00"/>
    <x v="0"/>
    <x v="3"/>
    <x v="1"/>
    <x v="0"/>
  </r>
  <r>
    <x v="0"/>
    <x v="1"/>
    <d v="2024-01-30T00:00:00"/>
    <s v="00000008"/>
    <x v="3"/>
    <x v="3"/>
    <n v="645452"/>
    <n v="0"/>
    <s v="PAGO SUELDO ENERO CATALINA TAPIA"/>
    <n v="645452"/>
    <x v="0"/>
    <x v="2"/>
    <x v="0"/>
    <x v="0"/>
    <x v="0"/>
    <d v="2024-01-30T00:00:00"/>
    <x v="1"/>
    <s v="00000008"/>
    <x v="0"/>
    <x v="0"/>
    <x v="4"/>
    <x v="0"/>
    <n v="0"/>
    <d v="2024-01-29T00:00:00"/>
    <d v="2024-01-29T00:00:00"/>
    <x v="0"/>
    <x v="3"/>
    <x v="1"/>
    <x v="0"/>
  </r>
  <r>
    <x v="0"/>
    <x v="1"/>
    <d v="2024-01-30T00:00:00"/>
    <s v="00000008"/>
    <x v="0"/>
    <x v="0"/>
    <n v="0"/>
    <n v="645452"/>
    <s v="PAGO SUELDO ENERO CATALINA TAPIA"/>
    <n v="-645452"/>
    <x v="0"/>
    <x v="2"/>
    <x v="0"/>
    <x v="0"/>
    <x v="0"/>
    <d v="2024-01-30T00:00:00"/>
    <x v="1"/>
    <s v="00000008"/>
    <x v="0"/>
    <x v="0"/>
    <x v="0"/>
    <x v="0"/>
    <n v="0"/>
    <d v="2024-01-29T00:00:00"/>
    <d v="2024-01-29T00:00:00"/>
    <x v="0"/>
    <x v="0"/>
    <x v="0"/>
    <x v="0"/>
  </r>
  <r>
    <x v="0"/>
    <x v="1"/>
    <d v="2024-01-30T00:00:00"/>
    <s v="00000008"/>
    <x v="3"/>
    <x v="3"/>
    <n v="966297"/>
    <n v="0"/>
    <s v="PAGO SUELDO ENERO CHRISTIAN TORRES"/>
    <n v="966297"/>
    <x v="0"/>
    <x v="2"/>
    <x v="0"/>
    <x v="0"/>
    <x v="0"/>
    <d v="2024-01-30T00:00:00"/>
    <x v="1"/>
    <s v="00000008"/>
    <x v="0"/>
    <x v="0"/>
    <x v="2"/>
    <x v="0"/>
    <n v="0"/>
    <d v="2024-01-30T00:00:00"/>
    <d v="2024-01-30T00:00:00"/>
    <x v="0"/>
    <x v="3"/>
    <x v="1"/>
    <x v="0"/>
  </r>
  <r>
    <x v="0"/>
    <x v="1"/>
    <d v="2024-01-30T00:00:00"/>
    <s v="00000008"/>
    <x v="0"/>
    <x v="0"/>
    <n v="0"/>
    <n v="966297"/>
    <s v="PAGO SUELDO ENERO CHRISTIAN TORRES"/>
    <n v="-966297"/>
    <x v="0"/>
    <x v="2"/>
    <x v="0"/>
    <x v="0"/>
    <x v="0"/>
    <d v="2024-01-30T00:00:00"/>
    <x v="1"/>
    <s v="00000008"/>
    <x v="0"/>
    <x v="0"/>
    <x v="0"/>
    <x v="0"/>
    <n v="0"/>
    <d v="2024-01-30T00:00:00"/>
    <d v="2024-01-30T00:00:00"/>
    <x v="0"/>
    <x v="0"/>
    <x v="0"/>
    <x v="0"/>
  </r>
  <r>
    <x v="0"/>
    <x v="1"/>
    <d v="2024-01-30T00:00:00"/>
    <s v="00000009"/>
    <x v="16"/>
    <x v="16"/>
    <n v="70000"/>
    <n v="0"/>
    <s v="PAGO FACT 8802 SOCIEDAD DE PROFESIONALES JV LTDA"/>
    <n v="70000"/>
    <x v="0"/>
    <x v="2"/>
    <x v="0"/>
    <x v="0"/>
    <x v="0"/>
    <d v="2024-01-30T00:00:00"/>
    <x v="1"/>
    <s v="00000009"/>
    <x v="0"/>
    <x v="0"/>
    <x v="14"/>
    <x v="3"/>
    <n v="30012024"/>
    <d v="2024-01-30T00:00:00"/>
    <d v="2024-01-30T00:00:00"/>
    <x v="3"/>
    <x v="16"/>
    <x v="1"/>
    <x v="0"/>
  </r>
  <r>
    <x v="0"/>
    <x v="1"/>
    <d v="2024-01-30T00:00:00"/>
    <s v="00000009"/>
    <x v="0"/>
    <x v="0"/>
    <n v="0"/>
    <n v="70000"/>
    <s v="PAGO FACT 8802 SOCIEDAD DE PROFESIONALES JV LTDA"/>
    <n v="-70000"/>
    <x v="0"/>
    <x v="2"/>
    <x v="0"/>
    <x v="0"/>
    <x v="0"/>
    <d v="2024-01-30T00:00:00"/>
    <x v="1"/>
    <s v="00000009"/>
    <x v="0"/>
    <x v="0"/>
    <x v="0"/>
    <x v="0"/>
    <n v="0"/>
    <d v="2024-01-30T00:00:00"/>
    <d v="2024-01-30T00:00:00"/>
    <x v="0"/>
    <x v="0"/>
    <x v="0"/>
    <x v="0"/>
  </r>
  <r>
    <x v="0"/>
    <x v="1"/>
    <d v="2024-01-30T00:00:00"/>
    <s v="00000010"/>
    <x v="6"/>
    <x v="6"/>
    <n v="242924"/>
    <n v="0"/>
    <s v="PAGO LEYES SOCIALES DICIEMBRE"/>
    <n v="242924"/>
    <x v="0"/>
    <x v="2"/>
    <x v="0"/>
    <x v="0"/>
    <x v="0"/>
    <d v="2024-01-30T00:00:00"/>
    <x v="1"/>
    <s v="00000010"/>
    <x v="0"/>
    <x v="0"/>
    <x v="0"/>
    <x v="0"/>
    <n v="0"/>
    <d v="2024-01-30T00:00:00"/>
    <d v="2024-01-30T00:00:00"/>
    <x v="0"/>
    <x v="6"/>
    <x v="1"/>
    <x v="0"/>
  </r>
  <r>
    <x v="0"/>
    <x v="1"/>
    <d v="2024-01-30T00:00:00"/>
    <s v="00000010"/>
    <x v="7"/>
    <x v="7"/>
    <n v="62824"/>
    <n v="0"/>
    <s v="PAGO LEYES SOCIALES DICIEMBRE"/>
    <n v="62824"/>
    <x v="0"/>
    <x v="2"/>
    <x v="0"/>
    <x v="0"/>
    <x v="0"/>
    <d v="2024-01-30T00:00:00"/>
    <x v="1"/>
    <s v="00000010"/>
    <x v="0"/>
    <x v="0"/>
    <x v="0"/>
    <x v="0"/>
    <n v="0"/>
    <d v="2024-01-30T00:00:00"/>
    <d v="2024-01-30T00:00:00"/>
    <x v="0"/>
    <x v="7"/>
    <x v="1"/>
    <x v="0"/>
  </r>
  <r>
    <x v="0"/>
    <x v="1"/>
    <d v="2024-01-30T00:00:00"/>
    <s v="00000010"/>
    <x v="8"/>
    <x v="8"/>
    <n v="72012"/>
    <n v="0"/>
    <s v="PAGO LEYES SOCIALES DICIEMBRE"/>
    <n v="72012"/>
    <x v="0"/>
    <x v="2"/>
    <x v="0"/>
    <x v="0"/>
    <x v="0"/>
    <d v="2024-01-30T00:00:00"/>
    <x v="1"/>
    <s v="00000010"/>
    <x v="0"/>
    <x v="0"/>
    <x v="0"/>
    <x v="0"/>
    <n v="0"/>
    <d v="2024-01-30T00:00:00"/>
    <d v="2024-01-30T00:00:00"/>
    <x v="0"/>
    <x v="8"/>
    <x v="1"/>
    <x v="0"/>
  </r>
  <r>
    <x v="0"/>
    <x v="1"/>
    <d v="2024-01-30T00:00:00"/>
    <s v="00000010"/>
    <x v="6"/>
    <x v="6"/>
    <n v="60681"/>
    <n v="0"/>
    <s v="PAGO LEYES SOCIALES DICIEMBRE"/>
    <n v="60681"/>
    <x v="0"/>
    <x v="2"/>
    <x v="0"/>
    <x v="0"/>
    <x v="0"/>
    <d v="2024-01-30T00:00:00"/>
    <x v="1"/>
    <s v="00000010"/>
    <x v="0"/>
    <x v="0"/>
    <x v="0"/>
    <x v="0"/>
    <n v="0"/>
    <d v="2024-01-30T00:00:00"/>
    <d v="2024-01-30T00:00:00"/>
    <x v="0"/>
    <x v="6"/>
    <x v="1"/>
    <x v="0"/>
  </r>
  <r>
    <x v="0"/>
    <x v="1"/>
    <d v="2024-01-30T00:00:00"/>
    <s v="00000010"/>
    <x v="9"/>
    <x v="9"/>
    <n v="6751"/>
    <n v="0"/>
    <s v="PAGO LEYES SOCIALES DICIEMBRE"/>
    <n v="6751"/>
    <x v="0"/>
    <x v="2"/>
    <x v="0"/>
    <x v="0"/>
    <x v="0"/>
    <d v="2024-01-30T00:00:00"/>
    <x v="1"/>
    <s v="00000010"/>
    <x v="0"/>
    <x v="0"/>
    <x v="0"/>
    <x v="0"/>
    <n v="0"/>
    <d v="2024-01-30T00:00:00"/>
    <d v="2024-01-30T00:00:00"/>
    <x v="0"/>
    <x v="9"/>
    <x v="1"/>
    <x v="0"/>
  </r>
  <r>
    <x v="0"/>
    <x v="1"/>
    <d v="2024-01-30T00:00:00"/>
    <s v="00000010"/>
    <x v="10"/>
    <x v="10"/>
    <n v="18811"/>
    <n v="0"/>
    <s v="PAGO LEYES SOCIALES DICIEMBRE"/>
    <n v="18811"/>
    <x v="0"/>
    <x v="2"/>
    <x v="0"/>
    <x v="0"/>
    <x v="0"/>
    <d v="2024-01-30T00:00:00"/>
    <x v="1"/>
    <s v="00000010"/>
    <x v="0"/>
    <x v="0"/>
    <x v="0"/>
    <x v="0"/>
    <n v="0"/>
    <d v="2024-01-30T00:00:00"/>
    <d v="2024-01-30T00:00:00"/>
    <x v="0"/>
    <x v="10"/>
    <x v="1"/>
    <x v="0"/>
  </r>
  <r>
    <x v="0"/>
    <x v="1"/>
    <d v="2024-01-30T00:00:00"/>
    <s v="00000010"/>
    <x v="5"/>
    <x v="5"/>
    <n v="0"/>
    <n v="464003"/>
    <s v="PAGO LEYES SOCIALES DICIEMBRE"/>
    <n v="-464003"/>
    <x v="0"/>
    <x v="2"/>
    <x v="0"/>
    <x v="0"/>
    <x v="0"/>
    <d v="2024-01-30T00:00:00"/>
    <x v="1"/>
    <s v="00000010"/>
    <x v="0"/>
    <x v="0"/>
    <x v="0"/>
    <x v="0"/>
    <n v="0"/>
    <d v="2024-01-30T00:00:00"/>
    <d v="2024-01-30T00:00:00"/>
    <x v="0"/>
    <x v="5"/>
    <x v="1"/>
    <x v="0"/>
  </r>
  <r>
    <x v="0"/>
    <x v="1"/>
    <d v="2024-01-30T00:00:00"/>
    <s v="00000011"/>
    <x v="5"/>
    <x v="5"/>
    <n v="464003"/>
    <n v="0"/>
    <s v="PAGO SCD"/>
    <n v="464003"/>
    <x v="0"/>
    <x v="2"/>
    <x v="0"/>
    <x v="0"/>
    <x v="0"/>
    <d v="2024-01-30T00:00:00"/>
    <x v="1"/>
    <s v="00000011"/>
    <x v="0"/>
    <x v="0"/>
    <x v="0"/>
    <x v="0"/>
    <n v="0"/>
    <d v="2024-01-30T00:00:00"/>
    <d v="2024-01-30T00:00:00"/>
    <x v="0"/>
    <x v="5"/>
    <x v="1"/>
    <x v="0"/>
  </r>
  <r>
    <x v="0"/>
    <x v="1"/>
    <d v="2024-01-30T00:00:00"/>
    <s v="00000011"/>
    <x v="0"/>
    <x v="0"/>
    <n v="0"/>
    <n v="464003"/>
    <s v="PAGO SCD"/>
    <n v="-464003"/>
    <x v="0"/>
    <x v="2"/>
    <x v="0"/>
    <x v="0"/>
    <x v="0"/>
    <d v="2024-01-30T00:00:00"/>
    <x v="1"/>
    <s v="00000011"/>
    <x v="0"/>
    <x v="0"/>
    <x v="0"/>
    <x v="0"/>
    <n v="0"/>
    <d v="2024-01-30T00:00:00"/>
    <d v="2024-01-30T00:00:00"/>
    <x v="0"/>
    <x v="0"/>
    <x v="0"/>
    <x v="0"/>
  </r>
  <r>
    <x v="0"/>
    <x v="2"/>
    <d v="2024-02-28T00:00:00"/>
    <s v="00000012"/>
    <x v="3"/>
    <x v="3"/>
    <n v="645425"/>
    <n v="0"/>
    <s v="PAGO SUELDO FEBRERO CATALINA TAPIA"/>
    <n v="645425"/>
    <x v="0"/>
    <x v="2"/>
    <x v="0"/>
    <x v="0"/>
    <x v="0"/>
    <d v="2024-02-28T00:00:00"/>
    <x v="2"/>
    <s v="00000012"/>
    <x v="0"/>
    <x v="0"/>
    <x v="4"/>
    <x v="0"/>
    <n v="0"/>
    <d v="2024-02-28T00:00:00"/>
    <d v="2024-02-28T00:00:00"/>
    <x v="0"/>
    <x v="3"/>
    <x v="1"/>
    <x v="0"/>
  </r>
  <r>
    <x v="0"/>
    <x v="2"/>
    <d v="2024-02-28T00:00:00"/>
    <s v="00000012"/>
    <x v="0"/>
    <x v="0"/>
    <n v="0"/>
    <n v="645425"/>
    <s v="PAGO SUELDO FEBRERO CATALINA TAPIA"/>
    <n v="-645425"/>
    <x v="0"/>
    <x v="2"/>
    <x v="0"/>
    <x v="0"/>
    <x v="0"/>
    <d v="2024-02-28T00:00:00"/>
    <x v="2"/>
    <s v="00000012"/>
    <x v="0"/>
    <x v="0"/>
    <x v="0"/>
    <x v="0"/>
    <n v="0"/>
    <d v="2024-02-28T00:00:00"/>
    <d v="2024-02-28T00:00:00"/>
    <x v="0"/>
    <x v="0"/>
    <x v="0"/>
    <x v="0"/>
  </r>
  <r>
    <x v="0"/>
    <x v="2"/>
    <d v="2024-02-28T00:00:00"/>
    <s v="00000012"/>
    <x v="3"/>
    <x v="3"/>
    <n v="966297"/>
    <n v="0"/>
    <s v="PAGO SUELDO FEBRERO CHRISTIAN TORRES"/>
    <n v="966297"/>
    <x v="0"/>
    <x v="2"/>
    <x v="0"/>
    <x v="0"/>
    <x v="0"/>
    <d v="2024-02-28T00:00:00"/>
    <x v="2"/>
    <s v="00000012"/>
    <x v="0"/>
    <x v="0"/>
    <x v="2"/>
    <x v="0"/>
    <n v="0"/>
    <d v="2024-02-28T00:00:00"/>
    <d v="2024-02-28T00:00:00"/>
    <x v="0"/>
    <x v="3"/>
    <x v="1"/>
    <x v="0"/>
  </r>
  <r>
    <x v="0"/>
    <x v="2"/>
    <d v="2024-02-28T00:00:00"/>
    <s v="00000012"/>
    <x v="0"/>
    <x v="0"/>
    <n v="0"/>
    <n v="966297"/>
    <s v="PAGO SUELDO FEBRERO CHRISTIAN TORRES"/>
    <n v="-966297"/>
    <x v="0"/>
    <x v="2"/>
    <x v="0"/>
    <x v="0"/>
    <x v="0"/>
    <d v="2024-02-28T00:00:00"/>
    <x v="2"/>
    <s v="00000012"/>
    <x v="0"/>
    <x v="0"/>
    <x v="0"/>
    <x v="0"/>
    <n v="0"/>
    <d v="2024-02-28T00:00:00"/>
    <d v="2024-02-28T00:00:00"/>
    <x v="0"/>
    <x v="0"/>
    <x v="0"/>
    <x v="0"/>
  </r>
  <r>
    <x v="0"/>
    <x v="2"/>
    <d v="2024-02-28T00:00:00"/>
    <s v="00000013"/>
    <x v="6"/>
    <x v="6"/>
    <n v="207049"/>
    <n v="0"/>
    <s v="PAGO LEYE SOCIALES ENERO"/>
    <n v="207049"/>
    <x v="0"/>
    <x v="2"/>
    <x v="0"/>
    <x v="0"/>
    <x v="0"/>
    <d v="2024-02-28T00:00:00"/>
    <x v="2"/>
    <s v="00000013"/>
    <x v="0"/>
    <x v="0"/>
    <x v="0"/>
    <x v="0"/>
    <n v="0"/>
    <d v="2024-02-28T00:00:00"/>
    <d v="2024-02-28T00:00:00"/>
    <x v="0"/>
    <x v="6"/>
    <x v="1"/>
    <x v="0"/>
  </r>
  <r>
    <x v="0"/>
    <x v="2"/>
    <d v="2024-02-28T00:00:00"/>
    <s v="00000013"/>
    <x v="7"/>
    <x v="7"/>
    <n v="49612"/>
    <n v="0"/>
    <s v="PAGO LEYE SOCIALES ENERO"/>
    <n v="49612"/>
    <x v="0"/>
    <x v="2"/>
    <x v="0"/>
    <x v="0"/>
    <x v="0"/>
    <d v="2024-02-28T00:00:00"/>
    <x v="2"/>
    <s v="00000013"/>
    <x v="0"/>
    <x v="0"/>
    <x v="0"/>
    <x v="0"/>
    <n v="0"/>
    <d v="2024-02-28T00:00:00"/>
    <d v="2024-02-28T00:00:00"/>
    <x v="0"/>
    <x v="7"/>
    <x v="1"/>
    <x v="0"/>
  </r>
  <r>
    <x v="0"/>
    <x v="2"/>
    <d v="2024-02-28T00:00:00"/>
    <s v="00000013"/>
    <x v="8"/>
    <x v="8"/>
    <n v="64764"/>
    <n v="0"/>
    <s v="PAGO LEYE SOCIALES ENERO"/>
    <n v="64764"/>
    <x v="0"/>
    <x v="2"/>
    <x v="0"/>
    <x v="0"/>
    <x v="0"/>
    <d v="2024-02-28T00:00:00"/>
    <x v="2"/>
    <s v="00000013"/>
    <x v="0"/>
    <x v="0"/>
    <x v="0"/>
    <x v="0"/>
    <n v="0"/>
    <d v="2024-02-28T00:00:00"/>
    <d v="2024-02-28T00:00:00"/>
    <x v="0"/>
    <x v="8"/>
    <x v="1"/>
    <x v="0"/>
  </r>
  <r>
    <x v="0"/>
    <x v="2"/>
    <d v="2024-02-28T00:00:00"/>
    <s v="00000013"/>
    <x v="6"/>
    <x v="6"/>
    <n v="51621"/>
    <n v="0"/>
    <s v="PAGO LEYE SOCIALES ENERO"/>
    <n v="51621"/>
    <x v="0"/>
    <x v="2"/>
    <x v="0"/>
    <x v="0"/>
    <x v="0"/>
    <d v="2024-02-28T00:00:00"/>
    <x v="2"/>
    <s v="00000013"/>
    <x v="0"/>
    <x v="0"/>
    <x v="0"/>
    <x v="0"/>
    <n v="0"/>
    <d v="2024-02-28T00:00:00"/>
    <d v="2024-02-28T00:00:00"/>
    <x v="0"/>
    <x v="6"/>
    <x v="1"/>
    <x v="0"/>
  </r>
  <r>
    <x v="0"/>
    <x v="2"/>
    <d v="2024-02-28T00:00:00"/>
    <s v="00000013"/>
    <x v="9"/>
    <x v="9"/>
    <n v="6072"/>
    <n v="0"/>
    <s v="PAGO LEYE SOCIALES ENERO"/>
    <n v="6072"/>
    <x v="0"/>
    <x v="2"/>
    <x v="0"/>
    <x v="0"/>
    <x v="0"/>
    <d v="2024-02-28T00:00:00"/>
    <x v="2"/>
    <s v="00000013"/>
    <x v="0"/>
    <x v="0"/>
    <x v="0"/>
    <x v="0"/>
    <n v="0"/>
    <d v="2024-02-28T00:00:00"/>
    <d v="2024-02-28T00:00:00"/>
    <x v="0"/>
    <x v="9"/>
    <x v="1"/>
    <x v="0"/>
  </r>
  <r>
    <x v="0"/>
    <x v="2"/>
    <d v="2024-02-28T00:00:00"/>
    <s v="00000013"/>
    <x v="10"/>
    <x v="10"/>
    <n v="16002"/>
    <n v="0"/>
    <s v="PAGO LEYE SOCIALES ENERO"/>
    <n v="16002"/>
    <x v="0"/>
    <x v="2"/>
    <x v="0"/>
    <x v="0"/>
    <x v="0"/>
    <d v="2024-02-28T00:00:00"/>
    <x v="2"/>
    <s v="00000013"/>
    <x v="0"/>
    <x v="0"/>
    <x v="0"/>
    <x v="0"/>
    <n v="0"/>
    <d v="2024-02-28T00:00:00"/>
    <d v="2024-02-28T00:00:00"/>
    <x v="0"/>
    <x v="10"/>
    <x v="1"/>
    <x v="0"/>
  </r>
  <r>
    <x v="0"/>
    <x v="2"/>
    <d v="2024-02-28T00:00:00"/>
    <s v="00000013"/>
    <x v="5"/>
    <x v="5"/>
    <n v="0"/>
    <n v="395120"/>
    <s v="PAGO LEYE SOCIALES ENERO"/>
    <n v="-395120"/>
    <x v="0"/>
    <x v="2"/>
    <x v="0"/>
    <x v="0"/>
    <x v="0"/>
    <d v="2024-02-28T00:00:00"/>
    <x v="2"/>
    <s v="00000013"/>
    <x v="0"/>
    <x v="0"/>
    <x v="0"/>
    <x v="0"/>
    <n v="0"/>
    <d v="2024-02-28T00:00:00"/>
    <d v="2024-02-28T00:00:00"/>
    <x v="0"/>
    <x v="5"/>
    <x v="1"/>
    <x v="0"/>
  </r>
  <r>
    <x v="0"/>
    <x v="2"/>
    <d v="2024-02-28T00:00:00"/>
    <s v="00000014"/>
    <x v="5"/>
    <x v="5"/>
    <n v="395120"/>
    <n v="0"/>
    <s v="PAGO A SCD"/>
    <n v="395120"/>
    <x v="0"/>
    <x v="2"/>
    <x v="0"/>
    <x v="0"/>
    <x v="0"/>
    <d v="2024-02-28T00:00:00"/>
    <x v="2"/>
    <s v="00000014"/>
    <x v="0"/>
    <x v="0"/>
    <x v="0"/>
    <x v="0"/>
    <n v="0"/>
    <d v="2024-02-28T00:00:00"/>
    <d v="2024-02-28T00:00:00"/>
    <x v="0"/>
    <x v="5"/>
    <x v="1"/>
    <x v="0"/>
  </r>
  <r>
    <x v="0"/>
    <x v="2"/>
    <d v="2024-02-28T00:00:00"/>
    <s v="00000014"/>
    <x v="0"/>
    <x v="0"/>
    <n v="0"/>
    <n v="395120"/>
    <s v="PAGO A SCD"/>
    <n v="-395120"/>
    <x v="0"/>
    <x v="2"/>
    <x v="0"/>
    <x v="0"/>
    <x v="0"/>
    <d v="2024-02-28T00:00:00"/>
    <x v="2"/>
    <s v="00000014"/>
    <x v="0"/>
    <x v="0"/>
    <x v="0"/>
    <x v="0"/>
    <n v="0"/>
    <d v="2024-02-28T00:00:00"/>
    <d v="2024-02-28T00:00:00"/>
    <x v="0"/>
    <x v="0"/>
    <x v="0"/>
    <x v="0"/>
  </r>
  <r>
    <x v="0"/>
    <x v="3"/>
    <d v="2024-03-28T00:00:00"/>
    <s v="00000015"/>
    <x v="3"/>
    <x v="3"/>
    <n v="645452"/>
    <n v="0"/>
    <s v="PAGO SUELDO MARZO CATALINA TAPIA"/>
    <n v="645452"/>
    <x v="0"/>
    <x v="2"/>
    <x v="0"/>
    <x v="0"/>
    <x v="0"/>
    <d v="2024-03-28T00:00:00"/>
    <x v="3"/>
    <s v="00000015"/>
    <x v="0"/>
    <x v="0"/>
    <x v="4"/>
    <x v="0"/>
    <n v="0"/>
    <d v="2024-03-28T00:00:00"/>
    <d v="2024-03-28T00:00:00"/>
    <x v="0"/>
    <x v="3"/>
    <x v="1"/>
    <x v="0"/>
  </r>
  <r>
    <x v="0"/>
    <x v="3"/>
    <d v="2024-03-28T00:00:00"/>
    <s v="00000015"/>
    <x v="0"/>
    <x v="0"/>
    <n v="0"/>
    <n v="645452"/>
    <s v="PAGO SUELDO MARZO CATALINA TAPIA"/>
    <n v="-645452"/>
    <x v="0"/>
    <x v="2"/>
    <x v="0"/>
    <x v="0"/>
    <x v="0"/>
    <d v="2024-03-28T00:00:00"/>
    <x v="3"/>
    <s v="00000015"/>
    <x v="0"/>
    <x v="0"/>
    <x v="0"/>
    <x v="0"/>
    <n v="0"/>
    <d v="2024-03-28T00:00:00"/>
    <d v="2024-03-28T00:00:00"/>
    <x v="0"/>
    <x v="0"/>
    <x v="0"/>
    <x v="0"/>
  </r>
  <r>
    <x v="0"/>
    <x v="3"/>
    <d v="2024-03-28T00:00:00"/>
    <s v="00000015"/>
    <x v="3"/>
    <x v="3"/>
    <n v="966297"/>
    <n v="0"/>
    <s v="PAGO SUELDO MARZO CHRISTIAN TORRES"/>
    <n v="966297"/>
    <x v="0"/>
    <x v="2"/>
    <x v="0"/>
    <x v="0"/>
    <x v="0"/>
    <d v="2024-03-28T00:00:00"/>
    <x v="3"/>
    <s v="00000015"/>
    <x v="0"/>
    <x v="0"/>
    <x v="2"/>
    <x v="0"/>
    <n v="0"/>
    <d v="2024-03-28T00:00:00"/>
    <d v="2024-03-28T00:00:00"/>
    <x v="0"/>
    <x v="3"/>
    <x v="1"/>
    <x v="0"/>
  </r>
  <r>
    <x v="0"/>
    <x v="3"/>
    <d v="2024-03-28T00:00:00"/>
    <s v="00000015"/>
    <x v="0"/>
    <x v="0"/>
    <n v="0"/>
    <n v="966297"/>
    <s v="PAGO SUELDO MARZO CHRISTIAN TORRES"/>
    <n v="-966297"/>
    <x v="0"/>
    <x v="2"/>
    <x v="0"/>
    <x v="0"/>
    <x v="0"/>
    <d v="2024-03-28T00:00:00"/>
    <x v="3"/>
    <s v="00000015"/>
    <x v="0"/>
    <x v="0"/>
    <x v="0"/>
    <x v="0"/>
    <n v="0"/>
    <d v="2024-03-28T00:00:00"/>
    <d v="2024-03-28T00:00:00"/>
    <x v="0"/>
    <x v="0"/>
    <x v="0"/>
    <x v="0"/>
  </r>
  <r>
    <x v="0"/>
    <x v="3"/>
    <d v="2024-03-28T00:00:00"/>
    <s v="00000016"/>
    <x v="6"/>
    <x v="6"/>
    <n v="207049"/>
    <n v="0"/>
    <s v="PAG LEYES SOCIALES FEBRERO"/>
    <n v="207049"/>
    <x v="0"/>
    <x v="2"/>
    <x v="0"/>
    <x v="0"/>
    <x v="0"/>
    <d v="2024-03-28T00:00:00"/>
    <x v="3"/>
    <s v="00000016"/>
    <x v="0"/>
    <x v="0"/>
    <x v="0"/>
    <x v="0"/>
    <n v="0"/>
    <d v="2024-03-28T00:00:00"/>
    <d v="2024-03-28T00:00:00"/>
    <x v="0"/>
    <x v="6"/>
    <x v="1"/>
    <x v="0"/>
  </r>
  <r>
    <x v="0"/>
    <x v="3"/>
    <d v="2024-03-28T00:00:00"/>
    <s v="00000016"/>
    <x v="7"/>
    <x v="7"/>
    <n v="49612"/>
    <n v="0"/>
    <s v="PAG LEYES SOCIALES FEBRERO"/>
    <n v="49612"/>
    <x v="0"/>
    <x v="2"/>
    <x v="0"/>
    <x v="0"/>
    <x v="0"/>
    <d v="2024-03-28T00:00:00"/>
    <x v="3"/>
    <s v="00000016"/>
    <x v="0"/>
    <x v="0"/>
    <x v="0"/>
    <x v="0"/>
    <n v="0"/>
    <d v="2024-03-28T00:00:00"/>
    <d v="2024-03-28T00:00:00"/>
    <x v="0"/>
    <x v="7"/>
    <x v="1"/>
    <x v="0"/>
  </r>
  <r>
    <x v="0"/>
    <x v="3"/>
    <d v="2024-03-28T00:00:00"/>
    <s v="00000016"/>
    <x v="8"/>
    <x v="8"/>
    <n v="64764"/>
    <n v="0"/>
    <s v="PAG LEYES SOCIALES FEBRERO"/>
    <n v="64764"/>
    <x v="0"/>
    <x v="2"/>
    <x v="0"/>
    <x v="0"/>
    <x v="0"/>
    <d v="2024-03-28T00:00:00"/>
    <x v="3"/>
    <s v="00000016"/>
    <x v="0"/>
    <x v="0"/>
    <x v="0"/>
    <x v="0"/>
    <n v="0"/>
    <d v="2024-03-28T00:00:00"/>
    <d v="2024-03-28T00:00:00"/>
    <x v="0"/>
    <x v="8"/>
    <x v="1"/>
    <x v="0"/>
  </r>
  <r>
    <x v="0"/>
    <x v="3"/>
    <d v="2024-03-28T00:00:00"/>
    <s v="00000016"/>
    <x v="6"/>
    <x v="6"/>
    <n v="51621"/>
    <n v="0"/>
    <s v="PAG LEYES SOCIALES FEBRERO"/>
    <n v="51621"/>
    <x v="0"/>
    <x v="2"/>
    <x v="0"/>
    <x v="0"/>
    <x v="0"/>
    <d v="2024-03-28T00:00:00"/>
    <x v="3"/>
    <s v="00000016"/>
    <x v="0"/>
    <x v="0"/>
    <x v="0"/>
    <x v="0"/>
    <n v="0"/>
    <d v="2024-03-28T00:00:00"/>
    <d v="2024-03-28T00:00:00"/>
    <x v="0"/>
    <x v="6"/>
    <x v="1"/>
    <x v="0"/>
  </r>
  <r>
    <x v="0"/>
    <x v="3"/>
    <d v="2024-03-28T00:00:00"/>
    <s v="00000016"/>
    <x v="9"/>
    <x v="9"/>
    <n v="6072"/>
    <n v="0"/>
    <s v="PAG LEYES SOCIALES FEBRERO"/>
    <n v="6072"/>
    <x v="0"/>
    <x v="2"/>
    <x v="0"/>
    <x v="0"/>
    <x v="0"/>
    <d v="2024-03-28T00:00:00"/>
    <x v="3"/>
    <s v="00000016"/>
    <x v="0"/>
    <x v="0"/>
    <x v="0"/>
    <x v="0"/>
    <n v="0"/>
    <d v="2024-03-28T00:00:00"/>
    <d v="2024-03-28T00:00:00"/>
    <x v="0"/>
    <x v="9"/>
    <x v="1"/>
    <x v="0"/>
  </r>
  <r>
    <x v="0"/>
    <x v="3"/>
    <d v="2024-03-28T00:00:00"/>
    <s v="00000016"/>
    <x v="10"/>
    <x v="10"/>
    <n v="16002"/>
    <n v="0"/>
    <s v="PAG LEYES SOCIALES FEBRERO"/>
    <n v="16002"/>
    <x v="0"/>
    <x v="2"/>
    <x v="0"/>
    <x v="0"/>
    <x v="0"/>
    <d v="2024-03-28T00:00:00"/>
    <x v="3"/>
    <s v="00000016"/>
    <x v="0"/>
    <x v="0"/>
    <x v="0"/>
    <x v="0"/>
    <n v="0"/>
    <d v="2024-03-28T00:00:00"/>
    <d v="2024-03-28T00:00:00"/>
    <x v="0"/>
    <x v="10"/>
    <x v="1"/>
    <x v="0"/>
  </r>
  <r>
    <x v="0"/>
    <x v="3"/>
    <d v="2024-03-28T00:00:00"/>
    <s v="00000016"/>
    <x v="5"/>
    <x v="5"/>
    <n v="0"/>
    <n v="395120"/>
    <s v="PAG LEYES SOCIALES FEBRERO"/>
    <n v="-395120"/>
    <x v="0"/>
    <x v="2"/>
    <x v="0"/>
    <x v="0"/>
    <x v="0"/>
    <d v="2024-03-28T00:00:00"/>
    <x v="3"/>
    <s v="00000016"/>
    <x v="0"/>
    <x v="0"/>
    <x v="0"/>
    <x v="0"/>
    <n v="0"/>
    <d v="2024-03-28T00:00:00"/>
    <d v="2024-03-28T00:00:00"/>
    <x v="0"/>
    <x v="5"/>
    <x v="1"/>
    <x v="0"/>
  </r>
  <r>
    <x v="0"/>
    <x v="3"/>
    <d v="2024-03-28T00:00:00"/>
    <s v="00000017"/>
    <x v="5"/>
    <x v="5"/>
    <n v="395120"/>
    <n v="0"/>
    <s v="PAGO A SCD"/>
    <n v="395120"/>
    <x v="0"/>
    <x v="2"/>
    <x v="0"/>
    <x v="0"/>
    <x v="0"/>
    <d v="2024-03-28T00:00:00"/>
    <x v="3"/>
    <s v="00000017"/>
    <x v="0"/>
    <x v="0"/>
    <x v="0"/>
    <x v="0"/>
    <n v="0"/>
    <d v="2024-03-28T00:00:00"/>
    <d v="2024-03-28T00:00:00"/>
    <x v="0"/>
    <x v="5"/>
    <x v="1"/>
    <x v="0"/>
  </r>
  <r>
    <x v="0"/>
    <x v="3"/>
    <d v="2024-03-28T00:00:00"/>
    <s v="00000017"/>
    <x v="0"/>
    <x v="0"/>
    <n v="0"/>
    <n v="395120"/>
    <s v="PAGO A SCD"/>
    <n v="-395120"/>
    <x v="0"/>
    <x v="2"/>
    <x v="0"/>
    <x v="0"/>
    <x v="0"/>
    <d v="2024-03-28T00:00:00"/>
    <x v="3"/>
    <s v="00000017"/>
    <x v="0"/>
    <x v="0"/>
    <x v="0"/>
    <x v="0"/>
    <n v="0"/>
    <d v="2024-03-28T00:00:00"/>
    <d v="2024-03-28T00:00:00"/>
    <x v="0"/>
    <x v="0"/>
    <x v="0"/>
    <x v="0"/>
  </r>
  <r>
    <x v="0"/>
    <x v="4"/>
    <d v="2024-04-30T00:00:00"/>
    <s v="00000018"/>
    <x v="18"/>
    <x v="18"/>
    <n v="1923932"/>
    <n v="0"/>
    <s v="REMUNERACIONES"/>
    <n v="1923932"/>
    <x v="0"/>
    <x v="1"/>
    <x v="0"/>
    <x v="0"/>
    <x v="0"/>
    <d v="2024-04-30T00:00:00"/>
    <x v="4"/>
    <s v="00000018"/>
    <x v="0"/>
    <x v="0"/>
    <x v="0"/>
    <x v="0"/>
    <n v="0"/>
    <d v="1899-12-31T00:00:00"/>
    <d v="1899-12-31T00:00:00"/>
    <x v="0"/>
    <x v="18"/>
    <x v="3"/>
    <x v="0"/>
  </r>
  <r>
    <x v="0"/>
    <x v="4"/>
    <d v="2024-04-30T00:00:00"/>
    <s v="00000018"/>
    <x v="19"/>
    <x v="19"/>
    <n v="41297"/>
    <n v="0"/>
    <s v="AFC EMPRESA"/>
    <n v="41297"/>
    <x v="0"/>
    <x v="1"/>
    <x v="0"/>
    <x v="0"/>
    <x v="0"/>
    <d v="2024-04-30T00:00:00"/>
    <x v="4"/>
    <s v="00000018"/>
    <x v="0"/>
    <x v="0"/>
    <x v="0"/>
    <x v="0"/>
    <n v="0"/>
    <d v="1899-12-31T00:00:00"/>
    <d v="1899-12-31T00:00:00"/>
    <x v="0"/>
    <x v="19"/>
    <x v="3"/>
    <x v="0"/>
  </r>
  <r>
    <x v="0"/>
    <x v="4"/>
    <d v="2024-04-30T00:00:00"/>
    <s v="00000018"/>
    <x v="19"/>
    <x v="19"/>
    <n v="25638"/>
    <n v="0"/>
    <s v="SIS EMPRESA"/>
    <n v="25638"/>
    <x v="0"/>
    <x v="1"/>
    <x v="0"/>
    <x v="0"/>
    <x v="0"/>
    <d v="2024-04-30T00:00:00"/>
    <x v="4"/>
    <s v="00000018"/>
    <x v="0"/>
    <x v="0"/>
    <x v="0"/>
    <x v="0"/>
    <n v="0"/>
    <d v="1899-12-31T00:00:00"/>
    <d v="1899-12-31T00:00:00"/>
    <x v="0"/>
    <x v="19"/>
    <x v="3"/>
    <x v="0"/>
  </r>
  <r>
    <x v="0"/>
    <x v="4"/>
    <d v="2024-04-30T00:00:00"/>
    <s v="00000018"/>
    <x v="19"/>
    <x v="19"/>
    <n v="16002"/>
    <n v="0"/>
    <s v="ACC TRABAJO"/>
    <n v="16002"/>
    <x v="0"/>
    <x v="1"/>
    <x v="0"/>
    <x v="0"/>
    <x v="0"/>
    <d v="2024-04-30T00:00:00"/>
    <x v="4"/>
    <s v="00000018"/>
    <x v="0"/>
    <x v="0"/>
    <x v="0"/>
    <x v="0"/>
    <n v="0"/>
    <d v="1899-12-31T00:00:00"/>
    <d v="1899-12-31T00:00:00"/>
    <x v="0"/>
    <x v="19"/>
    <x v="3"/>
    <x v="0"/>
  </r>
  <r>
    <x v="0"/>
    <x v="4"/>
    <d v="2024-04-30T00:00:00"/>
    <s v="00000018"/>
    <x v="6"/>
    <x v="6"/>
    <n v="0"/>
    <n v="207049"/>
    <s v="AFP"/>
    <n v="-207049"/>
    <x v="0"/>
    <x v="1"/>
    <x v="0"/>
    <x v="0"/>
    <x v="0"/>
    <d v="2024-04-30T00:00:00"/>
    <x v="4"/>
    <s v="00000018"/>
    <x v="0"/>
    <x v="0"/>
    <x v="0"/>
    <x v="0"/>
    <n v="0"/>
    <d v="1899-12-31T00:00:00"/>
    <d v="1899-12-31T00:00:00"/>
    <x v="0"/>
    <x v="6"/>
    <x v="1"/>
    <x v="0"/>
  </r>
  <r>
    <x v="0"/>
    <x v="4"/>
    <d v="2024-04-30T00:00:00"/>
    <s v="00000018"/>
    <x v="7"/>
    <x v="7"/>
    <n v="0"/>
    <n v="49612"/>
    <s v="ISAPRE"/>
    <n v="-49612"/>
    <x v="0"/>
    <x v="1"/>
    <x v="0"/>
    <x v="0"/>
    <x v="0"/>
    <d v="2024-04-30T00:00:00"/>
    <x v="4"/>
    <s v="00000018"/>
    <x v="0"/>
    <x v="0"/>
    <x v="0"/>
    <x v="0"/>
    <n v="0"/>
    <d v="1899-12-31T00:00:00"/>
    <d v="1899-12-31T00:00:00"/>
    <x v="0"/>
    <x v="7"/>
    <x v="1"/>
    <x v="0"/>
  </r>
  <r>
    <x v="0"/>
    <x v="4"/>
    <d v="2024-04-30T00:00:00"/>
    <s v="00000018"/>
    <x v="8"/>
    <x v="8"/>
    <n v="0"/>
    <n v="64764"/>
    <s v="FONASA"/>
    <n v="-64764"/>
    <x v="0"/>
    <x v="1"/>
    <x v="0"/>
    <x v="0"/>
    <x v="0"/>
    <d v="2024-04-30T00:00:00"/>
    <x v="4"/>
    <s v="00000018"/>
    <x v="0"/>
    <x v="0"/>
    <x v="0"/>
    <x v="0"/>
    <n v="0"/>
    <d v="1899-12-31T00:00:00"/>
    <d v="1899-12-31T00:00:00"/>
    <x v="0"/>
    <x v="8"/>
    <x v="1"/>
    <x v="0"/>
  </r>
  <r>
    <x v="0"/>
    <x v="4"/>
    <d v="2024-04-30T00:00:00"/>
    <s v="00000018"/>
    <x v="6"/>
    <x v="6"/>
    <n v="0"/>
    <n v="51621"/>
    <s v="AFC"/>
    <n v="-51621"/>
    <x v="0"/>
    <x v="1"/>
    <x v="0"/>
    <x v="0"/>
    <x v="0"/>
    <d v="2024-04-30T00:00:00"/>
    <x v="4"/>
    <s v="00000018"/>
    <x v="0"/>
    <x v="0"/>
    <x v="0"/>
    <x v="0"/>
    <n v="0"/>
    <d v="1899-12-31T00:00:00"/>
    <d v="1899-12-31T00:00:00"/>
    <x v="0"/>
    <x v="6"/>
    <x v="1"/>
    <x v="0"/>
  </r>
  <r>
    <x v="0"/>
    <x v="4"/>
    <d v="2024-04-30T00:00:00"/>
    <s v="00000018"/>
    <x v="9"/>
    <x v="9"/>
    <n v="0"/>
    <n v="6072"/>
    <s v="0.6 % CCAF"/>
    <n v="-6072"/>
    <x v="0"/>
    <x v="1"/>
    <x v="0"/>
    <x v="0"/>
    <x v="0"/>
    <d v="2024-04-30T00:00:00"/>
    <x v="4"/>
    <s v="00000018"/>
    <x v="0"/>
    <x v="0"/>
    <x v="0"/>
    <x v="0"/>
    <n v="0"/>
    <d v="1899-12-31T00:00:00"/>
    <d v="1899-12-31T00:00:00"/>
    <x v="0"/>
    <x v="9"/>
    <x v="1"/>
    <x v="0"/>
  </r>
  <r>
    <x v="0"/>
    <x v="4"/>
    <d v="2024-04-30T00:00:00"/>
    <s v="00000018"/>
    <x v="10"/>
    <x v="10"/>
    <n v="0"/>
    <n v="16002"/>
    <s v="ACC DEL TRABAJO"/>
    <n v="-16002"/>
    <x v="0"/>
    <x v="1"/>
    <x v="0"/>
    <x v="0"/>
    <x v="0"/>
    <d v="2024-04-30T00:00:00"/>
    <x v="4"/>
    <s v="00000018"/>
    <x v="0"/>
    <x v="0"/>
    <x v="0"/>
    <x v="0"/>
    <n v="0"/>
    <d v="1899-12-31T00:00:00"/>
    <d v="1899-12-31T00:00:00"/>
    <x v="0"/>
    <x v="10"/>
    <x v="1"/>
    <x v="0"/>
  </r>
  <r>
    <x v="0"/>
    <x v="4"/>
    <d v="2024-04-30T00:00:00"/>
    <s v="00000018"/>
    <x v="3"/>
    <x v="3"/>
    <n v="0"/>
    <n v="966297"/>
    <s v="LIQUIDO A PAGO Torres Castro Christian Mauricio"/>
    <n v="-966297"/>
    <x v="0"/>
    <x v="1"/>
    <x v="0"/>
    <x v="0"/>
    <x v="0"/>
    <d v="2024-04-30T00:00:00"/>
    <x v="4"/>
    <s v="00000018"/>
    <x v="0"/>
    <x v="0"/>
    <x v="2"/>
    <x v="0"/>
    <n v="0"/>
    <d v="1899-12-31T00:00:00"/>
    <d v="1899-12-31T00:00:00"/>
    <x v="0"/>
    <x v="3"/>
    <x v="1"/>
    <x v="0"/>
  </r>
  <r>
    <x v="0"/>
    <x v="4"/>
    <d v="2024-04-30T00:00:00"/>
    <s v="00000018"/>
    <x v="3"/>
    <x v="3"/>
    <n v="0"/>
    <n v="645452"/>
    <s v="LIQUIDO A PAGO Tapia Diaz Catalina Ignacia"/>
    <n v="-645452"/>
    <x v="0"/>
    <x v="1"/>
    <x v="0"/>
    <x v="0"/>
    <x v="0"/>
    <d v="2024-04-30T00:00:00"/>
    <x v="4"/>
    <s v="00000018"/>
    <x v="0"/>
    <x v="0"/>
    <x v="4"/>
    <x v="0"/>
    <n v="0"/>
    <d v="1899-12-31T00:00:00"/>
    <d v="1899-12-31T00:00:00"/>
    <x v="0"/>
    <x v="3"/>
    <x v="1"/>
    <x v="0"/>
  </r>
  <r>
    <x v="0"/>
    <x v="5"/>
    <d v="2024-05-31T00:00:00"/>
    <s v="00000019"/>
    <x v="18"/>
    <x v="18"/>
    <n v="1923932"/>
    <n v="0"/>
    <s v="REMUNERACIONES"/>
    <n v="1923932"/>
    <x v="0"/>
    <x v="1"/>
    <x v="0"/>
    <x v="0"/>
    <x v="0"/>
    <d v="2024-05-31T00:00:00"/>
    <x v="5"/>
    <s v="00000019"/>
    <x v="0"/>
    <x v="0"/>
    <x v="0"/>
    <x v="0"/>
    <n v="0"/>
    <d v="1899-12-31T00:00:00"/>
    <d v="1899-12-31T00:00:00"/>
    <x v="0"/>
    <x v="18"/>
    <x v="3"/>
    <x v="0"/>
  </r>
  <r>
    <x v="0"/>
    <x v="5"/>
    <d v="2024-05-31T00:00:00"/>
    <s v="00000019"/>
    <x v="19"/>
    <x v="19"/>
    <n v="41297"/>
    <n v="0"/>
    <s v="AFC EMPRESA"/>
    <n v="41297"/>
    <x v="0"/>
    <x v="1"/>
    <x v="0"/>
    <x v="0"/>
    <x v="0"/>
    <d v="2024-05-31T00:00:00"/>
    <x v="5"/>
    <s v="00000019"/>
    <x v="0"/>
    <x v="0"/>
    <x v="0"/>
    <x v="0"/>
    <n v="0"/>
    <d v="1899-12-31T00:00:00"/>
    <d v="1899-12-31T00:00:00"/>
    <x v="0"/>
    <x v="19"/>
    <x v="3"/>
    <x v="0"/>
  </r>
  <r>
    <x v="0"/>
    <x v="5"/>
    <d v="2024-05-31T00:00:00"/>
    <s v="00000019"/>
    <x v="19"/>
    <x v="19"/>
    <n v="25638"/>
    <n v="0"/>
    <s v="SIS EMPRESA"/>
    <n v="25638"/>
    <x v="0"/>
    <x v="1"/>
    <x v="0"/>
    <x v="0"/>
    <x v="0"/>
    <d v="2024-05-31T00:00:00"/>
    <x v="5"/>
    <s v="00000019"/>
    <x v="0"/>
    <x v="0"/>
    <x v="0"/>
    <x v="0"/>
    <n v="0"/>
    <d v="1899-12-31T00:00:00"/>
    <d v="1899-12-31T00:00:00"/>
    <x v="0"/>
    <x v="19"/>
    <x v="3"/>
    <x v="0"/>
  </r>
  <r>
    <x v="0"/>
    <x v="5"/>
    <d v="2024-05-31T00:00:00"/>
    <s v="00000019"/>
    <x v="19"/>
    <x v="19"/>
    <n v="16002"/>
    <n v="0"/>
    <s v="ACC TRABAJO"/>
    <n v="16002"/>
    <x v="0"/>
    <x v="1"/>
    <x v="0"/>
    <x v="0"/>
    <x v="0"/>
    <d v="2024-05-31T00:00:00"/>
    <x v="5"/>
    <s v="00000019"/>
    <x v="0"/>
    <x v="0"/>
    <x v="0"/>
    <x v="0"/>
    <n v="0"/>
    <d v="1899-12-31T00:00:00"/>
    <d v="1899-12-31T00:00:00"/>
    <x v="0"/>
    <x v="19"/>
    <x v="3"/>
    <x v="0"/>
  </r>
  <r>
    <x v="0"/>
    <x v="5"/>
    <d v="2024-05-31T00:00:00"/>
    <s v="00000019"/>
    <x v="6"/>
    <x v="6"/>
    <n v="0"/>
    <n v="207049"/>
    <s v="AFP"/>
    <n v="-207049"/>
    <x v="0"/>
    <x v="1"/>
    <x v="0"/>
    <x v="0"/>
    <x v="0"/>
    <d v="2024-05-31T00:00:00"/>
    <x v="5"/>
    <s v="00000019"/>
    <x v="0"/>
    <x v="0"/>
    <x v="0"/>
    <x v="0"/>
    <n v="0"/>
    <d v="1899-12-31T00:00:00"/>
    <d v="1899-12-31T00:00:00"/>
    <x v="0"/>
    <x v="6"/>
    <x v="1"/>
    <x v="0"/>
  </r>
  <r>
    <x v="0"/>
    <x v="5"/>
    <d v="2024-05-31T00:00:00"/>
    <s v="00000019"/>
    <x v="7"/>
    <x v="7"/>
    <n v="0"/>
    <n v="49612"/>
    <s v="ISAPRE"/>
    <n v="-49612"/>
    <x v="0"/>
    <x v="1"/>
    <x v="0"/>
    <x v="0"/>
    <x v="0"/>
    <d v="2024-05-31T00:00:00"/>
    <x v="5"/>
    <s v="00000019"/>
    <x v="0"/>
    <x v="0"/>
    <x v="0"/>
    <x v="0"/>
    <n v="0"/>
    <d v="1899-12-31T00:00:00"/>
    <d v="1899-12-31T00:00:00"/>
    <x v="0"/>
    <x v="7"/>
    <x v="1"/>
    <x v="0"/>
  </r>
  <r>
    <x v="0"/>
    <x v="5"/>
    <d v="2024-05-31T00:00:00"/>
    <s v="00000019"/>
    <x v="8"/>
    <x v="8"/>
    <n v="0"/>
    <n v="64764"/>
    <s v="FONASA"/>
    <n v="-64764"/>
    <x v="0"/>
    <x v="1"/>
    <x v="0"/>
    <x v="0"/>
    <x v="0"/>
    <d v="2024-05-31T00:00:00"/>
    <x v="5"/>
    <s v="00000019"/>
    <x v="0"/>
    <x v="0"/>
    <x v="0"/>
    <x v="0"/>
    <n v="0"/>
    <d v="1899-12-31T00:00:00"/>
    <d v="1899-12-31T00:00:00"/>
    <x v="0"/>
    <x v="8"/>
    <x v="1"/>
    <x v="0"/>
  </r>
  <r>
    <x v="0"/>
    <x v="5"/>
    <d v="2024-05-31T00:00:00"/>
    <s v="00000019"/>
    <x v="6"/>
    <x v="6"/>
    <n v="0"/>
    <n v="51621"/>
    <s v="AFC"/>
    <n v="-51621"/>
    <x v="0"/>
    <x v="1"/>
    <x v="0"/>
    <x v="0"/>
    <x v="0"/>
    <d v="2024-05-31T00:00:00"/>
    <x v="5"/>
    <s v="00000019"/>
    <x v="0"/>
    <x v="0"/>
    <x v="0"/>
    <x v="0"/>
    <n v="0"/>
    <d v="1899-12-31T00:00:00"/>
    <d v="1899-12-31T00:00:00"/>
    <x v="0"/>
    <x v="6"/>
    <x v="1"/>
    <x v="0"/>
  </r>
  <r>
    <x v="0"/>
    <x v="5"/>
    <d v="2024-05-31T00:00:00"/>
    <s v="00000019"/>
    <x v="9"/>
    <x v="9"/>
    <n v="0"/>
    <n v="6072"/>
    <s v="0.6 % CCAF"/>
    <n v="-6072"/>
    <x v="0"/>
    <x v="1"/>
    <x v="0"/>
    <x v="0"/>
    <x v="0"/>
    <d v="2024-05-31T00:00:00"/>
    <x v="5"/>
    <s v="00000019"/>
    <x v="0"/>
    <x v="0"/>
    <x v="0"/>
    <x v="0"/>
    <n v="0"/>
    <d v="1899-12-31T00:00:00"/>
    <d v="1899-12-31T00:00:00"/>
    <x v="0"/>
    <x v="9"/>
    <x v="1"/>
    <x v="0"/>
  </r>
  <r>
    <x v="0"/>
    <x v="5"/>
    <d v="2024-05-31T00:00:00"/>
    <s v="00000019"/>
    <x v="10"/>
    <x v="10"/>
    <n v="0"/>
    <n v="16002"/>
    <s v="ACC DEL TRABAJO"/>
    <n v="-16002"/>
    <x v="0"/>
    <x v="1"/>
    <x v="0"/>
    <x v="0"/>
    <x v="0"/>
    <d v="2024-05-31T00:00:00"/>
    <x v="5"/>
    <s v="00000019"/>
    <x v="0"/>
    <x v="0"/>
    <x v="0"/>
    <x v="0"/>
    <n v="0"/>
    <d v="1899-12-31T00:00:00"/>
    <d v="1899-12-31T00:00:00"/>
    <x v="0"/>
    <x v="10"/>
    <x v="1"/>
    <x v="0"/>
  </r>
  <r>
    <x v="0"/>
    <x v="5"/>
    <d v="2024-05-31T00:00:00"/>
    <s v="00000019"/>
    <x v="3"/>
    <x v="3"/>
    <n v="0"/>
    <n v="966297"/>
    <s v="LIQUIDO A PAGO Torres Castro Christian Mauricio"/>
    <n v="-966297"/>
    <x v="0"/>
    <x v="1"/>
    <x v="0"/>
    <x v="0"/>
    <x v="0"/>
    <d v="2024-05-31T00:00:00"/>
    <x v="5"/>
    <s v="00000019"/>
    <x v="0"/>
    <x v="0"/>
    <x v="2"/>
    <x v="0"/>
    <n v="0"/>
    <d v="1899-12-31T00:00:00"/>
    <d v="1899-12-31T00:00:00"/>
    <x v="0"/>
    <x v="3"/>
    <x v="1"/>
    <x v="0"/>
  </r>
  <r>
    <x v="0"/>
    <x v="5"/>
    <d v="2024-05-31T00:00:00"/>
    <s v="00000019"/>
    <x v="3"/>
    <x v="3"/>
    <n v="0"/>
    <n v="645452"/>
    <s v="LIQUIDO A PAGO Tapia Diaz Catalina Ignacia"/>
    <n v="-645452"/>
    <x v="0"/>
    <x v="1"/>
    <x v="0"/>
    <x v="0"/>
    <x v="0"/>
    <d v="2024-05-31T00:00:00"/>
    <x v="5"/>
    <s v="00000019"/>
    <x v="0"/>
    <x v="0"/>
    <x v="4"/>
    <x v="0"/>
    <n v="0"/>
    <d v="1899-12-31T00:00:00"/>
    <d v="1899-12-31T00:00:00"/>
    <x v="0"/>
    <x v="3"/>
    <x v="1"/>
    <x v="0"/>
  </r>
  <r>
    <x v="0"/>
    <x v="4"/>
    <d v="2024-04-09T00:00:00"/>
    <s v="00000020"/>
    <x v="5"/>
    <x v="5"/>
    <n v="395120"/>
    <n v="0"/>
    <s v="PAGO A SCD"/>
    <n v="395120"/>
    <x v="0"/>
    <x v="2"/>
    <x v="0"/>
    <x v="0"/>
    <x v="0"/>
    <d v="2024-04-09T00:00:00"/>
    <x v="4"/>
    <s v="00000020"/>
    <x v="0"/>
    <x v="0"/>
    <x v="0"/>
    <x v="0"/>
    <n v="0"/>
    <d v="2024-04-12T00:00:00"/>
    <d v="2024-04-12T00:00:00"/>
    <x v="0"/>
    <x v="5"/>
    <x v="1"/>
    <x v="0"/>
  </r>
  <r>
    <x v="0"/>
    <x v="4"/>
    <d v="2024-04-09T00:00:00"/>
    <s v="00000020"/>
    <x v="0"/>
    <x v="0"/>
    <n v="0"/>
    <n v="395120"/>
    <s v="PAGO A SCD"/>
    <n v="-395120"/>
    <x v="0"/>
    <x v="2"/>
    <x v="0"/>
    <x v="0"/>
    <x v="0"/>
    <d v="2024-04-09T00:00:00"/>
    <x v="4"/>
    <s v="00000020"/>
    <x v="0"/>
    <x v="0"/>
    <x v="0"/>
    <x v="0"/>
    <n v="0"/>
    <d v="2024-04-12T00:00:00"/>
    <d v="2024-04-12T00:00:00"/>
    <x v="0"/>
    <x v="0"/>
    <x v="0"/>
    <x v="0"/>
  </r>
  <r>
    <x v="0"/>
    <x v="4"/>
    <d v="2024-04-09T00:00:00"/>
    <s v="00000021"/>
    <x v="6"/>
    <x v="6"/>
    <n v="207049"/>
    <n v="0"/>
    <s v="PAGO LEYES SOCIALES MARZO"/>
    <n v="207049"/>
    <x v="0"/>
    <x v="2"/>
    <x v="0"/>
    <x v="0"/>
    <x v="0"/>
    <d v="2024-04-09T00:00:00"/>
    <x v="4"/>
    <s v="00000021"/>
    <x v="0"/>
    <x v="0"/>
    <x v="0"/>
    <x v="0"/>
    <n v="0"/>
    <d v="2024-04-09T00:00:00"/>
    <d v="2024-04-09T00:00:00"/>
    <x v="0"/>
    <x v="6"/>
    <x v="1"/>
    <x v="0"/>
  </r>
  <r>
    <x v="0"/>
    <x v="4"/>
    <d v="2024-04-09T00:00:00"/>
    <s v="00000021"/>
    <x v="7"/>
    <x v="7"/>
    <n v="49612"/>
    <n v="0"/>
    <s v="PAGO LEYES SOCIALES MARZO"/>
    <n v="49612"/>
    <x v="0"/>
    <x v="2"/>
    <x v="0"/>
    <x v="0"/>
    <x v="0"/>
    <d v="2024-04-09T00:00:00"/>
    <x v="4"/>
    <s v="00000021"/>
    <x v="0"/>
    <x v="0"/>
    <x v="0"/>
    <x v="0"/>
    <n v="0"/>
    <d v="2024-04-09T00:00:00"/>
    <d v="2024-04-09T00:00:00"/>
    <x v="0"/>
    <x v="7"/>
    <x v="1"/>
    <x v="0"/>
  </r>
  <r>
    <x v="0"/>
    <x v="4"/>
    <d v="2024-04-09T00:00:00"/>
    <s v="00000021"/>
    <x v="8"/>
    <x v="8"/>
    <n v="64764"/>
    <n v="0"/>
    <s v="PAGO LEYES SOCIALES MARZO"/>
    <n v="64764"/>
    <x v="0"/>
    <x v="2"/>
    <x v="0"/>
    <x v="0"/>
    <x v="0"/>
    <d v="2024-04-09T00:00:00"/>
    <x v="4"/>
    <s v="00000021"/>
    <x v="0"/>
    <x v="0"/>
    <x v="0"/>
    <x v="0"/>
    <n v="0"/>
    <d v="2024-04-09T00:00:00"/>
    <d v="2024-04-09T00:00:00"/>
    <x v="0"/>
    <x v="8"/>
    <x v="1"/>
    <x v="0"/>
  </r>
  <r>
    <x v="0"/>
    <x v="4"/>
    <d v="2024-04-09T00:00:00"/>
    <s v="00000021"/>
    <x v="6"/>
    <x v="6"/>
    <n v="51621"/>
    <n v="0"/>
    <s v="PAGO LEYES SOCIALES MARZO"/>
    <n v="51621"/>
    <x v="0"/>
    <x v="2"/>
    <x v="0"/>
    <x v="0"/>
    <x v="0"/>
    <d v="2024-04-09T00:00:00"/>
    <x v="4"/>
    <s v="00000021"/>
    <x v="0"/>
    <x v="0"/>
    <x v="0"/>
    <x v="0"/>
    <n v="0"/>
    <d v="2024-04-09T00:00:00"/>
    <d v="2024-04-09T00:00:00"/>
    <x v="0"/>
    <x v="6"/>
    <x v="1"/>
    <x v="0"/>
  </r>
  <r>
    <x v="0"/>
    <x v="4"/>
    <d v="2024-04-09T00:00:00"/>
    <s v="00000021"/>
    <x v="9"/>
    <x v="9"/>
    <n v="6072"/>
    <n v="0"/>
    <s v="PAGO LEYES SOCIALES MARZO"/>
    <n v="6072"/>
    <x v="0"/>
    <x v="2"/>
    <x v="0"/>
    <x v="0"/>
    <x v="0"/>
    <d v="2024-04-09T00:00:00"/>
    <x v="4"/>
    <s v="00000021"/>
    <x v="0"/>
    <x v="0"/>
    <x v="0"/>
    <x v="0"/>
    <n v="0"/>
    <d v="2024-04-09T00:00:00"/>
    <d v="2024-04-09T00:00:00"/>
    <x v="0"/>
    <x v="9"/>
    <x v="1"/>
    <x v="0"/>
  </r>
  <r>
    <x v="0"/>
    <x v="4"/>
    <d v="2024-04-09T00:00:00"/>
    <s v="00000021"/>
    <x v="10"/>
    <x v="10"/>
    <n v="16002"/>
    <n v="0"/>
    <s v="PAGO LEYES SOCIALES MARZO"/>
    <n v="16002"/>
    <x v="0"/>
    <x v="2"/>
    <x v="0"/>
    <x v="0"/>
    <x v="0"/>
    <d v="2024-04-09T00:00:00"/>
    <x v="4"/>
    <s v="00000021"/>
    <x v="0"/>
    <x v="0"/>
    <x v="0"/>
    <x v="0"/>
    <n v="0"/>
    <d v="2024-04-09T00:00:00"/>
    <d v="2024-04-09T00:00:00"/>
    <x v="0"/>
    <x v="10"/>
    <x v="1"/>
    <x v="0"/>
  </r>
  <r>
    <x v="0"/>
    <x v="4"/>
    <d v="2024-04-09T00:00:00"/>
    <s v="00000021"/>
    <x v="5"/>
    <x v="5"/>
    <n v="0"/>
    <n v="395120"/>
    <s v="PAGO LEYES SOCIALES MARZO"/>
    <n v="-395120"/>
    <x v="0"/>
    <x v="2"/>
    <x v="0"/>
    <x v="0"/>
    <x v="0"/>
    <d v="2024-04-09T00:00:00"/>
    <x v="4"/>
    <s v="00000021"/>
    <x v="0"/>
    <x v="0"/>
    <x v="0"/>
    <x v="0"/>
    <n v="0"/>
    <d v="2024-04-09T00:00:00"/>
    <d v="2024-04-09T00:00:00"/>
    <x v="0"/>
    <x v="5"/>
    <x v="1"/>
    <x v="0"/>
  </r>
  <r>
    <x v="0"/>
    <x v="6"/>
    <d v="2024-06-30T00:00:00"/>
    <s v="00000022"/>
    <x v="16"/>
    <x v="16"/>
    <n v="0"/>
    <n v="79980"/>
    <s v="FACT N48905 SUPER SOFTWARE SPA"/>
    <n v="-79980"/>
    <x v="0"/>
    <x v="1"/>
    <x v="0"/>
    <x v="0"/>
    <x v="0"/>
    <d v="2024-06-30T00:00:00"/>
    <x v="6"/>
    <s v="00000022"/>
    <x v="0"/>
    <x v="0"/>
    <x v="1"/>
    <x v="5"/>
    <n v="48905"/>
    <d v="2024-06-30T00:00:00"/>
    <d v="2024-06-30T00:00:00"/>
    <x v="4"/>
    <x v="16"/>
    <x v="1"/>
    <x v="0"/>
  </r>
  <r>
    <x v="0"/>
    <x v="6"/>
    <d v="2024-06-30T00:00:00"/>
    <s v="00000022"/>
    <x v="20"/>
    <x v="20"/>
    <n v="67210"/>
    <n v="0"/>
    <s v="FACT N48905 SUPER SOFTWARE SPA"/>
    <n v="67210"/>
    <x v="0"/>
    <x v="1"/>
    <x v="0"/>
    <x v="0"/>
    <x v="0"/>
    <d v="2024-06-30T00:00:00"/>
    <x v="6"/>
    <s v="00000022"/>
    <x v="0"/>
    <x v="0"/>
    <x v="0"/>
    <x v="0"/>
    <n v="0"/>
    <d v="2024-06-30T00:00:00"/>
    <d v="2024-06-30T00:00:00"/>
    <x v="0"/>
    <x v="20"/>
    <x v="3"/>
    <x v="0"/>
  </r>
  <r>
    <x v="0"/>
    <x v="6"/>
    <d v="2024-06-30T00:00:00"/>
    <s v="00000022"/>
    <x v="20"/>
    <x v="20"/>
    <n v="12770"/>
    <n v="0"/>
    <s v="FACT N48905 SUPER SOFTWARE SPA"/>
    <n v="12770"/>
    <x v="0"/>
    <x v="1"/>
    <x v="0"/>
    <x v="0"/>
    <x v="0"/>
    <d v="2024-06-30T00:00:00"/>
    <x v="6"/>
    <s v="00000022"/>
    <x v="0"/>
    <x v="0"/>
    <x v="0"/>
    <x v="0"/>
    <n v="0"/>
    <d v="2024-06-30T00:00:00"/>
    <d v="2024-06-30T00:00:00"/>
    <x v="0"/>
    <x v="20"/>
    <x v="3"/>
    <x v="0"/>
  </r>
  <r>
    <x v="0"/>
    <x v="6"/>
    <d v="2024-06-30T00:00:00"/>
    <s v="00000022"/>
    <x v="16"/>
    <x v="16"/>
    <n v="0"/>
    <n v="70000"/>
    <s v="FACT N9356 SOCIEDAD DE PROFESIONALES JV LTDA"/>
    <n v="-70000"/>
    <x v="0"/>
    <x v="1"/>
    <x v="0"/>
    <x v="0"/>
    <x v="0"/>
    <d v="2024-06-30T00:00:00"/>
    <x v="6"/>
    <s v="00000022"/>
    <x v="0"/>
    <x v="0"/>
    <x v="14"/>
    <x v="6"/>
    <n v="9356"/>
    <d v="2024-06-30T00:00:00"/>
    <d v="2024-06-30T00:00:00"/>
    <x v="5"/>
    <x v="16"/>
    <x v="1"/>
    <x v="0"/>
  </r>
  <r>
    <x v="0"/>
    <x v="6"/>
    <d v="2024-06-30T00:00:00"/>
    <s v="00000022"/>
    <x v="17"/>
    <x v="17"/>
    <n v="70000"/>
    <n v="0"/>
    <s v="FACT N9356 SOCIEDAD DE PROFESIONALES JV LTDA"/>
    <n v="70000"/>
    <x v="0"/>
    <x v="1"/>
    <x v="0"/>
    <x v="0"/>
    <x v="0"/>
    <d v="2024-06-30T00:00:00"/>
    <x v="6"/>
    <s v="00000022"/>
    <x v="0"/>
    <x v="0"/>
    <x v="0"/>
    <x v="0"/>
    <n v="0"/>
    <d v="2024-06-30T00:00:00"/>
    <d v="2024-06-30T00:00:00"/>
    <x v="0"/>
    <x v="17"/>
    <x v="3"/>
    <x v="0"/>
  </r>
  <r>
    <x v="0"/>
    <x v="5"/>
    <d v="2024-05-30T00:00:00"/>
    <s v="00000023"/>
    <x v="16"/>
    <x v="16"/>
    <n v="0"/>
    <n v="70000"/>
    <s v="FACT N9041 SOCIEDAD DE PROFESIONALES JV"/>
    <n v="-70000"/>
    <x v="0"/>
    <x v="1"/>
    <x v="0"/>
    <x v="0"/>
    <x v="0"/>
    <d v="2024-05-30T00:00:00"/>
    <x v="5"/>
    <s v="00000023"/>
    <x v="0"/>
    <x v="0"/>
    <x v="14"/>
    <x v="6"/>
    <n v="9041"/>
    <d v="2024-05-30T00:00:00"/>
    <d v="2024-05-30T00:00:00"/>
    <x v="5"/>
    <x v="16"/>
    <x v="1"/>
    <x v="0"/>
  </r>
  <r>
    <x v="0"/>
    <x v="5"/>
    <d v="2024-05-30T00:00:00"/>
    <s v="00000023"/>
    <x v="17"/>
    <x v="17"/>
    <n v="70000"/>
    <n v="0"/>
    <s v="FACT N9041 SOCIEDAD DE PROFESIONALES JV"/>
    <n v="70000"/>
    <x v="0"/>
    <x v="1"/>
    <x v="0"/>
    <x v="0"/>
    <x v="0"/>
    <d v="2024-05-30T00:00:00"/>
    <x v="5"/>
    <s v="00000023"/>
    <x v="0"/>
    <x v="0"/>
    <x v="0"/>
    <x v="0"/>
    <n v="0"/>
    <d v="2024-05-30T00:00:00"/>
    <d v="2024-05-30T00:00:00"/>
    <x v="0"/>
    <x v="17"/>
    <x v="3"/>
    <x v="0"/>
  </r>
  <r>
    <x v="0"/>
    <x v="5"/>
    <d v="2024-05-30T00:00:00"/>
    <s v="00000023"/>
    <x v="16"/>
    <x v="16"/>
    <n v="0"/>
    <n v="70000"/>
    <s v="FACT N9123 SOCIEDAD DE PROFESIONALES JV"/>
    <n v="-70000"/>
    <x v="0"/>
    <x v="1"/>
    <x v="0"/>
    <x v="0"/>
    <x v="0"/>
    <d v="2024-05-30T00:00:00"/>
    <x v="5"/>
    <s v="00000023"/>
    <x v="0"/>
    <x v="0"/>
    <x v="14"/>
    <x v="6"/>
    <n v="9123"/>
    <d v="2024-05-30T00:00:00"/>
    <d v="2024-05-30T00:00:00"/>
    <x v="5"/>
    <x v="16"/>
    <x v="1"/>
    <x v="0"/>
  </r>
  <r>
    <x v="0"/>
    <x v="5"/>
    <d v="2024-05-30T00:00:00"/>
    <s v="00000023"/>
    <x v="17"/>
    <x v="17"/>
    <n v="70000"/>
    <n v="0"/>
    <s v="FACT N9123 SOCIEDAD DE PROFESIONALES JV"/>
    <n v="70000"/>
    <x v="0"/>
    <x v="1"/>
    <x v="0"/>
    <x v="0"/>
    <x v="0"/>
    <d v="2024-05-30T00:00:00"/>
    <x v="5"/>
    <s v="00000023"/>
    <x v="0"/>
    <x v="0"/>
    <x v="0"/>
    <x v="0"/>
    <n v="0"/>
    <d v="2024-05-30T00:00:00"/>
    <d v="2024-05-30T00:00:00"/>
    <x v="0"/>
    <x v="17"/>
    <x v="3"/>
    <x v="0"/>
  </r>
  <r>
    <x v="0"/>
    <x v="6"/>
    <d v="2024-06-30T00:00:00"/>
    <s v="00000024"/>
    <x v="18"/>
    <x v="18"/>
    <n v="1957029"/>
    <n v="0"/>
    <s v="REMUNERACIONES"/>
    <n v="1957029"/>
    <x v="0"/>
    <x v="1"/>
    <x v="0"/>
    <x v="0"/>
    <x v="0"/>
    <d v="2024-06-30T00:00:00"/>
    <x v="6"/>
    <s v="00000024"/>
    <x v="0"/>
    <x v="0"/>
    <x v="0"/>
    <x v="0"/>
    <n v="0"/>
    <d v="1899-12-31T00:00:00"/>
    <d v="1899-12-31T00:00:00"/>
    <x v="0"/>
    <x v="18"/>
    <x v="3"/>
    <x v="0"/>
  </r>
  <r>
    <x v="0"/>
    <x v="6"/>
    <d v="2024-06-30T00:00:00"/>
    <s v="00000024"/>
    <x v="19"/>
    <x v="19"/>
    <n v="41998"/>
    <n v="0"/>
    <s v="AFC EMPRESA"/>
    <n v="41998"/>
    <x v="0"/>
    <x v="1"/>
    <x v="0"/>
    <x v="0"/>
    <x v="0"/>
    <d v="2024-06-30T00:00:00"/>
    <x v="6"/>
    <s v="00000024"/>
    <x v="0"/>
    <x v="0"/>
    <x v="0"/>
    <x v="0"/>
    <n v="0"/>
    <d v="1899-12-31T00:00:00"/>
    <d v="1899-12-31T00:00:00"/>
    <x v="0"/>
    <x v="19"/>
    <x v="3"/>
    <x v="0"/>
  </r>
  <r>
    <x v="0"/>
    <x v="6"/>
    <d v="2024-06-30T00:00:00"/>
    <s v="00000024"/>
    <x v="19"/>
    <x v="19"/>
    <n v="26074"/>
    <n v="0"/>
    <s v="SIS EMPRESA"/>
    <n v="26074"/>
    <x v="0"/>
    <x v="1"/>
    <x v="0"/>
    <x v="0"/>
    <x v="0"/>
    <d v="2024-06-30T00:00:00"/>
    <x v="6"/>
    <s v="00000024"/>
    <x v="0"/>
    <x v="0"/>
    <x v="0"/>
    <x v="0"/>
    <n v="0"/>
    <d v="1899-12-31T00:00:00"/>
    <d v="1899-12-31T00:00:00"/>
    <x v="0"/>
    <x v="19"/>
    <x v="3"/>
    <x v="0"/>
  </r>
  <r>
    <x v="0"/>
    <x v="6"/>
    <d v="2024-06-30T00:00:00"/>
    <s v="00000024"/>
    <x v="19"/>
    <x v="19"/>
    <n v="16275"/>
    <n v="0"/>
    <s v="ACC TRABAJO"/>
    <n v="16275"/>
    <x v="0"/>
    <x v="1"/>
    <x v="0"/>
    <x v="0"/>
    <x v="0"/>
    <d v="2024-06-30T00:00:00"/>
    <x v="6"/>
    <s v="00000024"/>
    <x v="0"/>
    <x v="0"/>
    <x v="0"/>
    <x v="0"/>
    <n v="0"/>
    <d v="1899-12-31T00:00:00"/>
    <d v="1899-12-31T00:00:00"/>
    <x v="0"/>
    <x v="19"/>
    <x v="3"/>
    <x v="0"/>
  </r>
  <r>
    <x v="0"/>
    <x v="6"/>
    <d v="2024-06-30T00:00:00"/>
    <s v="00000024"/>
    <x v="6"/>
    <x v="6"/>
    <n v="0"/>
    <n v="210566"/>
    <s v="AFP"/>
    <n v="-210566"/>
    <x v="0"/>
    <x v="1"/>
    <x v="0"/>
    <x v="0"/>
    <x v="0"/>
    <d v="2024-06-30T00:00:00"/>
    <x v="6"/>
    <s v="00000024"/>
    <x v="0"/>
    <x v="0"/>
    <x v="0"/>
    <x v="0"/>
    <n v="0"/>
    <d v="1899-12-31T00:00:00"/>
    <d v="1899-12-31T00:00:00"/>
    <x v="0"/>
    <x v="6"/>
    <x v="1"/>
    <x v="0"/>
  </r>
  <r>
    <x v="0"/>
    <x v="6"/>
    <d v="2024-06-30T00:00:00"/>
    <s v="00000024"/>
    <x v="7"/>
    <x v="7"/>
    <n v="0"/>
    <n v="50555"/>
    <s v="ISAPRE"/>
    <n v="-50555"/>
    <x v="0"/>
    <x v="1"/>
    <x v="0"/>
    <x v="0"/>
    <x v="0"/>
    <d v="2024-06-30T00:00:00"/>
    <x v="6"/>
    <s v="00000024"/>
    <x v="0"/>
    <x v="0"/>
    <x v="0"/>
    <x v="0"/>
    <n v="0"/>
    <d v="1899-12-31T00:00:00"/>
    <d v="1899-12-31T00:00:00"/>
    <x v="0"/>
    <x v="7"/>
    <x v="1"/>
    <x v="0"/>
  </r>
  <r>
    <x v="0"/>
    <x v="6"/>
    <d v="2024-06-30T00:00:00"/>
    <s v="00000024"/>
    <x v="8"/>
    <x v="8"/>
    <n v="0"/>
    <n v="65774"/>
    <s v="FONASA"/>
    <n v="-65774"/>
    <x v="0"/>
    <x v="1"/>
    <x v="0"/>
    <x v="0"/>
    <x v="0"/>
    <d v="2024-06-30T00:00:00"/>
    <x v="6"/>
    <s v="00000024"/>
    <x v="0"/>
    <x v="0"/>
    <x v="0"/>
    <x v="0"/>
    <n v="0"/>
    <d v="1899-12-31T00:00:00"/>
    <d v="1899-12-31T00:00:00"/>
    <x v="0"/>
    <x v="8"/>
    <x v="1"/>
    <x v="0"/>
  </r>
  <r>
    <x v="0"/>
    <x v="6"/>
    <d v="2024-06-30T00:00:00"/>
    <s v="00000024"/>
    <x v="6"/>
    <x v="6"/>
    <n v="0"/>
    <n v="52497"/>
    <s v="AFC"/>
    <n v="-52497"/>
    <x v="0"/>
    <x v="1"/>
    <x v="0"/>
    <x v="0"/>
    <x v="0"/>
    <d v="2024-06-30T00:00:00"/>
    <x v="6"/>
    <s v="00000024"/>
    <x v="0"/>
    <x v="0"/>
    <x v="0"/>
    <x v="0"/>
    <n v="0"/>
    <d v="1899-12-31T00:00:00"/>
    <d v="1899-12-31T00:00:00"/>
    <x v="0"/>
    <x v="6"/>
    <x v="1"/>
    <x v="0"/>
  </r>
  <r>
    <x v="0"/>
    <x v="6"/>
    <d v="2024-06-30T00:00:00"/>
    <s v="00000024"/>
    <x v="9"/>
    <x v="9"/>
    <n v="0"/>
    <n v="6166"/>
    <s v="0.6 % CCAF"/>
    <n v="-6166"/>
    <x v="0"/>
    <x v="1"/>
    <x v="0"/>
    <x v="0"/>
    <x v="0"/>
    <d v="2024-06-30T00:00:00"/>
    <x v="6"/>
    <s v="00000024"/>
    <x v="0"/>
    <x v="0"/>
    <x v="0"/>
    <x v="0"/>
    <n v="0"/>
    <d v="1899-12-31T00:00:00"/>
    <d v="1899-12-31T00:00:00"/>
    <x v="0"/>
    <x v="9"/>
    <x v="1"/>
    <x v="0"/>
  </r>
  <r>
    <x v="0"/>
    <x v="6"/>
    <d v="2024-06-30T00:00:00"/>
    <s v="00000024"/>
    <x v="10"/>
    <x v="10"/>
    <n v="0"/>
    <n v="16275"/>
    <s v="ACC DEL TRABAJO"/>
    <n v="-16275"/>
    <x v="0"/>
    <x v="1"/>
    <x v="0"/>
    <x v="0"/>
    <x v="0"/>
    <d v="2024-06-30T00:00:00"/>
    <x v="6"/>
    <s v="00000024"/>
    <x v="0"/>
    <x v="0"/>
    <x v="0"/>
    <x v="0"/>
    <n v="0"/>
    <d v="1899-12-31T00:00:00"/>
    <d v="1899-12-31T00:00:00"/>
    <x v="0"/>
    <x v="10"/>
    <x v="1"/>
    <x v="0"/>
  </r>
  <r>
    <x v="0"/>
    <x v="6"/>
    <d v="2024-06-30T00:00:00"/>
    <s v="00000024"/>
    <x v="3"/>
    <x v="3"/>
    <n v="0"/>
    <n v="981827"/>
    <s v="LIQUIDO A PAGO Torres Castro Christian Mauricio"/>
    <n v="-981827"/>
    <x v="0"/>
    <x v="1"/>
    <x v="0"/>
    <x v="0"/>
    <x v="0"/>
    <d v="2024-06-30T00:00:00"/>
    <x v="6"/>
    <s v="00000024"/>
    <x v="0"/>
    <x v="0"/>
    <x v="2"/>
    <x v="0"/>
    <n v="0"/>
    <d v="1899-12-31T00:00:00"/>
    <d v="1899-12-31T00:00:00"/>
    <x v="0"/>
    <x v="3"/>
    <x v="1"/>
    <x v="0"/>
  </r>
  <r>
    <x v="0"/>
    <x v="6"/>
    <d v="2024-06-30T00:00:00"/>
    <s v="00000024"/>
    <x v="3"/>
    <x v="3"/>
    <n v="0"/>
    <n v="657716"/>
    <s v="LIQUIDO A PAGO Tapia Diaz Catalina Ignacia"/>
    <n v="-657716"/>
    <x v="0"/>
    <x v="1"/>
    <x v="0"/>
    <x v="0"/>
    <x v="0"/>
    <d v="2024-06-30T00:00:00"/>
    <x v="6"/>
    <s v="00000024"/>
    <x v="0"/>
    <x v="0"/>
    <x v="4"/>
    <x v="0"/>
    <n v="0"/>
    <d v="1899-12-31T00:00:00"/>
    <d v="1899-12-31T00:00:00"/>
    <x v="0"/>
    <x v="3"/>
    <x v="1"/>
    <x v="0"/>
  </r>
  <r>
    <x v="0"/>
    <x v="1"/>
    <d v="2024-01-31T00:00:00"/>
    <s v="00000026"/>
    <x v="21"/>
    <x v="21"/>
    <n v="104764"/>
    <n v="0"/>
    <s v="PROVISION VACACIONES ENERO"/>
    <n v="104764"/>
    <x v="0"/>
    <x v="1"/>
    <x v="0"/>
    <x v="0"/>
    <x v="0"/>
    <d v="2024-01-31T00:00:00"/>
    <x v="1"/>
    <s v="00000026"/>
    <x v="0"/>
    <x v="0"/>
    <x v="0"/>
    <x v="0"/>
    <n v="0"/>
    <d v="2024-01-31T00:00:00"/>
    <d v="2024-01-31T00:00:00"/>
    <x v="0"/>
    <x v="21"/>
    <x v="3"/>
    <x v="0"/>
  </r>
  <r>
    <x v="0"/>
    <x v="1"/>
    <d v="2024-01-31T00:00:00"/>
    <s v="00000026"/>
    <x v="12"/>
    <x v="12"/>
    <n v="0"/>
    <n v="104764"/>
    <s v="PROVISION VACACIONES ENERO"/>
    <n v="-104764"/>
    <x v="0"/>
    <x v="1"/>
    <x v="0"/>
    <x v="0"/>
    <x v="0"/>
    <d v="2024-01-31T00:00:00"/>
    <x v="1"/>
    <s v="00000026"/>
    <x v="0"/>
    <x v="0"/>
    <x v="0"/>
    <x v="0"/>
    <n v="0"/>
    <d v="2024-01-31T00:00:00"/>
    <d v="2024-01-31T00:00:00"/>
    <x v="0"/>
    <x v="12"/>
    <x v="1"/>
    <x v="0"/>
  </r>
  <r>
    <x v="0"/>
    <x v="2"/>
    <d v="2024-02-28T00:00:00"/>
    <s v="00000027"/>
    <x v="21"/>
    <x v="21"/>
    <n v="0"/>
    <n v="590002"/>
    <s v="PROVISION VACIONES FEBRERO"/>
    <n v="-590002"/>
    <x v="0"/>
    <x v="1"/>
    <x v="0"/>
    <x v="0"/>
    <x v="0"/>
    <d v="2024-02-28T00:00:00"/>
    <x v="2"/>
    <s v="00000027"/>
    <x v="0"/>
    <x v="0"/>
    <x v="0"/>
    <x v="0"/>
    <n v="0"/>
    <d v="2024-02-28T00:00:00"/>
    <d v="2024-02-28T00:00:00"/>
    <x v="0"/>
    <x v="21"/>
    <x v="3"/>
    <x v="0"/>
  </r>
  <r>
    <x v="0"/>
    <x v="2"/>
    <d v="2024-02-28T00:00:00"/>
    <s v="00000027"/>
    <x v="12"/>
    <x v="12"/>
    <n v="590002"/>
    <n v="0"/>
    <s v="PROVISION VACIONES FEBRERO"/>
    <n v="590002"/>
    <x v="0"/>
    <x v="1"/>
    <x v="0"/>
    <x v="0"/>
    <x v="0"/>
    <d v="2024-02-28T00:00:00"/>
    <x v="2"/>
    <s v="00000027"/>
    <x v="0"/>
    <x v="0"/>
    <x v="0"/>
    <x v="0"/>
    <n v="0"/>
    <d v="2024-02-28T00:00:00"/>
    <d v="2024-02-28T00:00:00"/>
    <x v="0"/>
    <x v="12"/>
    <x v="1"/>
    <x v="0"/>
  </r>
  <r>
    <x v="0"/>
    <x v="3"/>
    <d v="2024-03-28T00:00:00"/>
    <s v="00000028"/>
    <x v="12"/>
    <x v="12"/>
    <n v="0"/>
    <n v="34265"/>
    <s v="PROVISION VACACIONES MARZO"/>
    <n v="-34265"/>
    <x v="0"/>
    <x v="1"/>
    <x v="0"/>
    <x v="0"/>
    <x v="0"/>
    <d v="2024-03-28T00:00:00"/>
    <x v="3"/>
    <s v="00000028"/>
    <x v="0"/>
    <x v="0"/>
    <x v="0"/>
    <x v="0"/>
    <n v="0"/>
    <d v="2024-03-28T00:00:00"/>
    <d v="2024-03-28T00:00:00"/>
    <x v="0"/>
    <x v="12"/>
    <x v="1"/>
    <x v="0"/>
  </r>
  <r>
    <x v="0"/>
    <x v="3"/>
    <d v="2024-03-28T00:00:00"/>
    <s v="00000028"/>
    <x v="21"/>
    <x v="21"/>
    <n v="34265"/>
    <n v="0"/>
    <s v="PROVISION VACACIONES MARZO"/>
    <n v="34265"/>
    <x v="0"/>
    <x v="1"/>
    <x v="0"/>
    <x v="0"/>
    <x v="0"/>
    <d v="2024-03-28T00:00:00"/>
    <x v="3"/>
    <s v="00000028"/>
    <x v="0"/>
    <x v="0"/>
    <x v="0"/>
    <x v="0"/>
    <n v="0"/>
    <d v="2024-03-28T00:00:00"/>
    <d v="2024-03-28T00:00:00"/>
    <x v="0"/>
    <x v="21"/>
    <x v="3"/>
    <x v="0"/>
  </r>
  <r>
    <x v="0"/>
    <x v="4"/>
    <d v="2024-04-08T00:00:00"/>
    <s v="00000029"/>
    <x v="12"/>
    <x v="12"/>
    <n v="0"/>
    <n v="121802"/>
    <s v="PROVISION DE VACIONES ABRIL"/>
    <n v="-121802"/>
    <x v="0"/>
    <x v="1"/>
    <x v="0"/>
    <x v="0"/>
    <x v="0"/>
    <d v="2024-04-08T00:00:00"/>
    <x v="4"/>
    <s v="00000029"/>
    <x v="0"/>
    <x v="0"/>
    <x v="0"/>
    <x v="0"/>
    <n v="0"/>
    <d v="2024-04-08T00:00:00"/>
    <d v="2024-04-08T00:00:00"/>
    <x v="0"/>
    <x v="12"/>
    <x v="1"/>
    <x v="0"/>
  </r>
  <r>
    <x v="0"/>
    <x v="4"/>
    <d v="2024-04-08T00:00:00"/>
    <s v="00000029"/>
    <x v="21"/>
    <x v="21"/>
    <n v="121802"/>
    <n v="0"/>
    <s v="PROVISION DE VACIONES ABRIL"/>
    <n v="121802"/>
    <x v="0"/>
    <x v="1"/>
    <x v="0"/>
    <x v="0"/>
    <x v="0"/>
    <d v="2024-04-08T00:00:00"/>
    <x v="4"/>
    <s v="00000029"/>
    <x v="0"/>
    <x v="0"/>
    <x v="0"/>
    <x v="0"/>
    <n v="0"/>
    <d v="2024-04-08T00:00:00"/>
    <d v="2024-04-08T00:00:00"/>
    <x v="0"/>
    <x v="21"/>
    <x v="3"/>
    <x v="0"/>
  </r>
  <r>
    <x v="0"/>
    <x v="5"/>
    <d v="2024-05-31T00:00:00"/>
    <s v="00000030"/>
    <x v="12"/>
    <x v="12"/>
    <n v="0"/>
    <n v="13503"/>
    <s v="PROVISION VACACIONES MAYO"/>
    <n v="-13503"/>
    <x v="0"/>
    <x v="1"/>
    <x v="0"/>
    <x v="0"/>
    <x v="0"/>
    <d v="2024-05-31T00:00:00"/>
    <x v="5"/>
    <s v="00000030"/>
    <x v="0"/>
    <x v="0"/>
    <x v="0"/>
    <x v="0"/>
    <n v="0"/>
    <d v="2024-05-31T00:00:00"/>
    <d v="2024-05-31T00:00:00"/>
    <x v="0"/>
    <x v="12"/>
    <x v="1"/>
    <x v="0"/>
  </r>
  <r>
    <x v="0"/>
    <x v="5"/>
    <d v="2024-05-31T00:00:00"/>
    <s v="00000030"/>
    <x v="21"/>
    <x v="21"/>
    <n v="13503"/>
    <n v="0"/>
    <s v="PROVISION VACACIONES MAYO"/>
    <n v="13503"/>
    <x v="0"/>
    <x v="1"/>
    <x v="0"/>
    <x v="0"/>
    <x v="0"/>
    <d v="2024-05-31T00:00:00"/>
    <x v="5"/>
    <s v="00000030"/>
    <x v="0"/>
    <x v="0"/>
    <x v="0"/>
    <x v="0"/>
    <n v="0"/>
    <d v="2024-05-31T00:00:00"/>
    <d v="2024-05-31T00:00:00"/>
    <x v="0"/>
    <x v="21"/>
    <x v="3"/>
    <x v="0"/>
  </r>
  <r>
    <x v="0"/>
    <x v="6"/>
    <d v="2024-06-30T00:00:00"/>
    <s v="00000031"/>
    <x v="12"/>
    <x v="12"/>
    <n v="0"/>
    <n v="76432"/>
    <s v="PRIOVISION VACACIONES JUNIO"/>
    <n v="-76432"/>
    <x v="0"/>
    <x v="1"/>
    <x v="0"/>
    <x v="0"/>
    <x v="0"/>
    <d v="2024-06-30T00:00:00"/>
    <x v="6"/>
    <s v="00000031"/>
    <x v="0"/>
    <x v="0"/>
    <x v="0"/>
    <x v="0"/>
    <n v="0"/>
    <d v="2024-06-30T00:00:00"/>
    <d v="2024-06-30T00:00:00"/>
    <x v="0"/>
    <x v="12"/>
    <x v="1"/>
    <x v="0"/>
  </r>
  <r>
    <x v="0"/>
    <x v="6"/>
    <d v="2024-06-30T00:00:00"/>
    <s v="00000031"/>
    <x v="21"/>
    <x v="21"/>
    <n v="76432"/>
    <n v="0"/>
    <s v="PRIOVISION VACACIONES JUNIO"/>
    <n v="76432"/>
    <x v="0"/>
    <x v="1"/>
    <x v="0"/>
    <x v="0"/>
    <x v="0"/>
    <d v="2024-06-30T00:00:00"/>
    <x v="6"/>
    <s v="00000031"/>
    <x v="0"/>
    <x v="0"/>
    <x v="0"/>
    <x v="0"/>
    <n v="0"/>
    <d v="2024-06-30T00:00:00"/>
    <d v="2024-06-30T00:00:00"/>
    <x v="0"/>
    <x v="21"/>
    <x v="3"/>
    <x v="0"/>
  </r>
  <r>
    <x v="0"/>
    <x v="5"/>
    <d v="2024-05-02T00:00:00"/>
    <s v="00000032"/>
    <x v="3"/>
    <x v="3"/>
    <n v="645452"/>
    <n v="0"/>
    <s v="PAGO SUELDO ABRIL CATALINA TAPIA"/>
    <n v="645452"/>
    <x v="0"/>
    <x v="1"/>
    <x v="0"/>
    <x v="0"/>
    <x v="0"/>
    <d v="2024-05-02T00:00:00"/>
    <x v="5"/>
    <s v="00000032"/>
    <x v="0"/>
    <x v="0"/>
    <x v="4"/>
    <x v="0"/>
    <n v="0"/>
    <d v="2024-05-02T00:00:00"/>
    <d v="2024-05-02T00:00:00"/>
    <x v="0"/>
    <x v="3"/>
    <x v="1"/>
    <x v="0"/>
  </r>
  <r>
    <x v="0"/>
    <x v="5"/>
    <d v="2024-05-02T00:00:00"/>
    <s v="00000032"/>
    <x v="3"/>
    <x v="3"/>
    <n v="966297"/>
    <n v="0"/>
    <s v="PAGO SUELDO ABRIL CHRISTIAN TORRES"/>
    <n v="966297"/>
    <x v="0"/>
    <x v="1"/>
    <x v="0"/>
    <x v="0"/>
    <x v="0"/>
    <d v="2024-05-02T00:00:00"/>
    <x v="5"/>
    <s v="00000032"/>
    <x v="0"/>
    <x v="0"/>
    <x v="2"/>
    <x v="0"/>
    <n v="0"/>
    <d v="2024-05-02T00:00:00"/>
    <d v="2024-05-02T00:00:00"/>
    <x v="0"/>
    <x v="3"/>
    <x v="1"/>
    <x v="0"/>
  </r>
  <r>
    <x v="0"/>
    <x v="5"/>
    <d v="2024-05-02T00:00:00"/>
    <s v="00000032"/>
    <x v="0"/>
    <x v="0"/>
    <n v="0"/>
    <n v="645452"/>
    <s v="PAGO SUELDO ABRIL CATALINA TAPIA"/>
    <n v="-645452"/>
    <x v="0"/>
    <x v="1"/>
    <x v="0"/>
    <x v="0"/>
    <x v="0"/>
    <d v="2024-05-02T00:00:00"/>
    <x v="5"/>
    <s v="00000032"/>
    <x v="0"/>
    <x v="0"/>
    <x v="0"/>
    <x v="0"/>
    <n v="0"/>
    <d v="2024-05-02T00:00:00"/>
    <d v="2024-05-02T00:00:00"/>
    <x v="0"/>
    <x v="0"/>
    <x v="0"/>
    <x v="0"/>
  </r>
  <r>
    <x v="0"/>
    <x v="5"/>
    <d v="2024-05-02T00:00:00"/>
    <s v="00000032"/>
    <x v="0"/>
    <x v="0"/>
    <n v="0"/>
    <n v="966297"/>
    <s v="PAGO SUELDO ABRIL CHRISTIAN TORRES"/>
    <n v="-966297"/>
    <x v="0"/>
    <x v="1"/>
    <x v="0"/>
    <x v="0"/>
    <x v="0"/>
    <d v="2024-05-02T00:00:00"/>
    <x v="5"/>
    <s v="00000032"/>
    <x v="0"/>
    <x v="0"/>
    <x v="0"/>
    <x v="0"/>
    <n v="0"/>
    <d v="2024-05-02T00:00:00"/>
    <d v="2024-05-02T00:00:00"/>
    <x v="0"/>
    <x v="0"/>
    <x v="0"/>
    <x v="0"/>
  </r>
  <r>
    <x v="0"/>
    <x v="5"/>
    <d v="2024-05-30T00:00:00"/>
    <s v="00000033"/>
    <x v="3"/>
    <x v="3"/>
    <n v="645452"/>
    <n v="0"/>
    <s v="PAGO SUELDO ABRIL CATALINA TAPIA"/>
    <n v="645452"/>
    <x v="0"/>
    <x v="1"/>
    <x v="0"/>
    <x v="0"/>
    <x v="0"/>
    <d v="2024-05-30T00:00:00"/>
    <x v="5"/>
    <s v="00000033"/>
    <x v="0"/>
    <x v="0"/>
    <x v="4"/>
    <x v="0"/>
    <n v="0"/>
    <d v="2024-05-02T00:00:00"/>
    <d v="2024-05-02T00:00:00"/>
    <x v="0"/>
    <x v="3"/>
    <x v="1"/>
    <x v="0"/>
  </r>
  <r>
    <x v="0"/>
    <x v="5"/>
    <d v="2024-05-30T00:00:00"/>
    <s v="00000033"/>
    <x v="3"/>
    <x v="3"/>
    <n v="966297"/>
    <n v="0"/>
    <s v="PAGO SUELDO ABRIL CHRISTIAN TORRES"/>
    <n v="966297"/>
    <x v="0"/>
    <x v="1"/>
    <x v="0"/>
    <x v="0"/>
    <x v="0"/>
    <d v="2024-05-30T00:00:00"/>
    <x v="5"/>
    <s v="00000033"/>
    <x v="0"/>
    <x v="0"/>
    <x v="2"/>
    <x v="0"/>
    <n v="0"/>
    <d v="2024-05-02T00:00:00"/>
    <d v="2024-05-02T00:00:00"/>
    <x v="0"/>
    <x v="3"/>
    <x v="1"/>
    <x v="0"/>
  </r>
  <r>
    <x v="0"/>
    <x v="5"/>
    <d v="2024-05-30T00:00:00"/>
    <s v="00000033"/>
    <x v="0"/>
    <x v="0"/>
    <n v="0"/>
    <n v="645452"/>
    <s v="PAGO SUELDO ABRIL CATALINA TAPIA"/>
    <n v="-645452"/>
    <x v="0"/>
    <x v="1"/>
    <x v="0"/>
    <x v="0"/>
    <x v="0"/>
    <d v="2024-05-30T00:00:00"/>
    <x v="5"/>
    <s v="00000033"/>
    <x v="0"/>
    <x v="0"/>
    <x v="0"/>
    <x v="0"/>
    <n v="0"/>
    <d v="2024-05-02T00:00:00"/>
    <d v="2024-05-02T00:00:00"/>
    <x v="0"/>
    <x v="0"/>
    <x v="0"/>
    <x v="0"/>
  </r>
  <r>
    <x v="0"/>
    <x v="5"/>
    <d v="2024-05-30T00:00:00"/>
    <s v="00000033"/>
    <x v="0"/>
    <x v="0"/>
    <n v="0"/>
    <n v="966297"/>
    <s v="PAGO SUELDO ABRIL CHRISTIAN TORRES"/>
    <n v="-966297"/>
    <x v="0"/>
    <x v="1"/>
    <x v="0"/>
    <x v="0"/>
    <x v="0"/>
    <d v="2024-05-30T00:00:00"/>
    <x v="5"/>
    <s v="00000033"/>
    <x v="0"/>
    <x v="0"/>
    <x v="0"/>
    <x v="0"/>
    <n v="0"/>
    <d v="2024-05-02T00:00:00"/>
    <d v="2024-05-02T00:00:00"/>
    <x v="0"/>
    <x v="0"/>
    <x v="0"/>
    <x v="0"/>
  </r>
  <r>
    <x v="0"/>
    <x v="6"/>
    <d v="2024-06-02T00:00:00"/>
    <s v="00000034"/>
    <x v="6"/>
    <x v="6"/>
    <n v="207049"/>
    <n v="0"/>
    <s v="PAGO LEYES SOCIALES ABRIL"/>
    <n v="207049"/>
    <x v="0"/>
    <x v="2"/>
    <x v="0"/>
    <x v="0"/>
    <x v="0"/>
    <d v="2024-06-02T00:00:00"/>
    <x v="6"/>
    <s v="00000034"/>
    <x v="0"/>
    <x v="0"/>
    <x v="0"/>
    <x v="0"/>
    <n v="0"/>
    <d v="2024-06-30T00:00:00"/>
    <d v="2024-06-30T00:00:00"/>
    <x v="0"/>
    <x v="6"/>
    <x v="1"/>
    <x v="0"/>
  </r>
  <r>
    <x v="0"/>
    <x v="6"/>
    <d v="2024-06-02T00:00:00"/>
    <s v="00000034"/>
    <x v="7"/>
    <x v="7"/>
    <n v="49612"/>
    <n v="0"/>
    <s v="PAGO LEYES SOCIALES ABRIL"/>
    <n v="49612"/>
    <x v="0"/>
    <x v="2"/>
    <x v="0"/>
    <x v="0"/>
    <x v="0"/>
    <d v="2024-06-02T00:00:00"/>
    <x v="6"/>
    <s v="00000034"/>
    <x v="0"/>
    <x v="0"/>
    <x v="0"/>
    <x v="0"/>
    <n v="0"/>
    <d v="2024-06-30T00:00:00"/>
    <d v="2024-06-30T00:00:00"/>
    <x v="0"/>
    <x v="7"/>
    <x v="1"/>
    <x v="0"/>
  </r>
  <r>
    <x v="0"/>
    <x v="6"/>
    <d v="2024-06-02T00:00:00"/>
    <s v="00000034"/>
    <x v="8"/>
    <x v="8"/>
    <n v="64764"/>
    <n v="0"/>
    <s v="PAGO LEYES SOCIALES ABRIL"/>
    <n v="64764"/>
    <x v="0"/>
    <x v="2"/>
    <x v="0"/>
    <x v="0"/>
    <x v="0"/>
    <d v="2024-06-02T00:00:00"/>
    <x v="6"/>
    <s v="00000034"/>
    <x v="0"/>
    <x v="0"/>
    <x v="0"/>
    <x v="0"/>
    <n v="0"/>
    <d v="2024-06-30T00:00:00"/>
    <d v="2024-06-30T00:00:00"/>
    <x v="0"/>
    <x v="8"/>
    <x v="1"/>
    <x v="0"/>
  </r>
  <r>
    <x v="0"/>
    <x v="6"/>
    <d v="2024-06-02T00:00:00"/>
    <s v="00000034"/>
    <x v="6"/>
    <x v="6"/>
    <n v="51621"/>
    <n v="0"/>
    <s v="PAGO LEYES SOCIALES ABRIL"/>
    <n v="51621"/>
    <x v="0"/>
    <x v="2"/>
    <x v="0"/>
    <x v="0"/>
    <x v="0"/>
    <d v="2024-06-02T00:00:00"/>
    <x v="6"/>
    <s v="00000034"/>
    <x v="0"/>
    <x v="0"/>
    <x v="0"/>
    <x v="0"/>
    <n v="0"/>
    <d v="2024-06-30T00:00:00"/>
    <d v="2024-06-30T00:00:00"/>
    <x v="0"/>
    <x v="6"/>
    <x v="1"/>
    <x v="0"/>
  </r>
  <r>
    <x v="0"/>
    <x v="6"/>
    <d v="2024-06-02T00:00:00"/>
    <s v="00000034"/>
    <x v="9"/>
    <x v="9"/>
    <n v="6072"/>
    <n v="0"/>
    <s v="PAGO LEYES SOCIALES ABRIL"/>
    <n v="6072"/>
    <x v="0"/>
    <x v="2"/>
    <x v="0"/>
    <x v="0"/>
    <x v="0"/>
    <d v="2024-06-02T00:00:00"/>
    <x v="6"/>
    <s v="00000034"/>
    <x v="0"/>
    <x v="0"/>
    <x v="0"/>
    <x v="0"/>
    <n v="0"/>
    <d v="2024-06-30T00:00:00"/>
    <d v="2024-06-30T00:00:00"/>
    <x v="0"/>
    <x v="9"/>
    <x v="1"/>
    <x v="0"/>
  </r>
  <r>
    <x v="0"/>
    <x v="6"/>
    <d v="2024-06-02T00:00:00"/>
    <s v="00000034"/>
    <x v="10"/>
    <x v="10"/>
    <n v="16002"/>
    <n v="0"/>
    <s v="PAGO LEYES SOCIALES ABRIL"/>
    <n v="16002"/>
    <x v="0"/>
    <x v="2"/>
    <x v="0"/>
    <x v="0"/>
    <x v="0"/>
    <d v="2024-06-02T00:00:00"/>
    <x v="6"/>
    <s v="00000034"/>
    <x v="0"/>
    <x v="0"/>
    <x v="0"/>
    <x v="0"/>
    <n v="0"/>
    <d v="2024-06-30T00:00:00"/>
    <d v="2024-06-30T00:00:00"/>
    <x v="0"/>
    <x v="10"/>
    <x v="1"/>
    <x v="0"/>
  </r>
  <r>
    <x v="0"/>
    <x v="6"/>
    <d v="2024-06-02T00:00:00"/>
    <s v="00000034"/>
    <x v="5"/>
    <x v="5"/>
    <n v="0"/>
    <n v="395120"/>
    <s v="PAGO LEYES SOCIALES ABRIL"/>
    <n v="-395120"/>
    <x v="0"/>
    <x v="2"/>
    <x v="0"/>
    <x v="0"/>
    <x v="0"/>
    <d v="2024-06-02T00:00:00"/>
    <x v="6"/>
    <s v="00000034"/>
    <x v="0"/>
    <x v="0"/>
    <x v="0"/>
    <x v="0"/>
    <n v="0"/>
    <d v="2024-06-30T00:00:00"/>
    <d v="2024-06-30T00:00:00"/>
    <x v="0"/>
    <x v="5"/>
    <x v="1"/>
    <x v="0"/>
  </r>
  <r>
    <x v="0"/>
    <x v="6"/>
    <d v="2024-06-06T00:00:00"/>
    <s v="00000035"/>
    <x v="6"/>
    <x v="6"/>
    <n v="207049"/>
    <n v="0"/>
    <s v="PAGO LEYES SOCIALES MAYO"/>
    <n v="207049"/>
    <x v="0"/>
    <x v="2"/>
    <x v="0"/>
    <x v="0"/>
    <x v="0"/>
    <d v="2024-06-06T00:00:00"/>
    <x v="6"/>
    <s v="00000035"/>
    <x v="0"/>
    <x v="0"/>
    <x v="0"/>
    <x v="0"/>
    <n v="0"/>
    <d v="2024-06-30T00:00:00"/>
    <d v="2024-06-30T00:00:00"/>
    <x v="0"/>
    <x v="6"/>
    <x v="1"/>
    <x v="0"/>
  </r>
  <r>
    <x v="0"/>
    <x v="6"/>
    <d v="2024-06-06T00:00:00"/>
    <s v="00000035"/>
    <x v="7"/>
    <x v="7"/>
    <n v="49612"/>
    <n v="0"/>
    <s v="PAGO LEYES SOCIALES MAYO"/>
    <n v="49612"/>
    <x v="0"/>
    <x v="2"/>
    <x v="0"/>
    <x v="0"/>
    <x v="0"/>
    <d v="2024-06-06T00:00:00"/>
    <x v="6"/>
    <s v="00000035"/>
    <x v="0"/>
    <x v="0"/>
    <x v="0"/>
    <x v="0"/>
    <n v="0"/>
    <d v="2024-06-30T00:00:00"/>
    <d v="2024-06-30T00:00:00"/>
    <x v="0"/>
    <x v="7"/>
    <x v="1"/>
    <x v="0"/>
  </r>
  <r>
    <x v="0"/>
    <x v="6"/>
    <d v="2024-06-06T00:00:00"/>
    <s v="00000035"/>
    <x v="8"/>
    <x v="8"/>
    <n v="64764"/>
    <n v="0"/>
    <s v="PAGO LEYES SOCIALES MAYO"/>
    <n v="64764"/>
    <x v="0"/>
    <x v="2"/>
    <x v="0"/>
    <x v="0"/>
    <x v="0"/>
    <d v="2024-06-06T00:00:00"/>
    <x v="6"/>
    <s v="00000035"/>
    <x v="0"/>
    <x v="0"/>
    <x v="0"/>
    <x v="0"/>
    <n v="0"/>
    <d v="2024-06-30T00:00:00"/>
    <d v="2024-06-30T00:00:00"/>
    <x v="0"/>
    <x v="8"/>
    <x v="1"/>
    <x v="0"/>
  </r>
  <r>
    <x v="0"/>
    <x v="6"/>
    <d v="2024-06-06T00:00:00"/>
    <s v="00000035"/>
    <x v="6"/>
    <x v="6"/>
    <n v="51621"/>
    <n v="0"/>
    <s v="PAGO LEYES SOCIALES MAYO"/>
    <n v="51621"/>
    <x v="0"/>
    <x v="2"/>
    <x v="0"/>
    <x v="0"/>
    <x v="0"/>
    <d v="2024-06-06T00:00:00"/>
    <x v="6"/>
    <s v="00000035"/>
    <x v="0"/>
    <x v="0"/>
    <x v="0"/>
    <x v="0"/>
    <n v="0"/>
    <d v="2024-06-30T00:00:00"/>
    <d v="2024-06-30T00:00:00"/>
    <x v="0"/>
    <x v="6"/>
    <x v="1"/>
    <x v="0"/>
  </r>
  <r>
    <x v="0"/>
    <x v="6"/>
    <d v="2024-06-06T00:00:00"/>
    <s v="00000035"/>
    <x v="9"/>
    <x v="9"/>
    <n v="6072"/>
    <n v="0"/>
    <s v="PAGO LEYES SOCIALES MAYO"/>
    <n v="6072"/>
    <x v="0"/>
    <x v="2"/>
    <x v="0"/>
    <x v="0"/>
    <x v="0"/>
    <d v="2024-06-06T00:00:00"/>
    <x v="6"/>
    <s v="00000035"/>
    <x v="0"/>
    <x v="0"/>
    <x v="0"/>
    <x v="0"/>
    <n v="0"/>
    <d v="2024-06-30T00:00:00"/>
    <d v="2024-06-30T00:00:00"/>
    <x v="0"/>
    <x v="9"/>
    <x v="1"/>
    <x v="0"/>
  </r>
  <r>
    <x v="0"/>
    <x v="6"/>
    <d v="2024-06-06T00:00:00"/>
    <s v="00000035"/>
    <x v="10"/>
    <x v="10"/>
    <n v="16002"/>
    <n v="0"/>
    <s v="PAGO LEYES SOCIALES MAYO"/>
    <n v="16002"/>
    <x v="0"/>
    <x v="2"/>
    <x v="0"/>
    <x v="0"/>
    <x v="0"/>
    <d v="2024-06-06T00:00:00"/>
    <x v="6"/>
    <s v="00000035"/>
    <x v="0"/>
    <x v="0"/>
    <x v="0"/>
    <x v="0"/>
    <n v="0"/>
    <d v="2024-06-30T00:00:00"/>
    <d v="2024-06-30T00:00:00"/>
    <x v="0"/>
    <x v="10"/>
    <x v="1"/>
    <x v="0"/>
  </r>
  <r>
    <x v="0"/>
    <x v="6"/>
    <d v="2024-06-06T00:00:00"/>
    <s v="00000035"/>
    <x v="5"/>
    <x v="5"/>
    <n v="0"/>
    <n v="395120"/>
    <s v="PAGO LEYES SOCIALES MAYO"/>
    <n v="-395120"/>
    <x v="0"/>
    <x v="2"/>
    <x v="0"/>
    <x v="0"/>
    <x v="0"/>
    <d v="2024-06-06T00:00:00"/>
    <x v="6"/>
    <s v="00000035"/>
    <x v="0"/>
    <x v="0"/>
    <x v="0"/>
    <x v="0"/>
    <n v="0"/>
    <d v="2024-06-30T00:00:00"/>
    <d v="2024-06-30T00:00:00"/>
    <x v="0"/>
    <x v="5"/>
    <x v="1"/>
    <x v="0"/>
  </r>
  <r>
    <x v="0"/>
    <x v="6"/>
    <d v="2024-06-30T00:00:00"/>
    <s v="00000036"/>
    <x v="3"/>
    <x v="3"/>
    <n v="657716"/>
    <n v="0"/>
    <s v="PAGO SUELDOS JUNIO CATALINA TAPIA"/>
    <n v="657716"/>
    <x v="0"/>
    <x v="2"/>
    <x v="0"/>
    <x v="0"/>
    <x v="0"/>
    <d v="2024-06-30T00:00:00"/>
    <x v="6"/>
    <s v="00000036"/>
    <x v="0"/>
    <x v="0"/>
    <x v="4"/>
    <x v="0"/>
    <n v="0"/>
    <d v="2024-06-06T00:00:00"/>
    <d v="2024-06-06T00:00:00"/>
    <x v="0"/>
    <x v="3"/>
    <x v="1"/>
    <x v="0"/>
  </r>
  <r>
    <x v="0"/>
    <x v="6"/>
    <d v="2024-06-30T00:00:00"/>
    <s v="00000036"/>
    <x v="3"/>
    <x v="3"/>
    <n v="981827"/>
    <n v="0"/>
    <s v="PAGO SUELDOS JUNIO CHRISTIAN TORRES"/>
    <n v="981827"/>
    <x v="0"/>
    <x v="2"/>
    <x v="0"/>
    <x v="0"/>
    <x v="0"/>
    <d v="2024-06-30T00:00:00"/>
    <x v="6"/>
    <s v="00000036"/>
    <x v="0"/>
    <x v="0"/>
    <x v="2"/>
    <x v="0"/>
    <n v="0"/>
    <d v="2024-06-06T00:00:00"/>
    <d v="2024-06-06T00:00:00"/>
    <x v="0"/>
    <x v="3"/>
    <x v="1"/>
    <x v="0"/>
  </r>
  <r>
    <x v="0"/>
    <x v="6"/>
    <d v="2024-06-30T00:00:00"/>
    <s v="00000036"/>
    <x v="0"/>
    <x v="0"/>
    <n v="0"/>
    <n v="657716"/>
    <s v="PAGO SUELDOS JUNIO CATALINA TAPIA"/>
    <n v="-657716"/>
    <x v="0"/>
    <x v="2"/>
    <x v="0"/>
    <x v="0"/>
    <x v="0"/>
    <d v="2024-06-30T00:00:00"/>
    <x v="6"/>
    <s v="00000036"/>
    <x v="0"/>
    <x v="0"/>
    <x v="0"/>
    <x v="0"/>
    <n v="0"/>
    <d v="2024-06-06T00:00:00"/>
    <d v="2024-06-06T00:00:00"/>
    <x v="0"/>
    <x v="0"/>
    <x v="0"/>
    <x v="0"/>
  </r>
  <r>
    <x v="0"/>
    <x v="6"/>
    <d v="2024-06-30T00:00:00"/>
    <s v="00000036"/>
    <x v="0"/>
    <x v="0"/>
    <n v="0"/>
    <n v="981827"/>
    <s v="PAGO SUELDOS JUNIO CHRISTIAN TORRES"/>
    <n v="-981827"/>
    <x v="0"/>
    <x v="2"/>
    <x v="0"/>
    <x v="0"/>
    <x v="0"/>
    <d v="2024-06-30T00:00:00"/>
    <x v="6"/>
    <s v="00000036"/>
    <x v="0"/>
    <x v="0"/>
    <x v="0"/>
    <x v="0"/>
    <n v="0"/>
    <d v="2024-06-06T00:00:00"/>
    <d v="2024-06-06T00:00:00"/>
    <x v="0"/>
    <x v="0"/>
    <x v="0"/>
    <x v="0"/>
  </r>
  <r>
    <x v="0"/>
    <x v="6"/>
    <d v="2024-06-06T00:00:00"/>
    <s v="00000037"/>
    <x v="5"/>
    <x v="5"/>
    <n v="395120"/>
    <n v="0"/>
    <s v="PAGO LEYES SOCIALES ABRIL- MAYO"/>
    <n v="395120"/>
    <x v="0"/>
    <x v="2"/>
    <x v="0"/>
    <x v="0"/>
    <x v="0"/>
    <d v="2024-06-06T00:00:00"/>
    <x v="6"/>
    <s v="00000037"/>
    <x v="0"/>
    <x v="0"/>
    <x v="0"/>
    <x v="0"/>
    <n v="0"/>
    <d v="2024-06-06T00:00:00"/>
    <d v="2024-06-06T00:00:00"/>
    <x v="0"/>
    <x v="5"/>
    <x v="1"/>
    <x v="0"/>
  </r>
  <r>
    <x v="0"/>
    <x v="6"/>
    <d v="2024-06-06T00:00:00"/>
    <s v="00000037"/>
    <x v="5"/>
    <x v="5"/>
    <n v="395120"/>
    <n v="0"/>
    <s v="PAGO LEYES SOCIALES ABRIL- MAYO"/>
    <n v="395120"/>
    <x v="0"/>
    <x v="2"/>
    <x v="0"/>
    <x v="0"/>
    <x v="0"/>
    <d v="2024-06-06T00:00:00"/>
    <x v="6"/>
    <s v="00000037"/>
    <x v="0"/>
    <x v="0"/>
    <x v="0"/>
    <x v="0"/>
    <n v="0"/>
    <d v="2024-06-06T00:00:00"/>
    <d v="2024-06-06T00:00:00"/>
    <x v="0"/>
    <x v="5"/>
    <x v="1"/>
    <x v="0"/>
  </r>
  <r>
    <x v="0"/>
    <x v="6"/>
    <d v="2024-06-06T00:00:00"/>
    <s v="00000037"/>
    <x v="0"/>
    <x v="0"/>
    <n v="0"/>
    <n v="395120"/>
    <s v="PAGO LEYES SOCIALES ABRIL- MAYO"/>
    <n v="-395120"/>
    <x v="0"/>
    <x v="2"/>
    <x v="0"/>
    <x v="0"/>
    <x v="0"/>
    <d v="2024-06-06T00:00:00"/>
    <x v="6"/>
    <s v="00000037"/>
    <x v="0"/>
    <x v="0"/>
    <x v="0"/>
    <x v="0"/>
    <n v="0"/>
    <d v="2024-06-06T00:00:00"/>
    <d v="2024-06-06T00:00:00"/>
    <x v="0"/>
    <x v="0"/>
    <x v="0"/>
    <x v="0"/>
  </r>
  <r>
    <x v="0"/>
    <x v="6"/>
    <d v="2024-06-06T00:00:00"/>
    <s v="00000037"/>
    <x v="0"/>
    <x v="0"/>
    <n v="0"/>
    <n v="395120"/>
    <s v="PAGO LEYES SOCIALES ABRIL- MAYO"/>
    <n v="-395120"/>
    <x v="0"/>
    <x v="2"/>
    <x v="0"/>
    <x v="0"/>
    <x v="0"/>
    <d v="2024-06-06T00:00:00"/>
    <x v="6"/>
    <s v="00000037"/>
    <x v="0"/>
    <x v="0"/>
    <x v="0"/>
    <x v="0"/>
    <n v="0"/>
    <d v="2024-06-06T00:00:00"/>
    <d v="2024-06-06T00:00:00"/>
    <x v="0"/>
    <x v="0"/>
    <x v="0"/>
    <x v="0"/>
  </r>
  <r>
    <x v="0"/>
    <x v="5"/>
    <d v="2024-05-27T00:00:00"/>
    <s v="00000038"/>
    <x v="13"/>
    <x v="13"/>
    <n v="0"/>
    <n v="5000000"/>
    <s v="TRASPASO DESDE LA CSD"/>
    <n v="-5000000"/>
    <x v="0"/>
    <x v="0"/>
    <x v="0"/>
    <x v="0"/>
    <x v="0"/>
    <d v="2024-05-27T00:00:00"/>
    <x v="5"/>
    <s v="00000038"/>
    <x v="0"/>
    <x v="0"/>
    <x v="0"/>
    <x v="0"/>
    <n v="0"/>
    <d v="2024-05-27T00:00:00"/>
    <d v="2024-05-27T00:00:00"/>
    <x v="0"/>
    <x v="13"/>
    <x v="2"/>
    <x v="0"/>
  </r>
  <r>
    <x v="0"/>
    <x v="5"/>
    <d v="2024-05-27T00:00:00"/>
    <s v="00000038"/>
    <x v="0"/>
    <x v="0"/>
    <n v="5000000"/>
    <n v="0"/>
    <s v="TRASPASO DESDE LA CSD"/>
    <n v="5000000"/>
    <x v="0"/>
    <x v="0"/>
    <x v="0"/>
    <x v="0"/>
    <x v="0"/>
    <d v="2024-05-27T00:00:00"/>
    <x v="5"/>
    <s v="00000038"/>
    <x v="0"/>
    <x v="0"/>
    <x v="0"/>
    <x v="0"/>
    <n v="0"/>
    <d v="2024-05-30T00:00:00"/>
    <d v="2024-05-30T00:00:00"/>
    <x v="0"/>
    <x v="0"/>
    <x v="0"/>
    <x v="0"/>
  </r>
  <r>
    <x v="0"/>
    <x v="6"/>
    <d v="2024-06-02T00:00:00"/>
    <s v="00000039"/>
    <x v="0"/>
    <x v="0"/>
    <n v="5000000"/>
    <n v="0"/>
    <s v="TRASPASO DESDE LA SCD"/>
    <n v="5000000"/>
    <x v="0"/>
    <x v="0"/>
    <x v="0"/>
    <x v="0"/>
    <x v="0"/>
    <d v="2024-06-02T00:00:00"/>
    <x v="6"/>
    <s v="00000039"/>
    <x v="0"/>
    <x v="0"/>
    <x v="0"/>
    <x v="0"/>
    <n v="0"/>
    <d v="2024-06-27T00:00:00"/>
    <d v="2024-06-27T00:00:00"/>
    <x v="0"/>
    <x v="0"/>
    <x v="0"/>
    <x v="0"/>
  </r>
  <r>
    <x v="0"/>
    <x v="6"/>
    <d v="2024-06-02T00:00:00"/>
    <s v="00000039"/>
    <x v="13"/>
    <x v="13"/>
    <n v="0"/>
    <n v="5000000"/>
    <s v="TRASPASO DESDE LA SCD"/>
    <n v="-5000000"/>
    <x v="0"/>
    <x v="0"/>
    <x v="0"/>
    <x v="0"/>
    <x v="0"/>
    <d v="2024-06-02T00:00:00"/>
    <x v="6"/>
    <s v="00000039"/>
    <x v="0"/>
    <x v="0"/>
    <x v="0"/>
    <x v="0"/>
    <n v="0"/>
    <d v="2024-06-02T00:00:00"/>
    <d v="2024-06-02T00:00:00"/>
    <x v="0"/>
    <x v="13"/>
    <x v="2"/>
    <x v="0"/>
  </r>
  <r>
    <x v="0"/>
    <x v="6"/>
    <d v="2024-06-02T00:00:00"/>
    <s v="00000040"/>
    <x v="16"/>
    <x v="16"/>
    <n v="70000"/>
    <n v="0"/>
    <s v="PAGO FACTURAS JV ENE-FEB-MAR-ABR"/>
    <n v="70000"/>
    <x v="0"/>
    <x v="2"/>
    <x v="0"/>
    <x v="0"/>
    <x v="0"/>
    <d v="2024-06-02T00:00:00"/>
    <x v="6"/>
    <s v="00000040"/>
    <x v="0"/>
    <x v="0"/>
    <x v="14"/>
    <x v="3"/>
    <n v="1306"/>
    <d v="2024-06-02T00:00:00"/>
    <d v="2024-06-02T00:00:00"/>
    <x v="5"/>
    <x v="16"/>
    <x v="1"/>
    <x v="0"/>
  </r>
  <r>
    <x v="0"/>
    <x v="6"/>
    <d v="2024-06-02T00:00:00"/>
    <s v="00000040"/>
    <x v="16"/>
    <x v="16"/>
    <n v="70000"/>
    <n v="0"/>
    <s v="PAGO FACTURAS JV ENE-FEB-MAR-ABR"/>
    <n v="70000"/>
    <x v="0"/>
    <x v="2"/>
    <x v="0"/>
    <x v="0"/>
    <x v="0"/>
    <d v="2024-06-02T00:00:00"/>
    <x v="6"/>
    <s v="00000040"/>
    <x v="0"/>
    <x v="0"/>
    <x v="14"/>
    <x v="3"/>
    <n v="1306"/>
    <d v="2024-06-02T00:00:00"/>
    <d v="2024-06-02T00:00:00"/>
    <x v="5"/>
    <x v="16"/>
    <x v="1"/>
    <x v="0"/>
  </r>
  <r>
    <x v="0"/>
    <x v="6"/>
    <d v="2024-06-02T00:00:00"/>
    <s v="00000040"/>
    <x v="16"/>
    <x v="16"/>
    <n v="70000"/>
    <n v="0"/>
    <s v="PAGO FACTURAS JV ENE-FEB-MAR-ABR"/>
    <n v="70000"/>
    <x v="0"/>
    <x v="2"/>
    <x v="0"/>
    <x v="0"/>
    <x v="0"/>
    <d v="2024-06-02T00:00:00"/>
    <x v="6"/>
    <s v="00000040"/>
    <x v="0"/>
    <x v="0"/>
    <x v="14"/>
    <x v="3"/>
    <n v="1306"/>
    <d v="2024-06-02T00:00:00"/>
    <d v="2024-06-02T00:00:00"/>
    <x v="5"/>
    <x v="16"/>
    <x v="1"/>
    <x v="0"/>
  </r>
  <r>
    <x v="0"/>
    <x v="6"/>
    <d v="2024-06-02T00:00:00"/>
    <s v="00000040"/>
    <x v="16"/>
    <x v="16"/>
    <n v="70000"/>
    <n v="0"/>
    <s v="PAGO FACTURAS JV ENE-FEB-MAR-ABR"/>
    <n v="70000"/>
    <x v="0"/>
    <x v="2"/>
    <x v="0"/>
    <x v="0"/>
    <x v="0"/>
    <d v="2024-06-02T00:00:00"/>
    <x v="6"/>
    <s v="00000040"/>
    <x v="0"/>
    <x v="0"/>
    <x v="14"/>
    <x v="3"/>
    <n v="1306"/>
    <d v="2024-06-02T00:00:00"/>
    <d v="2024-06-02T00:00:00"/>
    <x v="5"/>
    <x v="16"/>
    <x v="1"/>
    <x v="0"/>
  </r>
  <r>
    <x v="0"/>
    <x v="6"/>
    <d v="2024-06-02T00:00:00"/>
    <s v="00000040"/>
    <x v="0"/>
    <x v="0"/>
    <n v="0"/>
    <n v="280000"/>
    <s v="PAGO FACTURAS JV ENE-FEB-MAR-ABR"/>
    <n v="-280000"/>
    <x v="0"/>
    <x v="2"/>
    <x v="0"/>
    <x v="0"/>
    <x v="0"/>
    <d v="2024-06-02T00:00:00"/>
    <x v="6"/>
    <s v="00000040"/>
    <x v="0"/>
    <x v="0"/>
    <x v="0"/>
    <x v="0"/>
    <n v="0"/>
    <d v="2024-06-02T00:00:00"/>
    <d v="2024-06-02T00:00:00"/>
    <x v="0"/>
    <x v="0"/>
    <x v="0"/>
    <x v="0"/>
  </r>
  <r>
    <x v="0"/>
    <x v="1"/>
    <d v="2024-01-02T00:00:00"/>
    <s v="00000041"/>
    <x v="3"/>
    <x v="3"/>
    <n v="750962"/>
    <n v="0"/>
    <s v="PAGO SUELDOS DIFERENCIAS 2023 CATALINA TAPIA"/>
    <n v="750962"/>
    <x v="0"/>
    <x v="2"/>
    <x v="0"/>
    <x v="0"/>
    <x v="0"/>
    <d v="2024-01-02T00:00:00"/>
    <x v="1"/>
    <s v="00000041"/>
    <x v="0"/>
    <x v="0"/>
    <x v="4"/>
    <x v="0"/>
    <n v="0"/>
    <d v="2024-01-09T00:00:00"/>
    <d v="2024-01-09T00:00:00"/>
    <x v="0"/>
    <x v="3"/>
    <x v="1"/>
    <x v="0"/>
  </r>
  <r>
    <x v="0"/>
    <x v="1"/>
    <d v="2024-01-02T00:00:00"/>
    <s v="00000041"/>
    <x v="3"/>
    <x v="3"/>
    <n v="1055388"/>
    <n v="0"/>
    <s v="PAGO SUELDOS DIFERENCIAS 2023 CHRISTIAN TORRES"/>
    <n v="1055388"/>
    <x v="0"/>
    <x v="2"/>
    <x v="0"/>
    <x v="0"/>
    <x v="0"/>
    <d v="2024-01-02T00:00:00"/>
    <x v="1"/>
    <s v="00000041"/>
    <x v="0"/>
    <x v="0"/>
    <x v="2"/>
    <x v="0"/>
    <n v="0"/>
    <d v="2024-01-09T00:00:00"/>
    <d v="2024-01-09T00:00:00"/>
    <x v="0"/>
    <x v="3"/>
    <x v="1"/>
    <x v="0"/>
  </r>
  <r>
    <x v="0"/>
    <x v="1"/>
    <d v="2024-01-02T00:00:00"/>
    <s v="00000041"/>
    <x v="0"/>
    <x v="0"/>
    <n v="0"/>
    <n v="750962"/>
    <s v="PAGO SUELDOS DIFERENCIAS 2023"/>
    <n v="-750962"/>
    <x v="0"/>
    <x v="2"/>
    <x v="0"/>
    <x v="0"/>
    <x v="0"/>
    <d v="2024-01-02T00:00:00"/>
    <x v="1"/>
    <s v="00000041"/>
    <x v="0"/>
    <x v="0"/>
    <x v="0"/>
    <x v="0"/>
    <n v="0"/>
    <d v="2024-01-09T00:00:00"/>
    <d v="2024-01-09T00:00:00"/>
    <x v="0"/>
    <x v="0"/>
    <x v="0"/>
    <x v="0"/>
  </r>
  <r>
    <x v="0"/>
    <x v="1"/>
    <d v="2024-01-02T00:00:00"/>
    <s v="00000041"/>
    <x v="0"/>
    <x v="0"/>
    <n v="0"/>
    <n v="1055388"/>
    <s v="PAGO SUELDOS DIFERENCIAS 2023"/>
    <n v="-1055388"/>
    <x v="0"/>
    <x v="2"/>
    <x v="0"/>
    <x v="0"/>
    <x v="0"/>
    <d v="2024-01-02T00:00:00"/>
    <x v="1"/>
    <s v="00000041"/>
    <x v="0"/>
    <x v="0"/>
    <x v="0"/>
    <x v="0"/>
    <n v="0"/>
    <d v="2024-01-09T00:00:00"/>
    <d v="2024-01-09T00:00:00"/>
    <x v="0"/>
    <x v="0"/>
    <x v="0"/>
    <x v="0"/>
  </r>
  <r>
    <x v="0"/>
    <x v="7"/>
    <d v="2024-07-30T00:00:00"/>
    <s v="00000042"/>
    <x v="16"/>
    <x v="16"/>
    <n v="0"/>
    <n v="70000"/>
    <s v="FACT N9435 SOCIEDAD DE PROFESIONALES JV"/>
    <n v="-70000"/>
    <x v="0"/>
    <x v="1"/>
    <x v="0"/>
    <x v="0"/>
    <x v="0"/>
    <d v="2024-07-30T00:00:00"/>
    <x v="7"/>
    <s v="00000042"/>
    <x v="0"/>
    <x v="0"/>
    <x v="14"/>
    <x v="6"/>
    <n v="9435"/>
    <d v="2024-07-30T00:00:00"/>
    <d v="2024-07-30T00:00:00"/>
    <x v="5"/>
    <x v="16"/>
    <x v="1"/>
    <x v="0"/>
  </r>
  <r>
    <x v="0"/>
    <x v="7"/>
    <d v="2024-07-30T00:00:00"/>
    <s v="00000042"/>
    <x v="17"/>
    <x v="17"/>
    <n v="70000"/>
    <n v="0"/>
    <s v="FACT N9435 SOCIEDAD DE PROFESIONALES JV"/>
    <n v="70000"/>
    <x v="0"/>
    <x v="1"/>
    <x v="0"/>
    <x v="0"/>
    <x v="0"/>
    <d v="2024-07-30T00:00:00"/>
    <x v="7"/>
    <s v="00000042"/>
    <x v="0"/>
    <x v="0"/>
    <x v="0"/>
    <x v="0"/>
    <n v="0"/>
    <d v="2024-07-30T00:00:00"/>
    <d v="2024-07-30T00:00:00"/>
    <x v="0"/>
    <x v="17"/>
    <x v="3"/>
    <x v="0"/>
  </r>
  <r>
    <x v="0"/>
    <x v="7"/>
    <d v="2024-07-31T00:00:00"/>
    <s v="00000043"/>
    <x v="18"/>
    <x v="18"/>
    <n v="2067867"/>
    <n v="0"/>
    <s v="REMUNERACIONES"/>
    <n v="2067867"/>
    <x v="0"/>
    <x v="1"/>
    <x v="0"/>
    <x v="0"/>
    <x v="0"/>
    <d v="2024-07-31T00:00:00"/>
    <x v="7"/>
    <s v="00000043"/>
    <x v="0"/>
    <x v="0"/>
    <x v="0"/>
    <x v="0"/>
    <n v="0"/>
    <d v="1899-12-31T00:00:00"/>
    <d v="1899-12-31T00:00:00"/>
    <x v="0"/>
    <x v="18"/>
    <x v="3"/>
    <x v="0"/>
  </r>
  <r>
    <x v="0"/>
    <x v="7"/>
    <d v="2024-07-31T00:00:00"/>
    <s v="00000043"/>
    <x v="19"/>
    <x v="19"/>
    <n v="44658"/>
    <n v="0"/>
    <s v="AFC EMPRESA"/>
    <n v="44658"/>
    <x v="0"/>
    <x v="1"/>
    <x v="0"/>
    <x v="0"/>
    <x v="0"/>
    <d v="2024-07-31T00:00:00"/>
    <x v="7"/>
    <s v="00000043"/>
    <x v="0"/>
    <x v="0"/>
    <x v="0"/>
    <x v="0"/>
    <n v="0"/>
    <d v="1899-12-31T00:00:00"/>
    <d v="1899-12-31T00:00:00"/>
    <x v="0"/>
    <x v="19"/>
    <x v="3"/>
    <x v="0"/>
  </r>
  <r>
    <x v="0"/>
    <x v="7"/>
    <d v="2024-07-31T00:00:00"/>
    <s v="00000043"/>
    <x v="19"/>
    <x v="19"/>
    <n v="37401"/>
    <n v="0"/>
    <s v="SIS EMPRESA"/>
    <n v="37401"/>
    <x v="0"/>
    <x v="1"/>
    <x v="0"/>
    <x v="0"/>
    <x v="0"/>
    <d v="2024-07-31T00:00:00"/>
    <x v="7"/>
    <s v="00000043"/>
    <x v="0"/>
    <x v="0"/>
    <x v="0"/>
    <x v="0"/>
    <n v="0"/>
    <d v="1899-12-31T00:00:00"/>
    <d v="1899-12-31T00:00:00"/>
    <x v="0"/>
    <x v="19"/>
    <x v="3"/>
    <x v="0"/>
  </r>
  <r>
    <x v="0"/>
    <x v="7"/>
    <d v="2024-07-31T00:00:00"/>
    <s v="00000043"/>
    <x v="19"/>
    <x v="19"/>
    <n v="17306"/>
    <n v="0"/>
    <s v="ACC TRABAJO"/>
    <n v="17306"/>
    <x v="0"/>
    <x v="1"/>
    <x v="0"/>
    <x v="0"/>
    <x v="0"/>
    <d v="2024-07-31T00:00:00"/>
    <x v="7"/>
    <s v="00000043"/>
    <x v="0"/>
    <x v="0"/>
    <x v="0"/>
    <x v="0"/>
    <n v="0"/>
    <d v="1899-12-31T00:00:00"/>
    <d v="1899-12-31T00:00:00"/>
    <x v="0"/>
    <x v="19"/>
    <x v="3"/>
    <x v="0"/>
  </r>
  <r>
    <x v="0"/>
    <x v="7"/>
    <d v="2024-07-31T00:00:00"/>
    <s v="00000043"/>
    <x v="6"/>
    <x v="6"/>
    <n v="0"/>
    <n v="233620"/>
    <s v="AFP"/>
    <n v="-233620"/>
    <x v="0"/>
    <x v="1"/>
    <x v="0"/>
    <x v="0"/>
    <x v="0"/>
    <d v="2024-07-31T00:00:00"/>
    <x v="7"/>
    <s v="00000043"/>
    <x v="0"/>
    <x v="0"/>
    <x v="0"/>
    <x v="0"/>
    <n v="0"/>
    <d v="1899-12-31T00:00:00"/>
    <d v="1899-12-31T00:00:00"/>
    <x v="0"/>
    <x v="6"/>
    <x v="1"/>
    <x v="0"/>
  </r>
  <r>
    <x v="0"/>
    <x v="7"/>
    <d v="2024-07-31T00:00:00"/>
    <s v="00000043"/>
    <x v="7"/>
    <x v="7"/>
    <n v="0"/>
    <n v="50555"/>
    <s v="ISAPRE"/>
    <n v="-50555"/>
    <x v="0"/>
    <x v="1"/>
    <x v="0"/>
    <x v="0"/>
    <x v="0"/>
    <d v="2024-07-31T00:00:00"/>
    <x v="7"/>
    <s v="00000043"/>
    <x v="0"/>
    <x v="0"/>
    <x v="0"/>
    <x v="0"/>
    <n v="0"/>
    <d v="1899-12-31T00:00:00"/>
    <d v="1899-12-31T00:00:00"/>
    <x v="0"/>
    <x v="7"/>
    <x v="1"/>
    <x v="0"/>
  </r>
  <r>
    <x v="0"/>
    <x v="7"/>
    <d v="2024-07-31T00:00:00"/>
    <s v="00000043"/>
    <x v="8"/>
    <x v="8"/>
    <n v="0"/>
    <n v="72868"/>
    <s v="FONASA"/>
    <n v="-72868"/>
    <x v="0"/>
    <x v="1"/>
    <x v="0"/>
    <x v="0"/>
    <x v="0"/>
    <d v="2024-07-31T00:00:00"/>
    <x v="7"/>
    <s v="00000043"/>
    <x v="0"/>
    <x v="0"/>
    <x v="0"/>
    <x v="0"/>
    <n v="0"/>
    <d v="1899-12-31T00:00:00"/>
    <d v="1899-12-31T00:00:00"/>
    <x v="0"/>
    <x v="8"/>
    <x v="1"/>
    <x v="0"/>
  </r>
  <r>
    <x v="0"/>
    <x v="7"/>
    <d v="2024-07-31T00:00:00"/>
    <s v="00000043"/>
    <x v="6"/>
    <x v="6"/>
    <n v="0"/>
    <n v="55822"/>
    <s v="AFC"/>
    <n v="-55822"/>
    <x v="0"/>
    <x v="1"/>
    <x v="0"/>
    <x v="0"/>
    <x v="0"/>
    <d v="2024-07-31T00:00:00"/>
    <x v="7"/>
    <s v="00000043"/>
    <x v="0"/>
    <x v="0"/>
    <x v="0"/>
    <x v="0"/>
    <n v="0"/>
    <d v="1899-12-31T00:00:00"/>
    <d v="1899-12-31T00:00:00"/>
    <x v="0"/>
    <x v="6"/>
    <x v="1"/>
    <x v="0"/>
  </r>
  <r>
    <x v="0"/>
    <x v="7"/>
    <d v="2024-07-31T00:00:00"/>
    <s v="00000043"/>
    <x v="22"/>
    <x v="22"/>
    <n v="0"/>
    <n v="1640"/>
    <s v="IMP UNICO"/>
    <n v="-1640"/>
    <x v="0"/>
    <x v="1"/>
    <x v="0"/>
    <x v="0"/>
    <x v="0"/>
    <d v="2024-07-31T00:00:00"/>
    <x v="7"/>
    <s v="00000043"/>
    <x v="0"/>
    <x v="0"/>
    <x v="0"/>
    <x v="0"/>
    <n v="0"/>
    <d v="1899-12-31T00:00:00"/>
    <d v="1899-12-31T00:00:00"/>
    <x v="0"/>
    <x v="22"/>
    <x v="1"/>
    <x v="0"/>
  </r>
  <r>
    <x v="0"/>
    <x v="7"/>
    <d v="2024-07-31T00:00:00"/>
    <s v="00000043"/>
    <x v="9"/>
    <x v="9"/>
    <n v="0"/>
    <n v="6831"/>
    <s v="0.6 % CCAF"/>
    <n v="-6831"/>
    <x v="0"/>
    <x v="1"/>
    <x v="0"/>
    <x v="0"/>
    <x v="0"/>
    <d v="2024-07-31T00:00:00"/>
    <x v="7"/>
    <s v="00000043"/>
    <x v="0"/>
    <x v="0"/>
    <x v="0"/>
    <x v="0"/>
    <n v="0"/>
    <d v="1899-12-31T00:00:00"/>
    <d v="1899-12-31T00:00:00"/>
    <x v="0"/>
    <x v="9"/>
    <x v="1"/>
    <x v="0"/>
  </r>
  <r>
    <x v="0"/>
    <x v="7"/>
    <d v="2024-07-31T00:00:00"/>
    <s v="00000043"/>
    <x v="10"/>
    <x v="10"/>
    <n v="0"/>
    <n v="17306"/>
    <s v="ACC DEL TRABAJO"/>
    <n v="-17306"/>
    <x v="0"/>
    <x v="1"/>
    <x v="0"/>
    <x v="0"/>
    <x v="0"/>
    <d v="2024-07-31T00:00:00"/>
    <x v="7"/>
    <s v="00000043"/>
    <x v="0"/>
    <x v="0"/>
    <x v="0"/>
    <x v="0"/>
    <n v="0"/>
    <d v="1899-12-31T00:00:00"/>
    <d v="1899-12-31T00:00:00"/>
    <x v="0"/>
    <x v="10"/>
    <x v="1"/>
    <x v="0"/>
  </r>
  <r>
    <x v="0"/>
    <x v="7"/>
    <d v="2024-07-31T00:00:00"/>
    <s v="00000043"/>
    <x v="3"/>
    <x v="3"/>
    <n v="0"/>
    <n v="1070874"/>
    <s v="LIQUIDO A PAGO Torres Castro Christian Mauricio"/>
    <n v="-1070874"/>
    <x v="0"/>
    <x v="1"/>
    <x v="0"/>
    <x v="0"/>
    <x v="0"/>
    <d v="2024-07-31T00:00:00"/>
    <x v="7"/>
    <s v="00000043"/>
    <x v="0"/>
    <x v="0"/>
    <x v="2"/>
    <x v="0"/>
    <n v="0"/>
    <d v="1899-12-31T00:00:00"/>
    <d v="1899-12-31T00:00:00"/>
    <x v="0"/>
    <x v="3"/>
    <x v="1"/>
    <x v="0"/>
  </r>
  <r>
    <x v="0"/>
    <x v="7"/>
    <d v="2024-07-31T00:00:00"/>
    <s v="00000043"/>
    <x v="3"/>
    <x v="3"/>
    <n v="0"/>
    <n v="657716"/>
    <s v="LIQUIDO A PAGO Tapia Diaz Catalina Ignacia"/>
    <n v="-657716"/>
    <x v="0"/>
    <x v="1"/>
    <x v="0"/>
    <x v="0"/>
    <x v="0"/>
    <d v="2024-07-31T00:00:00"/>
    <x v="7"/>
    <s v="00000043"/>
    <x v="0"/>
    <x v="0"/>
    <x v="4"/>
    <x v="0"/>
    <n v="0"/>
    <d v="1899-12-31T00:00:00"/>
    <d v="1899-12-31T00:00:00"/>
    <x v="0"/>
    <x v="3"/>
    <x v="1"/>
    <x v="0"/>
  </r>
  <r>
    <x v="0"/>
    <x v="7"/>
    <d v="2024-07-31T00:00:00"/>
    <s v="00000044"/>
    <x v="22"/>
    <x v="22"/>
    <n v="1640"/>
    <n v="0"/>
    <s v="CONTAB. F29 JULIO"/>
    <n v="1640"/>
    <x v="0"/>
    <x v="1"/>
    <x v="0"/>
    <x v="0"/>
    <x v="0"/>
    <d v="2024-07-31T00:00:00"/>
    <x v="7"/>
    <s v="00000044"/>
    <x v="0"/>
    <x v="0"/>
    <x v="0"/>
    <x v="0"/>
    <n v="0"/>
    <d v="2024-07-31T00:00:00"/>
    <d v="2024-07-31T00:00:00"/>
    <x v="0"/>
    <x v="22"/>
    <x v="1"/>
    <x v="0"/>
  </r>
  <r>
    <x v="0"/>
    <x v="7"/>
    <d v="2024-07-31T00:00:00"/>
    <s v="00000044"/>
    <x v="11"/>
    <x v="11"/>
    <n v="0"/>
    <n v="1640"/>
    <s v="CONTAB. F29 JULIO"/>
    <n v="-1640"/>
    <x v="0"/>
    <x v="1"/>
    <x v="0"/>
    <x v="0"/>
    <x v="0"/>
    <d v="2024-07-31T00:00:00"/>
    <x v="7"/>
    <s v="00000044"/>
    <x v="0"/>
    <x v="0"/>
    <x v="0"/>
    <x v="0"/>
    <n v="0"/>
    <d v="2024-07-31T00:00:00"/>
    <d v="2024-07-31T00:00:00"/>
    <x v="0"/>
    <x v="11"/>
    <x v="1"/>
    <x v="0"/>
  </r>
  <r>
    <x v="0"/>
    <x v="7"/>
    <d v="2024-07-04T00:00:00"/>
    <s v="00000045"/>
    <x v="16"/>
    <x v="16"/>
    <n v="70000"/>
    <n v="0"/>
    <s v="PAGO FACTURA JV"/>
    <n v="70000"/>
    <x v="0"/>
    <x v="2"/>
    <x v="0"/>
    <x v="0"/>
    <x v="0"/>
    <d v="2024-07-04T00:00:00"/>
    <x v="7"/>
    <s v="00000045"/>
    <x v="0"/>
    <x v="0"/>
    <x v="14"/>
    <x v="3"/>
    <n v="407"/>
    <d v="2024-07-04T00:00:00"/>
    <d v="2024-07-04T00:00:00"/>
    <x v="5"/>
    <x v="16"/>
    <x v="1"/>
    <x v="0"/>
  </r>
  <r>
    <x v="0"/>
    <x v="7"/>
    <d v="2024-07-04T00:00:00"/>
    <s v="00000045"/>
    <x v="0"/>
    <x v="0"/>
    <n v="0"/>
    <n v="70000"/>
    <s v="PAGO FACTURA JV"/>
    <n v="-70000"/>
    <x v="0"/>
    <x v="2"/>
    <x v="0"/>
    <x v="0"/>
    <x v="0"/>
    <d v="2024-07-04T00:00:00"/>
    <x v="7"/>
    <s v="00000045"/>
    <x v="0"/>
    <x v="0"/>
    <x v="0"/>
    <x v="0"/>
    <n v="0"/>
    <d v="2024-07-04T00:00:00"/>
    <d v="2024-07-04T00:00:00"/>
    <x v="0"/>
    <x v="0"/>
    <x v="0"/>
    <x v="0"/>
  </r>
  <r>
    <x v="0"/>
    <x v="7"/>
    <d v="2024-07-17T00:00:00"/>
    <s v="00000048"/>
    <x v="16"/>
    <x v="16"/>
    <n v="79980"/>
    <n v="0"/>
    <s v="PAGO FACTURA SUPER SOFTWARE"/>
    <n v="79980"/>
    <x v="0"/>
    <x v="2"/>
    <x v="0"/>
    <x v="0"/>
    <x v="0"/>
    <d v="2024-07-17T00:00:00"/>
    <x v="7"/>
    <s v="00000048"/>
    <x v="0"/>
    <x v="0"/>
    <x v="1"/>
    <x v="3"/>
    <n v="1707"/>
    <d v="2024-07-17T00:00:00"/>
    <d v="2024-07-17T00:00:00"/>
    <x v="4"/>
    <x v="16"/>
    <x v="1"/>
    <x v="0"/>
  </r>
  <r>
    <x v="0"/>
    <x v="7"/>
    <d v="2024-07-17T00:00:00"/>
    <s v="00000048"/>
    <x v="0"/>
    <x v="0"/>
    <n v="0"/>
    <n v="79980"/>
    <s v="PAGO FACTURA SUPER SOFTWARE"/>
    <n v="-79980"/>
    <x v="0"/>
    <x v="2"/>
    <x v="0"/>
    <x v="0"/>
    <x v="0"/>
    <d v="2024-07-17T00:00:00"/>
    <x v="7"/>
    <s v="00000048"/>
    <x v="0"/>
    <x v="0"/>
    <x v="0"/>
    <x v="0"/>
    <n v="0"/>
    <d v="2024-07-17T00:00:00"/>
    <d v="2024-07-17T00:00:00"/>
    <x v="0"/>
    <x v="0"/>
    <x v="0"/>
    <x v="0"/>
  </r>
  <r>
    <x v="0"/>
    <x v="7"/>
    <d v="2024-07-29T00:00:00"/>
    <s v="00000049"/>
    <x v="3"/>
    <x v="3"/>
    <n v="657716"/>
    <n v="0"/>
    <s v="PAGO SUELDOS JULIO Tapia Diaz Catalina Ignacia"/>
    <n v="657716"/>
    <x v="0"/>
    <x v="2"/>
    <x v="0"/>
    <x v="0"/>
    <x v="0"/>
    <d v="2024-07-29T00:00:00"/>
    <x v="7"/>
    <s v="00000049"/>
    <x v="0"/>
    <x v="0"/>
    <x v="4"/>
    <x v="0"/>
    <n v="0"/>
    <d v="2024-07-17T00:00:00"/>
    <d v="2024-07-17T00:00:00"/>
    <x v="0"/>
    <x v="3"/>
    <x v="1"/>
    <x v="0"/>
  </r>
  <r>
    <x v="0"/>
    <x v="7"/>
    <d v="2024-07-29T00:00:00"/>
    <s v="00000049"/>
    <x v="0"/>
    <x v="0"/>
    <n v="0"/>
    <n v="657716"/>
    <s v="PAGO SUELDOS JULIO Tapia Diaz Catalina Ignacia"/>
    <n v="-657716"/>
    <x v="0"/>
    <x v="2"/>
    <x v="0"/>
    <x v="0"/>
    <x v="0"/>
    <d v="2024-07-29T00:00:00"/>
    <x v="7"/>
    <s v="00000049"/>
    <x v="0"/>
    <x v="0"/>
    <x v="0"/>
    <x v="0"/>
    <n v="0"/>
    <d v="2024-07-17T00:00:00"/>
    <d v="2024-07-17T00:00:00"/>
    <x v="0"/>
    <x v="0"/>
    <x v="0"/>
    <x v="0"/>
  </r>
  <r>
    <x v="0"/>
    <x v="7"/>
    <d v="2024-07-29T00:00:00"/>
    <s v="00000049"/>
    <x v="3"/>
    <x v="3"/>
    <n v="1070874"/>
    <n v="0"/>
    <s v="PAGO SUELDOS JULIO Torres Castro Christian Mauricio"/>
    <n v="1070874"/>
    <x v="0"/>
    <x v="2"/>
    <x v="0"/>
    <x v="0"/>
    <x v="0"/>
    <d v="2024-07-29T00:00:00"/>
    <x v="7"/>
    <s v="00000049"/>
    <x v="0"/>
    <x v="0"/>
    <x v="2"/>
    <x v="0"/>
    <n v="0"/>
    <d v="2024-07-29T00:00:00"/>
    <d v="2024-07-29T00:00:00"/>
    <x v="0"/>
    <x v="3"/>
    <x v="1"/>
    <x v="0"/>
  </r>
  <r>
    <x v="0"/>
    <x v="7"/>
    <d v="2024-07-29T00:00:00"/>
    <s v="00000049"/>
    <x v="0"/>
    <x v="0"/>
    <n v="0"/>
    <n v="1070874"/>
    <s v="PAGO SUELDOS JULIO Torres Castro Christian Mauricio"/>
    <n v="-1070874"/>
    <x v="0"/>
    <x v="2"/>
    <x v="0"/>
    <x v="0"/>
    <x v="0"/>
    <d v="2024-07-29T00:00:00"/>
    <x v="7"/>
    <s v="00000049"/>
    <x v="0"/>
    <x v="0"/>
    <x v="0"/>
    <x v="0"/>
    <n v="0"/>
    <d v="2024-07-29T00:00:00"/>
    <d v="2024-07-29T00:00:00"/>
    <x v="0"/>
    <x v="0"/>
    <x v="0"/>
    <x v="0"/>
  </r>
  <r>
    <x v="0"/>
    <x v="7"/>
    <d v="2024-07-11T00:00:00"/>
    <s v="00000050"/>
    <x v="23"/>
    <x v="23"/>
    <n v="194040"/>
    <n v="0"/>
    <s v="PAGO AVISOS ASAMBLEA MOSTRADOR Y MERCURIO"/>
    <n v="194040"/>
    <x v="0"/>
    <x v="2"/>
    <x v="0"/>
    <x v="0"/>
    <x v="0"/>
    <d v="2024-07-11T00:00:00"/>
    <x v="7"/>
    <s v="00000050"/>
    <x v="0"/>
    <x v="0"/>
    <x v="0"/>
    <x v="0"/>
    <n v="0"/>
    <d v="2024-07-11T00:00:00"/>
    <d v="2024-07-11T00:00:00"/>
    <x v="0"/>
    <x v="23"/>
    <x v="3"/>
    <x v="0"/>
  </r>
  <r>
    <x v="0"/>
    <x v="7"/>
    <d v="2024-07-11T00:00:00"/>
    <s v="00000050"/>
    <x v="0"/>
    <x v="0"/>
    <n v="0"/>
    <n v="194040"/>
    <s v="PAGO AVISOS ASAMBLEA MOSTRADOR Y MERCURIO"/>
    <n v="-194040"/>
    <x v="0"/>
    <x v="2"/>
    <x v="0"/>
    <x v="0"/>
    <x v="0"/>
    <d v="2024-07-11T00:00:00"/>
    <x v="7"/>
    <s v="00000050"/>
    <x v="0"/>
    <x v="0"/>
    <x v="0"/>
    <x v="0"/>
    <n v="0"/>
    <d v="2024-07-11T00:00:00"/>
    <d v="2024-07-11T00:00:00"/>
    <x v="0"/>
    <x v="0"/>
    <x v="0"/>
    <x v="0"/>
  </r>
  <r>
    <x v="0"/>
    <x v="7"/>
    <d v="2024-07-15T00:00:00"/>
    <s v="00000051"/>
    <x v="20"/>
    <x v="20"/>
    <n v="50000"/>
    <n v="0"/>
    <s v="PAGO PROGRAMADOR WEB"/>
    <n v="50000"/>
    <x v="0"/>
    <x v="2"/>
    <x v="0"/>
    <x v="0"/>
    <x v="0"/>
    <d v="2024-07-15T00:00:00"/>
    <x v="7"/>
    <s v="00000051"/>
    <x v="0"/>
    <x v="0"/>
    <x v="0"/>
    <x v="0"/>
    <n v="0"/>
    <d v="2024-07-15T00:00:00"/>
    <d v="2024-07-15T00:00:00"/>
    <x v="0"/>
    <x v="20"/>
    <x v="3"/>
    <x v="0"/>
  </r>
  <r>
    <x v="0"/>
    <x v="7"/>
    <d v="2024-07-15T00:00:00"/>
    <s v="00000051"/>
    <x v="0"/>
    <x v="0"/>
    <n v="0"/>
    <n v="50000"/>
    <s v="PAGO PROGRAMADOR WEB"/>
    <n v="-50000"/>
    <x v="0"/>
    <x v="2"/>
    <x v="0"/>
    <x v="0"/>
    <x v="0"/>
    <d v="2024-07-15T00:00:00"/>
    <x v="7"/>
    <s v="00000051"/>
    <x v="0"/>
    <x v="0"/>
    <x v="0"/>
    <x v="0"/>
    <n v="0"/>
    <d v="2024-07-11T00:00:00"/>
    <d v="2024-07-11T00:00:00"/>
    <x v="0"/>
    <x v="0"/>
    <x v="0"/>
    <x v="0"/>
  </r>
  <r>
    <x v="0"/>
    <x v="8"/>
    <d v="2024-08-04T00:00:00"/>
    <s v="00000052"/>
    <x v="16"/>
    <x v="16"/>
    <n v="0"/>
    <n v="70000"/>
    <s v="FACT N9517 SOCIEDAD DE PROFESIONALES JV"/>
    <n v="-70000"/>
    <x v="0"/>
    <x v="2"/>
    <x v="0"/>
    <x v="0"/>
    <x v="0"/>
    <d v="2024-08-04T00:00:00"/>
    <x v="8"/>
    <s v="00000052"/>
    <x v="0"/>
    <x v="0"/>
    <x v="14"/>
    <x v="6"/>
    <n v="9517"/>
    <d v="2024-08-04T00:00:00"/>
    <d v="2024-08-04T00:00:00"/>
    <x v="5"/>
    <x v="16"/>
    <x v="1"/>
    <x v="0"/>
  </r>
  <r>
    <x v="0"/>
    <x v="8"/>
    <d v="2024-08-04T00:00:00"/>
    <s v="00000052"/>
    <x v="17"/>
    <x v="17"/>
    <n v="70000"/>
    <n v="0"/>
    <s v="FACT N9517 SOCIEDAD DE PROFESIONALES JV"/>
    <n v="70000"/>
    <x v="0"/>
    <x v="2"/>
    <x v="0"/>
    <x v="0"/>
    <x v="0"/>
    <d v="2024-08-04T00:00:00"/>
    <x v="8"/>
    <s v="00000052"/>
    <x v="0"/>
    <x v="0"/>
    <x v="0"/>
    <x v="0"/>
    <n v="0"/>
    <d v="2024-08-04T00:00:00"/>
    <d v="2024-08-04T00:00:00"/>
    <x v="0"/>
    <x v="17"/>
    <x v="3"/>
    <x v="0"/>
  </r>
  <r>
    <x v="0"/>
    <x v="8"/>
    <d v="2024-08-09T00:00:00"/>
    <s v="00000053"/>
    <x v="6"/>
    <x v="6"/>
    <n v="233620"/>
    <n v="0"/>
    <s v="PAGO LEYES SOCIALES JULIO"/>
    <n v="233620"/>
    <x v="0"/>
    <x v="2"/>
    <x v="0"/>
    <x v="0"/>
    <x v="0"/>
    <d v="2024-08-09T00:00:00"/>
    <x v="8"/>
    <s v="00000053"/>
    <x v="0"/>
    <x v="0"/>
    <x v="0"/>
    <x v="0"/>
    <n v="0"/>
    <d v="2024-08-09T00:00:00"/>
    <d v="2024-08-09T00:00:00"/>
    <x v="0"/>
    <x v="6"/>
    <x v="1"/>
    <x v="0"/>
  </r>
  <r>
    <x v="0"/>
    <x v="8"/>
    <d v="2024-08-09T00:00:00"/>
    <s v="00000053"/>
    <x v="7"/>
    <x v="7"/>
    <n v="50555"/>
    <n v="0"/>
    <s v="PAGO LEYES SOCIALES JULIO"/>
    <n v="50555"/>
    <x v="0"/>
    <x v="2"/>
    <x v="0"/>
    <x v="0"/>
    <x v="0"/>
    <d v="2024-08-09T00:00:00"/>
    <x v="8"/>
    <s v="00000053"/>
    <x v="0"/>
    <x v="0"/>
    <x v="0"/>
    <x v="0"/>
    <n v="0"/>
    <d v="2024-08-09T00:00:00"/>
    <d v="2024-08-09T00:00:00"/>
    <x v="0"/>
    <x v="7"/>
    <x v="1"/>
    <x v="0"/>
  </r>
  <r>
    <x v="0"/>
    <x v="8"/>
    <d v="2024-08-09T00:00:00"/>
    <s v="00000053"/>
    <x v="8"/>
    <x v="8"/>
    <n v="72868"/>
    <n v="0"/>
    <s v="PAGO LEYES SOCIALES JULIO"/>
    <n v="72868"/>
    <x v="0"/>
    <x v="2"/>
    <x v="0"/>
    <x v="0"/>
    <x v="0"/>
    <d v="2024-08-09T00:00:00"/>
    <x v="8"/>
    <s v="00000053"/>
    <x v="0"/>
    <x v="0"/>
    <x v="0"/>
    <x v="0"/>
    <n v="0"/>
    <d v="2024-08-09T00:00:00"/>
    <d v="2024-08-09T00:00:00"/>
    <x v="0"/>
    <x v="8"/>
    <x v="1"/>
    <x v="0"/>
  </r>
  <r>
    <x v="0"/>
    <x v="8"/>
    <d v="2024-08-09T00:00:00"/>
    <s v="00000053"/>
    <x v="6"/>
    <x v="6"/>
    <n v="55822"/>
    <n v="0"/>
    <s v="PAGO LEYES SOCIALES JULIO"/>
    <n v="55822"/>
    <x v="0"/>
    <x v="2"/>
    <x v="0"/>
    <x v="0"/>
    <x v="0"/>
    <d v="2024-08-09T00:00:00"/>
    <x v="8"/>
    <s v="00000053"/>
    <x v="0"/>
    <x v="0"/>
    <x v="0"/>
    <x v="0"/>
    <n v="0"/>
    <d v="2024-08-09T00:00:00"/>
    <d v="2024-08-09T00:00:00"/>
    <x v="0"/>
    <x v="6"/>
    <x v="1"/>
    <x v="0"/>
  </r>
  <r>
    <x v="0"/>
    <x v="8"/>
    <d v="2024-08-09T00:00:00"/>
    <s v="00000053"/>
    <x v="9"/>
    <x v="9"/>
    <n v="6831"/>
    <n v="0"/>
    <s v="PAGO LEYES SOCIALES JULIO"/>
    <n v="6831"/>
    <x v="0"/>
    <x v="2"/>
    <x v="0"/>
    <x v="0"/>
    <x v="0"/>
    <d v="2024-08-09T00:00:00"/>
    <x v="8"/>
    <s v="00000053"/>
    <x v="0"/>
    <x v="0"/>
    <x v="0"/>
    <x v="0"/>
    <n v="0"/>
    <d v="2024-08-09T00:00:00"/>
    <d v="2024-08-09T00:00:00"/>
    <x v="0"/>
    <x v="9"/>
    <x v="1"/>
    <x v="0"/>
  </r>
  <r>
    <x v="0"/>
    <x v="8"/>
    <d v="2024-08-09T00:00:00"/>
    <s v="00000053"/>
    <x v="10"/>
    <x v="10"/>
    <n v="17306"/>
    <n v="0"/>
    <s v="PAGO LEYES SOCIALES JULIO"/>
    <n v="17306"/>
    <x v="0"/>
    <x v="2"/>
    <x v="0"/>
    <x v="0"/>
    <x v="0"/>
    <d v="2024-08-09T00:00:00"/>
    <x v="8"/>
    <s v="00000053"/>
    <x v="0"/>
    <x v="0"/>
    <x v="0"/>
    <x v="0"/>
    <n v="0"/>
    <d v="2024-08-09T00:00:00"/>
    <d v="2024-08-09T00:00:00"/>
    <x v="0"/>
    <x v="10"/>
    <x v="1"/>
    <x v="0"/>
  </r>
  <r>
    <x v="0"/>
    <x v="8"/>
    <d v="2024-08-09T00:00:00"/>
    <s v="00000053"/>
    <x v="0"/>
    <x v="0"/>
    <n v="0"/>
    <n v="437002"/>
    <s v="PAGO LEYES SOCIALES JULIO"/>
    <n v="-437002"/>
    <x v="0"/>
    <x v="2"/>
    <x v="0"/>
    <x v="0"/>
    <x v="0"/>
    <d v="2024-08-09T00:00:00"/>
    <x v="8"/>
    <s v="00000053"/>
    <x v="0"/>
    <x v="0"/>
    <x v="0"/>
    <x v="0"/>
    <n v="0"/>
    <d v="2024-08-09T00:00:00"/>
    <d v="2024-08-09T00:00:00"/>
    <x v="0"/>
    <x v="0"/>
    <x v="0"/>
    <x v="0"/>
  </r>
  <r>
    <x v="0"/>
    <x v="8"/>
    <d v="2024-08-09T00:00:00"/>
    <s v="00000054"/>
    <x v="11"/>
    <x v="11"/>
    <n v="1640"/>
    <n v="0"/>
    <s v="PAGO F29 JULIO"/>
    <n v="1640"/>
    <x v="0"/>
    <x v="2"/>
    <x v="0"/>
    <x v="0"/>
    <x v="0"/>
    <d v="2024-08-09T00:00:00"/>
    <x v="8"/>
    <s v="00000054"/>
    <x v="0"/>
    <x v="0"/>
    <x v="0"/>
    <x v="0"/>
    <n v="0"/>
    <d v="2024-08-09T00:00:00"/>
    <d v="2024-08-09T00:00:00"/>
    <x v="0"/>
    <x v="11"/>
    <x v="1"/>
    <x v="0"/>
  </r>
  <r>
    <x v="0"/>
    <x v="8"/>
    <d v="2024-08-09T00:00:00"/>
    <s v="00000054"/>
    <x v="4"/>
    <x v="4"/>
    <n v="0"/>
    <n v="1640"/>
    <s v="PAGO F29 JULIO"/>
    <n v="-1640"/>
    <x v="0"/>
    <x v="2"/>
    <x v="0"/>
    <x v="0"/>
    <x v="0"/>
    <d v="2024-08-09T00:00:00"/>
    <x v="8"/>
    <s v="00000054"/>
    <x v="0"/>
    <x v="0"/>
    <x v="0"/>
    <x v="0"/>
    <n v="0"/>
    <d v="2024-08-09T00:00:00"/>
    <d v="2024-08-09T00:00:00"/>
    <x v="0"/>
    <x v="4"/>
    <x v="1"/>
    <x v="0"/>
  </r>
  <r>
    <x v="0"/>
    <x v="8"/>
    <d v="2024-08-31T00:00:00"/>
    <s v="00000055"/>
    <x v="12"/>
    <x v="12"/>
    <n v="0"/>
    <n v="240166"/>
    <s v="PROVISION VACACIONES AGOSTO"/>
    <n v="-240166"/>
    <x v="0"/>
    <x v="1"/>
    <x v="0"/>
    <x v="0"/>
    <x v="0"/>
    <d v="2024-08-31T00:00:00"/>
    <x v="8"/>
    <s v="00000055"/>
    <x v="0"/>
    <x v="0"/>
    <x v="0"/>
    <x v="0"/>
    <n v="0"/>
    <d v="2024-08-31T00:00:00"/>
    <d v="2024-08-31T00:00:00"/>
    <x v="0"/>
    <x v="12"/>
    <x v="1"/>
    <x v="0"/>
  </r>
  <r>
    <x v="0"/>
    <x v="8"/>
    <d v="2024-08-31T00:00:00"/>
    <s v="00000055"/>
    <x v="21"/>
    <x v="21"/>
    <n v="240166"/>
    <n v="0"/>
    <s v="PROVISION VACACIONES AGOSTO"/>
    <n v="240166"/>
    <x v="0"/>
    <x v="1"/>
    <x v="0"/>
    <x v="0"/>
    <x v="0"/>
    <d v="2024-08-31T00:00:00"/>
    <x v="8"/>
    <s v="00000055"/>
    <x v="0"/>
    <x v="0"/>
    <x v="0"/>
    <x v="0"/>
    <n v="0"/>
    <d v="2024-08-31T00:00:00"/>
    <d v="2024-08-31T00:00:00"/>
    <x v="0"/>
    <x v="21"/>
    <x v="3"/>
    <x v="0"/>
  </r>
  <r>
    <x v="0"/>
    <x v="7"/>
    <d v="2024-07-31T00:00:00"/>
    <s v="00000056"/>
    <x v="12"/>
    <x v="12"/>
    <n v="0"/>
    <n v="145769"/>
    <s v="PROVISION VACACIONES JULIO"/>
    <n v="-145769"/>
    <x v="0"/>
    <x v="1"/>
    <x v="0"/>
    <x v="0"/>
    <x v="0"/>
    <d v="2024-07-31T00:00:00"/>
    <x v="7"/>
    <s v="00000056"/>
    <x v="0"/>
    <x v="0"/>
    <x v="0"/>
    <x v="0"/>
    <n v="0"/>
    <d v="2024-07-31T00:00:00"/>
    <d v="2024-07-31T00:00:00"/>
    <x v="0"/>
    <x v="12"/>
    <x v="1"/>
    <x v="0"/>
  </r>
  <r>
    <x v="0"/>
    <x v="7"/>
    <d v="2024-07-31T00:00:00"/>
    <s v="00000056"/>
    <x v="21"/>
    <x v="21"/>
    <n v="145769"/>
    <n v="0"/>
    <s v="PROVISION VACACIONES JULIO"/>
    <n v="145769"/>
    <x v="0"/>
    <x v="1"/>
    <x v="0"/>
    <x v="0"/>
    <x v="0"/>
    <d v="2024-07-31T00:00:00"/>
    <x v="7"/>
    <s v="00000056"/>
    <x v="0"/>
    <x v="0"/>
    <x v="0"/>
    <x v="0"/>
    <n v="0"/>
    <d v="2024-07-31T00:00:00"/>
    <d v="2024-07-31T00:00:00"/>
    <x v="0"/>
    <x v="21"/>
    <x v="3"/>
    <x v="0"/>
  </r>
  <r>
    <x v="0"/>
    <x v="7"/>
    <d v="2024-07-30T00:00:00"/>
    <s v="00000058"/>
    <x v="6"/>
    <x v="6"/>
    <n v="210566"/>
    <n v="0"/>
    <s v="PAGO LEYES SOCIALES JULIO"/>
    <n v="210566"/>
    <x v="0"/>
    <x v="2"/>
    <x v="0"/>
    <x v="0"/>
    <x v="0"/>
    <d v="2024-07-30T00:00:00"/>
    <x v="7"/>
    <s v="00000058"/>
    <x v="0"/>
    <x v="0"/>
    <x v="0"/>
    <x v="0"/>
    <n v="0"/>
    <d v="2024-07-17T00:00:00"/>
    <d v="2024-07-17T00:00:00"/>
    <x v="0"/>
    <x v="6"/>
    <x v="1"/>
    <x v="0"/>
  </r>
  <r>
    <x v="0"/>
    <x v="7"/>
    <d v="2024-07-30T00:00:00"/>
    <s v="00000058"/>
    <x v="7"/>
    <x v="7"/>
    <n v="50555"/>
    <n v="0"/>
    <s v="PAGO LEYES SOCIALES JULIO"/>
    <n v="50555"/>
    <x v="0"/>
    <x v="2"/>
    <x v="0"/>
    <x v="0"/>
    <x v="0"/>
    <d v="2024-07-30T00:00:00"/>
    <x v="7"/>
    <s v="00000058"/>
    <x v="0"/>
    <x v="0"/>
    <x v="0"/>
    <x v="0"/>
    <n v="0"/>
    <d v="2024-07-17T00:00:00"/>
    <d v="2024-07-17T00:00:00"/>
    <x v="0"/>
    <x v="7"/>
    <x v="1"/>
    <x v="0"/>
  </r>
  <r>
    <x v="0"/>
    <x v="7"/>
    <d v="2024-07-30T00:00:00"/>
    <s v="00000058"/>
    <x v="8"/>
    <x v="8"/>
    <n v="65774"/>
    <n v="0"/>
    <s v="PAGO LEYES SOCIALES JULIO"/>
    <n v="65774"/>
    <x v="0"/>
    <x v="2"/>
    <x v="0"/>
    <x v="0"/>
    <x v="0"/>
    <d v="2024-07-30T00:00:00"/>
    <x v="7"/>
    <s v="00000058"/>
    <x v="0"/>
    <x v="0"/>
    <x v="0"/>
    <x v="0"/>
    <n v="0"/>
    <d v="2024-07-17T00:00:00"/>
    <d v="2024-07-17T00:00:00"/>
    <x v="0"/>
    <x v="8"/>
    <x v="1"/>
    <x v="0"/>
  </r>
  <r>
    <x v="0"/>
    <x v="7"/>
    <d v="2024-07-30T00:00:00"/>
    <s v="00000058"/>
    <x v="6"/>
    <x v="6"/>
    <n v="52497"/>
    <n v="0"/>
    <s v="PAGO LEYES SOCIALES JULIO"/>
    <n v="52497"/>
    <x v="0"/>
    <x v="2"/>
    <x v="0"/>
    <x v="0"/>
    <x v="0"/>
    <d v="2024-07-30T00:00:00"/>
    <x v="7"/>
    <s v="00000058"/>
    <x v="0"/>
    <x v="0"/>
    <x v="0"/>
    <x v="0"/>
    <n v="0"/>
    <d v="2024-07-17T00:00:00"/>
    <d v="2024-07-17T00:00:00"/>
    <x v="0"/>
    <x v="6"/>
    <x v="1"/>
    <x v="0"/>
  </r>
  <r>
    <x v="0"/>
    <x v="7"/>
    <d v="2024-07-30T00:00:00"/>
    <s v="00000058"/>
    <x v="9"/>
    <x v="9"/>
    <n v="6166"/>
    <n v="0"/>
    <s v="PAGO LEYES SOCIALES JULIO"/>
    <n v="6166"/>
    <x v="0"/>
    <x v="2"/>
    <x v="0"/>
    <x v="0"/>
    <x v="0"/>
    <d v="2024-07-30T00:00:00"/>
    <x v="7"/>
    <s v="00000058"/>
    <x v="0"/>
    <x v="0"/>
    <x v="0"/>
    <x v="0"/>
    <n v="0"/>
    <d v="2024-07-17T00:00:00"/>
    <d v="2024-07-17T00:00:00"/>
    <x v="0"/>
    <x v="9"/>
    <x v="1"/>
    <x v="0"/>
  </r>
  <r>
    <x v="0"/>
    <x v="7"/>
    <d v="2024-07-30T00:00:00"/>
    <s v="00000058"/>
    <x v="10"/>
    <x v="10"/>
    <n v="16275"/>
    <n v="0"/>
    <s v="PAGO LEYES SOCIALES JULIO"/>
    <n v="16275"/>
    <x v="0"/>
    <x v="2"/>
    <x v="0"/>
    <x v="0"/>
    <x v="0"/>
    <d v="2024-07-30T00:00:00"/>
    <x v="7"/>
    <s v="00000058"/>
    <x v="0"/>
    <x v="0"/>
    <x v="0"/>
    <x v="0"/>
    <n v="0"/>
    <d v="2024-07-17T00:00:00"/>
    <d v="2024-07-17T00:00:00"/>
    <x v="0"/>
    <x v="10"/>
    <x v="1"/>
    <x v="0"/>
  </r>
  <r>
    <x v="0"/>
    <x v="7"/>
    <d v="2024-07-30T00:00:00"/>
    <s v="00000058"/>
    <x v="0"/>
    <x v="0"/>
    <n v="0"/>
    <n v="401833"/>
    <s v="PAGO LEYES SOCIALES JULIO"/>
    <n v="-401833"/>
    <x v="0"/>
    <x v="2"/>
    <x v="0"/>
    <x v="0"/>
    <x v="0"/>
    <d v="2024-07-30T00:00:00"/>
    <x v="7"/>
    <s v="00000058"/>
    <x v="0"/>
    <x v="0"/>
    <x v="0"/>
    <x v="0"/>
    <n v="0"/>
    <d v="2024-07-17T00:00:00"/>
    <d v="2024-07-17T00:00:00"/>
    <x v="0"/>
    <x v="0"/>
    <x v="0"/>
    <x v="0"/>
  </r>
  <r>
    <x v="0"/>
    <x v="8"/>
    <d v="2024-08-28T00:00:00"/>
    <s v="00000059"/>
    <x v="24"/>
    <x v="24"/>
    <n v="111500"/>
    <n v="0"/>
    <s v="PAGO ARCHIVO JUDICIAL"/>
    <n v="111500"/>
    <x v="0"/>
    <x v="1"/>
    <x v="0"/>
    <x v="0"/>
    <x v="0"/>
    <d v="2024-08-28T00:00:00"/>
    <x v="8"/>
    <s v="00000059"/>
    <x v="0"/>
    <x v="0"/>
    <x v="0"/>
    <x v="0"/>
    <n v="0"/>
    <d v="2024-08-06T00:00:00"/>
    <d v="2024-08-06T00:00:00"/>
    <x v="0"/>
    <x v="24"/>
    <x v="3"/>
    <x v="0"/>
  </r>
  <r>
    <x v="0"/>
    <x v="8"/>
    <d v="2024-08-28T00:00:00"/>
    <s v="00000059"/>
    <x v="0"/>
    <x v="0"/>
    <n v="0"/>
    <n v="111500"/>
    <s v="PAGO ARCHIVO JUDICIAL"/>
    <n v="-111500"/>
    <x v="0"/>
    <x v="1"/>
    <x v="0"/>
    <x v="0"/>
    <x v="0"/>
    <d v="2024-08-28T00:00:00"/>
    <x v="8"/>
    <s v="00000059"/>
    <x v="0"/>
    <x v="0"/>
    <x v="0"/>
    <x v="0"/>
    <n v="0"/>
    <d v="2024-08-06T00:00:00"/>
    <d v="2024-08-06T00:00:00"/>
    <x v="0"/>
    <x v="0"/>
    <x v="0"/>
    <x v="0"/>
  </r>
  <r>
    <x v="0"/>
    <x v="8"/>
    <d v="2024-08-31T00:00:00"/>
    <s v="00000060"/>
    <x v="18"/>
    <x v="18"/>
    <n v="1972863"/>
    <n v="0"/>
    <s v="REMUNERACIONES"/>
    <n v="1972863"/>
    <x v="0"/>
    <x v="1"/>
    <x v="0"/>
    <x v="0"/>
    <x v="0"/>
    <d v="2024-08-31T00:00:00"/>
    <x v="8"/>
    <s v="00000060"/>
    <x v="0"/>
    <x v="0"/>
    <x v="0"/>
    <x v="0"/>
    <n v="0"/>
    <d v="1899-12-31T00:00:00"/>
    <d v="1899-12-31T00:00:00"/>
    <x v="0"/>
    <x v="18"/>
    <x v="3"/>
    <x v="0"/>
  </r>
  <r>
    <x v="0"/>
    <x v="8"/>
    <d v="2024-08-31T00:00:00"/>
    <s v="00000060"/>
    <x v="19"/>
    <x v="19"/>
    <n v="42378"/>
    <n v="0"/>
    <s v="AFC EMPRESA"/>
    <n v="42378"/>
    <x v="0"/>
    <x v="1"/>
    <x v="0"/>
    <x v="0"/>
    <x v="0"/>
    <d v="2024-08-31T00:00:00"/>
    <x v="8"/>
    <s v="00000060"/>
    <x v="0"/>
    <x v="0"/>
    <x v="0"/>
    <x v="0"/>
    <n v="0"/>
    <d v="1899-12-31T00:00:00"/>
    <d v="1899-12-31T00:00:00"/>
    <x v="0"/>
    <x v="19"/>
    <x v="3"/>
    <x v="0"/>
  </r>
  <r>
    <x v="0"/>
    <x v="8"/>
    <d v="2024-08-31T00:00:00"/>
    <s v="00000060"/>
    <x v="19"/>
    <x v="19"/>
    <n v="35491"/>
    <n v="0"/>
    <s v="SIS EMPRESA"/>
    <n v="35491"/>
    <x v="0"/>
    <x v="1"/>
    <x v="0"/>
    <x v="0"/>
    <x v="0"/>
    <d v="2024-08-31T00:00:00"/>
    <x v="8"/>
    <s v="00000060"/>
    <x v="0"/>
    <x v="0"/>
    <x v="0"/>
    <x v="0"/>
    <n v="0"/>
    <d v="1899-12-31T00:00:00"/>
    <d v="1899-12-31T00:00:00"/>
    <x v="0"/>
    <x v="19"/>
    <x v="3"/>
    <x v="0"/>
  </r>
  <r>
    <x v="0"/>
    <x v="8"/>
    <d v="2024-08-31T00:00:00"/>
    <s v="00000060"/>
    <x v="19"/>
    <x v="19"/>
    <n v="16422"/>
    <n v="0"/>
    <s v="ACC TRABAJO"/>
    <n v="16422"/>
    <x v="0"/>
    <x v="1"/>
    <x v="0"/>
    <x v="0"/>
    <x v="0"/>
    <d v="2024-08-31T00:00:00"/>
    <x v="8"/>
    <s v="00000060"/>
    <x v="0"/>
    <x v="0"/>
    <x v="0"/>
    <x v="0"/>
    <n v="0"/>
    <d v="1899-12-31T00:00:00"/>
    <d v="1899-12-31T00:00:00"/>
    <x v="0"/>
    <x v="19"/>
    <x v="3"/>
    <x v="0"/>
  </r>
  <r>
    <x v="0"/>
    <x v="8"/>
    <d v="2024-08-31T00:00:00"/>
    <s v="00000060"/>
    <x v="6"/>
    <x v="6"/>
    <n v="0"/>
    <n v="221659"/>
    <s v="AFP"/>
    <n v="-221659"/>
    <x v="0"/>
    <x v="1"/>
    <x v="0"/>
    <x v="0"/>
    <x v="0"/>
    <d v="2024-08-31T00:00:00"/>
    <x v="8"/>
    <s v="00000060"/>
    <x v="0"/>
    <x v="0"/>
    <x v="0"/>
    <x v="0"/>
    <n v="0"/>
    <d v="1899-12-31T00:00:00"/>
    <d v="1899-12-31T00:00:00"/>
    <x v="0"/>
    <x v="6"/>
    <x v="1"/>
    <x v="0"/>
  </r>
  <r>
    <x v="0"/>
    <x v="8"/>
    <d v="2024-08-31T00:00:00"/>
    <s v="00000060"/>
    <x v="7"/>
    <x v="7"/>
    <n v="0"/>
    <n v="50555"/>
    <s v="ISAPRE"/>
    <n v="-50555"/>
    <x v="0"/>
    <x v="1"/>
    <x v="0"/>
    <x v="0"/>
    <x v="0"/>
    <d v="2024-08-31T00:00:00"/>
    <x v="8"/>
    <s v="00000060"/>
    <x v="0"/>
    <x v="0"/>
    <x v="0"/>
    <x v="0"/>
    <n v="0"/>
    <d v="1899-12-31T00:00:00"/>
    <d v="1899-12-31T00:00:00"/>
    <x v="0"/>
    <x v="7"/>
    <x v="1"/>
    <x v="0"/>
  </r>
  <r>
    <x v="0"/>
    <x v="8"/>
    <d v="2024-08-31T00:00:00"/>
    <s v="00000060"/>
    <x v="8"/>
    <x v="8"/>
    <n v="0"/>
    <n v="66787"/>
    <s v="FONASA"/>
    <n v="-66787"/>
    <x v="0"/>
    <x v="1"/>
    <x v="0"/>
    <x v="0"/>
    <x v="0"/>
    <d v="2024-08-31T00:00:00"/>
    <x v="8"/>
    <s v="00000060"/>
    <x v="0"/>
    <x v="0"/>
    <x v="0"/>
    <x v="0"/>
    <n v="0"/>
    <d v="1899-12-31T00:00:00"/>
    <d v="1899-12-31T00:00:00"/>
    <x v="0"/>
    <x v="8"/>
    <x v="1"/>
    <x v="0"/>
  </r>
  <r>
    <x v="0"/>
    <x v="8"/>
    <d v="2024-08-31T00:00:00"/>
    <s v="00000060"/>
    <x v="6"/>
    <x v="6"/>
    <n v="0"/>
    <n v="52972"/>
    <s v="AFC"/>
    <n v="-52972"/>
    <x v="0"/>
    <x v="1"/>
    <x v="0"/>
    <x v="0"/>
    <x v="0"/>
    <d v="2024-08-31T00:00:00"/>
    <x v="8"/>
    <s v="00000060"/>
    <x v="0"/>
    <x v="0"/>
    <x v="0"/>
    <x v="0"/>
    <n v="0"/>
    <d v="1899-12-31T00:00:00"/>
    <d v="1899-12-31T00:00:00"/>
    <x v="0"/>
    <x v="6"/>
    <x v="1"/>
    <x v="0"/>
  </r>
  <r>
    <x v="0"/>
    <x v="8"/>
    <d v="2024-08-31T00:00:00"/>
    <s v="00000060"/>
    <x v="9"/>
    <x v="9"/>
    <n v="0"/>
    <n v="6261"/>
    <s v="0.6 % CCAF"/>
    <n v="-6261"/>
    <x v="0"/>
    <x v="1"/>
    <x v="0"/>
    <x v="0"/>
    <x v="0"/>
    <d v="2024-08-31T00:00:00"/>
    <x v="8"/>
    <s v="00000060"/>
    <x v="0"/>
    <x v="0"/>
    <x v="0"/>
    <x v="0"/>
    <n v="0"/>
    <d v="1899-12-31T00:00:00"/>
    <d v="1899-12-31T00:00:00"/>
    <x v="0"/>
    <x v="9"/>
    <x v="1"/>
    <x v="0"/>
  </r>
  <r>
    <x v="0"/>
    <x v="8"/>
    <d v="2024-08-31T00:00:00"/>
    <s v="00000060"/>
    <x v="10"/>
    <x v="10"/>
    <n v="0"/>
    <n v="16422"/>
    <s v="ACC DEL TRABAJO"/>
    <n v="-16422"/>
    <x v="0"/>
    <x v="1"/>
    <x v="0"/>
    <x v="0"/>
    <x v="0"/>
    <d v="2024-08-31T00:00:00"/>
    <x v="8"/>
    <s v="00000060"/>
    <x v="0"/>
    <x v="0"/>
    <x v="0"/>
    <x v="0"/>
    <n v="0"/>
    <d v="1899-12-31T00:00:00"/>
    <d v="1899-12-31T00:00:00"/>
    <x v="0"/>
    <x v="10"/>
    <x v="1"/>
    <x v="0"/>
  </r>
  <r>
    <x v="0"/>
    <x v="8"/>
    <d v="2024-08-31T00:00:00"/>
    <s v="00000060"/>
    <x v="3"/>
    <x v="3"/>
    <n v="0"/>
    <n v="994782"/>
    <s v="LIQUIDO A PAGO Torres Castro Christian Mauricio"/>
    <n v="-994782"/>
    <x v="0"/>
    <x v="1"/>
    <x v="0"/>
    <x v="0"/>
    <x v="0"/>
    <d v="2024-08-31T00:00:00"/>
    <x v="8"/>
    <s v="00000060"/>
    <x v="0"/>
    <x v="0"/>
    <x v="2"/>
    <x v="0"/>
    <n v="0"/>
    <d v="1899-12-31T00:00:00"/>
    <d v="1899-12-31T00:00:00"/>
    <x v="0"/>
    <x v="3"/>
    <x v="1"/>
    <x v="0"/>
  </r>
  <r>
    <x v="0"/>
    <x v="8"/>
    <d v="2024-08-31T00:00:00"/>
    <s v="00000060"/>
    <x v="3"/>
    <x v="3"/>
    <n v="0"/>
    <n v="657716"/>
    <s v="LIQUIDO A PAGO Tapia Diaz Catalina Ignacia"/>
    <n v="-657716"/>
    <x v="0"/>
    <x v="1"/>
    <x v="0"/>
    <x v="0"/>
    <x v="0"/>
    <d v="2024-08-31T00:00:00"/>
    <x v="8"/>
    <s v="00000060"/>
    <x v="0"/>
    <x v="0"/>
    <x v="4"/>
    <x v="0"/>
    <n v="0"/>
    <d v="1899-12-31T00:00:00"/>
    <d v="1899-12-31T00:00:00"/>
    <x v="0"/>
    <x v="3"/>
    <x v="1"/>
    <x v="0"/>
  </r>
  <r>
    <x v="0"/>
    <x v="9"/>
    <d v="2024-09-30T00:00:00"/>
    <s v="00000061"/>
    <x v="18"/>
    <x v="18"/>
    <n v="944109"/>
    <n v="0"/>
    <s v="REMUNERACIONES"/>
    <n v="944109"/>
    <x v="0"/>
    <x v="1"/>
    <x v="0"/>
    <x v="0"/>
    <x v="0"/>
    <d v="2024-09-30T00:00:00"/>
    <x v="9"/>
    <s v="00000061"/>
    <x v="0"/>
    <x v="0"/>
    <x v="0"/>
    <x v="0"/>
    <n v="0"/>
    <d v="1899-12-31T00:00:00"/>
    <d v="1899-12-31T00:00:00"/>
    <x v="0"/>
    <x v="18"/>
    <x v="3"/>
    <x v="0"/>
  </r>
  <r>
    <x v="0"/>
    <x v="9"/>
    <d v="2024-09-30T00:00:00"/>
    <s v="00000061"/>
    <x v="19"/>
    <x v="19"/>
    <n v="21071"/>
    <n v="0"/>
    <s v="AFC EMPRESA"/>
    <n v="21071"/>
    <x v="0"/>
    <x v="1"/>
    <x v="0"/>
    <x v="0"/>
    <x v="0"/>
    <d v="2024-09-30T00:00:00"/>
    <x v="9"/>
    <s v="00000061"/>
    <x v="0"/>
    <x v="0"/>
    <x v="0"/>
    <x v="0"/>
    <n v="0"/>
    <d v="1899-12-31T00:00:00"/>
    <d v="1899-12-31T00:00:00"/>
    <x v="0"/>
    <x v="19"/>
    <x v="3"/>
    <x v="0"/>
  </r>
  <r>
    <x v="0"/>
    <x v="9"/>
    <d v="2024-09-30T00:00:00"/>
    <s v="00000061"/>
    <x v="19"/>
    <x v="19"/>
    <n v="17647"/>
    <n v="0"/>
    <s v="SIS EMPRESA"/>
    <n v="17647"/>
    <x v="0"/>
    <x v="1"/>
    <x v="0"/>
    <x v="0"/>
    <x v="0"/>
    <d v="2024-09-30T00:00:00"/>
    <x v="9"/>
    <s v="00000061"/>
    <x v="0"/>
    <x v="0"/>
    <x v="0"/>
    <x v="0"/>
    <n v="0"/>
    <d v="1899-12-31T00:00:00"/>
    <d v="1899-12-31T00:00:00"/>
    <x v="0"/>
    <x v="19"/>
    <x v="3"/>
    <x v="0"/>
  </r>
  <r>
    <x v="0"/>
    <x v="9"/>
    <d v="2024-09-30T00:00:00"/>
    <s v="00000061"/>
    <x v="19"/>
    <x v="19"/>
    <n v="8165"/>
    <n v="0"/>
    <s v="ACC TRABAJO"/>
    <n v="8165"/>
    <x v="0"/>
    <x v="1"/>
    <x v="0"/>
    <x v="0"/>
    <x v="0"/>
    <d v="2024-09-30T00:00:00"/>
    <x v="9"/>
    <s v="00000061"/>
    <x v="0"/>
    <x v="0"/>
    <x v="0"/>
    <x v="0"/>
    <n v="0"/>
    <d v="1899-12-31T00:00:00"/>
    <d v="1899-12-31T00:00:00"/>
    <x v="0"/>
    <x v="19"/>
    <x v="3"/>
    <x v="0"/>
  </r>
  <r>
    <x v="0"/>
    <x v="9"/>
    <d v="2024-09-30T00:00:00"/>
    <s v="00000061"/>
    <x v="6"/>
    <x v="6"/>
    <n v="0"/>
    <n v="109776"/>
    <s v="AFP"/>
    <n v="-109776"/>
    <x v="0"/>
    <x v="1"/>
    <x v="0"/>
    <x v="0"/>
    <x v="0"/>
    <d v="2024-09-30T00:00:00"/>
    <x v="9"/>
    <s v="00000061"/>
    <x v="0"/>
    <x v="0"/>
    <x v="0"/>
    <x v="0"/>
    <n v="0"/>
    <d v="1899-12-31T00:00:00"/>
    <d v="1899-12-31T00:00:00"/>
    <x v="0"/>
    <x v="6"/>
    <x v="1"/>
    <x v="0"/>
  </r>
  <r>
    <x v="0"/>
    <x v="9"/>
    <d v="2024-09-30T00:00:00"/>
    <s v="00000061"/>
    <x v="7"/>
    <x v="7"/>
    <n v="0"/>
    <n v="58990"/>
    <s v="ISAPRE"/>
    <n v="-58990"/>
    <x v="0"/>
    <x v="1"/>
    <x v="0"/>
    <x v="0"/>
    <x v="0"/>
    <d v="2024-09-30T00:00:00"/>
    <x v="9"/>
    <s v="00000061"/>
    <x v="0"/>
    <x v="0"/>
    <x v="0"/>
    <x v="0"/>
    <n v="0"/>
    <d v="1899-12-31T00:00:00"/>
    <d v="1899-12-31T00:00:00"/>
    <x v="0"/>
    <x v="7"/>
    <x v="1"/>
    <x v="0"/>
  </r>
  <r>
    <x v="0"/>
    <x v="9"/>
    <d v="2024-09-30T00:00:00"/>
    <s v="00000061"/>
    <x v="8"/>
    <x v="8"/>
    <n v="0"/>
    <n v="2255"/>
    <s v="FONASA"/>
    <n v="-2255"/>
    <x v="0"/>
    <x v="1"/>
    <x v="0"/>
    <x v="0"/>
    <x v="0"/>
    <d v="2024-09-30T00:00:00"/>
    <x v="9"/>
    <s v="00000061"/>
    <x v="0"/>
    <x v="0"/>
    <x v="0"/>
    <x v="0"/>
    <n v="0"/>
    <d v="1899-12-31T00:00:00"/>
    <d v="1899-12-31T00:00:00"/>
    <x v="0"/>
    <x v="8"/>
    <x v="1"/>
    <x v="0"/>
  </r>
  <r>
    <x v="0"/>
    <x v="9"/>
    <d v="2024-09-30T00:00:00"/>
    <s v="00000061"/>
    <x v="6"/>
    <x v="6"/>
    <n v="0"/>
    <n v="26338"/>
    <s v="AFC"/>
    <n v="-26338"/>
    <x v="0"/>
    <x v="1"/>
    <x v="0"/>
    <x v="0"/>
    <x v="0"/>
    <d v="2024-09-30T00:00:00"/>
    <x v="9"/>
    <s v="00000061"/>
    <x v="0"/>
    <x v="0"/>
    <x v="0"/>
    <x v="0"/>
    <n v="0"/>
    <d v="1899-12-31T00:00:00"/>
    <d v="1899-12-31T00:00:00"/>
    <x v="0"/>
    <x v="6"/>
    <x v="1"/>
    <x v="0"/>
  </r>
  <r>
    <x v="0"/>
    <x v="9"/>
    <d v="2024-09-30T00:00:00"/>
    <s v="00000061"/>
    <x v="2"/>
    <x v="2"/>
    <n v="0"/>
    <n v="76980"/>
    <s v="ANTIC  AGUINALDOS Tapia Diaz Catalina Ignacia"/>
    <n v="-76980"/>
    <x v="0"/>
    <x v="1"/>
    <x v="0"/>
    <x v="0"/>
    <x v="0"/>
    <d v="2024-09-30T00:00:00"/>
    <x v="9"/>
    <s v="00000061"/>
    <x v="0"/>
    <x v="0"/>
    <x v="4"/>
    <x v="0"/>
    <n v="0"/>
    <d v="1899-12-31T00:00:00"/>
    <d v="1899-12-31T00:00:00"/>
    <x v="0"/>
    <x v="2"/>
    <x v="0"/>
    <x v="0"/>
  </r>
  <r>
    <x v="0"/>
    <x v="9"/>
    <d v="2024-09-30T00:00:00"/>
    <s v="00000061"/>
    <x v="9"/>
    <x v="9"/>
    <n v="0"/>
    <n v="13629"/>
    <s v="AHORRO CCAF"/>
    <n v="-13629"/>
    <x v="0"/>
    <x v="1"/>
    <x v="0"/>
    <x v="0"/>
    <x v="0"/>
    <d v="2024-09-30T00:00:00"/>
    <x v="9"/>
    <s v="00000061"/>
    <x v="0"/>
    <x v="0"/>
    <x v="0"/>
    <x v="0"/>
    <n v="0"/>
    <d v="1899-12-31T00:00:00"/>
    <d v="1899-12-31T00:00:00"/>
    <x v="0"/>
    <x v="9"/>
    <x v="1"/>
    <x v="0"/>
  </r>
  <r>
    <x v="0"/>
    <x v="9"/>
    <d v="2024-09-30T00:00:00"/>
    <s v="00000061"/>
    <x v="9"/>
    <x v="9"/>
    <n v="0"/>
    <n v="211"/>
    <s v="0.6 % CCAF"/>
    <n v="-211"/>
    <x v="0"/>
    <x v="1"/>
    <x v="0"/>
    <x v="0"/>
    <x v="0"/>
    <d v="2024-09-30T00:00:00"/>
    <x v="9"/>
    <s v="00000061"/>
    <x v="0"/>
    <x v="0"/>
    <x v="0"/>
    <x v="0"/>
    <n v="0"/>
    <d v="1899-12-31T00:00:00"/>
    <d v="1899-12-31T00:00:00"/>
    <x v="0"/>
    <x v="9"/>
    <x v="1"/>
    <x v="0"/>
  </r>
  <r>
    <x v="0"/>
    <x v="9"/>
    <d v="2024-09-30T00:00:00"/>
    <s v="00000061"/>
    <x v="10"/>
    <x v="10"/>
    <n v="0"/>
    <n v="8165"/>
    <s v="ACC DEL TRABAJO"/>
    <n v="-8165"/>
    <x v="0"/>
    <x v="1"/>
    <x v="0"/>
    <x v="0"/>
    <x v="0"/>
    <d v="2024-09-30T00:00:00"/>
    <x v="9"/>
    <s v="00000061"/>
    <x v="0"/>
    <x v="0"/>
    <x v="0"/>
    <x v="0"/>
    <n v="0"/>
    <d v="1899-12-31T00:00:00"/>
    <d v="1899-12-31T00:00:00"/>
    <x v="0"/>
    <x v="10"/>
    <x v="1"/>
    <x v="0"/>
  </r>
  <r>
    <x v="0"/>
    <x v="9"/>
    <d v="2024-09-30T00:00:00"/>
    <s v="00000061"/>
    <x v="3"/>
    <x v="3"/>
    <n v="0"/>
    <n v="15201"/>
    <s v="LIQUIDO A PAGO Torres Castro Christian Mauricio"/>
    <n v="-15201"/>
    <x v="0"/>
    <x v="1"/>
    <x v="0"/>
    <x v="0"/>
    <x v="0"/>
    <d v="2024-09-30T00:00:00"/>
    <x v="9"/>
    <s v="00000061"/>
    <x v="0"/>
    <x v="0"/>
    <x v="2"/>
    <x v="0"/>
    <n v="0"/>
    <d v="1899-12-31T00:00:00"/>
    <d v="1899-12-31T00:00:00"/>
    <x v="0"/>
    <x v="3"/>
    <x v="1"/>
    <x v="0"/>
  </r>
  <r>
    <x v="0"/>
    <x v="9"/>
    <d v="2024-09-30T00:00:00"/>
    <s v="00000061"/>
    <x v="3"/>
    <x v="3"/>
    <n v="0"/>
    <n v="679447"/>
    <s v="LIQUIDO A PAGO Tapia Diaz Catalina Ignacia"/>
    <n v="-679447"/>
    <x v="0"/>
    <x v="1"/>
    <x v="0"/>
    <x v="0"/>
    <x v="0"/>
    <d v="2024-09-30T00:00:00"/>
    <x v="9"/>
    <s v="00000061"/>
    <x v="0"/>
    <x v="0"/>
    <x v="4"/>
    <x v="0"/>
    <n v="0"/>
    <d v="1899-12-31T00:00:00"/>
    <d v="1899-12-31T00:00:00"/>
    <x v="0"/>
    <x v="3"/>
    <x v="1"/>
    <x v="0"/>
  </r>
  <r>
    <x v="0"/>
    <x v="9"/>
    <d v="2024-09-30T00:00:00"/>
    <s v="00000062"/>
    <x v="16"/>
    <x v="16"/>
    <n v="0"/>
    <n v="70000"/>
    <s v="FACT N9596 SOCIEDAD DE PROFESIONALES JV"/>
    <n v="-70000"/>
    <x v="0"/>
    <x v="0"/>
    <x v="0"/>
    <x v="0"/>
    <x v="0"/>
    <d v="2024-09-30T00:00:00"/>
    <x v="9"/>
    <s v="00000062"/>
    <x v="0"/>
    <x v="0"/>
    <x v="14"/>
    <x v="4"/>
    <n v="9596"/>
    <d v="2024-09-04T00:00:00"/>
    <d v="2024-09-04T00:00:00"/>
    <x v="3"/>
    <x v="16"/>
    <x v="1"/>
    <x v="0"/>
  </r>
  <r>
    <x v="0"/>
    <x v="9"/>
    <d v="2024-09-30T00:00:00"/>
    <s v="00000062"/>
    <x v="17"/>
    <x v="17"/>
    <n v="70000"/>
    <n v="0"/>
    <s v="FACT N9596 SOCIEDAD DE PROFESIONALES JV"/>
    <n v="70000"/>
    <x v="0"/>
    <x v="0"/>
    <x v="0"/>
    <x v="0"/>
    <x v="0"/>
    <d v="2024-09-30T00:00:00"/>
    <x v="9"/>
    <s v="00000062"/>
    <x v="0"/>
    <x v="0"/>
    <x v="0"/>
    <x v="0"/>
    <n v="0"/>
    <d v="2024-09-30T00:00:00"/>
    <d v="2024-09-30T00:00:00"/>
    <x v="0"/>
    <x v="17"/>
    <x v="3"/>
    <x v="0"/>
  </r>
  <r>
    <x v="0"/>
    <x v="10"/>
    <d v="2024-10-05T00:00:00"/>
    <s v="00000063"/>
    <x v="16"/>
    <x v="16"/>
    <n v="0"/>
    <n v="70000"/>
    <s v="FACT N9676 SOCIEDAD DE PROFESIONALES JV"/>
    <n v="-70000"/>
    <x v="0"/>
    <x v="1"/>
    <x v="0"/>
    <x v="0"/>
    <x v="0"/>
    <d v="2024-10-05T00:00:00"/>
    <x v="10"/>
    <s v="00000063"/>
    <x v="0"/>
    <x v="0"/>
    <x v="14"/>
    <x v="6"/>
    <n v="9676"/>
    <d v="2024-10-05T00:00:00"/>
    <d v="2024-10-05T00:00:00"/>
    <x v="5"/>
    <x v="16"/>
    <x v="1"/>
    <x v="0"/>
  </r>
  <r>
    <x v="0"/>
    <x v="10"/>
    <d v="2024-10-05T00:00:00"/>
    <s v="00000063"/>
    <x v="17"/>
    <x v="17"/>
    <n v="70000"/>
    <n v="0"/>
    <s v="FACT N9676 SOCIEDAD DE PROFESIONALES JV"/>
    <n v="70000"/>
    <x v="0"/>
    <x v="1"/>
    <x v="0"/>
    <x v="0"/>
    <x v="0"/>
    <d v="2024-10-05T00:00:00"/>
    <x v="10"/>
    <s v="00000063"/>
    <x v="0"/>
    <x v="0"/>
    <x v="0"/>
    <x v="0"/>
    <n v="0"/>
    <d v="2024-10-05T00:00:00"/>
    <d v="2024-10-05T00:00:00"/>
    <x v="0"/>
    <x v="17"/>
    <x v="3"/>
    <x v="0"/>
  </r>
  <r>
    <x v="0"/>
    <x v="10"/>
    <d v="2024-10-31T00:00:00"/>
    <s v="00000064"/>
    <x v="18"/>
    <x v="18"/>
    <n v="1790045"/>
    <n v="0"/>
    <s v="REMUNERACIONES"/>
    <n v="1790045"/>
    <x v="0"/>
    <x v="1"/>
    <x v="0"/>
    <x v="0"/>
    <x v="0"/>
    <d v="2024-10-31T00:00:00"/>
    <x v="10"/>
    <s v="00000064"/>
    <x v="0"/>
    <x v="0"/>
    <x v="0"/>
    <x v="0"/>
    <n v="0"/>
    <d v="1899-12-31T00:00:00"/>
    <d v="1899-12-31T00:00:00"/>
    <x v="0"/>
    <x v="18"/>
    <x v="3"/>
    <x v="0"/>
  </r>
  <r>
    <x v="0"/>
    <x v="10"/>
    <d v="2024-10-31T00:00:00"/>
    <s v="00000064"/>
    <x v="19"/>
    <x v="19"/>
    <n v="38474"/>
    <n v="0"/>
    <s v="AFC EMPRESA"/>
    <n v="38474"/>
    <x v="0"/>
    <x v="1"/>
    <x v="0"/>
    <x v="0"/>
    <x v="0"/>
    <d v="2024-10-31T00:00:00"/>
    <x v="10"/>
    <s v="00000064"/>
    <x v="0"/>
    <x v="0"/>
    <x v="0"/>
    <x v="0"/>
    <n v="0"/>
    <d v="1899-12-31T00:00:00"/>
    <d v="1899-12-31T00:00:00"/>
    <x v="0"/>
    <x v="19"/>
    <x v="3"/>
    <x v="0"/>
  </r>
  <r>
    <x v="0"/>
    <x v="10"/>
    <d v="2024-10-31T00:00:00"/>
    <s v="00000064"/>
    <x v="19"/>
    <x v="19"/>
    <n v="24046"/>
    <n v="0"/>
    <s v="SIS EMPRESA"/>
    <n v="24046"/>
    <x v="0"/>
    <x v="1"/>
    <x v="0"/>
    <x v="0"/>
    <x v="0"/>
    <d v="2024-10-31T00:00:00"/>
    <x v="10"/>
    <s v="00000064"/>
    <x v="0"/>
    <x v="0"/>
    <x v="0"/>
    <x v="0"/>
    <n v="0"/>
    <d v="1899-12-31T00:00:00"/>
    <d v="1899-12-31T00:00:00"/>
    <x v="0"/>
    <x v="19"/>
    <x v="3"/>
    <x v="0"/>
  </r>
  <r>
    <x v="0"/>
    <x v="10"/>
    <d v="2024-10-31T00:00:00"/>
    <s v="00000064"/>
    <x v="19"/>
    <x v="19"/>
    <n v="14909"/>
    <n v="0"/>
    <s v="ACC TRABAJO"/>
    <n v="14909"/>
    <x v="0"/>
    <x v="1"/>
    <x v="0"/>
    <x v="0"/>
    <x v="0"/>
    <d v="2024-10-31T00:00:00"/>
    <x v="10"/>
    <s v="00000064"/>
    <x v="0"/>
    <x v="0"/>
    <x v="0"/>
    <x v="0"/>
    <n v="0"/>
    <d v="1899-12-31T00:00:00"/>
    <d v="1899-12-31T00:00:00"/>
    <x v="0"/>
    <x v="19"/>
    <x v="3"/>
    <x v="0"/>
  </r>
  <r>
    <x v="0"/>
    <x v="10"/>
    <d v="2024-10-31T00:00:00"/>
    <s v="00000064"/>
    <x v="6"/>
    <x v="6"/>
    <n v="0"/>
    <n v="198111"/>
    <s v="AFP"/>
    <n v="-198111"/>
    <x v="0"/>
    <x v="1"/>
    <x v="0"/>
    <x v="0"/>
    <x v="0"/>
    <d v="2024-10-31T00:00:00"/>
    <x v="10"/>
    <s v="00000064"/>
    <x v="0"/>
    <x v="0"/>
    <x v="0"/>
    <x v="0"/>
    <n v="0"/>
    <d v="1899-12-31T00:00:00"/>
    <d v="1899-12-31T00:00:00"/>
    <x v="0"/>
    <x v="6"/>
    <x v="1"/>
    <x v="0"/>
  </r>
  <r>
    <x v="0"/>
    <x v="10"/>
    <d v="2024-10-31T00:00:00"/>
    <s v="00000064"/>
    <x v="7"/>
    <x v="7"/>
    <n v="0"/>
    <n v="231869"/>
    <s v="ISAPRE"/>
    <n v="-231869"/>
    <x v="0"/>
    <x v="1"/>
    <x v="0"/>
    <x v="0"/>
    <x v="0"/>
    <d v="2024-10-31T00:00:00"/>
    <x v="10"/>
    <s v="00000064"/>
    <x v="0"/>
    <x v="0"/>
    <x v="0"/>
    <x v="0"/>
    <n v="0"/>
    <d v="1899-12-31T00:00:00"/>
    <d v="1899-12-31T00:00:00"/>
    <x v="0"/>
    <x v="7"/>
    <x v="1"/>
    <x v="0"/>
  </r>
  <r>
    <x v="0"/>
    <x v="10"/>
    <d v="2024-10-31T00:00:00"/>
    <s v="00000064"/>
    <x v="6"/>
    <x v="6"/>
    <n v="0"/>
    <n v="48092"/>
    <s v="AFC"/>
    <n v="-48092"/>
    <x v="0"/>
    <x v="1"/>
    <x v="0"/>
    <x v="0"/>
    <x v="0"/>
    <d v="2024-10-31T00:00:00"/>
    <x v="10"/>
    <s v="00000064"/>
    <x v="0"/>
    <x v="0"/>
    <x v="0"/>
    <x v="0"/>
    <n v="0"/>
    <d v="1899-12-31T00:00:00"/>
    <d v="1899-12-31T00:00:00"/>
    <x v="0"/>
    <x v="6"/>
    <x v="1"/>
    <x v="0"/>
  </r>
  <r>
    <x v="0"/>
    <x v="10"/>
    <d v="2024-10-31T00:00:00"/>
    <s v="00000064"/>
    <x v="10"/>
    <x v="10"/>
    <n v="0"/>
    <n v="14909"/>
    <s v="ACC DEL TRABAJO"/>
    <n v="-14909"/>
    <x v="0"/>
    <x v="1"/>
    <x v="0"/>
    <x v="0"/>
    <x v="0"/>
    <d v="2024-10-31T00:00:00"/>
    <x v="10"/>
    <s v="00000064"/>
    <x v="0"/>
    <x v="0"/>
    <x v="0"/>
    <x v="0"/>
    <n v="0"/>
    <d v="1899-12-31T00:00:00"/>
    <d v="1899-12-31T00:00:00"/>
    <x v="0"/>
    <x v="10"/>
    <x v="1"/>
    <x v="0"/>
  </r>
  <r>
    <x v="0"/>
    <x v="10"/>
    <d v="2024-10-31T00:00:00"/>
    <s v="00000064"/>
    <x v="3"/>
    <x v="3"/>
    <n v="0"/>
    <n v="716777"/>
    <s v="LIQUIDO A PAGO Castillo Ruiz Maria Fernanda"/>
    <n v="-716777"/>
    <x v="0"/>
    <x v="1"/>
    <x v="0"/>
    <x v="0"/>
    <x v="0"/>
    <d v="2024-10-31T00:00:00"/>
    <x v="10"/>
    <s v="00000064"/>
    <x v="0"/>
    <x v="0"/>
    <x v="17"/>
    <x v="0"/>
    <n v="0"/>
    <d v="1899-12-31T00:00:00"/>
    <d v="1899-12-31T00:00:00"/>
    <x v="0"/>
    <x v="3"/>
    <x v="1"/>
    <x v="0"/>
  </r>
  <r>
    <x v="0"/>
    <x v="10"/>
    <d v="2024-10-31T00:00:00"/>
    <s v="00000064"/>
    <x v="3"/>
    <x v="3"/>
    <n v="0"/>
    <n v="657716"/>
    <s v="LIQUIDO A PAGO Tapia Diaz Catalina Ignacia"/>
    <n v="-657716"/>
    <x v="0"/>
    <x v="1"/>
    <x v="0"/>
    <x v="0"/>
    <x v="0"/>
    <d v="2024-10-31T00:00:00"/>
    <x v="10"/>
    <s v="00000064"/>
    <x v="0"/>
    <x v="0"/>
    <x v="4"/>
    <x v="0"/>
    <n v="0"/>
    <d v="1899-12-31T00:00:00"/>
    <d v="1899-12-31T00:00:00"/>
    <x v="0"/>
    <x v="3"/>
    <x v="1"/>
    <x v="0"/>
  </r>
  <r>
    <x v="0"/>
    <x v="9"/>
    <d v="2024-09-02T00:00:00"/>
    <s v="00000065"/>
    <x v="3"/>
    <x v="3"/>
    <n v="994782"/>
    <n v="0"/>
    <s v="PAGO SUELDOS AGOSTO MAURICIO TORRES"/>
    <n v="994782"/>
    <x v="0"/>
    <x v="2"/>
    <x v="0"/>
    <x v="0"/>
    <x v="0"/>
    <d v="2024-09-02T00:00:00"/>
    <x v="9"/>
    <s v="00000065"/>
    <x v="0"/>
    <x v="0"/>
    <x v="2"/>
    <x v="0"/>
    <n v="0"/>
    <d v="2024-09-02T00:00:00"/>
    <d v="2024-09-02T00:00:00"/>
    <x v="0"/>
    <x v="3"/>
    <x v="1"/>
    <x v="0"/>
  </r>
  <r>
    <x v="0"/>
    <x v="9"/>
    <d v="2024-09-02T00:00:00"/>
    <s v="00000065"/>
    <x v="3"/>
    <x v="3"/>
    <n v="657716"/>
    <n v="0"/>
    <s v="PAGO SUELDOS AGOSTO CATALINA TAPIA"/>
    <n v="657716"/>
    <x v="0"/>
    <x v="2"/>
    <x v="0"/>
    <x v="0"/>
    <x v="0"/>
    <d v="2024-09-02T00:00:00"/>
    <x v="9"/>
    <s v="00000065"/>
    <x v="0"/>
    <x v="0"/>
    <x v="4"/>
    <x v="0"/>
    <n v="0"/>
    <d v="2024-09-02T00:00:00"/>
    <d v="2024-09-02T00:00:00"/>
    <x v="0"/>
    <x v="3"/>
    <x v="1"/>
    <x v="0"/>
  </r>
  <r>
    <x v="0"/>
    <x v="9"/>
    <d v="2024-09-02T00:00:00"/>
    <s v="00000065"/>
    <x v="0"/>
    <x v="0"/>
    <n v="0"/>
    <n v="994782"/>
    <s v="PAGO SUELDOS AGOSTO MAURICIO TORRES"/>
    <n v="-994782"/>
    <x v="0"/>
    <x v="2"/>
    <x v="0"/>
    <x v="0"/>
    <x v="0"/>
    <d v="2024-09-02T00:00:00"/>
    <x v="9"/>
    <s v="00000065"/>
    <x v="0"/>
    <x v="0"/>
    <x v="0"/>
    <x v="0"/>
    <n v="0"/>
    <d v="2024-09-02T00:00:00"/>
    <d v="2024-09-02T00:00:00"/>
    <x v="0"/>
    <x v="0"/>
    <x v="0"/>
    <x v="0"/>
  </r>
  <r>
    <x v="0"/>
    <x v="9"/>
    <d v="2024-09-02T00:00:00"/>
    <s v="00000065"/>
    <x v="0"/>
    <x v="0"/>
    <n v="0"/>
    <n v="657716"/>
    <s v="PAGO SUELDOS AGOSTO CATALINA TAPIA"/>
    <n v="-657716"/>
    <x v="0"/>
    <x v="2"/>
    <x v="0"/>
    <x v="0"/>
    <x v="0"/>
    <d v="2024-09-02T00:00:00"/>
    <x v="9"/>
    <s v="00000065"/>
    <x v="0"/>
    <x v="0"/>
    <x v="0"/>
    <x v="0"/>
    <n v="0"/>
    <d v="2024-09-02T00:00:00"/>
    <d v="2024-09-02T00:00:00"/>
    <x v="0"/>
    <x v="0"/>
    <x v="0"/>
    <x v="0"/>
  </r>
  <r>
    <x v="0"/>
    <x v="9"/>
    <d v="2024-09-05T00:00:00"/>
    <s v="00000066"/>
    <x v="2"/>
    <x v="2"/>
    <n v="76980"/>
    <n v="0"/>
    <s v="PAGO ANTICIPO AGUINALDO CATALINA TAPIA"/>
    <n v="76980"/>
    <x v="0"/>
    <x v="2"/>
    <x v="0"/>
    <x v="0"/>
    <x v="0"/>
    <d v="2024-09-05T00:00:00"/>
    <x v="9"/>
    <s v="00000066"/>
    <x v="0"/>
    <x v="0"/>
    <x v="4"/>
    <x v="0"/>
    <n v="0"/>
    <d v="2024-09-05T00:00:00"/>
    <d v="2024-09-05T00:00:00"/>
    <x v="0"/>
    <x v="2"/>
    <x v="0"/>
    <x v="0"/>
  </r>
  <r>
    <x v="0"/>
    <x v="9"/>
    <d v="2024-09-05T00:00:00"/>
    <s v="00000066"/>
    <x v="0"/>
    <x v="0"/>
    <n v="0"/>
    <n v="76980"/>
    <s v="PAGO ANTICIPO AGUINALDO"/>
    <n v="-76980"/>
    <x v="0"/>
    <x v="2"/>
    <x v="0"/>
    <x v="0"/>
    <x v="0"/>
    <d v="2024-09-05T00:00:00"/>
    <x v="9"/>
    <s v="00000066"/>
    <x v="0"/>
    <x v="0"/>
    <x v="0"/>
    <x v="0"/>
    <n v="0"/>
    <d v="2024-09-05T00:00:00"/>
    <d v="2024-09-05T00:00:00"/>
    <x v="0"/>
    <x v="0"/>
    <x v="0"/>
    <x v="0"/>
  </r>
  <r>
    <x v="0"/>
    <x v="9"/>
    <d v="2024-09-05T00:00:00"/>
    <s v="00000067"/>
    <x v="16"/>
    <x v="16"/>
    <n v="70000"/>
    <n v="0"/>
    <s v="PAGO FACTURA SOCIEDAD DE PROFESIONALES JV"/>
    <n v="70000"/>
    <x v="0"/>
    <x v="2"/>
    <x v="0"/>
    <x v="0"/>
    <x v="0"/>
    <d v="2024-09-05T00:00:00"/>
    <x v="9"/>
    <s v="00000067"/>
    <x v="0"/>
    <x v="0"/>
    <x v="14"/>
    <x v="3"/>
    <n v="509"/>
    <d v="2024-09-05T00:00:00"/>
    <d v="2024-09-05T00:00:00"/>
    <x v="5"/>
    <x v="16"/>
    <x v="1"/>
    <x v="0"/>
  </r>
  <r>
    <x v="0"/>
    <x v="9"/>
    <d v="2024-09-05T00:00:00"/>
    <s v="00000067"/>
    <x v="0"/>
    <x v="0"/>
    <n v="0"/>
    <n v="70000"/>
    <s v="PAGO FACTURA SOCIEDAD DE PROFESIONALES JV"/>
    <n v="-70000"/>
    <x v="0"/>
    <x v="2"/>
    <x v="0"/>
    <x v="0"/>
    <x v="0"/>
    <d v="2024-09-05T00:00:00"/>
    <x v="9"/>
    <s v="00000067"/>
    <x v="0"/>
    <x v="0"/>
    <x v="0"/>
    <x v="0"/>
    <n v="0"/>
    <d v="2024-09-05T00:00:00"/>
    <d v="2024-09-05T00:00:00"/>
    <x v="0"/>
    <x v="0"/>
    <x v="0"/>
    <x v="0"/>
  </r>
  <r>
    <x v="0"/>
    <x v="9"/>
    <d v="2024-09-05T00:00:00"/>
    <s v="00000068"/>
    <x v="13"/>
    <x v="13"/>
    <n v="0"/>
    <n v="5000000"/>
    <s v="TRASPASO DESDE LA SCD"/>
    <n v="-5000000"/>
    <x v="0"/>
    <x v="0"/>
    <x v="0"/>
    <x v="0"/>
    <x v="0"/>
    <d v="2024-09-05T00:00:00"/>
    <x v="9"/>
    <s v="00000068"/>
    <x v="0"/>
    <x v="0"/>
    <x v="0"/>
    <x v="0"/>
    <n v="0"/>
    <d v="2024-09-05T00:00:00"/>
    <d v="2024-09-05T00:00:00"/>
    <x v="0"/>
    <x v="13"/>
    <x v="2"/>
    <x v="0"/>
  </r>
  <r>
    <x v="0"/>
    <x v="9"/>
    <d v="2024-09-05T00:00:00"/>
    <s v="00000068"/>
    <x v="0"/>
    <x v="0"/>
    <n v="5000000"/>
    <n v="0"/>
    <s v="TRASPASO DESDE LA SCD"/>
    <n v="5000000"/>
    <x v="0"/>
    <x v="0"/>
    <x v="0"/>
    <x v="0"/>
    <x v="0"/>
    <d v="2024-09-05T00:00:00"/>
    <x v="9"/>
    <s v="00000068"/>
    <x v="0"/>
    <x v="0"/>
    <x v="0"/>
    <x v="0"/>
    <n v="0"/>
    <d v="2024-09-05T00:00:00"/>
    <d v="2024-09-05T00:00:00"/>
    <x v="0"/>
    <x v="0"/>
    <x v="0"/>
    <x v="0"/>
  </r>
  <r>
    <x v="0"/>
    <x v="9"/>
    <d v="2024-09-11T00:00:00"/>
    <s v="00000069"/>
    <x v="6"/>
    <x v="6"/>
    <n v="221659"/>
    <n v="0"/>
    <s v="PAGO LEYES SOCIALES AGOSTO"/>
    <n v="221659"/>
    <x v="0"/>
    <x v="2"/>
    <x v="0"/>
    <x v="0"/>
    <x v="0"/>
    <d v="2024-09-11T00:00:00"/>
    <x v="9"/>
    <s v="00000069"/>
    <x v="0"/>
    <x v="0"/>
    <x v="0"/>
    <x v="0"/>
    <n v="0"/>
    <d v="2024-09-11T00:00:00"/>
    <d v="2024-09-11T00:00:00"/>
    <x v="0"/>
    <x v="6"/>
    <x v="1"/>
    <x v="0"/>
  </r>
  <r>
    <x v="0"/>
    <x v="9"/>
    <d v="2024-09-11T00:00:00"/>
    <s v="00000069"/>
    <x v="7"/>
    <x v="7"/>
    <n v="50555"/>
    <n v="0"/>
    <s v="PAGO LEYES SOCIALES AGOSTO"/>
    <n v="50555"/>
    <x v="0"/>
    <x v="2"/>
    <x v="0"/>
    <x v="0"/>
    <x v="0"/>
    <d v="2024-09-11T00:00:00"/>
    <x v="9"/>
    <s v="00000069"/>
    <x v="0"/>
    <x v="0"/>
    <x v="0"/>
    <x v="0"/>
    <n v="0"/>
    <d v="2024-09-11T00:00:00"/>
    <d v="2024-09-11T00:00:00"/>
    <x v="0"/>
    <x v="7"/>
    <x v="1"/>
    <x v="0"/>
  </r>
  <r>
    <x v="0"/>
    <x v="9"/>
    <d v="2024-09-11T00:00:00"/>
    <s v="00000069"/>
    <x v="8"/>
    <x v="8"/>
    <n v="66787"/>
    <n v="0"/>
    <s v="PAGO LEYES SOCIALES AGOSTO"/>
    <n v="66787"/>
    <x v="0"/>
    <x v="2"/>
    <x v="0"/>
    <x v="0"/>
    <x v="0"/>
    <d v="2024-09-11T00:00:00"/>
    <x v="9"/>
    <s v="00000069"/>
    <x v="0"/>
    <x v="0"/>
    <x v="0"/>
    <x v="0"/>
    <n v="0"/>
    <d v="2024-09-11T00:00:00"/>
    <d v="2024-09-11T00:00:00"/>
    <x v="0"/>
    <x v="8"/>
    <x v="1"/>
    <x v="0"/>
  </r>
  <r>
    <x v="0"/>
    <x v="9"/>
    <d v="2024-09-11T00:00:00"/>
    <s v="00000069"/>
    <x v="6"/>
    <x v="6"/>
    <n v="52972"/>
    <n v="0"/>
    <s v="PAGO LEYES SOCIALES AGOSTO"/>
    <n v="52972"/>
    <x v="0"/>
    <x v="2"/>
    <x v="0"/>
    <x v="0"/>
    <x v="0"/>
    <d v="2024-09-11T00:00:00"/>
    <x v="9"/>
    <s v="00000069"/>
    <x v="0"/>
    <x v="0"/>
    <x v="0"/>
    <x v="0"/>
    <n v="0"/>
    <d v="2024-09-11T00:00:00"/>
    <d v="2024-09-11T00:00:00"/>
    <x v="0"/>
    <x v="6"/>
    <x v="1"/>
    <x v="0"/>
  </r>
  <r>
    <x v="0"/>
    <x v="9"/>
    <d v="2024-09-11T00:00:00"/>
    <s v="00000069"/>
    <x v="9"/>
    <x v="9"/>
    <n v="6261"/>
    <n v="0"/>
    <s v="PAGO LEYES SOCIALES AGOSTO"/>
    <n v="6261"/>
    <x v="0"/>
    <x v="2"/>
    <x v="0"/>
    <x v="0"/>
    <x v="0"/>
    <d v="2024-09-11T00:00:00"/>
    <x v="9"/>
    <s v="00000069"/>
    <x v="0"/>
    <x v="0"/>
    <x v="0"/>
    <x v="0"/>
    <n v="0"/>
    <d v="2024-09-11T00:00:00"/>
    <d v="2024-09-11T00:00:00"/>
    <x v="0"/>
    <x v="9"/>
    <x v="1"/>
    <x v="0"/>
  </r>
  <r>
    <x v="0"/>
    <x v="9"/>
    <d v="2024-09-11T00:00:00"/>
    <s v="00000069"/>
    <x v="10"/>
    <x v="10"/>
    <n v="16422"/>
    <n v="0"/>
    <s v="PAGO LEYES SOCIALES AGOSTO"/>
    <n v="16422"/>
    <x v="0"/>
    <x v="2"/>
    <x v="0"/>
    <x v="0"/>
    <x v="0"/>
    <d v="2024-09-11T00:00:00"/>
    <x v="9"/>
    <s v="00000069"/>
    <x v="0"/>
    <x v="0"/>
    <x v="0"/>
    <x v="0"/>
    <n v="0"/>
    <d v="2024-09-11T00:00:00"/>
    <d v="2024-09-11T00:00:00"/>
    <x v="0"/>
    <x v="10"/>
    <x v="1"/>
    <x v="0"/>
  </r>
  <r>
    <x v="0"/>
    <x v="9"/>
    <d v="2024-09-11T00:00:00"/>
    <s v="00000069"/>
    <x v="5"/>
    <x v="5"/>
    <n v="0"/>
    <n v="414655"/>
    <s v="PAGO LEYES SOCIALES AGOSTO"/>
    <n v="-414655"/>
    <x v="0"/>
    <x v="2"/>
    <x v="0"/>
    <x v="0"/>
    <x v="0"/>
    <d v="2024-09-11T00:00:00"/>
    <x v="9"/>
    <s v="00000069"/>
    <x v="0"/>
    <x v="0"/>
    <x v="0"/>
    <x v="0"/>
    <n v="0"/>
    <d v="2024-09-11T00:00:00"/>
    <d v="2024-09-11T00:00:00"/>
    <x v="0"/>
    <x v="5"/>
    <x v="1"/>
    <x v="0"/>
  </r>
  <r>
    <x v="0"/>
    <x v="9"/>
    <d v="2024-09-11T00:00:00"/>
    <s v="00000069"/>
    <x v="6"/>
    <x v="6"/>
    <n v="0"/>
    <n v="1"/>
    <s v="PAGO LEYES SOCIALES AGOSTO"/>
    <n v="-1"/>
    <x v="0"/>
    <x v="2"/>
    <x v="0"/>
    <x v="0"/>
    <x v="0"/>
    <d v="2024-09-11T00:00:00"/>
    <x v="9"/>
    <s v="00000069"/>
    <x v="0"/>
    <x v="0"/>
    <x v="0"/>
    <x v="0"/>
    <n v="0"/>
    <d v="2024-09-11T00:00:00"/>
    <d v="2024-09-11T00:00:00"/>
    <x v="0"/>
    <x v="6"/>
    <x v="1"/>
    <x v="0"/>
  </r>
  <r>
    <x v="0"/>
    <x v="9"/>
    <d v="2024-09-11T00:00:00"/>
    <s v="00000070"/>
    <x v="5"/>
    <x v="5"/>
    <n v="414655"/>
    <n v="0"/>
    <s v="PAGO SCD LEYES SOCIALES"/>
    <n v="414655"/>
    <x v="0"/>
    <x v="2"/>
    <x v="0"/>
    <x v="0"/>
    <x v="0"/>
    <d v="2024-09-11T00:00:00"/>
    <x v="9"/>
    <s v="00000070"/>
    <x v="0"/>
    <x v="0"/>
    <x v="0"/>
    <x v="0"/>
    <n v="0"/>
    <d v="2024-09-11T00:00:00"/>
    <d v="2024-09-11T00:00:00"/>
    <x v="0"/>
    <x v="5"/>
    <x v="1"/>
    <x v="0"/>
  </r>
  <r>
    <x v="0"/>
    <x v="9"/>
    <d v="2024-09-11T00:00:00"/>
    <s v="00000070"/>
    <x v="0"/>
    <x v="0"/>
    <n v="0"/>
    <n v="414655"/>
    <s v="PAGO SCD LEYES SOCIALES"/>
    <n v="-414655"/>
    <x v="0"/>
    <x v="2"/>
    <x v="0"/>
    <x v="0"/>
    <x v="0"/>
    <d v="2024-09-11T00:00:00"/>
    <x v="9"/>
    <s v="00000070"/>
    <x v="0"/>
    <x v="0"/>
    <x v="0"/>
    <x v="0"/>
    <n v="0"/>
    <d v="2024-09-11T00:00:00"/>
    <d v="2024-09-11T00:00:00"/>
    <x v="0"/>
    <x v="0"/>
    <x v="0"/>
    <x v="0"/>
  </r>
  <r>
    <x v="0"/>
    <x v="10"/>
    <d v="2024-10-01T00:00:00"/>
    <s v="00000071"/>
    <x v="3"/>
    <x v="3"/>
    <n v="607170"/>
    <n v="0"/>
    <s v="PAGO SUELDOS SEPTIEMBRE CATALINA TAPIA"/>
    <n v="607170"/>
    <x v="0"/>
    <x v="2"/>
    <x v="0"/>
    <x v="0"/>
    <x v="0"/>
    <d v="2024-10-01T00:00:00"/>
    <x v="10"/>
    <s v="00000071"/>
    <x v="0"/>
    <x v="0"/>
    <x v="4"/>
    <x v="0"/>
    <n v="0"/>
    <d v="2024-10-01T00:00:00"/>
    <d v="2024-10-01T00:00:00"/>
    <x v="0"/>
    <x v="3"/>
    <x v="1"/>
    <x v="0"/>
  </r>
  <r>
    <x v="0"/>
    <x v="10"/>
    <d v="2024-10-01T00:00:00"/>
    <s v="00000071"/>
    <x v="3"/>
    <x v="3"/>
    <n v="657716"/>
    <n v="0"/>
    <s v="PAGO SUELDOS SEPTIEMBRE CHRISTIAN TORRES"/>
    <n v="657716"/>
    <x v="0"/>
    <x v="2"/>
    <x v="0"/>
    <x v="0"/>
    <x v="0"/>
    <d v="2024-10-01T00:00:00"/>
    <x v="10"/>
    <s v="00000071"/>
    <x v="0"/>
    <x v="0"/>
    <x v="2"/>
    <x v="0"/>
    <n v="0"/>
    <d v="2024-10-01T00:00:00"/>
    <d v="2024-10-01T00:00:00"/>
    <x v="0"/>
    <x v="3"/>
    <x v="1"/>
    <x v="0"/>
  </r>
  <r>
    <x v="0"/>
    <x v="10"/>
    <d v="2024-10-01T00:00:00"/>
    <s v="00000071"/>
    <x v="0"/>
    <x v="0"/>
    <n v="0"/>
    <n v="607170"/>
    <s v="PAGO SUELDOS SEPTIEMBRE CATALINA TAPIA"/>
    <n v="-607170"/>
    <x v="0"/>
    <x v="2"/>
    <x v="0"/>
    <x v="0"/>
    <x v="0"/>
    <d v="2024-10-01T00:00:00"/>
    <x v="10"/>
    <s v="00000071"/>
    <x v="0"/>
    <x v="0"/>
    <x v="0"/>
    <x v="0"/>
    <n v="0"/>
    <d v="2024-10-01T00:00:00"/>
    <d v="2024-10-01T00:00:00"/>
    <x v="0"/>
    <x v="0"/>
    <x v="0"/>
    <x v="0"/>
  </r>
  <r>
    <x v="0"/>
    <x v="10"/>
    <d v="2024-10-01T00:00:00"/>
    <s v="00000071"/>
    <x v="0"/>
    <x v="0"/>
    <n v="0"/>
    <n v="657716"/>
    <s v="PAGO SUELDOS SEPTIEMBRE CHRISTIAN TORRES"/>
    <n v="-657716"/>
    <x v="0"/>
    <x v="2"/>
    <x v="0"/>
    <x v="0"/>
    <x v="0"/>
    <d v="2024-10-01T00:00:00"/>
    <x v="10"/>
    <s v="00000071"/>
    <x v="0"/>
    <x v="0"/>
    <x v="0"/>
    <x v="0"/>
    <n v="0"/>
    <d v="2024-10-01T00:00:00"/>
    <d v="2024-10-01T00:00:00"/>
    <x v="0"/>
    <x v="0"/>
    <x v="0"/>
    <x v="0"/>
  </r>
  <r>
    <x v="0"/>
    <x v="10"/>
    <d v="2024-10-01T00:00:00"/>
    <s v="00000072"/>
    <x v="16"/>
    <x v="16"/>
    <n v="70000"/>
    <n v="0"/>
    <s v="PAGO FACTURA JV"/>
    <n v="70000"/>
    <x v="0"/>
    <x v="2"/>
    <x v="0"/>
    <x v="0"/>
    <x v="0"/>
    <d v="2024-10-01T00:00:00"/>
    <x v="10"/>
    <s v="00000072"/>
    <x v="0"/>
    <x v="0"/>
    <x v="14"/>
    <x v="3"/>
    <n v="110"/>
    <d v="2024-10-01T00:00:00"/>
    <d v="2024-10-01T00:00:00"/>
    <x v="5"/>
    <x v="16"/>
    <x v="1"/>
    <x v="0"/>
  </r>
  <r>
    <x v="0"/>
    <x v="10"/>
    <d v="2024-10-01T00:00:00"/>
    <s v="00000072"/>
    <x v="0"/>
    <x v="0"/>
    <n v="0"/>
    <n v="70000"/>
    <s v="PAGO FACTURA JV"/>
    <n v="-70000"/>
    <x v="0"/>
    <x v="2"/>
    <x v="0"/>
    <x v="0"/>
    <x v="0"/>
    <d v="2024-10-01T00:00:00"/>
    <x v="10"/>
    <s v="00000072"/>
    <x v="0"/>
    <x v="0"/>
    <x v="0"/>
    <x v="0"/>
    <n v="0"/>
    <d v="2024-10-01T00:00:00"/>
    <d v="2024-10-01T00:00:00"/>
    <x v="0"/>
    <x v="0"/>
    <x v="0"/>
    <x v="0"/>
  </r>
  <r>
    <x v="0"/>
    <x v="10"/>
    <d v="2024-10-08T00:00:00"/>
    <s v="00000073"/>
    <x v="6"/>
    <x v="6"/>
    <n v="109776"/>
    <n v="0"/>
    <s v="PAGO LEYES SOCIALES SEPTIEMBRE"/>
    <n v="109776"/>
    <x v="0"/>
    <x v="2"/>
    <x v="0"/>
    <x v="0"/>
    <x v="0"/>
    <d v="2024-10-08T00:00:00"/>
    <x v="10"/>
    <s v="00000073"/>
    <x v="0"/>
    <x v="0"/>
    <x v="0"/>
    <x v="0"/>
    <n v="0"/>
    <d v="2024-10-08T00:00:00"/>
    <d v="2024-10-08T00:00:00"/>
    <x v="0"/>
    <x v="6"/>
    <x v="1"/>
    <x v="0"/>
  </r>
  <r>
    <x v="0"/>
    <x v="10"/>
    <d v="2024-10-08T00:00:00"/>
    <s v="00000073"/>
    <x v="7"/>
    <x v="7"/>
    <n v="58990"/>
    <n v="0"/>
    <s v="PAGO LEYES SOCIALES SEPTIEMBRE"/>
    <n v="58990"/>
    <x v="0"/>
    <x v="2"/>
    <x v="0"/>
    <x v="0"/>
    <x v="0"/>
    <d v="2024-10-08T00:00:00"/>
    <x v="10"/>
    <s v="00000073"/>
    <x v="0"/>
    <x v="0"/>
    <x v="0"/>
    <x v="0"/>
    <n v="0"/>
    <d v="2024-10-08T00:00:00"/>
    <d v="2024-10-08T00:00:00"/>
    <x v="0"/>
    <x v="7"/>
    <x v="1"/>
    <x v="0"/>
  </r>
  <r>
    <x v="0"/>
    <x v="10"/>
    <d v="2024-10-08T00:00:00"/>
    <s v="00000073"/>
    <x v="8"/>
    <x v="8"/>
    <n v="2255"/>
    <n v="0"/>
    <s v="PAGO LEYES SOCIALES SEPTIEMBRE"/>
    <n v="2255"/>
    <x v="0"/>
    <x v="2"/>
    <x v="0"/>
    <x v="0"/>
    <x v="0"/>
    <d v="2024-10-08T00:00:00"/>
    <x v="10"/>
    <s v="00000073"/>
    <x v="0"/>
    <x v="0"/>
    <x v="0"/>
    <x v="0"/>
    <n v="0"/>
    <d v="2024-10-08T00:00:00"/>
    <d v="2024-10-08T00:00:00"/>
    <x v="0"/>
    <x v="8"/>
    <x v="1"/>
    <x v="0"/>
  </r>
  <r>
    <x v="0"/>
    <x v="10"/>
    <d v="2024-10-08T00:00:00"/>
    <s v="00000073"/>
    <x v="9"/>
    <x v="9"/>
    <n v="211"/>
    <n v="0"/>
    <s v="PAGO LEYES SOCIALES SEPTIEMBRE"/>
    <n v="211"/>
    <x v="0"/>
    <x v="2"/>
    <x v="0"/>
    <x v="0"/>
    <x v="0"/>
    <d v="2024-10-08T00:00:00"/>
    <x v="10"/>
    <s v="00000073"/>
    <x v="0"/>
    <x v="0"/>
    <x v="0"/>
    <x v="0"/>
    <n v="0"/>
    <d v="2024-10-08T00:00:00"/>
    <d v="2024-10-08T00:00:00"/>
    <x v="0"/>
    <x v="9"/>
    <x v="1"/>
    <x v="0"/>
  </r>
  <r>
    <x v="0"/>
    <x v="10"/>
    <d v="2024-10-08T00:00:00"/>
    <s v="00000073"/>
    <x v="10"/>
    <x v="10"/>
    <n v="8165"/>
    <n v="0"/>
    <s v="PAGO LEYES SOCIALES SEPTIEMBRE"/>
    <n v="8165"/>
    <x v="0"/>
    <x v="2"/>
    <x v="0"/>
    <x v="0"/>
    <x v="0"/>
    <d v="2024-10-08T00:00:00"/>
    <x v="10"/>
    <s v="00000073"/>
    <x v="0"/>
    <x v="0"/>
    <x v="0"/>
    <x v="0"/>
    <n v="0"/>
    <d v="2024-10-08T00:00:00"/>
    <d v="2024-10-08T00:00:00"/>
    <x v="0"/>
    <x v="10"/>
    <x v="1"/>
    <x v="0"/>
  </r>
  <r>
    <x v="0"/>
    <x v="10"/>
    <d v="2024-10-08T00:00:00"/>
    <s v="00000073"/>
    <x v="6"/>
    <x v="6"/>
    <n v="26338"/>
    <n v="0"/>
    <s v="PAGO LEYES SOCIALES SEPTIEMBRE"/>
    <n v="26338"/>
    <x v="0"/>
    <x v="2"/>
    <x v="0"/>
    <x v="0"/>
    <x v="0"/>
    <d v="2024-10-08T00:00:00"/>
    <x v="10"/>
    <s v="00000073"/>
    <x v="0"/>
    <x v="0"/>
    <x v="0"/>
    <x v="0"/>
    <n v="0"/>
    <d v="2024-10-08T00:00:00"/>
    <d v="2024-10-08T00:00:00"/>
    <x v="0"/>
    <x v="6"/>
    <x v="1"/>
    <x v="0"/>
  </r>
  <r>
    <x v="0"/>
    <x v="10"/>
    <d v="2024-10-08T00:00:00"/>
    <s v="00000073"/>
    <x v="9"/>
    <x v="9"/>
    <n v="13629"/>
    <n v="0"/>
    <s v="PAGO LEYES SOCIALES SEPTIEMBRE"/>
    <n v="13629"/>
    <x v="0"/>
    <x v="2"/>
    <x v="0"/>
    <x v="0"/>
    <x v="0"/>
    <d v="2024-10-08T00:00:00"/>
    <x v="10"/>
    <s v="00000073"/>
    <x v="0"/>
    <x v="0"/>
    <x v="0"/>
    <x v="0"/>
    <n v="0"/>
    <d v="2024-10-08T00:00:00"/>
    <d v="2024-10-08T00:00:00"/>
    <x v="0"/>
    <x v="9"/>
    <x v="1"/>
    <x v="0"/>
  </r>
  <r>
    <x v="0"/>
    <x v="10"/>
    <d v="2024-10-08T00:00:00"/>
    <s v="00000073"/>
    <x v="5"/>
    <x v="5"/>
    <n v="0"/>
    <n v="219364"/>
    <s v="PAGO LEYES SOCIALES SEPTIEMBRE"/>
    <n v="-219364"/>
    <x v="0"/>
    <x v="2"/>
    <x v="0"/>
    <x v="0"/>
    <x v="0"/>
    <d v="2024-10-08T00:00:00"/>
    <x v="10"/>
    <s v="00000073"/>
    <x v="0"/>
    <x v="0"/>
    <x v="0"/>
    <x v="0"/>
    <n v="0"/>
    <d v="2024-10-08T00:00:00"/>
    <d v="2024-10-08T00:00:00"/>
    <x v="0"/>
    <x v="5"/>
    <x v="1"/>
    <x v="0"/>
  </r>
  <r>
    <x v="0"/>
    <x v="10"/>
    <d v="2024-10-08T00:00:00"/>
    <s v="00000075"/>
    <x v="5"/>
    <x v="5"/>
    <n v="219364"/>
    <n v="0"/>
    <s v="PAGO SCD LEYES SOCIALES SEPT"/>
    <n v="219364"/>
    <x v="0"/>
    <x v="2"/>
    <x v="0"/>
    <x v="0"/>
    <x v="0"/>
    <d v="2024-10-08T00:00:00"/>
    <x v="10"/>
    <s v="00000075"/>
    <x v="0"/>
    <x v="0"/>
    <x v="0"/>
    <x v="0"/>
    <n v="0"/>
    <d v="2024-10-08T00:00:00"/>
    <d v="2024-10-08T00:00:00"/>
    <x v="0"/>
    <x v="5"/>
    <x v="1"/>
    <x v="0"/>
  </r>
  <r>
    <x v="0"/>
    <x v="10"/>
    <d v="2024-10-08T00:00:00"/>
    <s v="00000075"/>
    <x v="0"/>
    <x v="0"/>
    <n v="0"/>
    <n v="219364"/>
    <s v="PAGO SCD LEYES SOCIALES SEPT"/>
    <n v="-219364"/>
    <x v="0"/>
    <x v="2"/>
    <x v="0"/>
    <x v="0"/>
    <x v="0"/>
    <d v="2024-10-08T00:00:00"/>
    <x v="10"/>
    <s v="00000075"/>
    <x v="0"/>
    <x v="0"/>
    <x v="0"/>
    <x v="0"/>
    <n v="0"/>
    <d v="2024-10-08T00:00:00"/>
    <d v="2024-10-08T00:00:00"/>
    <x v="0"/>
    <x v="0"/>
    <x v="0"/>
    <x v="0"/>
  </r>
  <r>
    <x v="0"/>
    <x v="10"/>
    <d v="2024-10-30T00:00:00"/>
    <s v="00000076"/>
    <x v="3"/>
    <x v="3"/>
    <n v="657716"/>
    <n v="0"/>
    <s v="PAGO SUELDOS OCTUBRE CATALINA TAPIA"/>
    <n v="657716"/>
    <x v="0"/>
    <x v="2"/>
    <x v="0"/>
    <x v="0"/>
    <x v="0"/>
    <d v="2024-10-30T00:00:00"/>
    <x v="10"/>
    <s v="00000076"/>
    <x v="0"/>
    <x v="0"/>
    <x v="4"/>
    <x v="0"/>
    <n v="0"/>
    <d v="2024-10-08T00:00:00"/>
    <d v="2024-10-08T00:00:00"/>
    <x v="0"/>
    <x v="3"/>
    <x v="1"/>
    <x v="0"/>
  </r>
  <r>
    <x v="0"/>
    <x v="10"/>
    <d v="2024-10-30T00:00:00"/>
    <s v="00000076"/>
    <x v="3"/>
    <x v="3"/>
    <n v="716777"/>
    <n v="0"/>
    <s v="PAGO SUELDOS OCTUBRE FERNANDA CASTILLO"/>
    <n v="716777"/>
    <x v="0"/>
    <x v="2"/>
    <x v="0"/>
    <x v="0"/>
    <x v="0"/>
    <d v="2024-10-30T00:00:00"/>
    <x v="10"/>
    <s v="00000076"/>
    <x v="0"/>
    <x v="0"/>
    <x v="17"/>
    <x v="0"/>
    <n v="0"/>
    <d v="2024-10-08T00:00:00"/>
    <d v="2024-10-08T00:00:00"/>
    <x v="0"/>
    <x v="3"/>
    <x v="1"/>
    <x v="0"/>
  </r>
  <r>
    <x v="0"/>
    <x v="10"/>
    <d v="2024-10-30T00:00:00"/>
    <s v="00000076"/>
    <x v="0"/>
    <x v="0"/>
    <n v="0"/>
    <n v="657716"/>
    <s v="PAGO SUELDOS OCTUBRE CATALINA TAPIA"/>
    <n v="-657716"/>
    <x v="0"/>
    <x v="2"/>
    <x v="0"/>
    <x v="0"/>
    <x v="0"/>
    <d v="2024-10-30T00:00:00"/>
    <x v="10"/>
    <s v="00000076"/>
    <x v="0"/>
    <x v="0"/>
    <x v="0"/>
    <x v="0"/>
    <n v="0"/>
    <d v="2024-10-08T00:00:00"/>
    <d v="2024-10-08T00:00:00"/>
    <x v="0"/>
    <x v="0"/>
    <x v="0"/>
    <x v="0"/>
  </r>
  <r>
    <x v="0"/>
    <x v="10"/>
    <d v="2024-10-30T00:00:00"/>
    <s v="00000076"/>
    <x v="0"/>
    <x v="0"/>
    <n v="0"/>
    <n v="716777"/>
    <s v="PAGO SUELDOS OCTUBRE FERNANDA CASTILLO"/>
    <n v="-716777"/>
    <x v="0"/>
    <x v="2"/>
    <x v="0"/>
    <x v="0"/>
    <x v="0"/>
    <d v="2024-10-30T00:00:00"/>
    <x v="10"/>
    <s v="00000076"/>
    <x v="0"/>
    <x v="0"/>
    <x v="0"/>
    <x v="0"/>
    <n v="0"/>
    <d v="2024-10-08T00:00:00"/>
    <d v="2024-10-08T00:00:00"/>
    <x v="0"/>
    <x v="0"/>
    <x v="0"/>
    <x v="0"/>
  </r>
  <r>
    <x v="0"/>
    <x v="9"/>
    <d v="2024-09-25T00:00:00"/>
    <s v="00000077"/>
    <x v="24"/>
    <x v="24"/>
    <n v="74800"/>
    <n v="0"/>
    <s v="PAGO CATALINA TAPIA FORMALIZACION DE DCMTO"/>
    <n v="74800"/>
    <x v="0"/>
    <x v="2"/>
    <x v="0"/>
    <x v="0"/>
    <x v="0"/>
    <d v="2024-09-25T00:00:00"/>
    <x v="9"/>
    <s v="00000077"/>
    <x v="0"/>
    <x v="0"/>
    <x v="0"/>
    <x v="0"/>
    <n v="0"/>
    <d v="2024-09-25T00:00:00"/>
    <d v="2024-09-25T00:00:00"/>
    <x v="0"/>
    <x v="24"/>
    <x v="3"/>
    <x v="0"/>
  </r>
  <r>
    <x v="0"/>
    <x v="9"/>
    <d v="2024-09-25T00:00:00"/>
    <s v="00000077"/>
    <x v="0"/>
    <x v="0"/>
    <n v="0"/>
    <n v="74800"/>
    <s v="PAGO CATALINA TAPIA FORMALIZACION DE DCMTO"/>
    <n v="-74800"/>
    <x v="0"/>
    <x v="2"/>
    <x v="0"/>
    <x v="0"/>
    <x v="0"/>
    <d v="2024-09-25T00:00:00"/>
    <x v="9"/>
    <s v="00000077"/>
    <x v="0"/>
    <x v="0"/>
    <x v="0"/>
    <x v="0"/>
    <n v="0"/>
    <d v="2024-09-25T00:00:00"/>
    <d v="2024-09-25T00:00:00"/>
    <x v="0"/>
    <x v="0"/>
    <x v="0"/>
    <x v="0"/>
  </r>
  <r>
    <x v="0"/>
    <x v="10"/>
    <d v="2024-10-30T00:00:00"/>
    <s v="00000078"/>
    <x v="16"/>
    <x v="16"/>
    <n v="70000"/>
    <n v="0"/>
    <s v="PAGO FACTURA JV"/>
    <n v="70000"/>
    <x v="0"/>
    <x v="2"/>
    <x v="0"/>
    <x v="0"/>
    <x v="0"/>
    <d v="2024-10-30T00:00:00"/>
    <x v="10"/>
    <s v="00000078"/>
    <x v="0"/>
    <x v="0"/>
    <x v="14"/>
    <x v="3"/>
    <n v="3010"/>
    <d v="2024-10-30T00:00:00"/>
    <d v="2024-10-30T00:00:00"/>
    <x v="5"/>
    <x v="16"/>
    <x v="1"/>
    <x v="0"/>
  </r>
  <r>
    <x v="0"/>
    <x v="10"/>
    <d v="2024-10-30T00:00:00"/>
    <s v="00000078"/>
    <x v="0"/>
    <x v="0"/>
    <n v="0"/>
    <n v="70000"/>
    <s v="PAGO FACTURA JV"/>
    <n v="-70000"/>
    <x v="0"/>
    <x v="2"/>
    <x v="0"/>
    <x v="0"/>
    <x v="0"/>
    <d v="2024-10-30T00:00:00"/>
    <x v="10"/>
    <s v="00000078"/>
    <x v="0"/>
    <x v="0"/>
    <x v="0"/>
    <x v="0"/>
    <n v="0"/>
    <d v="2024-10-30T00:00:00"/>
    <d v="2024-10-30T00:00:00"/>
    <x v="0"/>
    <x v="0"/>
    <x v="0"/>
    <x v="0"/>
  </r>
  <r>
    <x v="0"/>
    <x v="10"/>
    <d v="2024-10-26T00:00:00"/>
    <s v="00000079"/>
    <x v="8"/>
    <x v="8"/>
    <n v="0"/>
    <n v="761"/>
    <s v="AJUSTE FONOSA"/>
    <n v="-761"/>
    <x v="0"/>
    <x v="1"/>
    <x v="0"/>
    <x v="0"/>
    <x v="0"/>
    <d v="2024-10-26T00:00:00"/>
    <x v="10"/>
    <s v="00000079"/>
    <x v="0"/>
    <x v="0"/>
    <x v="0"/>
    <x v="0"/>
    <n v="0"/>
    <d v="2024-10-26T00:00:00"/>
    <d v="2024-10-26T00:00:00"/>
    <x v="0"/>
    <x v="8"/>
    <x v="1"/>
    <x v="0"/>
  </r>
  <r>
    <x v="0"/>
    <x v="10"/>
    <d v="2024-10-26T00:00:00"/>
    <s v="00000079"/>
    <x v="19"/>
    <x v="19"/>
    <n v="761"/>
    <n v="0"/>
    <s v="AJUSTE FONOSA"/>
    <n v="761"/>
    <x v="0"/>
    <x v="1"/>
    <x v="0"/>
    <x v="0"/>
    <x v="0"/>
    <d v="2024-10-26T00:00:00"/>
    <x v="10"/>
    <s v="00000079"/>
    <x v="0"/>
    <x v="0"/>
    <x v="0"/>
    <x v="0"/>
    <n v="0"/>
    <d v="2024-10-26T00:00:00"/>
    <d v="2024-10-26T00:00:00"/>
    <x v="0"/>
    <x v="19"/>
    <x v="3"/>
    <x v="0"/>
  </r>
  <r>
    <x v="0"/>
    <x v="10"/>
    <d v="2024-10-26T00:00:00"/>
    <s v="00000080"/>
    <x v="9"/>
    <x v="9"/>
    <n v="0"/>
    <n v="71"/>
    <s v="AJUSTE CCAF LOS ANDES"/>
    <n v="-71"/>
    <x v="0"/>
    <x v="1"/>
    <x v="0"/>
    <x v="0"/>
    <x v="0"/>
    <d v="2024-10-26T00:00:00"/>
    <x v="10"/>
    <s v="00000080"/>
    <x v="0"/>
    <x v="0"/>
    <x v="0"/>
    <x v="0"/>
    <n v="0"/>
    <d v="2024-10-26T00:00:00"/>
    <d v="2024-10-26T00:00:00"/>
    <x v="0"/>
    <x v="9"/>
    <x v="1"/>
    <x v="0"/>
  </r>
  <r>
    <x v="0"/>
    <x v="10"/>
    <d v="2024-10-26T00:00:00"/>
    <s v="00000080"/>
    <x v="19"/>
    <x v="19"/>
    <n v="71"/>
    <n v="0"/>
    <s v="AJUSTE CCAF LOS ANDES"/>
    <n v="71"/>
    <x v="0"/>
    <x v="1"/>
    <x v="0"/>
    <x v="0"/>
    <x v="0"/>
    <d v="2024-10-26T00:00:00"/>
    <x v="10"/>
    <s v="00000080"/>
    <x v="0"/>
    <x v="0"/>
    <x v="0"/>
    <x v="0"/>
    <n v="0"/>
    <d v="2024-10-26T00:00:00"/>
    <d v="2024-10-26T00:00:00"/>
    <x v="0"/>
    <x v="19"/>
    <x v="3"/>
    <x v="0"/>
  </r>
  <r>
    <x v="0"/>
    <x v="11"/>
    <d v="2024-11-30T00:00:00"/>
    <s v="00000082"/>
    <x v="18"/>
    <x v="18"/>
    <n v="1972854"/>
    <n v="0"/>
    <s v="REMUNERACIONES"/>
    <n v="1972854"/>
    <x v="0"/>
    <x v="1"/>
    <x v="0"/>
    <x v="0"/>
    <x v="0"/>
    <d v="2024-11-30T00:00:00"/>
    <x v="11"/>
    <s v="00000082"/>
    <x v="0"/>
    <x v="0"/>
    <x v="0"/>
    <x v="0"/>
    <n v="0"/>
    <d v="1899-12-31T00:00:00"/>
    <d v="1899-12-31T00:00:00"/>
    <x v="0"/>
    <x v="18"/>
    <x v="3"/>
    <x v="0"/>
  </r>
  <r>
    <x v="0"/>
    <x v="11"/>
    <d v="2024-11-30T00:00:00"/>
    <s v="00000082"/>
    <x v="19"/>
    <x v="19"/>
    <n v="42378"/>
    <n v="0"/>
    <s v="AFC EMPRESA"/>
    <n v="42378"/>
    <x v="0"/>
    <x v="1"/>
    <x v="0"/>
    <x v="0"/>
    <x v="0"/>
    <d v="2024-11-30T00:00:00"/>
    <x v="11"/>
    <s v="00000082"/>
    <x v="0"/>
    <x v="0"/>
    <x v="0"/>
    <x v="0"/>
    <n v="0"/>
    <d v="1899-12-31T00:00:00"/>
    <d v="1899-12-31T00:00:00"/>
    <x v="0"/>
    <x v="19"/>
    <x v="3"/>
    <x v="0"/>
  </r>
  <r>
    <x v="0"/>
    <x v="11"/>
    <d v="2024-11-30T00:00:00"/>
    <s v="00000082"/>
    <x v="19"/>
    <x v="19"/>
    <n v="26486"/>
    <n v="0"/>
    <s v="SIS EMPRESA"/>
    <n v="26486"/>
    <x v="0"/>
    <x v="1"/>
    <x v="0"/>
    <x v="0"/>
    <x v="0"/>
    <d v="2024-11-30T00:00:00"/>
    <x v="11"/>
    <s v="00000082"/>
    <x v="0"/>
    <x v="0"/>
    <x v="0"/>
    <x v="0"/>
    <n v="0"/>
    <d v="1899-12-31T00:00:00"/>
    <d v="1899-12-31T00:00:00"/>
    <x v="0"/>
    <x v="19"/>
    <x v="3"/>
    <x v="0"/>
  </r>
  <r>
    <x v="0"/>
    <x v="11"/>
    <d v="2024-11-30T00:00:00"/>
    <s v="00000082"/>
    <x v="19"/>
    <x v="19"/>
    <n v="16422"/>
    <n v="0"/>
    <s v="ACC TRABAJO"/>
    <n v="16422"/>
    <x v="0"/>
    <x v="1"/>
    <x v="0"/>
    <x v="0"/>
    <x v="0"/>
    <d v="2024-11-30T00:00:00"/>
    <x v="11"/>
    <s v="00000082"/>
    <x v="0"/>
    <x v="0"/>
    <x v="0"/>
    <x v="0"/>
    <n v="0"/>
    <d v="1899-12-31T00:00:00"/>
    <d v="1899-12-31T00:00:00"/>
    <x v="0"/>
    <x v="19"/>
    <x v="3"/>
    <x v="0"/>
  </r>
  <r>
    <x v="0"/>
    <x v="11"/>
    <d v="2024-11-30T00:00:00"/>
    <s v="00000082"/>
    <x v="6"/>
    <x v="6"/>
    <n v="0"/>
    <n v="218706"/>
    <s v="AFP"/>
    <n v="-218706"/>
    <x v="0"/>
    <x v="1"/>
    <x v="0"/>
    <x v="0"/>
    <x v="0"/>
    <d v="2024-11-30T00:00:00"/>
    <x v="11"/>
    <s v="00000082"/>
    <x v="0"/>
    <x v="0"/>
    <x v="0"/>
    <x v="0"/>
    <n v="0"/>
    <d v="1899-12-31T00:00:00"/>
    <d v="1899-12-31T00:00:00"/>
    <x v="0"/>
    <x v="6"/>
    <x v="1"/>
    <x v="0"/>
  </r>
  <r>
    <x v="0"/>
    <x v="11"/>
    <d v="2024-11-30T00:00:00"/>
    <s v="00000082"/>
    <x v="7"/>
    <x v="7"/>
    <n v="0"/>
    <n v="269716"/>
    <s v="ISAPRE"/>
    <n v="-269716"/>
    <x v="0"/>
    <x v="1"/>
    <x v="0"/>
    <x v="0"/>
    <x v="0"/>
    <d v="2024-11-30T00:00:00"/>
    <x v="11"/>
    <s v="00000082"/>
    <x v="0"/>
    <x v="0"/>
    <x v="0"/>
    <x v="0"/>
    <n v="0"/>
    <d v="1899-12-31T00:00:00"/>
    <d v="1899-12-31T00:00:00"/>
    <x v="0"/>
    <x v="7"/>
    <x v="1"/>
    <x v="0"/>
  </r>
  <r>
    <x v="0"/>
    <x v="11"/>
    <d v="2024-11-30T00:00:00"/>
    <s v="00000082"/>
    <x v="6"/>
    <x v="6"/>
    <n v="0"/>
    <n v="52972"/>
    <s v="AFC"/>
    <n v="-52972"/>
    <x v="0"/>
    <x v="1"/>
    <x v="0"/>
    <x v="0"/>
    <x v="0"/>
    <d v="2024-11-30T00:00:00"/>
    <x v="11"/>
    <s v="00000082"/>
    <x v="0"/>
    <x v="0"/>
    <x v="0"/>
    <x v="0"/>
    <n v="0"/>
    <d v="1899-12-31T00:00:00"/>
    <d v="1899-12-31T00:00:00"/>
    <x v="0"/>
    <x v="6"/>
    <x v="1"/>
    <x v="0"/>
  </r>
  <r>
    <x v="0"/>
    <x v="11"/>
    <d v="2024-11-30T00:00:00"/>
    <s v="00000082"/>
    <x v="10"/>
    <x v="10"/>
    <n v="0"/>
    <n v="16422"/>
    <s v="ACC DEL TRABAJO"/>
    <n v="-16422"/>
    <x v="0"/>
    <x v="1"/>
    <x v="0"/>
    <x v="0"/>
    <x v="0"/>
    <d v="2024-11-30T00:00:00"/>
    <x v="11"/>
    <s v="00000082"/>
    <x v="0"/>
    <x v="0"/>
    <x v="0"/>
    <x v="0"/>
    <n v="0"/>
    <d v="1899-12-31T00:00:00"/>
    <d v="1899-12-31T00:00:00"/>
    <x v="0"/>
    <x v="10"/>
    <x v="1"/>
    <x v="0"/>
  </r>
  <r>
    <x v="0"/>
    <x v="11"/>
    <d v="2024-11-30T00:00:00"/>
    <s v="00000082"/>
    <x v="3"/>
    <x v="3"/>
    <n v="0"/>
    <n v="842608"/>
    <s v="LIQUIDO A PAGO Castillo Ruiz Maria Fernanda"/>
    <n v="-842608"/>
    <x v="0"/>
    <x v="1"/>
    <x v="0"/>
    <x v="0"/>
    <x v="0"/>
    <d v="2024-11-30T00:00:00"/>
    <x v="11"/>
    <s v="00000082"/>
    <x v="0"/>
    <x v="0"/>
    <x v="17"/>
    <x v="0"/>
    <n v="0"/>
    <d v="1899-12-31T00:00:00"/>
    <d v="1899-12-31T00:00:00"/>
    <x v="0"/>
    <x v="3"/>
    <x v="1"/>
    <x v="0"/>
  </r>
  <r>
    <x v="0"/>
    <x v="11"/>
    <d v="2024-11-30T00:00:00"/>
    <s v="00000082"/>
    <x v="3"/>
    <x v="3"/>
    <n v="0"/>
    <n v="657716"/>
    <s v="LIQUIDO A PAGO Tapia Diaz Catalina Ignacia"/>
    <n v="-657716"/>
    <x v="0"/>
    <x v="1"/>
    <x v="0"/>
    <x v="0"/>
    <x v="0"/>
    <d v="2024-11-30T00:00:00"/>
    <x v="11"/>
    <s v="00000082"/>
    <x v="0"/>
    <x v="0"/>
    <x v="4"/>
    <x v="0"/>
    <n v="0"/>
    <d v="1899-12-31T00:00:00"/>
    <d v="1899-12-31T00:00:00"/>
    <x v="0"/>
    <x v="3"/>
    <x v="1"/>
    <x v="0"/>
  </r>
  <r>
    <x v="0"/>
    <x v="11"/>
    <d v="2024-11-30T00:00:00"/>
    <s v="00000083"/>
    <x v="16"/>
    <x v="16"/>
    <n v="0"/>
    <n v="70000"/>
    <s v="FACT N9750 SOC. DE PROFESIONALES JV"/>
    <n v="-70000"/>
    <x v="0"/>
    <x v="1"/>
    <x v="0"/>
    <x v="0"/>
    <x v="0"/>
    <d v="2024-11-30T00:00:00"/>
    <x v="11"/>
    <s v="00000083"/>
    <x v="0"/>
    <x v="0"/>
    <x v="14"/>
    <x v="4"/>
    <n v="9750"/>
    <d v="2024-10-30T00:00:00"/>
    <d v="2024-10-30T00:00:00"/>
    <x v="3"/>
    <x v="16"/>
    <x v="1"/>
    <x v="0"/>
  </r>
  <r>
    <x v="0"/>
    <x v="11"/>
    <d v="2024-11-30T00:00:00"/>
    <s v="00000083"/>
    <x v="17"/>
    <x v="17"/>
    <n v="70000"/>
    <n v="0"/>
    <s v="FACT N9750 SOC. DE PROFESIONALES JV"/>
    <n v="70000"/>
    <x v="0"/>
    <x v="1"/>
    <x v="0"/>
    <x v="0"/>
    <x v="0"/>
    <d v="2024-11-30T00:00:00"/>
    <x v="11"/>
    <s v="00000083"/>
    <x v="0"/>
    <x v="0"/>
    <x v="0"/>
    <x v="0"/>
    <n v="0"/>
    <d v="2024-10-30T00:00:00"/>
    <d v="2024-10-30T00:00:00"/>
    <x v="0"/>
    <x v="17"/>
    <x v="3"/>
    <x v="0"/>
  </r>
  <r>
    <x v="0"/>
    <x v="12"/>
    <d v="2024-12-31T00:00:00"/>
    <s v="00000084"/>
    <x v="18"/>
    <x v="18"/>
    <n v="1972854"/>
    <n v="0"/>
    <s v="REMUNERACIONES"/>
    <n v="1972854"/>
    <x v="0"/>
    <x v="1"/>
    <x v="0"/>
    <x v="0"/>
    <x v="0"/>
    <d v="2024-12-31T00:00:00"/>
    <x v="12"/>
    <s v="00000084"/>
    <x v="0"/>
    <x v="0"/>
    <x v="0"/>
    <x v="0"/>
    <n v="0"/>
    <d v="1899-12-31T00:00:00"/>
    <d v="1899-12-31T00:00:00"/>
    <x v="0"/>
    <x v="18"/>
    <x v="3"/>
    <x v="0"/>
  </r>
  <r>
    <x v="0"/>
    <x v="12"/>
    <d v="2024-12-31T00:00:00"/>
    <s v="00000084"/>
    <x v="19"/>
    <x v="19"/>
    <n v="42378"/>
    <n v="0"/>
    <s v="AFC EMPRESA"/>
    <n v="42378"/>
    <x v="0"/>
    <x v="1"/>
    <x v="0"/>
    <x v="0"/>
    <x v="0"/>
    <d v="2024-12-31T00:00:00"/>
    <x v="12"/>
    <s v="00000084"/>
    <x v="0"/>
    <x v="0"/>
    <x v="0"/>
    <x v="0"/>
    <n v="0"/>
    <d v="1899-12-31T00:00:00"/>
    <d v="1899-12-31T00:00:00"/>
    <x v="0"/>
    <x v="19"/>
    <x v="3"/>
    <x v="0"/>
  </r>
  <r>
    <x v="0"/>
    <x v="12"/>
    <d v="2024-12-31T00:00:00"/>
    <s v="00000084"/>
    <x v="19"/>
    <x v="19"/>
    <n v="26486"/>
    <n v="0"/>
    <s v="SIS EMPRESA"/>
    <n v="26486"/>
    <x v="0"/>
    <x v="1"/>
    <x v="0"/>
    <x v="0"/>
    <x v="0"/>
    <d v="2024-12-31T00:00:00"/>
    <x v="12"/>
    <s v="00000084"/>
    <x v="0"/>
    <x v="0"/>
    <x v="0"/>
    <x v="0"/>
    <n v="0"/>
    <d v="1899-12-31T00:00:00"/>
    <d v="1899-12-31T00:00:00"/>
    <x v="0"/>
    <x v="19"/>
    <x v="3"/>
    <x v="0"/>
  </r>
  <r>
    <x v="0"/>
    <x v="12"/>
    <d v="2024-12-31T00:00:00"/>
    <s v="00000084"/>
    <x v="19"/>
    <x v="19"/>
    <n v="16422"/>
    <n v="0"/>
    <s v="ACC TRABAJO"/>
    <n v="16422"/>
    <x v="0"/>
    <x v="1"/>
    <x v="0"/>
    <x v="0"/>
    <x v="0"/>
    <d v="2024-12-31T00:00:00"/>
    <x v="12"/>
    <s v="00000084"/>
    <x v="0"/>
    <x v="0"/>
    <x v="0"/>
    <x v="0"/>
    <n v="0"/>
    <d v="1899-12-31T00:00:00"/>
    <d v="1899-12-31T00:00:00"/>
    <x v="0"/>
    <x v="19"/>
    <x v="3"/>
    <x v="0"/>
  </r>
  <r>
    <x v="0"/>
    <x v="12"/>
    <d v="2024-12-31T00:00:00"/>
    <s v="00000084"/>
    <x v="6"/>
    <x v="6"/>
    <n v="0"/>
    <n v="218706"/>
    <s v="AFP"/>
    <n v="-218706"/>
    <x v="0"/>
    <x v="1"/>
    <x v="0"/>
    <x v="0"/>
    <x v="0"/>
    <d v="2024-12-31T00:00:00"/>
    <x v="12"/>
    <s v="00000084"/>
    <x v="0"/>
    <x v="0"/>
    <x v="0"/>
    <x v="0"/>
    <n v="0"/>
    <d v="1899-12-31T00:00:00"/>
    <d v="1899-12-31T00:00:00"/>
    <x v="0"/>
    <x v="6"/>
    <x v="1"/>
    <x v="0"/>
  </r>
  <r>
    <x v="0"/>
    <x v="12"/>
    <d v="2024-12-31T00:00:00"/>
    <s v="00000084"/>
    <x v="7"/>
    <x v="7"/>
    <n v="0"/>
    <n v="270683"/>
    <s v="ISAPRE"/>
    <n v="-270683"/>
    <x v="0"/>
    <x v="1"/>
    <x v="0"/>
    <x v="0"/>
    <x v="0"/>
    <d v="2024-12-31T00:00:00"/>
    <x v="12"/>
    <s v="00000084"/>
    <x v="0"/>
    <x v="0"/>
    <x v="0"/>
    <x v="0"/>
    <n v="0"/>
    <d v="1899-12-31T00:00:00"/>
    <d v="1899-12-31T00:00:00"/>
    <x v="0"/>
    <x v="7"/>
    <x v="1"/>
    <x v="0"/>
  </r>
  <r>
    <x v="0"/>
    <x v="12"/>
    <d v="2024-12-31T00:00:00"/>
    <s v="00000084"/>
    <x v="6"/>
    <x v="6"/>
    <n v="0"/>
    <n v="52972"/>
    <s v="AFC"/>
    <n v="-52972"/>
    <x v="0"/>
    <x v="1"/>
    <x v="0"/>
    <x v="0"/>
    <x v="0"/>
    <d v="2024-12-31T00:00:00"/>
    <x v="12"/>
    <s v="00000084"/>
    <x v="0"/>
    <x v="0"/>
    <x v="0"/>
    <x v="0"/>
    <n v="0"/>
    <d v="1899-12-31T00:00:00"/>
    <d v="1899-12-31T00:00:00"/>
    <x v="0"/>
    <x v="6"/>
    <x v="1"/>
    <x v="0"/>
  </r>
  <r>
    <x v="0"/>
    <x v="12"/>
    <d v="2024-12-31T00:00:00"/>
    <s v="00000084"/>
    <x v="10"/>
    <x v="10"/>
    <n v="0"/>
    <n v="16422"/>
    <s v="ACC DEL TRABAJO"/>
    <n v="-16422"/>
    <x v="0"/>
    <x v="1"/>
    <x v="0"/>
    <x v="0"/>
    <x v="0"/>
    <d v="2024-12-31T00:00:00"/>
    <x v="12"/>
    <s v="00000084"/>
    <x v="0"/>
    <x v="0"/>
    <x v="0"/>
    <x v="0"/>
    <n v="0"/>
    <d v="1899-12-31T00:00:00"/>
    <d v="1899-12-31T00:00:00"/>
    <x v="0"/>
    <x v="10"/>
    <x v="1"/>
    <x v="0"/>
  </r>
  <r>
    <x v="0"/>
    <x v="12"/>
    <d v="2024-12-31T00:00:00"/>
    <s v="00000084"/>
    <x v="3"/>
    <x v="3"/>
    <n v="0"/>
    <n v="841641"/>
    <s v="LIQUIDO A PAGO Castillo Ruiz Maria Fernanda"/>
    <n v="-841641"/>
    <x v="0"/>
    <x v="1"/>
    <x v="0"/>
    <x v="0"/>
    <x v="0"/>
    <d v="2024-12-31T00:00:00"/>
    <x v="12"/>
    <s v="00000084"/>
    <x v="0"/>
    <x v="0"/>
    <x v="17"/>
    <x v="0"/>
    <n v="0"/>
    <d v="1899-12-31T00:00:00"/>
    <d v="1899-12-31T00:00:00"/>
    <x v="0"/>
    <x v="3"/>
    <x v="1"/>
    <x v="0"/>
  </r>
  <r>
    <x v="0"/>
    <x v="12"/>
    <d v="2024-12-31T00:00:00"/>
    <s v="00000084"/>
    <x v="3"/>
    <x v="3"/>
    <n v="0"/>
    <n v="657716"/>
    <s v="LIQUIDO A PAGO Tapia Diaz Catalina Ignacia"/>
    <n v="-657716"/>
    <x v="0"/>
    <x v="1"/>
    <x v="0"/>
    <x v="0"/>
    <x v="0"/>
    <d v="2024-12-31T00:00:00"/>
    <x v="12"/>
    <s v="00000084"/>
    <x v="0"/>
    <x v="0"/>
    <x v="4"/>
    <x v="0"/>
    <n v="0"/>
    <d v="1899-12-31T00:00:00"/>
    <d v="1899-12-31T00:00:00"/>
    <x v="0"/>
    <x v="3"/>
    <x v="1"/>
    <x v="0"/>
  </r>
  <r>
    <x v="0"/>
    <x v="12"/>
    <d v="2024-12-18T00:00:00"/>
    <s v="00000085"/>
    <x v="20"/>
    <x v="20"/>
    <n v="43629"/>
    <n v="0"/>
    <s v="FACT 51280 SUPER SOFTWARE SPA"/>
    <n v="43629"/>
    <x v="0"/>
    <x v="1"/>
    <x v="0"/>
    <x v="0"/>
    <x v="0"/>
    <d v="2024-12-18T00:00:00"/>
    <x v="12"/>
    <s v="00000085"/>
    <x v="0"/>
    <x v="0"/>
    <x v="0"/>
    <x v="0"/>
    <n v="0"/>
    <d v="2024-12-18T00:00:00"/>
    <d v="2024-12-18T00:00:00"/>
    <x v="0"/>
    <x v="20"/>
    <x v="3"/>
    <x v="0"/>
  </r>
  <r>
    <x v="0"/>
    <x v="12"/>
    <d v="2024-12-18T00:00:00"/>
    <s v="00000085"/>
    <x v="20"/>
    <x v="20"/>
    <n v="8290"/>
    <n v="0"/>
    <s v="FACT 51280 SUPER SOFTWARE SPA"/>
    <n v="8290"/>
    <x v="0"/>
    <x v="1"/>
    <x v="0"/>
    <x v="0"/>
    <x v="0"/>
    <d v="2024-12-18T00:00:00"/>
    <x v="12"/>
    <s v="00000085"/>
    <x v="0"/>
    <x v="0"/>
    <x v="0"/>
    <x v="0"/>
    <n v="0"/>
    <d v="2024-12-18T00:00:00"/>
    <d v="2024-12-18T00:00:00"/>
    <x v="0"/>
    <x v="20"/>
    <x v="3"/>
    <x v="0"/>
  </r>
  <r>
    <x v="0"/>
    <x v="12"/>
    <d v="2024-12-18T00:00:00"/>
    <s v="00000085"/>
    <x v="16"/>
    <x v="16"/>
    <n v="0"/>
    <n v="51919"/>
    <s v="FACT 51280 SUPER SOFTWARE SPA"/>
    <n v="-51919"/>
    <x v="0"/>
    <x v="1"/>
    <x v="0"/>
    <x v="0"/>
    <x v="0"/>
    <d v="2024-12-18T00:00:00"/>
    <x v="12"/>
    <s v="00000085"/>
    <x v="0"/>
    <x v="0"/>
    <x v="1"/>
    <x v="5"/>
    <n v="51280"/>
    <d v="2024-12-18T00:00:00"/>
    <d v="2024-12-18T00:00:00"/>
    <x v="4"/>
    <x v="16"/>
    <x v="1"/>
    <x v="0"/>
  </r>
  <r>
    <x v="0"/>
    <x v="12"/>
    <d v="2024-12-18T00:00:00"/>
    <s v="00000086"/>
    <x v="17"/>
    <x v="17"/>
    <n v="70000"/>
    <n v="0"/>
    <s v="FACT 9828 SOCIEDAD DE PROFESIONALES JV LTDA"/>
    <n v="70000"/>
    <x v="0"/>
    <x v="1"/>
    <x v="0"/>
    <x v="0"/>
    <x v="0"/>
    <d v="2024-12-18T00:00:00"/>
    <x v="12"/>
    <s v="00000086"/>
    <x v="0"/>
    <x v="0"/>
    <x v="0"/>
    <x v="0"/>
    <n v="0"/>
    <d v="2024-12-18T00:00:00"/>
    <d v="2024-12-18T00:00:00"/>
    <x v="0"/>
    <x v="17"/>
    <x v="3"/>
    <x v="0"/>
  </r>
  <r>
    <x v="0"/>
    <x v="12"/>
    <d v="2024-12-18T00:00:00"/>
    <s v="00000086"/>
    <x v="16"/>
    <x v="16"/>
    <n v="0"/>
    <n v="70000"/>
    <s v="FACT 9828 SOCIEDAD DE PROFESIONALES JV LTDA"/>
    <n v="-70000"/>
    <x v="0"/>
    <x v="1"/>
    <x v="0"/>
    <x v="0"/>
    <x v="0"/>
    <d v="2024-12-18T00:00:00"/>
    <x v="12"/>
    <s v="00000086"/>
    <x v="0"/>
    <x v="0"/>
    <x v="14"/>
    <x v="6"/>
    <n v="9828"/>
    <d v="2024-12-18T00:00:00"/>
    <d v="2024-12-18T00:00:00"/>
    <x v="5"/>
    <x v="16"/>
    <x v="1"/>
    <x v="0"/>
  </r>
  <r>
    <x v="0"/>
    <x v="11"/>
    <d v="2024-11-14T00:00:00"/>
    <s v="00000087"/>
    <x v="6"/>
    <x v="6"/>
    <n v="198111"/>
    <n v="0"/>
    <s v="PAGO LEYES SOCIALES OCTUBRE"/>
    <n v="198111"/>
    <x v="0"/>
    <x v="1"/>
    <x v="0"/>
    <x v="0"/>
    <x v="0"/>
    <d v="2024-11-14T00:00:00"/>
    <x v="11"/>
    <s v="00000087"/>
    <x v="0"/>
    <x v="0"/>
    <x v="0"/>
    <x v="0"/>
    <n v="0"/>
    <d v="2024-11-14T00:00:00"/>
    <d v="2024-11-14T00:00:00"/>
    <x v="0"/>
    <x v="6"/>
    <x v="1"/>
    <x v="0"/>
  </r>
  <r>
    <x v="0"/>
    <x v="11"/>
    <d v="2024-11-14T00:00:00"/>
    <s v="00000087"/>
    <x v="7"/>
    <x v="7"/>
    <n v="231869"/>
    <n v="0"/>
    <s v="PAGO LEYES SOCIALES OCTUBRE"/>
    <n v="231869"/>
    <x v="0"/>
    <x v="1"/>
    <x v="0"/>
    <x v="0"/>
    <x v="0"/>
    <d v="2024-11-14T00:00:00"/>
    <x v="11"/>
    <s v="00000087"/>
    <x v="0"/>
    <x v="0"/>
    <x v="0"/>
    <x v="0"/>
    <n v="0"/>
    <d v="2024-11-14T00:00:00"/>
    <d v="2024-11-14T00:00:00"/>
    <x v="0"/>
    <x v="7"/>
    <x v="1"/>
    <x v="0"/>
  </r>
  <r>
    <x v="0"/>
    <x v="11"/>
    <d v="2024-11-14T00:00:00"/>
    <s v="00000087"/>
    <x v="6"/>
    <x v="6"/>
    <n v="48092"/>
    <n v="0"/>
    <s v="PAGO LEYES SOCIALES OCTUBRE"/>
    <n v="48092"/>
    <x v="0"/>
    <x v="1"/>
    <x v="0"/>
    <x v="0"/>
    <x v="0"/>
    <d v="2024-11-14T00:00:00"/>
    <x v="11"/>
    <s v="00000087"/>
    <x v="0"/>
    <x v="0"/>
    <x v="0"/>
    <x v="0"/>
    <n v="0"/>
    <d v="2024-11-14T00:00:00"/>
    <d v="2024-11-14T00:00:00"/>
    <x v="0"/>
    <x v="6"/>
    <x v="1"/>
    <x v="0"/>
  </r>
  <r>
    <x v="0"/>
    <x v="11"/>
    <d v="2024-11-14T00:00:00"/>
    <s v="00000087"/>
    <x v="10"/>
    <x v="10"/>
    <n v="14909"/>
    <n v="0"/>
    <s v="PAGO LEYES SOCIALES OCTUBRE"/>
    <n v="14909"/>
    <x v="0"/>
    <x v="1"/>
    <x v="0"/>
    <x v="0"/>
    <x v="0"/>
    <d v="2024-11-14T00:00:00"/>
    <x v="11"/>
    <s v="00000087"/>
    <x v="0"/>
    <x v="0"/>
    <x v="0"/>
    <x v="0"/>
    <n v="0"/>
    <d v="2024-11-14T00:00:00"/>
    <d v="2024-11-14T00:00:00"/>
    <x v="0"/>
    <x v="10"/>
    <x v="1"/>
    <x v="0"/>
  </r>
  <r>
    <x v="0"/>
    <x v="11"/>
    <d v="2024-11-14T00:00:00"/>
    <s v="00000087"/>
    <x v="5"/>
    <x v="5"/>
    <n v="0"/>
    <n v="492981"/>
    <s v="PAGO LEYES SOCIALES OCTUBRE"/>
    <n v="-492981"/>
    <x v="0"/>
    <x v="1"/>
    <x v="0"/>
    <x v="0"/>
    <x v="0"/>
    <d v="2024-11-14T00:00:00"/>
    <x v="11"/>
    <s v="00000087"/>
    <x v="0"/>
    <x v="0"/>
    <x v="0"/>
    <x v="0"/>
    <n v="0"/>
    <d v="2024-11-14T00:00:00"/>
    <d v="2024-11-14T00:00:00"/>
    <x v="0"/>
    <x v="5"/>
    <x v="1"/>
    <x v="0"/>
  </r>
  <r>
    <x v="0"/>
    <x v="11"/>
    <d v="2024-11-14T00:00:00"/>
    <s v="00000088"/>
    <x v="5"/>
    <x v="5"/>
    <n v="492981"/>
    <n v="0"/>
    <s v="PAGO SCD LEYES SOCIALES"/>
    <n v="492981"/>
    <x v="0"/>
    <x v="1"/>
    <x v="0"/>
    <x v="0"/>
    <x v="0"/>
    <d v="2024-11-14T00:00:00"/>
    <x v="11"/>
    <s v="00000088"/>
    <x v="0"/>
    <x v="0"/>
    <x v="0"/>
    <x v="0"/>
    <n v="0"/>
    <d v="2024-11-14T00:00:00"/>
    <d v="2024-11-14T00:00:00"/>
    <x v="0"/>
    <x v="5"/>
    <x v="1"/>
    <x v="0"/>
  </r>
  <r>
    <x v="0"/>
    <x v="11"/>
    <d v="2024-11-14T00:00:00"/>
    <s v="00000088"/>
    <x v="0"/>
    <x v="0"/>
    <n v="0"/>
    <n v="492981"/>
    <s v="PAGO SCD LEYES SOCIALES"/>
    <n v="-492981"/>
    <x v="0"/>
    <x v="1"/>
    <x v="0"/>
    <x v="0"/>
    <x v="0"/>
    <d v="2024-11-14T00:00:00"/>
    <x v="11"/>
    <s v="00000088"/>
    <x v="0"/>
    <x v="0"/>
    <x v="0"/>
    <x v="0"/>
    <n v="0"/>
    <d v="2024-11-14T00:00:00"/>
    <d v="2024-11-14T00:00:00"/>
    <x v="0"/>
    <x v="0"/>
    <x v="0"/>
    <x v="0"/>
  </r>
  <r>
    <x v="0"/>
    <x v="11"/>
    <d v="2024-11-19T00:00:00"/>
    <s v="00000089"/>
    <x v="16"/>
    <x v="16"/>
    <n v="70000"/>
    <n v="0"/>
    <s v="PAGO FACTURAS JV"/>
    <n v="70000"/>
    <x v="0"/>
    <x v="2"/>
    <x v="0"/>
    <x v="0"/>
    <x v="0"/>
    <d v="2024-11-19T00:00:00"/>
    <x v="11"/>
    <s v="00000089"/>
    <x v="0"/>
    <x v="0"/>
    <x v="14"/>
    <x v="3"/>
    <n v="1"/>
    <d v="2024-11-19T00:00:00"/>
    <d v="2024-11-19T00:00:00"/>
    <x v="5"/>
    <x v="16"/>
    <x v="1"/>
    <x v="0"/>
  </r>
  <r>
    <x v="0"/>
    <x v="11"/>
    <d v="2024-11-19T00:00:00"/>
    <s v="00000089"/>
    <x v="16"/>
    <x v="16"/>
    <n v="70000"/>
    <n v="0"/>
    <s v="PAGO FACTURAS JV"/>
    <n v="70000"/>
    <x v="0"/>
    <x v="2"/>
    <x v="0"/>
    <x v="0"/>
    <x v="0"/>
    <d v="2024-11-19T00:00:00"/>
    <x v="11"/>
    <s v="00000089"/>
    <x v="0"/>
    <x v="0"/>
    <x v="14"/>
    <x v="3"/>
    <n v="1"/>
    <d v="2024-11-19T00:00:00"/>
    <d v="2024-11-19T00:00:00"/>
    <x v="5"/>
    <x v="16"/>
    <x v="1"/>
    <x v="0"/>
  </r>
  <r>
    <x v="0"/>
    <x v="11"/>
    <d v="2024-11-19T00:00:00"/>
    <s v="00000089"/>
    <x v="0"/>
    <x v="0"/>
    <n v="0"/>
    <n v="140000"/>
    <s v="PAGO FACTURAS JV"/>
    <n v="-140000"/>
    <x v="0"/>
    <x v="2"/>
    <x v="0"/>
    <x v="0"/>
    <x v="0"/>
    <d v="2024-11-19T00:00:00"/>
    <x v="11"/>
    <s v="00000089"/>
    <x v="0"/>
    <x v="0"/>
    <x v="0"/>
    <x v="0"/>
    <n v="0"/>
    <d v="2024-11-19T00:00:00"/>
    <d v="2024-11-19T00:00:00"/>
    <x v="0"/>
    <x v="0"/>
    <x v="0"/>
    <x v="0"/>
  </r>
  <r>
    <x v="0"/>
    <x v="11"/>
    <d v="2024-11-11T00:00:00"/>
    <s v="00000090"/>
    <x v="0"/>
    <x v="0"/>
    <n v="5000000"/>
    <n v="0"/>
    <s v="TRASPASO DESDE LA SCD"/>
    <n v="5000000"/>
    <x v="0"/>
    <x v="0"/>
    <x v="0"/>
    <x v="0"/>
    <x v="0"/>
    <d v="2024-11-11T00:00:00"/>
    <x v="11"/>
    <s v="00000090"/>
    <x v="0"/>
    <x v="0"/>
    <x v="0"/>
    <x v="0"/>
    <n v="0"/>
    <d v="2024-11-11T00:00:00"/>
    <d v="2024-11-11T00:00:00"/>
    <x v="0"/>
    <x v="0"/>
    <x v="0"/>
    <x v="0"/>
  </r>
  <r>
    <x v="0"/>
    <x v="11"/>
    <d v="2024-11-11T00:00:00"/>
    <s v="00000090"/>
    <x v="13"/>
    <x v="13"/>
    <n v="0"/>
    <n v="5000000"/>
    <s v="TRASPASO DESDE LA SCD"/>
    <n v="-5000000"/>
    <x v="0"/>
    <x v="0"/>
    <x v="0"/>
    <x v="0"/>
    <x v="0"/>
    <d v="2024-11-11T00:00:00"/>
    <x v="11"/>
    <s v="00000090"/>
    <x v="0"/>
    <x v="0"/>
    <x v="0"/>
    <x v="0"/>
    <n v="0"/>
    <d v="2024-11-11T00:00:00"/>
    <d v="2024-11-11T00:00:00"/>
    <x v="0"/>
    <x v="13"/>
    <x v="2"/>
    <x v="0"/>
  </r>
  <r>
    <x v="0"/>
    <x v="12"/>
    <d v="2024-12-02T00:00:00"/>
    <s v="00000091"/>
    <x v="3"/>
    <x v="3"/>
    <n v="842607"/>
    <n v="0"/>
    <s v="PAGO SUELDOS NOVIEMBRE MARIA CASTILLO"/>
    <n v="842607"/>
    <x v="0"/>
    <x v="2"/>
    <x v="0"/>
    <x v="0"/>
    <x v="0"/>
    <d v="2024-12-02T00:00:00"/>
    <x v="12"/>
    <s v="00000091"/>
    <x v="0"/>
    <x v="0"/>
    <x v="17"/>
    <x v="0"/>
    <n v="0"/>
    <d v="2024-12-02T00:00:00"/>
    <d v="2024-12-02T00:00:00"/>
    <x v="0"/>
    <x v="3"/>
    <x v="1"/>
    <x v="0"/>
  </r>
  <r>
    <x v="0"/>
    <x v="12"/>
    <d v="2024-12-02T00:00:00"/>
    <s v="00000091"/>
    <x v="3"/>
    <x v="3"/>
    <n v="657716"/>
    <n v="0"/>
    <s v="PAGO SUELDOS NOVIEMBRE CATALINA TAPIA"/>
    <n v="657716"/>
    <x v="0"/>
    <x v="2"/>
    <x v="0"/>
    <x v="0"/>
    <x v="0"/>
    <d v="2024-12-02T00:00:00"/>
    <x v="12"/>
    <s v="00000091"/>
    <x v="0"/>
    <x v="0"/>
    <x v="4"/>
    <x v="0"/>
    <n v="0"/>
    <d v="2024-12-02T00:00:00"/>
    <d v="2024-12-02T00:00:00"/>
    <x v="0"/>
    <x v="3"/>
    <x v="1"/>
    <x v="0"/>
  </r>
  <r>
    <x v="0"/>
    <x v="12"/>
    <d v="2024-12-02T00:00:00"/>
    <s v="00000091"/>
    <x v="0"/>
    <x v="0"/>
    <n v="0"/>
    <n v="842607"/>
    <s v="PAGO SUELDOS NOVIEMBRE MARIA CASTILLO"/>
    <n v="-842607"/>
    <x v="0"/>
    <x v="2"/>
    <x v="0"/>
    <x v="0"/>
    <x v="0"/>
    <d v="2024-12-02T00:00:00"/>
    <x v="12"/>
    <s v="00000091"/>
    <x v="0"/>
    <x v="0"/>
    <x v="0"/>
    <x v="0"/>
    <n v="0"/>
    <d v="2024-12-02T00:00:00"/>
    <d v="2024-12-02T00:00:00"/>
    <x v="0"/>
    <x v="0"/>
    <x v="0"/>
    <x v="0"/>
  </r>
  <r>
    <x v="0"/>
    <x v="12"/>
    <d v="2024-12-02T00:00:00"/>
    <s v="00000091"/>
    <x v="0"/>
    <x v="0"/>
    <n v="0"/>
    <n v="657716"/>
    <s v="PAGO SUELDOS NOVIEMBRE CATALINA TAPIA"/>
    <n v="-657716"/>
    <x v="0"/>
    <x v="2"/>
    <x v="0"/>
    <x v="0"/>
    <x v="0"/>
    <d v="2024-12-02T00:00:00"/>
    <x v="12"/>
    <s v="00000091"/>
    <x v="0"/>
    <x v="0"/>
    <x v="0"/>
    <x v="0"/>
    <n v="0"/>
    <d v="2024-12-02T00:00:00"/>
    <d v="2024-12-02T00:00:00"/>
    <x v="0"/>
    <x v="0"/>
    <x v="0"/>
    <x v="0"/>
  </r>
  <r>
    <x v="0"/>
    <x v="12"/>
    <d v="2024-12-19T00:00:00"/>
    <s v="00000092"/>
    <x v="16"/>
    <x v="16"/>
    <n v="70000"/>
    <n v="0"/>
    <s v="PAGO FACTURA JV"/>
    <n v="70000"/>
    <x v="0"/>
    <x v="2"/>
    <x v="0"/>
    <x v="0"/>
    <x v="0"/>
    <d v="2024-12-19T00:00:00"/>
    <x v="12"/>
    <s v="00000092"/>
    <x v="0"/>
    <x v="0"/>
    <x v="14"/>
    <x v="3"/>
    <n v="1"/>
    <d v="2024-12-19T00:00:00"/>
    <d v="2024-12-19T00:00:00"/>
    <x v="5"/>
    <x v="16"/>
    <x v="1"/>
    <x v="0"/>
  </r>
  <r>
    <x v="0"/>
    <x v="12"/>
    <d v="2024-12-19T00:00:00"/>
    <s v="00000092"/>
    <x v="0"/>
    <x v="0"/>
    <n v="0"/>
    <n v="70000"/>
    <s v="PAGO FACTURA JV"/>
    <n v="-70000"/>
    <x v="0"/>
    <x v="2"/>
    <x v="0"/>
    <x v="0"/>
    <x v="0"/>
    <d v="2024-12-19T00:00:00"/>
    <x v="12"/>
    <s v="00000092"/>
    <x v="0"/>
    <x v="0"/>
    <x v="0"/>
    <x v="0"/>
    <n v="0"/>
    <d v="2024-12-19T00:00:00"/>
    <d v="2024-12-19T00:00:00"/>
    <x v="0"/>
    <x v="0"/>
    <x v="0"/>
    <x v="0"/>
  </r>
  <r>
    <x v="0"/>
    <x v="12"/>
    <d v="2024-12-19T00:00:00"/>
    <s v="00000093"/>
    <x v="0"/>
    <x v="0"/>
    <n v="2000000"/>
    <n v="0"/>
    <s v="TRASPASO DESDE LA SCD"/>
    <n v="2000000"/>
    <x v="0"/>
    <x v="0"/>
    <x v="0"/>
    <x v="0"/>
    <x v="0"/>
    <d v="2024-12-19T00:00:00"/>
    <x v="12"/>
    <s v="00000093"/>
    <x v="0"/>
    <x v="0"/>
    <x v="0"/>
    <x v="0"/>
    <n v="0"/>
    <d v="2024-12-19T00:00:00"/>
    <d v="2024-12-19T00:00:00"/>
    <x v="0"/>
    <x v="0"/>
    <x v="0"/>
    <x v="0"/>
  </r>
  <r>
    <x v="0"/>
    <x v="12"/>
    <d v="2024-12-19T00:00:00"/>
    <s v="00000093"/>
    <x v="13"/>
    <x v="13"/>
    <n v="0"/>
    <n v="2000000"/>
    <s v="TRASPASO DESDE LA SCD"/>
    <n v="-2000000"/>
    <x v="0"/>
    <x v="0"/>
    <x v="0"/>
    <x v="0"/>
    <x v="0"/>
    <d v="2024-12-19T00:00:00"/>
    <x v="12"/>
    <s v="00000093"/>
    <x v="0"/>
    <x v="0"/>
    <x v="0"/>
    <x v="0"/>
    <n v="0"/>
    <d v="2024-12-19T00:00:00"/>
    <d v="2024-12-19T00:00:00"/>
    <x v="0"/>
    <x v="13"/>
    <x v="2"/>
    <x v="0"/>
  </r>
  <r>
    <x v="0"/>
    <x v="11"/>
    <d v="2024-11-19T00:00:00"/>
    <s v="00000094"/>
    <x v="0"/>
    <x v="0"/>
    <n v="22500000"/>
    <n v="0"/>
    <s v="PAGO RECIBIDO FONDO ESTATAL GANADO"/>
    <n v="22500000"/>
    <x v="0"/>
    <x v="0"/>
    <x v="0"/>
    <x v="0"/>
    <x v="0"/>
    <d v="2024-11-19T00:00:00"/>
    <x v="11"/>
    <s v="00000094"/>
    <x v="0"/>
    <x v="0"/>
    <x v="0"/>
    <x v="0"/>
    <n v="0"/>
    <d v="2024-11-19T00:00:00"/>
    <d v="2024-11-19T00:00:00"/>
    <x v="0"/>
    <x v="0"/>
    <x v="0"/>
    <x v="0"/>
  </r>
  <r>
    <x v="0"/>
    <x v="11"/>
    <d v="2024-11-19T00:00:00"/>
    <s v="00000094"/>
    <x v="4"/>
    <x v="4"/>
    <n v="0"/>
    <n v="22500000"/>
    <s v="PAGO RECIBIDO FONDO ESTATAL GANADO"/>
    <n v="-22500000"/>
    <x v="0"/>
    <x v="0"/>
    <x v="0"/>
    <x v="0"/>
    <x v="0"/>
    <d v="2024-11-19T00:00:00"/>
    <x v="11"/>
    <s v="00000094"/>
    <x v="0"/>
    <x v="0"/>
    <x v="0"/>
    <x v="0"/>
    <n v="0"/>
    <d v="2024-11-19T00:00:00"/>
    <d v="2024-11-19T00:00:00"/>
    <x v="0"/>
    <x v="4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a 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4" indent="0" outline="1" outlineData="1" multipleFieldFilters="0" rowHeaderCaption="Grupo" colHeaderCaption="Mes" fieldListSortAscending="1">
  <location ref="A4:Q35" firstHeaderRow="1" firstDataRow="2" firstDataCol="3" rowPageCount="1" colPageCount="1"/>
  <pivotFields count="29">
    <pivotField showAll="0"/>
    <pivotField axis="axisCol" showAll="0" sortType="a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name="Cuenta" axis="axisRow" outline="0" showAll="0" sortType="ascending" defaultSubtotal="0">
      <items count="151">
        <item m="1" x="72"/>
        <item m="1" x="68"/>
        <item x="0"/>
        <item m="1" x="34"/>
        <item m="1" x="78"/>
        <item m="1" x="51"/>
        <item m="1" x="100"/>
        <item m="1" x="77"/>
        <item m="1" x="122"/>
        <item m="1" x="49"/>
        <item m="1" x="112"/>
        <item m="1" x="91"/>
        <item m="1" x="40"/>
        <item x="1"/>
        <item x="2"/>
        <item m="1" x="52"/>
        <item m="1" x="101"/>
        <item m="1" x="144"/>
        <item m="1" x="141"/>
        <item m="1" x="42"/>
        <item m="1" x="92"/>
        <item m="1" x="26"/>
        <item m="1" x="53"/>
        <item m="1" x="102"/>
        <item m="1" x="111"/>
        <item m="1" x="41"/>
        <item m="1" x="90"/>
        <item m="1" x="135"/>
        <item m="1" x="67"/>
        <item m="1" x="54"/>
        <item m="1" x="103"/>
        <item m="1" x="145"/>
        <item m="1" x="123"/>
        <item m="1" x="50"/>
        <item m="1" x="143"/>
        <item m="1" x="136"/>
        <item m="1" x="106"/>
        <item m="1" x="59"/>
        <item m="1" x="134"/>
        <item m="1" x="99"/>
        <item m="1" x="138"/>
        <item m="1" x="70"/>
        <item m="1" x="113"/>
        <item m="1" x="44"/>
        <item m="1" x="93"/>
        <item m="1" x="137"/>
        <item m="1" x="69"/>
        <item m="1" x="43"/>
        <item m="1" x="133"/>
        <item m="1" x="117"/>
        <item m="1" x="146"/>
        <item m="1" x="79"/>
        <item m="1" x="114"/>
        <item m="1" x="115"/>
        <item m="1" x="37"/>
        <item m="1" x="80"/>
        <item m="1" x="149"/>
        <item m="1" x="82"/>
        <item m="1" x="127"/>
        <item x="16"/>
        <item x="15"/>
        <item x="3"/>
        <item m="1" x="73"/>
        <item m="1" x="118"/>
        <item x="4"/>
        <item x="5"/>
        <item x="6"/>
        <item x="7"/>
        <item x="8"/>
        <item x="9"/>
        <item x="10"/>
        <item m="1" x="126"/>
        <item m="1" x="57"/>
        <item m="1" x="46"/>
        <item m="1" x="97"/>
        <item m="1" x="74"/>
        <item x="22"/>
        <item x="11"/>
        <item m="1" x="116"/>
        <item x="12"/>
        <item m="1" x="28"/>
        <item m="1" x="107"/>
        <item m="1" x="148"/>
        <item m="1" x="140"/>
        <item m="1" x="55"/>
        <item m="1" x="86"/>
        <item m="1" x="125"/>
        <item m="1" x="94"/>
        <item m="1" x="95"/>
        <item m="1" x="131"/>
        <item x="13"/>
        <item m="1" x="48"/>
        <item x="14"/>
        <item m="1" x="142"/>
        <item m="1" x="76"/>
        <item m="1" x="120"/>
        <item m="1" x="47"/>
        <item m="1" x="96"/>
        <item m="1" x="35"/>
        <item m="1" x="45"/>
        <item m="1" x="139"/>
        <item m="1" x="63"/>
        <item m="1" x="87"/>
        <item m="1" x="62"/>
        <item x="18"/>
        <item x="19"/>
        <item m="1" x="29"/>
        <item m="1" x="88"/>
        <item m="1" x="132"/>
        <item m="1" x="64"/>
        <item m="1" x="130"/>
        <item m="1" x="27"/>
        <item m="1" x="110"/>
        <item m="1" x="38"/>
        <item m="1" x="33"/>
        <item m="1" x="25"/>
        <item m="1" x="60"/>
        <item m="1" x="109"/>
        <item m="1" x="36"/>
        <item m="1" x="85"/>
        <item m="1" x="129"/>
        <item m="1" x="58"/>
        <item m="1" x="108"/>
        <item m="1" x="84"/>
        <item m="1" x="128"/>
        <item x="23"/>
        <item m="1" x="31"/>
        <item m="1" x="150"/>
        <item m="1" x="83"/>
        <item x="24"/>
        <item x="20"/>
        <item x="17"/>
        <item m="1" x="30"/>
        <item m="1" x="81"/>
        <item m="1" x="124"/>
        <item x="21"/>
        <item m="1" x="105"/>
        <item m="1" x="121"/>
        <item m="1" x="119"/>
        <item m="1" x="56"/>
        <item m="1" x="98"/>
        <item m="1" x="66"/>
        <item m="1" x="32"/>
        <item m="1" x="39"/>
        <item m="1" x="104"/>
        <item m="1" x="61"/>
        <item m="1" x="65"/>
        <item m="1" x="75"/>
        <item m="1" x="71"/>
        <item m="1" x="147"/>
        <item m="1" x="89"/>
      </items>
    </pivotField>
    <pivotField name="Descripción" axis="axisRow" subtotalTop="0" showAll="0">
      <items count="201">
        <item n="AFP" x="6"/>
        <item m="1" x="97"/>
        <item n="APORTES PATRONALES" x="19"/>
        <item n="ASESORIAS" x="17"/>
        <item m="1" x="99"/>
        <item m="1" x="107"/>
        <item n="CAPITAL" x="13"/>
        <item m="1" x="105"/>
        <item m="1" x="106"/>
        <item m="1" x="31"/>
        <item m="1" x="181"/>
        <item n="GASTOS ADMINISTRATIVOS" x="20"/>
        <item m="1" x="163"/>
        <item m="1" x="108"/>
        <item n="HONORARIOS POR PAGAR" x="15"/>
        <item n="ISAPRES" x="7"/>
        <item n="MUTUAL SEGURIDAD IPS" x="10"/>
        <item m="1" x="66"/>
        <item n="PROVEEDORES" x="16"/>
        <item n="REMUNERACIONES" x="18"/>
        <item m="1" x="101"/>
        <item n="SUELDOS POR PAGAR" x="3"/>
        <item m="1" x="64"/>
        <item m="1" x="76"/>
        <item m="1" x="95"/>
        <item n="IMPUESTO UNICO" x="22"/>
        <item m="1" x="152"/>
        <item m="1" x="59"/>
        <item m="1" x="179"/>
        <item m="1" x="188"/>
        <item n="MULTAS E INTERESES" m="1" x="33"/>
        <item m="1" x="126"/>
        <item m="1" x="113"/>
        <item m="1" x="89"/>
        <item m="1" x="50"/>
        <item m="1" x="104"/>
        <item m="1" x="185"/>
        <item m="1" x="127"/>
        <item m="1" x="26"/>
        <item m="1" x="199"/>
        <item m="1" x="193"/>
        <item m="1" x="52"/>
        <item m="1" x="194"/>
        <item m="1" x="120"/>
        <item m="1" x="128"/>
        <item n="IMPUESTOS POR PAGAR" x="11"/>
        <item m="1" x="54"/>
        <item m="1" x="109"/>
        <item m="1" x="111"/>
        <item m="1" x="191"/>
        <item m="1" x="102"/>
        <item m="1" x="83"/>
        <item m="1" x="177"/>
        <item m="1" x="40"/>
        <item m="1" x="65"/>
        <item m="1" x="139"/>
        <item m="1" x="161"/>
        <item m="1" x="198"/>
        <item m="1" x="150"/>
        <item m="1" x="145"/>
        <item m="1" x="134"/>
        <item m="1" x="175"/>
        <item m="1" x="156"/>
        <item m="1" x="140"/>
        <item m="1" x="144"/>
        <item m="1" x="141"/>
        <item m="1" x="178"/>
        <item n="BANCO BCI" x="0"/>
        <item m="1" x="67"/>
        <item m="1" x="133"/>
        <item x="1"/>
        <item m="1" x="192"/>
        <item m="1" x="118"/>
        <item m="1" x="137"/>
        <item m="1" x="63"/>
        <item m="1" x="61"/>
        <item m="1" x="110"/>
        <item m="1" x="49"/>
        <item m="1" x="42"/>
        <item m="1" x="45"/>
        <item m="1" x="43"/>
        <item m="1" x="44"/>
        <item m="1" x="46"/>
        <item m="1" x="196"/>
        <item m="1" x="183"/>
        <item m="1" x="182"/>
        <item m="1" x="187"/>
        <item m="1" x="184"/>
        <item m="1" x="186"/>
        <item m="1" x="81"/>
        <item m="1" x="87"/>
        <item m="1" x="82"/>
        <item m="1" x="86"/>
        <item m="1" x="84"/>
        <item m="1" x="85"/>
        <item m="1" x="94"/>
        <item m="1" x="132"/>
        <item m="1" x="62"/>
        <item n="RESULTADOS ACUMULADOS" x="14"/>
        <item m="1" x="55"/>
        <item m="1" x="125"/>
        <item m="1" x="180"/>
        <item m="1" x="79"/>
        <item m="1" x="96"/>
        <item m="1" x="56"/>
        <item m="1" x="75"/>
        <item m="1" x="169"/>
        <item m="1" x="168"/>
        <item m="1" x="170"/>
        <item m="1" x="167"/>
        <item m="1" x="195"/>
        <item m="1" x="174"/>
        <item m="1" x="164"/>
        <item m="1" x="189"/>
        <item m="1" x="190"/>
        <item m="1" x="37"/>
        <item m="1" x="38"/>
        <item m="1" x="36"/>
        <item m="1" x="39"/>
        <item m="1" x="112"/>
        <item m="1" x="41"/>
        <item m="1" x="48"/>
        <item m="1" x="74"/>
        <item m="1" x="71"/>
        <item m="1" x="73"/>
        <item m="1" x="176"/>
        <item m="1" x="72"/>
        <item m="1" x="60"/>
        <item m="1" x="197"/>
        <item m="1" x="88"/>
        <item m="1" x="146"/>
        <item m="1" x="136"/>
        <item m="1" x="165"/>
        <item m="1" x="121"/>
        <item m="1" x="123"/>
        <item m="1" x="93"/>
        <item m="1" x="91"/>
        <item m="1" x="92"/>
        <item m="1" x="90"/>
        <item m="1" x="53"/>
        <item m="1" x="77"/>
        <item m="1" x="138"/>
        <item m="1" x="100"/>
        <item n="IMPUESTOS RETENCION SEGUNDA CATEGORIA" m="1" x="124"/>
        <item m="1" x="57"/>
        <item m="1" x="114"/>
        <item m="1" x="154"/>
        <item m="1" x="116"/>
        <item m="1" x="117"/>
        <item m="1" x="119"/>
        <item m="1" x="47"/>
        <item m="1" x="103"/>
        <item m="1" x="157"/>
        <item m="1" x="173"/>
        <item m="1" x="143"/>
        <item m="1" x="172"/>
        <item m="1" x="142"/>
        <item m="1" x="149"/>
        <item m="1" x="68"/>
        <item m="1" x="80"/>
        <item m="1" x="147"/>
        <item m="1" x="58"/>
        <item n="GASTOS BANCARIOS" m="1" x="27"/>
        <item m="1" x="70"/>
        <item m="1" x="69"/>
        <item m="1" x="115"/>
        <item m="1" x="51"/>
        <item m="1" x="171"/>
        <item n="ANTICIPO DE SUELDOS" x="2"/>
        <item x="8"/>
        <item n="CCAF LOS ANDES" x="9"/>
        <item n="SEGUROS DE VIDA " m="1" x="29"/>
        <item n="GASTOS HONORARIOS" m="1" x="30"/>
        <item m="1" x="131"/>
        <item m="1" x="78"/>
        <item m="1" x="166"/>
        <item m="1" x="98"/>
        <item m="1" x="129"/>
        <item m="1" x="155"/>
        <item m="1" x="35"/>
        <item m="1" x="151"/>
        <item m="1" x="28"/>
        <item m="1" x="153"/>
        <item m="1" x="160"/>
        <item m="1" x="148"/>
        <item m="1" x="162"/>
        <item x="24"/>
        <item m="1" x="158"/>
        <item m="1" x="135"/>
        <item n="CUENTAS POR PAGAR" x="4"/>
        <item m="1" x="130"/>
        <item m="1" x="159"/>
        <item n="GASTOS DE VACACIONES" x="21"/>
        <item n="PROVISION VACACIONES" x="12"/>
        <item n="CTA CTE SCD" x="5"/>
        <item n="IMPUESTO RETENCION PRESTAMO SOLIDARIO" m="1" x="122"/>
        <item m="1" x="32"/>
        <item m="1" x="34"/>
        <item x="23"/>
        <item m="1" x="2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outline="0" showAll="0">
      <items count="6">
        <item n="Activo" x="0"/>
        <item n="Pasivo" x="1"/>
        <item n="Patrimonio" x="2"/>
        <item n="Ingresos" m="1" x="4"/>
        <item n="Gastos" x="3"/>
        <item t="default"/>
      </items>
    </pivotField>
    <pivotField axis="axisPage" multipleItemSelectionAllowed="1" showAll="0">
      <items count="13">
        <item m="1" x="8"/>
        <item m="1" x="7"/>
        <item m="1" x="2"/>
        <item m="1" x="1"/>
        <item m="1" x="9"/>
        <item m="1" x="6"/>
        <item m="1" x="3"/>
        <item m="1" x="11"/>
        <item m="1" x="5"/>
        <item m="1" x="10"/>
        <item m="1" x="4"/>
        <item x="0"/>
        <item t="default"/>
      </items>
    </pivotField>
  </pivotFields>
  <rowFields count="3">
    <field x="27"/>
    <field x="4"/>
    <field x="5"/>
  </rowFields>
  <rowItems count="30">
    <i>
      <x/>
      <x v="2"/>
      <x v="67"/>
    </i>
    <i r="1">
      <x v="13"/>
      <x v="70"/>
    </i>
    <i r="1">
      <x v="14"/>
      <x v="168"/>
    </i>
    <i t="default">
      <x/>
    </i>
    <i>
      <x v="1"/>
      <x v="59"/>
      <x v="18"/>
    </i>
    <i r="1">
      <x v="60"/>
      <x v="14"/>
    </i>
    <i r="1">
      <x v="61"/>
      <x v="21"/>
    </i>
    <i r="1">
      <x v="64"/>
      <x v="189"/>
    </i>
    <i r="1">
      <x v="65"/>
      <x v="194"/>
    </i>
    <i r="1">
      <x v="66"/>
      <x/>
    </i>
    <i r="1">
      <x v="67"/>
      <x v="15"/>
    </i>
    <i r="1">
      <x v="68"/>
      <x v="169"/>
    </i>
    <i r="1">
      <x v="69"/>
      <x v="170"/>
    </i>
    <i r="1">
      <x v="70"/>
      <x v="16"/>
    </i>
    <i r="1">
      <x v="76"/>
      <x v="25"/>
    </i>
    <i r="1">
      <x v="77"/>
      <x v="45"/>
    </i>
    <i r="1">
      <x v="79"/>
      <x v="193"/>
    </i>
    <i t="default">
      <x v="1"/>
    </i>
    <i>
      <x v="2"/>
      <x v="90"/>
      <x v="6"/>
    </i>
    <i r="1">
      <x v="92"/>
      <x v="98"/>
    </i>
    <i t="default">
      <x v="2"/>
    </i>
    <i>
      <x v="4"/>
      <x v="104"/>
      <x v="19"/>
    </i>
    <i r="1">
      <x v="105"/>
      <x v="2"/>
    </i>
    <i r="1">
      <x v="125"/>
      <x v="198"/>
    </i>
    <i r="1">
      <x v="129"/>
      <x v="186"/>
    </i>
    <i r="1">
      <x v="130"/>
      <x v="11"/>
    </i>
    <i r="1">
      <x v="131"/>
      <x v="3"/>
    </i>
    <i r="1">
      <x v="135"/>
      <x v="192"/>
    </i>
    <i t="default">
      <x v="4"/>
    </i>
    <i t="grand">
      <x/>
    </i>
  </rowItems>
  <colFields count="1">
    <field x="1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1">
    <pageField fld="28" hier="-1"/>
  </pageFields>
  <dataFields count="1">
    <dataField name="Balance" fld="9" baseField="0" baseItem="0" numFmtId="170"/>
  </dataFields>
  <formats count="295">
    <format dxfId="298">
      <pivotArea field="1" type="button" dataOnly="0" labelOnly="1" outline="0" axis="axisCol" fieldPosition="0"/>
    </format>
    <format dxfId="297">
      <pivotArea type="topRight" dataOnly="0" labelOnly="1" outline="0" fieldPosition="0"/>
    </format>
    <format dxfId="296">
      <pivotArea dataOnly="0" labelOnly="1" fieldPosition="0">
        <references count="1">
          <reference field="1" count="0"/>
        </references>
      </pivotArea>
    </format>
    <format dxfId="295">
      <pivotArea dataOnly="0" labelOnly="1" grandCol="1" outline="0" fieldPosition="0"/>
    </format>
    <format dxfId="294">
      <pivotArea collapsedLevelsAreSubtotals="1" fieldPosition="0">
        <references count="1">
          <reference field="27" count="1" defaultSubtotal="1">
            <x v="0"/>
          </reference>
        </references>
      </pivotArea>
    </format>
    <format dxfId="293">
      <pivotArea dataOnly="0" labelOnly="1" fieldPosition="0">
        <references count="1">
          <reference field="27" count="1" defaultSubtotal="1">
            <x v="0"/>
          </reference>
        </references>
      </pivotArea>
    </format>
    <format dxfId="292">
      <pivotArea collapsedLevelsAreSubtotals="1" fieldPosition="0">
        <references count="1">
          <reference field="27" count="1" defaultSubtotal="1">
            <x v="1"/>
          </reference>
        </references>
      </pivotArea>
    </format>
    <format dxfId="291">
      <pivotArea dataOnly="0" labelOnly="1" fieldPosition="0">
        <references count="1">
          <reference field="27" count="1" defaultSubtotal="1">
            <x v="1"/>
          </reference>
        </references>
      </pivotArea>
    </format>
    <format dxfId="290">
      <pivotArea dataOnly="0" outline="0" fieldPosition="0">
        <references count="2">
          <reference field="27" count="0" defaultSubtotal="1"/>
          <reference field="28" count="0" selected="0"/>
        </references>
      </pivotArea>
    </format>
    <format dxfId="289">
      <pivotArea collapsedLevelsAreSubtotals="1" fieldPosition="0">
        <references count="3">
          <reference field="4" count="1" selected="0">
            <x v="36"/>
          </reference>
          <reference field="5" count="1">
            <x v="104"/>
          </reference>
          <reference field="27" count="1" selected="0">
            <x v="0"/>
          </reference>
        </references>
      </pivotArea>
    </format>
    <format dxfId="288">
      <pivotArea dataOnly="0" labelOnly="1" offset="IV1" fieldPosition="0">
        <references count="1">
          <reference field="27" count="1">
            <x v="0"/>
          </reference>
        </references>
      </pivotArea>
    </format>
    <format dxfId="287">
      <pivotArea dataOnly="0" labelOnly="1" fieldPosition="0">
        <references count="2">
          <reference field="4" count="1">
            <x v="36"/>
          </reference>
          <reference field="27" count="1" selected="0">
            <x v="0"/>
          </reference>
        </references>
      </pivotArea>
    </format>
    <format dxfId="286">
      <pivotArea dataOnly="0" labelOnly="1" fieldPosition="0">
        <references count="3">
          <reference field="4" count="1" selected="0">
            <x v="36"/>
          </reference>
          <reference field="5" count="1">
            <x v="104"/>
          </reference>
          <reference field="27" count="1" selected="0">
            <x v="0"/>
          </reference>
        </references>
      </pivotArea>
    </format>
    <format dxfId="285">
      <pivotArea collapsedLevelsAreSubtotals="1" fieldPosition="0">
        <references count="3">
          <reference field="4" count="1" selected="0">
            <x v="53"/>
          </reference>
          <reference field="5" count="1">
            <x v="107"/>
          </reference>
          <reference field="27" count="1" selected="0">
            <x v="0"/>
          </reference>
        </references>
      </pivotArea>
    </format>
    <format dxfId="284">
      <pivotArea dataOnly="0" labelOnly="1" fieldPosition="0">
        <references count="2">
          <reference field="4" count="1">
            <x v="53"/>
          </reference>
          <reference field="27" count="1" selected="0">
            <x v="0"/>
          </reference>
        </references>
      </pivotArea>
    </format>
    <format dxfId="283">
      <pivotArea dataOnly="0" labelOnly="1" fieldPosition="0">
        <references count="3">
          <reference field="4" count="1" selected="0">
            <x v="53"/>
          </reference>
          <reference field="5" count="1">
            <x v="107"/>
          </reference>
          <reference field="27" count="1" selected="0">
            <x v="0"/>
          </reference>
        </references>
      </pivotArea>
    </format>
    <format dxfId="282">
      <pivotArea collapsedLevelsAreSubtotals="1" fieldPosition="0">
        <references count="3">
          <reference field="4" count="1" selected="0">
            <x v="16"/>
          </reference>
          <reference field="5" count="1">
            <x v="135"/>
          </reference>
          <reference field="27" count="1" selected="0">
            <x v="0"/>
          </reference>
        </references>
      </pivotArea>
    </format>
    <format dxfId="281">
      <pivotArea dataOnly="0" labelOnly="1" offset="IV3" fieldPosition="0">
        <references count="1">
          <reference field="27" count="1">
            <x v="0"/>
          </reference>
        </references>
      </pivotArea>
    </format>
    <format dxfId="280">
      <pivotArea dataOnly="0" labelOnly="1" fieldPosition="0">
        <references count="2">
          <reference field="4" count="1">
            <x v="16"/>
          </reference>
          <reference field="27" count="1" selected="0">
            <x v="0"/>
          </reference>
        </references>
      </pivotArea>
    </format>
    <format dxfId="279">
      <pivotArea dataOnly="0" labelOnly="1" fieldPosition="0">
        <references count="3">
          <reference field="4" count="1" selected="0">
            <x v="16"/>
          </reference>
          <reference field="5" count="1">
            <x v="135"/>
          </reference>
          <reference field="27" count="1" selected="0">
            <x v="0"/>
          </reference>
        </references>
      </pivotArea>
    </format>
    <format dxfId="278">
      <pivotArea collapsedLevelsAreSubtotals="1" fieldPosition="0">
        <references count="3">
          <reference field="4" count="1" selected="0">
            <x v="90"/>
          </reference>
          <reference field="5" count="1">
            <x v="6"/>
          </reference>
          <reference field="27" count="1" selected="0">
            <x v="2"/>
          </reference>
        </references>
      </pivotArea>
    </format>
    <format dxfId="277">
      <pivotArea collapsedLevelsAreSubtotals="1" fieldPosition="0">
        <references count="3">
          <reference field="4" count="1" selected="0">
            <x v="91"/>
          </reference>
          <reference field="5" count="1">
            <x v="46"/>
          </reference>
          <reference field="27" count="1" selected="0">
            <x v="2"/>
          </reference>
        </references>
      </pivotArea>
    </format>
    <format dxfId="276">
      <pivotArea collapsedLevelsAreSubtotals="1" fieldPosition="0">
        <references count="3">
          <reference field="4" count="1" selected="0">
            <x v="92"/>
          </reference>
          <reference field="5" count="1">
            <x v="98"/>
          </reference>
          <reference field="27" count="1" selected="0">
            <x v="2"/>
          </reference>
        </references>
      </pivotArea>
    </format>
    <format dxfId="275">
      <pivotArea collapsedLevelsAreSubtotals="1" fieldPosition="0">
        <references count="3">
          <reference field="4" count="1" selected="0">
            <x v="94"/>
          </reference>
          <reference field="5" count="1">
            <x v="100"/>
          </reference>
          <reference field="27" count="1" selected="0">
            <x v="2"/>
          </reference>
        </references>
      </pivotArea>
    </format>
    <format dxfId="274">
      <pivotArea dataOnly="0" labelOnly="1" fieldPosition="0">
        <references count="1">
          <reference field="27" count="1">
            <x v="2"/>
          </reference>
        </references>
      </pivotArea>
    </format>
    <format dxfId="273">
      <pivotArea dataOnly="0" labelOnly="1" fieldPosition="0">
        <references count="2">
          <reference field="4" count="4">
            <x v="90"/>
            <x v="91"/>
            <x v="92"/>
            <x v="94"/>
          </reference>
          <reference field="27" count="1" selected="0">
            <x v="2"/>
          </reference>
        </references>
      </pivotArea>
    </format>
    <format dxfId="272">
      <pivotArea dataOnly="0" labelOnly="1" fieldPosition="0">
        <references count="3">
          <reference field="4" count="1" selected="0">
            <x v="90"/>
          </reference>
          <reference field="5" count="1">
            <x v="6"/>
          </reference>
          <reference field="27" count="1" selected="0">
            <x v="2"/>
          </reference>
        </references>
      </pivotArea>
    </format>
    <format dxfId="271">
      <pivotArea dataOnly="0" labelOnly="1" fieldPosition="0">
        <references count="3">
          <reference field="4" count="1" selected="0">
            <x v="91"/>
          </reference>
          <reference field="5" count="1">
            <x v="46"/>
          </reference>
          <reference field="27" count="1" selected="0">
            <x v="2"/>
          </reference>
        </references>
      </pivotArea>
    </format>
    <format dxfId="270">
      <pivotArea dataOnly="0" labelOnly="1" fieldPosition="0">
        <references count="3">
          <reference field="4" count="1" selected="0">
            <x v="92"/>
          </reference>
          <reference field="5" count="1">
            <x v="98"/>
          </reference>
          <reference field="27" count="1" selected="0">
            <x v="2"/>
          </reference>
        </references>
      </pivotArea>
    </format>
    <format dxfId="269">
      <pivotArea dataOnly="0" labelOnly="1" fieldPosition="0">
        <references count="3">
          <reference field="4" count="1" selected="0">
            <x v="94"/>
          </reference>
          <reference field="5" count="1">
            <x v="100"/>
          </reference>
          <reference field="27" count="1" selected="0">
            <x v="2"/>
          </reference>
        </references>
      </pivotArea>
    </format>
    <format dxfId="268">
      <pivotArea collapsedLevelsAreSubtotals="1" fieldPosition="0">
        <references count="3">
          <reference field="4" count="1" selected="0">
            <x v="19"/>
          </reference>
          <reference field="5" count="1">
            <x v="133"/>
          </reference>
          <reference field="27" count="1" selected="0">
            <x v="0"/>
          </reference>
        </references>
      </pivotArea>
    </format>
    <format dxfId="267">
      <pivotArea dataOnly="0" labelOnly="1" offset="IV4" fieldPosition="0">
        <references count="1">
          <reference field="27" count="1">
            <x v="0"/>
          </reference>
        </references>
      </pivotArea>
    </format>
    <format dxfId="266">
      <pivotArea dataOnly="0" labelOnly="1" fieldPosition="0">
        <references count="2">
          <reference field="4" count="1">
            <x v="19"/>
          </reference>
          <reference field="27" count="1" selected="0">
            <x v="0"/>
          </reference>
        </references>
      </pivotArea>
    </format>
    <format dxfId="265">
      <pivotArea dataOnly="0" labelOnly="1" fieldPosition="0">
        <references count="3">
          <reference field="4" count="1" selected="0">
            <x v="19"/>
          </reference>
          <reference field="5" count="1">
            <x v="133"/>
          </reference>
          <reference field="27" count="1" selected="0">
            <x v="0"/>
          </reference>
        </references>
      </pivotArea>
    </format>
    <format dxfId="264">
      <pivotArea collapsedLevelsAreSubtotals="1" fieldPosition="0">
        <references count="3">
          <reference field="4" count="1" selected="0">
            <x v="111"/>
          </reference>
          <reference field="5" count="1">
            <x v="139"/>
          </reference>
          <reference field="27" count="1" selected="0">
            <x v="4"/>
          </reference>
        </references>
      </pivotArea>
    </format>
    <format dxfId="263">
      <pivotArea collapsedLevelsAreSubtotals="1" fieldPosition="0">
        <references count="3">
          <reference field="4" count="1" selected="0">
            <x v="120"/>
          </reference>
          <reference field="5" count="1">
            <x v="29"/>
          </reference>
          <reference field="27" count="1" selected="0">
            <x v="4"/>
          </reference>
        </references>
      </pivotArea>
    </format>
    <format dxfId="262">
      <pivotArea collapsedLevelsAreSubtotals="1" fieldPosition="0">
        <references count="3">
          <reference field="4" count="1" selected="0">
            <x v="123"/>
          </reference>
          <reference field="5" count="1">
            <x v="57"/>
          </reference>
          <reference field="27" count="1" selected="0">
            <x v="4"/>
          </reference>
        </references>
      </pivotArea>
    </format>
    <format dxfId="261">
      <pivotArea collapsedLevelsAreSubtotals="1" fieldPosition="0">
        <references count="3">
          <reference field="4" count="1" selected="0">
            <x v="127"/>
          </reference>
          <reference field="5" count="1">
            <x v="146"/>
          </reference>
          <reference field="27" count="1" selected="0">
            <x v="4"/>
          </reference>
        </references>
      </pivotArea>
    </format>
    <format dxfId="260">
      <pivotArea collapsedLevelsAreSubtotals="1" fieldPosition="0">
        <references count="3">
          <reference field="4" count="1" selected="0">
            <x v="128"/>
          </reference>
          <reference field="5" count="1">
            <x v="145"/>
          </reference>
          <reference field="27" count="1" selected="0">
            <x v="4"/>
          </reference>
        </references>
      </pivotArea>
    </format>
    <format dxfId="259">
      <pivotArea collapsedLevelsAreSubtotals="1" fieldPosition="0">
        <references count="3">
          <reference field="4" count="1" selected="0">
            <x v="129"/>
          </reference>
          <reference field="5" count="1">
            <x v="144"/>
          </reference>
          <reference field="27" count="1" selected="0">
            <x v="4"/>
          </reference>
        </references>
      </pivotArea>
    </format>
    <format dxfId="258">
      <pivotArea collapsedLevelsAreSubtotals="1" fieldPosition="0">
        <references count="3">
          <reference field="4" count="1" selected="0">
            <x v="130"/>
          </reference>
          <reference field="5" count="1">
            <x v="11"/>
          </reference>
          <reference field="27" count="1" selected="0">
            <x v="4"/>
          </reference>
        </references>
      </pivotArea>
    </format>
    <format dxfId="257">
      <pivotArea collapsedLevelsAreSubtotals="1" fieldPosition="0">
        <references count="3">
          <reference field="4" count="1" selected="0">
            <x v="132"/>
          </reference>
          <reference field="5" count="1">
            <x v="141"/>
          </reference>
          <reference field="27" count="1" selected="0">
            <x v="4"/>
          </reference>
        </references>
      </pivotArea>
    </format>
    <format dxfId="256">
      <pivotArea collapsedLevelsAreSubtotals="1" fieldPosition="0">
        <references count="3">
          <reference field="4" count="1" selected="0">
            <x v="141"/>
          </reference>
          <reference field="5" count="1">
            <x v="149"/>
          </reference>
          <reference field="27" count="1" selected="0">
            <x v="4"/>
          </reference>
        </references>
      </pivotArea>
    </format>
    <format dxfId="255">
      <pivotArea collapsedLevelsAreSubtotals="1" fieldPosition="0">
        <references count="3">
          <reference field="4" count="1" selected="0">
            <x v="142"/>
          </reference>
          <reference field="5" count="1">
            <x v="102"/>
          </reference>
          <reference field="27" count="1" selected="0">
            <x v="4"/>
          </reference>
        </references>
      </pivotArea>
    </format>
    <format dxfId="254">
      <pivotArea dataOnly="0" labelOnly="1" offset="IV2:IV256" fieldPosition="0">
        <references count="1">
          <reference field="27" count="1">
            <x v="4"/>
          </reference>
        </references>
      </pivotArea>
    </format>
    <format dxfId="253">
      <pivotArea dataOnly="0" labelOnly="1" fieldPosition="0">
        <references count="2">
          <reference field="4" count="12">
            <x v="111"/>
            <x v="120"/>
            <x v="123"/>
            <x v="126"/>
            <x v="127"/>
            <x v="128"/>
            <x v="129"/>
            <x v="130"/>
            <x v="131"/>
            <x v="132"/>
            <x v="141"/>
            <x v="142"/>
          </reference>
          <reference field="27" count="1" selected="0">
            <x v="4"/>
          </reference>
        </references>
      </pivotArea>
    </format>
    <format dxfId="252">
      <pivotArea dataOnly="0" labelOnly="1" fieldPosition="0">
        <references count="3">
          <reference field="4" count="1" selected="0">
            <x v="111"/>
          </reference>
          <reference field="5" count="1">
            <x v="139"/>
          </reference>
          <reference field="27" count="1" selected="0">
            <x v="4"/>
          </reference>
        </references>
      </pivotArea>
    </format>
    <format dxfId="251">
      <pivotArea dataOnly="0" labelOnly="1" fieldPosition="0">
        <references count="3">
          <reference field="4" count="1" selected="0">
            <x v="120"/>
          </reference>
          <reference field="5" count="1">
            <x v="29"/>
          </reference>
          <reference field="27" count="1" selected="0">
            <x v="4"/>
          </reference>
        </references>
      </pivotArea>
    </format>
    <format dxfId="250">
      <pivotArea dataOnly="0" labelOnly="1" fieldPosition="0">
        <references count="3">
          <reference field="4" count="1" selected="0">
            <x v="123"/>
          </reference>
          <reference field="5" count="1">
            <x v="57"/>
          </reference>
          <reference field="27" count="1" selected="0">
            <x v="4"/>
          </reference>
        </references>
      </pivotArea>
    </format>
    <format dxfId="249">
      <pivotArea dataOnly="0" labelOnly="1" fieldPosition="0">
        <references count="3">
          <reference field="4" count="1" selected="0">
            <x v="127"/>
          </reference>
          <reference field="5" count="1">
            <x v="146"/>
          </reference>
          <reference field="27" count="1" selected="0">
            <x v="4"/>
          </reference>
        </references>
      </pivotArea>
    </format>
    <format dxfId="248">
      <pivotArea dataOnly="0" labelOnly="1" fieldPosition="0">
        <references count="3">
          <reference field="4" count="1" selected="0">
            <x v="128"/>
          </reference>
          <reference field="5" count="1">
            <x v="145"/>
          </reference>
          <reference field="27" count="1" selected="0">
            <x v="4"/>
          </reference>
        </references>
      </pivotArea>
    </format>
    <format dxfId="247">
      <pivotArea dataOnly="0" labelOnly="1" fieldPosition="0">
        <references count="3">
          <reference field="4" count="1" selected="0">
            <x v="129"/>
          </reference>
          <reference field="5" count="1">
            <x v="144"/>
          </reference>
          <reference field="27" count="1" selected="0">
            <x v="4"/>
          </reference>
        </references>
      </pivotArea>
    </format>
    <format dxfId="246">
      <pivotArea dataOnly="0" labelOnly="1" fieldPosition="0">
        <references count="3">
          <reference field="4" count="1" selected="0">
            <x v="130"/>
          </reference>
          <reference field="5" count="1">
            <x v="11"/>
          </reference>
          <reference field="27" count="1" selected="0">
            <x v="4"/>
          </reference>
        </references>
      </pivotArea>
    </format>
    <format dxfId="245">
      <pivotArea dataOnly="0" labelOnly="1" fieldPosition="0">
        <references count="3">
          <reference field="4" count="1" selected="0">
            <x v="132"/>
          </reference>
          <reference field="5" count="1">
            <x v="141"/>
          </reference>
          <reference field="27" count="1" selected="0">
            <x v="4"/>
          </reference>
        </references>
      </pivotArea>
    </format>
    <format dxfId="244">
      <pivotArea dataOnly="0" labelOnly="1" fieldPosition="0">
        <references count="3">
          <reference field="4" count="1" selected="0">
            <x v="141"/>
          </reference>
          <reference field="5" count="1">
            <x v="149"/>
          </reference>
          <reference field="27" count="1" selected="0">
            <x v="4"/>
          </reference>
        </references>
      </pivotArea>
    </format>
    <format dxfId="243">
      <pivotArea dataOnly="0" labelOnly="1" fieldPosition="0">
        <references count="3">
          <reference field="4" count="1" selected="0">
            <x v="142"/>
          </reference>
          <reference field="5" count="1">
            <x v="102"/>
          </reference>
          <reference field="27" count="1" selected="0">
            <x v="4"/>
          </reference>
        </references>
      </pivotArea>
    </format>
    <format dxfId="242">
      <pivotArea collapsedLevelsAreSubtotals="1" fieldPosition="0">
        <references count="3">
          <reference field="4" count="1" selected="0">
            <x v="43"/>
          </reference>
          <reference field="5" count="1">
            <x v="136"/>
          </reference>
          <reference field="27" count="1" selected="0">
            <x v="0"/>
          </reference>
        </references>
      </pivotArea>
    </format>
    <format dxfId="241">
      <pivotArea collapsedLevelsAreSubtotals="1" fieldPosition="0">
        <references count="3">
          <reference field="4" count="1" selected="0">
            <x v="47"/>
          </reference>
          <reference field="5" count="1">
            <x v="137"/>
          </reference>
          <reference field="27" count="1" selected="0">
            <x v="0"/>
          </reference>
        </references>
      </pivotArea>
    </format>
    <format dxfId="240">
      <pivotArea dataOnly="0" labelOnly="1" offset="IV8:IV9" fieldPosition="0">
        <references count="1">
          <reference field="27" count="1">
            <x v="0"/>
          </reference>
        </references>
      </pivotArea>
    </format>
    <format dxfId="239">
      <pivotArea dataOnly="0" labelOnly="1" fieldPosition="0">
        <references count="2">
          <reference field="4" count="2">
            <x v="43"/>
            <x v="47"/>
          </reference>
          <reference field="27" count="1" selected="0">
            <x v="0"/>
          </reference>
        </references>
      </pivotArea>
    </format>
    <format dxfId="238">
      <pivotArea dataOnly="0" labelOnly="1" fieldPosition="0">
        <references count="3">
          <reference field="4" count="1" selected="0">
            <x v="43"/>
          </reference>
          <reference field="5" count="1">
            <x v="136"/>
          </reference>
          <reference field="27" count="1" selected="0">
            <x v="0"/>
          </reference>
        </references>
      </pivotArea>
    </format>
    <format dxfId="237">
      <pivotArea dataOnly="0" labelOnly="1" fieldPosition="0">
        <references count="3">
          <reference field="4" count="1" selected="0">
            <x v="47"/>
          </reference>
          <reference field="5" count="1">
            <x v="137"/>
          </reference>
          <reference field="27" count="1" selected="0">
            <x v="0"/>
          </reference>
        </references>
      </pivotArea>
    </format>
    <format dxfId="236">
      <pivotArea dataOnly="0" labelOnly="1" offset="IV4:IV6" fieldPosition="0">
        <references count="1">
          <reference field="27" count="1">
            <x v="1"/>
          </reference>
        </references>
      </pivotArea>
    </format>
    <format dxfId="235">
      <pivotArea dataOnly="0" labelOnly="1" fieldPosition="0">
        <references count="2">
          <reference field="4" count="3">
            <x v="66"/>
            <x v="67"/>
            <x v="70"/>
          </reference>
          <reference field="27" count="1" selected="0">
            <x v="1"/>
          </reference>
        </references>
      </pivotArea>
    </format>
    <format dxfId="234">
      <pivotArea collapsedLevelsAreSubtotals="1" fieldPosition="0">
        <references count="3">
          <reference field="4" count="1" selected="0">
            <x v="131"/>
          </reference>
          <reference field="5" count="1">
            <x v="3"/>
          </reference>
          <reference field="27" count="1" selected="0">
            <x v="4"/>
          </reference>
        </references>
      </pivotArea>
    </format>
    <format dxfId="233">
      <pivotArea dataOnly="0" labelOnly="1" offset="IV8" fieldPosition="0">
        <references count="1">
          <reference field="27" count="1">
            <x v="4"/>
          </reference>
        </references>
      </pivotArea>
    </format>
    <format dxfId="232">
      <pivotArea dataOnly="0" labelOnly="1" fieldPosition="0">
        <references count="2">
          <reference field="4" count="1">
            <x v="131"/>
          </reference>
          <reference field="27" count="1" selected="0">
            <x v="4"/>
          </reference>
        </references>
      </pivotArea>
    </format>
    <format dxfId="231">
      <pivotArea dataOnly="0" labelOnly="1" fieldPosition="0">
        <references count="3">
          <reference field="4" count="1" selected="0">
            <x v="131"/>
          </reference>
          <reference field="5" count="1">
            <x v="3"/>
          </reference>
          <reference field="27" count="1" selected="0">
            <x v="4"/>
          </reference>
        </references>
      </pivotArea>
    </format>
    <format dxfId="230">
      <pivotArea collapsedLevelsAreSubtotals="1" fieldPosition="0">
        <references count="3">
          <reference field="4" count="1" selected="0">
            <x v="128"/>
          </reference>
          <reference field="5" count="1">
            <x v="141"/>
          </reference>
          <reference field="27" count="1" selected="0">
            <x v="4"/>
          </reference>
        </references>
      </pivotArea>
    </format>
    <format dxfId="229">
      <pivotArea dataOnly="0" labelOnly="1" offset="IV7" fieldPosition="0">
        <references count="1">
          <reference field="27" count="1">
            <x v="4"/>
          </reference>
        </references>
      </pivotArea>
    </format>
    <format dxfId="228">
      <pivotArea dataOnly="0" labelOnly="1" fieldPosition="0">
        <references count="2">
          <reference field="4" count="1">
            <x v="128"/>
          </reference>
          <reference field="27" count="1" selected="0">
            <x v="4"/>
          </reference>
        </references>
      </pivotArea>
    </format>
    <format dxfId="227">
      <pivotArea dataOnly="0" labelOnly="1" fieldPosition="0">
        <references count="3">
          <reference field="4" count="1" selected="0">
            <x v="128"/>
          </reference>
          <reference field="5" count="1">
            <x v="141"/>
          </reference>
          <reference field="27" count="1" selected="0">
            <x v="4"/>
          </reference>
        </references>
      </pivotArea>
    </format>
    <format dxfId="226">
      <pivotArea collapsedLevelsAreSubtotals="1" fieldPosition="0">
        <references count="3">
          <reference field="4" count="1" selected="0">
            <x v="2"/>
          </reference>
          <reference field="5" count="1">
            <x v="150"/>
          </reference>
          <reference field="27" count="1" selected="0">
            <x v="0"/>
          </reference>
        </references>
      </pivotArea>
    </format>
    <format dxfId="225">
      <pivotArea dataOnly="0" labelOnly="1" offset="IV2" fieldPosition="0">
        <references count="1">
          <reference field="27" count="1">
            <x v="0"/>
          </reference>
        </references>
      </pivotArea>
    </format>
    <format dxfId="224">
      <pivotArea dataOnly="0" labelOnly="1" fieldPosition="0">
        <references count="2">
          <reference field="4" count="1">
            <x v="2"/>
          </reference>
          <reference field="27" count="1" selected="0">
            <x v="0"/>
          </reference>
        </references>
      </pivotArea>
    </format>
    <format dxfId="223">
      <pivotArea dataOnly="0" labelOnly="1" fieldPosition="0">
        <references count="3">
          <reference field="4" count="1" selected="0">
            <x v="2"/>
          </reference>
          <reference field="5" count="1">
            <x v="150"/>
          </reference>
          <reference field="27" count="1" selected="0">
            <x v="0"/>
          </reference>
        </references>
      </pivotArea>
    </format>
    <format dxfId="222">
      <pivotArea collapsedLevelsAreSubtotals="1" fieldPosition="0">
        <references count="3">
          <reference field="4" count="1" selected="0">
            <x v="61"/>
          </reference>
          <reference field="5" count="1">
            <x v="21"/>
          </reference>
          <reference field="27" count="1" selected="0">
            <x v="1"/>
          </reference>
        </references>
      </pivotArea>
    </format>
    <format dxfId="221">
      <pivotArea dataOnly="0" labelOnly="1" offset="IV3" fieldPosition="0">
        <references count="1">
          <reference field="27" count="1">
            <x v="1"/>
          </reference>
        </references>
      </pivotArea>
    </format>
    <format dxfId="220">
      <pivotArea dataOnly="0" labelOnly="1" fieldPosition="0">
        <references count="2">
          <reference field="4" count="1">
            <x v="61"/>
          </reference>
          <reference field="27" count="1" selected="0">
            <x v="1"/>
          </reference>
        </references>
      </pivotArea>
    </format>
    <format dxfId="219">
      <pivotArea dataOnly="0" labelOnly="1" fieldPosition="0">
        <references count="3">
          <reference field="4" count="1" selected="0">
            <x v="61"/>
          </reference>
          <reference field="5" count="1">
            <x v="21"/>
          </reference>
          <reference field="27" count="1" selected="0">
            <x v="1"/>
          </reference>
        </references>
      </pivotArea>
    </format>
    <format dxfId="218">
      <pivotArea collapsedLevelsAreSubtotals="1" fieldPosition="0">
        <references count="3">
          <reference field="4" count="1" selected="0">
            <x v="66"/>
          </reference>
          <reference field="5" count="1">
            <x v="0"/>
          </reference>
          <reference field="27" count="1" selected="0">
            <x v="1"/>
          </reference>
        </references>
      </pivotArea>
    </format>
    <format dxfId="217">
      <pivotArea dataOnly="0" labelOnly="1" offset="IV4" fieldPosition="0">
        <references count="1">
          <reference field="27" count="1">
            <x v="1"/>
          </reference>
        </references>
      </pivotArea>
    </format>
    <format dxfId="216">
      <pivotArea dataOnly="0" labelOnly="1" fieldPosition="0">
        <references count="2">
          <reference field="4" count="1">
            <x v="66"/>
          </reference>
          <reference field="27" count="1" selected="0">
            <x v="1"/>
          </reference>
        </references>
      </pivotArea>
    </format>
    <format dxfId="215">
      <pivotArea dataOnly="0" labelOnly="1" fieldPosition="0">
        <references count="3">
          <reference field="4" count="1" selected="0">
            <x v="66"/>
          </reference>
          <reference field="5" count="1">
            <x v="0"/>
          </reference>
          <reference field="27" count="1" selected="0">
            <x v="1"/>
          </reference>
        </references>
      </pivotArea>
    </format>
    <format dxfId="214">
      <pivotArea collapsedLevelsAreSubtotals="1" fieldPosition="0">
        <references count="3">
          <reference field="4" count="1" selected="0">
            <x v="67"/>
          </reference>
          <reference field="5" count="1">
            <x v="15"/>
          </reference>
          <reference field="27" count="1" selected="0">
            <x v="1"/>
          </reference>
        </references>
      </pivotArea>
    </format>
    <format dxfId="213">
      <pivotArea dataOnly="0" labelOnly="1" offset="IV5" fieldPosition="0">
        <references count="1">
          <reference field="27" count="1">
            <x v="1"/>
          </reference>
        </references>
      </pivotArea>
    </format>
    <format dxfId="212">
      <pivotArea dataOnly="0" labelOnly="1" fieldPosition="0">
        <references count="2">
          <reference field="4" count="1">
            <x v="67"/>
          </reference>
          <reference field="27" count="1" selected="0">
            <x v="1"/>
          </reference>
        </references>
      </pivotArea>
    </format>
    <format dxfId="211">
      <pivotArea dataOnly="0" labelOnly="1" fieldPosition="0">
        <references count="3">
          <reference field="4" count="1" selected="0">
            <x v="67"/>
          </reference>
          <reference field="5" count="1">
            <x v="15"/>
          </reference>
          <reference field="27" count="1" selected="0">
            <x v="1"/>
          </reference>
        </references>
      </pivotArea>
    </format>
    <format dxfId="210">
      <pivotArea collapsedLevelsAreSubtotals="1" fieldPosition="0">
        <references count="3">
          <reference field="4" count="1" selected="0">
            <x v="70"/>
          </reference>
          <reference field="5" count="1">
            <x v="16"/>
          </reference>
          <reference field="27" count="1" selected="0">
            <x v="1"/>
          </reference>
        </references>
      </pivotArea>
    </format>
    <format dxfId="209">
      <pivotArea dataOnly="0" labelOnly="1" offset="IV6" fieldPosition="0">
        <references count="1">
          <reference field="27" count="1">
            <x v="1"/>
          </reference>
        </references>
      </pivotArea>
    </format>
    <format dxfId="208">
      <pivotArea dataOnly="0" labelOnly="1" fieldPosition="0">
        <references count="2">
          <reference field="4" count="1">
            <x v="70"/>
          </reference>
          <reference field="27" count="1" selected="0">
            <x v="1"/>
          </reference>
        </references>
      </pivotArea>
    </format>
    <format dxfId="207">
      <pivotArea dataOnly="0" labelOnly="1" fieldPosition="0">
        <references count="3">
          <reference field="4" count="1" selected="0">
            <x v="70"/>
          </reference>
          <reference field="5" count="1">
            <x v="16"/>
          </reference>
          <reference field="27" count="1" selected="0">
            <x v="1"/>
          </reference>
        </references>
      </pivotArea>
    </format>
    <format dxfId="206">
      <pivotArea collapsedLevelsAreSubtotals="1" fieldPosition="0">
        <references count="3">
          <reference field="4" count="1" selected="0">
            <x v="104"/>
          </reference>
          <reference field="5" count="1">
            <x v="19"/>
          </reference>
          <reference field="27" count="1" selected="0">
            <x v="4"/>
          </reference>
        </references>
      </pivotArea>
    </format>
    <format dxfId="205">
      <pivotArea collapsedLevelsAreSubtotals="1" fieldPosition="0">
        <references count="3">
          <reference field="4" count="1" selected="0">
            <x v="105"/>
          </reference>
          <reference field="5" count="1">
            <x v="2"/>
          </reference>
          <reference field="27" count="1" selected="0">
            <x v="4"/>
          </reference>
        </references>
      </pivotArea>
    </format>
    <format dxfId="204">
      <pivotArea dataOnly="0" labelOnly="1" offset="IV1:IV2" fieldPosition="0">
        <references count="1">
          <reference field="27" count="1">
            <x v="4"/>
          </reference>
        </references>
      </pivotArea>
    </format>
    <format dxfId="203">
      <pivotArea dataOnly="0" labelOnly="1" fieldPosition="0">
        <references count="2">
          <reference field="4" count="2">
            <x v="104"/>
            <x v="105"/>
          </reference>
          <reference field="27" count="1" selected="0">
            <x v="4"/>
          </reference>
        </references>
      </pivotArea>
    </format>
    <format dxfId="202">
      <pivotArea dataOnly="0" labelOnly="1" fieldPosition="0">
        <references count="3">
          <reference field="4" count="1" selected="0">
            <x v="104"/>
          </reference>
          <reference field="5" count="1">
            <x v="19"/>
          </reference>
          <reference field="27" count="1" selected="0">
            <x v="4"/>
          </reference>
        </references>
      </pivotArea>
    </format>
    <format dxfId="201">
      <pivotArea dataOnly="0" labelOnly="1" fieldPosition="0">
        <references count="3">
          <reference field="4" count="1" selected="0">
            <x v="105"/>
          </reference>
          <reference field="5" count="1">
            <x v="2"/>
          </reference>
          <reference field="27" count="1" selected="0">
            <x v="4"/>
          </reference>
        </references>
      </pivotArea>
    </format>
    <format dxfId="200">
      <pivotArea dataOnly="0" labelOnly="1" offset="IV8:IV256" fieldPosition="0">
        <references count="1">
          <reference field="27" count="1">
            <x v="1"/>
          </reference>
        </references>
      </pivotArea>
    </format>
    <format dxfId="199">
      <pivotArea dataOnly="0" labelOnly="1" offset="IV8:IV256" fieldPosition="0">
        <references count="1">
          <reference field="27" count="1">
            <x v="1"/>
          </reference>
        </references>
      </pivotArea>
    </format>
    <format dxfId="198">
      <pivotArea dataOnly="0" labelOnly="1" offset="IV8:IV256" fieldPosition="0">
        <references count="1">
          <reference field="27" count="1">
            <x v="1"/>
          </reference>
        </references>
      </pivotArea>
    </format>
    <format dxfId="197">
      <pivotArea collapsedLevelsAreSubtotals="1" fieldPosition="0">
        <references count="3">
          <reference field="4" count="1" selected="0">
            <x v="81"/>
          </reference>
          <reference field="5" count="1">
            <x v="97"/>
          </reference>
          <reference field="27" count="1" selected="0">
            <x v="1"/>
          </reference>
        </references>
      </pivotArea>
    </format>
    <format dxfId="196">
      <pivotArea dataOnly="0" labelOnly="1" offset="IV256" fieldPosition="0">
        <references count="1">
          <reference field="27" count="1">
            <x v="1"/>
          </reference>
        </references>
      </pivotArea>
    </format>
    <format dxfId="195">
      <pivotArea dataOnly="0" labelOnly="1" fieldPosition="0">
        <references count="2">
          <reference field="4" count="1">
            <x v="81"/>
          </reference>
          <reference field="27" count="1" selected="0">
            <x v="1"/>
          </reference>
        </references>
      </pivotArea>
    </format>
    <format dxfId="194">
      <pivotArea dataOnly="0" labelOnly="1" fieldPosition="0">
        <references count="3">
          <reference field="4" count="1" selected="0">
            <x v="81"/>
          </reference>
          <reference field="5" count="1">
            <x v="97"/>
          </reference>
          <reference field="27" count="1" selected="0">
            <x v="1"/>
          </reference>
        </references>
      </pivotArea>
    </format>
    <format dxfId="193">
      <pivotArea collapsedLevelsAreSubtotals="1" fieldPosition="0">
        <references count="3">
          <reference field="4" count="1" selected="0">
            <x v="74"/>
          </reference>
          <reference field="5" count="1">
            <x v="143"/>
          </reference>
          <reference field="27" count="1" selected="0">
            <x v="1"/>
          </reference>
        </references>
      </pivotArea>
    </format>
    <format dxfId="192">
      <pivotArea dataOnly="0" labelOnly="1" offset="IV8:IV10" fieldPosition="0">
        <references count="1">
          <reference field="27" count="1">
            <x v="1"/>
          </reference>
        </references>
      </pivotArea>
    </format>
    <format dxfId="191">
      <pivotArea dataOnly="0" labelOnly="1" fieldPosition="0">
        <references count="2">
          <reference field="4" count="3">
            <x v="74"/>
            <x v="76"/>
            <x v="77"/>
          </reference>
          <reference field="27" count="1" selected="0">
            <x v="1"/>
          </reference>
        </references>
      </pivotArea>
    </format>
    <format dxfId="190">
      <pivotArea dataOnly="0" labelOnly="1" fieldPosition="0">
        <references count="3">
          <reference field="4" count="1" selected="0">
            <x v="74"/>
          </reference>
          <reference field="5" count="1">
            <x v="143"/>
          </reference>
          <reference field="27" count="1" selected="0">
            <x v="1"/>
          </reference>
        </references>
      </pivotArea>
    </format>
    <format dxfId="189">
      <pivotArea dataOnly="0" labelOnly="1" fieldPosition="0">
        <references count="3">
          <reference field="4" count="1" selected="0">
            <x v="76"/>
          </reference>
          <reference field="5" count="1">
            <x v="25"/>
          </reference>
          <reference field="27" count="1" selected="0">
            <x v="1"/>
          </reference>
        </references>
      </pivotArea>
    </format>
    <format dxfId="188">
      <pivotArea dataOnly="0" labelOnly="1" fieldPosition="0">
        <references count="3">
          <reference field="4" count="1" selected="0">
            <x v="77"/>
          </reference>
          <reference field="5" count="1">
            <x v="45"/>
          </reference>
          <reference field="27" count="1" selected="0">
            <x v="1"/>
          </reference>
        </references>
      </pivotArea>
    </format>
    <format dxfId="187">
      <pivotArea collapsedLevelsAreSubtotals="1" fieldPosition="0">
        <references count="3">
          <reference field="4" count="1" selected="0">
            <x v="108"/>
          </reference>
          <reference field="5" count="1">
            <x v="142"/>
          </reference>
          <reference field="27" count="1" selected="0">
            <x v="4"/>
          </reference>
        </references>
      </pivotArea>
    </format>
    <format dxfId="186">
      <pivotArea dataOnly="0" labelOnly="1" offset="IV3" fieldPosition="0">
        <references count="1">
          <reference field="27" count="1">
            <x v="4"/>
          </reference>
        </references>
      </pivotArea>
    </format>
    <format dxfId="185">
      <pivotArea dataOnly="0" labelOnly="1" fieldPosition="0">
        <references count="2">
          <reference field="4" count="1">
            <x v="108"/>
          </reference>
          <reference field="27" count="1" selected="0">
            <x v="4"/>
          </reference>
        </references>
      </pivotArea>
    </format>
    <format dxfId="184">
      <pivotArea dataOnly="0" labelOnly="1" fieldPosition="0">
        <references count="3">
          <reference field="4" count="1" selected="0">
            <x v="108"/>
          </reference>
          <reference field="5" count="1">
            <x v="142"/>
          </reference>
          <reference field="27" count="1" selected="0">
            <x v="4"/>
          </reference>
        </references>
      </pivotArea>
    </format>
    <format dxfId="183">
      <pivotArea collapsedLevelsAreSubtotals="1" fieldPosition="0">
        <references count="3">
          <reference field="4" count="1" selected="0">
            <x v="111"/>
          </reference>
          <reference field="5" count="1">
            <x v="162"/>
          </reference>
          <reference field="27" count="1" selected="0">
            <x v="4"/>
          </reference>
        </references>
      </pivotArea>
    </format>
    <format dxfId="182">
      <pivotArea dataOnly="0" labelOnly="1" fieldPosition="0">
        <references count="3">
          <reference field="4" count="1" selected="0">
            <x v="111"/>
          </reference>
          <reference field="5" count="1">
            <x v="162"/>
          </reference>
          <reference field="27" count="1" selected="0">
            <x v="4"/>
          </reference>
        </references>
      </pivotArea>
    </format>
    <format dxfId="181">
      <pivotArea outline="0" collapsedLevelsAreSubtotals="1" fieldPosition="0">
        <references count="1">
          <reference field="1" count="12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80">
      <pivotArea grandCol="1" outline="0" collapsedLevelsAreSubtotals="1" fieldPosition="0"/>
    </format>
    <format dxfId="179">
      <pivotArea outline="0" collapsedLevelsAreSubtotals="1" fieldPosition="0">
        <references count="1">
          <reference field="1" count="1" selected="0">
            <x v="0"/>
          </reference>
        </references>
      </pivotArea>
    </format>
    <format dxfId="178">
      <pivotArea dataOnly="0" labelOnly="1" offset="IV11" fieldPosition="0">
        <references count="1">
          <reference field="27" count="1">
            <x v="1"/>
          </reference>
        </references>
      </pivotArea>
    </format>
    <format dxfId="177">
      <pivotArea outline="0" collapsedLevelsAreSubtotals="1" fieldPosition="0"/>
    </format>
    <format dxfId="176">
      <pivotArea collapsedLevelsAreSubtotals="1" fieldPosition="0">
        <references count="3">
          <reference field="4" count="1" selected="0">
            <x v="124"/>
          </reference>
          <reference field="5" count="1">
            <x v="31"/>
          </reference>
          <reference field="27" count="1" selected="0">
            <x v="4"/>
          </reference>
        </references>
      </pivotArea>
    </format>
    <format dxfId="175">
      <pivotArea dataOnly="0" labelOnly="1" fieldPosition="0">
        <references count="2">
          <reference field="4" count="1">
            <x v="124"/>
          </reference>
          <reference field="27" count="1" selected="0">
            <x v="4"/>
          </reference>
        </references>
      </pivotArea>
    </format>
    <format dxfId="174">
      <pivotArea dataOnly="0" labelOnly="1" fieldPosition="0">
        <references count="3">
          <reference field="4" count="1" selected="0">
            <x v="124"/>
          </reference>
          <reference field="5" count="1">
            <x v="31"/>
          </reference>
          <reference field="27" count="1" selected="0">
            <x v="4"/>
          </reference>
        </references>
      </pivotArea>
    </format>
    <format dxfId="173">
      <pivotArea type="all" dataOnly="0" outline="0" fieldPosition="0"/>
    </format>
    <format dxfId="172">
      <pivotArea outline="0" collapsedLevelsAreSubtotals="1" fieldPosition="0"/>
    </format>
    <format dxfId="171">
      <pivotArea dataOnly="0" labelOnly="1" fieldPosition="0">
        <references count="1">
          <reference field="27" count="0"/>
        </references>
      </pivotArea>
    </format>
    <format dxfId="170">
      <pivotArea dataOnly="0" labelOnly="1" fieldPosition="0">
        <references count="2">
          <reference field="4" count="3">
            <x v="2"/>
            <x v="13"/>
            <x v="14"/>
          </reference>
          <reference field="27" count="1" selected="0">
            <x v="0"/>
          </reference>
        </references>
      </pivotArea>
    </format>
    <format dxfId="169">
      <pivotArea dataOnly="0" labelOnly="1" fieldPosition="0">
        <references count="2">
          <reference field="4" count="12">
            <x v="59"/>
            <x v="60"/>
            <x v="61"/>
            <x v="66"/>
            <x v="67"/>
            <x v="68"/>
            <x v="69"/>
            <x v="70"/>
            <x v="74"/>
            <x v="76"/>
            <x v="77"/>
            <x v="80"/>
          </reference>
          <reference field="27" count="1" selected="0">
            <x v="1"/>
          </reference>
        </references>
      </pivotArea>
    </format>
    <format dxfId="168">
      <pivotArea dataOnly="0" labelOnly="1" fieldPosition="0">
        <references count="2">
          <reference field="4" count="1">
            <x v="97"/>
          </reference>
          <reference field="27" count="1" selected="0">
            <x v="3"/>
          </reference>
        </references>
      </pivotArea>
    </format>
    <format dxfId="167">
      <pivotArea dataOnly="0" labelOnly="1" fieldPosition="0">
        <references count="2">
          <reference field="4" count="19">
            <x v="104"/>
            <x v="105"/>
            <x v="106"/>
            <x v="107"/>
            <x v="108"/>
            <x v="109"/>
            <x v="111"/>
            <x v="112"/>
            <x v="113"/>
            <x v="114"/>
            <x v="117"/>
            <x v="118"/>
            <x v="124"/>
            <x v="129"/>
            <x v="130"/>
            <x v="131"/>
            <x v="132"/>
            <x v="133"/>
            <x v="134"/>
          </reference>
          <reference field="27" count="1" selected="0">
            <x v="4"/>
          </reference>
        </references>
      </pivotArea>
    </format>
    <format dxfId="166">
      <pivotArea dataOnly="0" labelOnly="1" fieldPosition="0">
        <references count="3">
          <reference field="4" count="1" selected="0">
            <x v="13"/>
          </reference>
          <reference field="5" count="1">
            <x v="70"/>
          </reference>
          <reference field="27" count="1" selected="0">
            <x v="0"/>
          </reference>
        </references>
      </pivotArea>
    </format>
    <format dxfId="165">
      <pivotArea dataOnly="0" labelOnly="1" fieldPosition="0">
        <references count="3">
          <reference field="4" count="1" selected="0">
            <x v="77"/>
          </reference>
          <reference field="5" count="1">
            <x v="45"/>
          </reference>
          <reference field="27" count="1" selected="0">
            <x v="1"/>
          </reference>
        </references>
      </pivotArea>
    </format>
    <format dxfId="164">
      <pivotArea dataOnly="0" labelOnly="1" fieldPosition="0">
        <references count="3">
          <reference field="4" count="1" selected="0">
            <x v="97"/>
          </reference>
          <reference field="5" count="1">
            <x v="173"/>
          </reference>
          <reference field="27" count="1" selected="0">
            <x v="3"/>
          </reference>
        </references>
      </pivotArea>
    </format>
    <format dxfId="163">
      <pivotArea dataOnly="0" labelOnly="1" fieldPosition="0">
        <references count="3">
          <reference field="4" count="1" selected="0">
            <x v="107"/>
          </reference>
          <reference field="5" count="1">
            <x v="182"/>
          </reference>
          <reference field="27" count="1" selected="0">
            <x v="4"/>
          </reference>
        </references>
      </pivotArea>
    </format>
    <format dxfId="162">
      <pivotArea dataOnly="0" labelOnly="1" fieldPosition="0">
        <references count="3">
          <reference field="4" count="1" selected="0">
            <x v="108"/>
          </reference>
          <reference field="5" count="1">
            <x v="175"/>
          </reference>
          <reference field="27" count="1" selected="0">
            <x v="4"/>
          </reference>
        </references>
      </pivotArea>
    </format>
    <format dxfId="161">
      <pivotArea dataOnly="0" labelOnly="1" fieldPosition="0">
        <references count="3">
          <reference field="4" count="1" selected="0">
            <x v="109"/>
          </reference>
          <reference field="5" count="1">
            <x v="183"/>
          </reference>
          <reference field="27" count="1" selected="0">
            <x v="4"/>
          </reference>
        </references>
      </pivotArea>
    </format>
    <format dxfId="160">
      <pivotArea dataOnly="0" labelOnly="1" fieldPosition="0">
        <references count="3">
          <reference field="4" count="1" selected="0">
            <x v="112"/>
          </reference>
          <reference field="5" count="1">
            <x v="174"/>
          </reference>
          <reference field="27" count="1" selected="0">
            <x v="4"/>
          </reference>
        </references>
      </pivotArea>
    </format>
    <format dxfId="159">
      <pivotArea dataOnly="0" labelOnly="1" fieldPosition="0">
        <references count="3">
          <reference field="4" count="1" selected="0">
            <x v="113"/>
          </reference>
          <reference field="5" count="1">
            <x v="22"/>
          </reference>
          <reference field="27" count="1" selected="0">
            <x v="4"/>
          </reference>
        </references>
      </pivotArea>
    </format>
    <format dxfId="158">
      <pivotArea dataOnly="0" labelOnly="1" fieldPosition="0">
        <references count="3">
          <reference field="4" count="1" selected="0">
            <x v="117"/>
          </reference>
          <reference field="5" count="1">
            <x v="184"/>
          </reference>
          <reference field="27" count="1" selected="0">
            <x v="4"/>
          </reference>
        </references>
      </pivotArea>
    </format>
    <format dxfId="157">
      <pivotArea dataOnly="0" labelOnly="1" fieldPosition="0">
        <references count="3">
          <reference field="4" count="1" selected="0">
            <x v="118"/>
          </reference>
          <reference field="5" count="1">
            <x v="185"/>
          </reference>
          <reference field="27" count="1" selected="0">
            <x v="4"/>
          </reference>
        </references>
      </pivotArea>
    </format>
    <format dxfId="156">
      <pivotArea dataOnly="0" labelOnly="1" fieldPosition="0">
        <references count="3">
          <reference field="4" count="1" selected="0">
            <x v="124"/>
          </reference>
          <reference field="5" count="1">
            <x v="31"/>
          </reference>
          <reference field="27" count="1" selected="0">
            <x v="4"/>
          </reference>
        </references>
      </pivotArea>
    </format>
    <format dxfId="155">
      <pivotArea dataOnly="0" labelOnly="1" fieldPosition="0">
        <references count="3">
          <reference field="4" count="1" selected="0">
            <x v="129"/>
          </reference>
          <reference field="5" count="1">
            <x v="186"/>
          </reference>
          <reference field="27" count="1" selected="0">
            <x v="4"/>
          </reference>
        </references>
      </pivotArea>
    </format>
    <format dxfId="154">
      <pivotArea dataOnly="0" labelOnly="1" fieldPosition="0">
        <references count="3">
          <reference field="4" count="1" selected="0">
            <x v="133"/>
          </reference>
          <reference field="5" count="1">
            <x v="180"/>
          </reference>
          <reference field="27" count="1" selected="0">
            <x v="4"/>
          </reference>
        </references>
      </pivotArea>
    </format>
    <format dxfId="153">
      <pivotArea dataOnly="0" labelOnly="1" fieldPosition="0">
        <references count="3">
          <reference field="4" count="1" selected="0">
            <x v="134"/>
          </reference>
          <reference field="5" count="1">
            <x v="187"/>
          </reference>
          <reference field="27" count="1" selected="0">
            <x v="4"/>
          </reference>
        </references>
      </pivotArea>
    </format>
    <format dxfId="152">
      <pivotArea dataOnly="0" labelOnly="1" outline="0" fieldPosition="0">
        <references count="1">
          <reference field="28" count="0"/>
        </references>
      </pivotArea>
    </format>
    <format dxfId="151">
      <pivotArea field="27" grandCol="1" collapsedLevelsAreSubtotals="1" axis="axisRow" fieldPosition="0">
        <references count="3">
          <reference field="4" count="1" selected="0">
            <x v="60"/>
          </reference>
          <reference field="5" count="1">
            <x v="14"/>
          </reference>
          <reference field="27" count="1" selected="0">
            <x v="1"/>
          </reference>
        </references>
      </pivotArea>
    </format>
    <format dxfId="150">
      <pivotArea collapsedLevelsAreSubtotals="1" fieldPosition="0">
        <references count="4">
          <reference field="1" count="1" selected="0">
            <x v="11"/>
          </reference>
          <reference field="4" count="1" selected="0">
            <x v="1"/>
          </reference>
          <reference field="5" count="1">
            <x v="4"/>
          </reference>
          <reference field="27" count="1" selected="0">
            <x v="0"/>
          </reference>
        </references>
      </pivotArea>
    </format>
    <format dxfId="149">
      <pivotArea outline="0" collapsedLevelsAreSubtotals="1" fieldPosition="0"/>
    </format>
    <format dxfId="148">
      <pivotArea dataOnly="0" labelOnly="1" offset="IV13" fieldPosition="0">
        <references count="1">
          <reference field="27" count="1">
            <x v="1"/>
          </reference>
        </references>
      </pivotArea>
    </format>
    <format dxfId="147">
      <pivotArea collapsedLevelsAreSubtotals="1" fieldPosition="0">
        <references count="4">
          <reference field="1" count="1" selected="0">
            <x v="10"/>
          </reference>
          <reference field="4" count="1" selected="0">
            <x v="104"/>
          </reference>
          <reference field="5" count="1">
            <x v="19"/>
          </reference>
          <reference field="27" count="1" selected="0">
            <x v="4"/>
          </reference>
        </references>
      </pivotArea>
    </format>
    <format dxfId="146">
      <pivotArea collapsedLevelsAreSubtotals="1" fieldPosition="0">
        <references count="4">
          <reference field="1" count="1" selected="0">
            <x v="10"/>
          </reference>
          <reference field="4" count="1" selected="0">
            <x v="105"/>
          </reference>
          <reference field="5" count="1">
            <x v="2"/>
          </reference>
          <reference field="27" count="1" selected="0">
            <x v="4"/>
          </reference>
        </references>
      </pivotArea>
    </format>
    <format dxfId="145">
      <pivotArea collapsedLevelsAreSubtotals="1" fieldPosition="0">
        <references count="4">
          <reference field="1" count="1" selected="0">
            <x v="10"/>
          </reference>
          <reference field="4" count="1" selected="0">
            <x v="106"/>
          </reference>
          <reference field="5" count="1">
            <x v="171"/>
          </reference>
          <reference field="27" count="1" selected="0">
            <x v="4"/>
          </reference>
        </references>
      </pivotArea>
    </format>
    <format dxfId="144">
      <pivotArea collapsedLevelsAreSubtotals="1" fieldPosition="0">
        <references count="4">
          <reference field="1" count="1" selected="0">
            <x v="10"/>
          </reference>
          <reference field="4" count="1" selected="0">
            <x v="111"/>
          </reference>
          <reference field="5" count="1">
            <x v="162"/>
          </reference>
          <reference field="27" count="1" selected="0">
            <x v="4"/>
          </reference>
        </references>
      </pivotArea>
    </format>
    <format dxfId="143">
      <pivotArea collapsedLevelsAreSubtotals="1" fieldPosition="0">
        <references count="4">
          <reference field="1" count="1" selected="0">
            <x v="10"/>
          </reference>
          <reference field="4" count="1" selected="0">
            <x v="131"/>
          </reference>
          <reference field="5" count="1">
            <x v="3"/>
          </reference>
          <reference field="27" count="1" selected="0">
            <x v="4"/>
          </reference>
        </references>
      </pivotArea>
    </format>
    <format dxfId="142">
      <pivotArea collapsedLevelsAreSubtotals="1" fieldPosition="0">
        <references count="4">
          <reference field="1" count="1" selected="0">
            <x v="10"/>
          </reference>
          <reference field="4" count="1" selected="0">
            <x v="132"/>
          </reference>
          <reference field="5" count="1">
            <x v="172"/>
          </reference>
          <reference field="27" count="1" selected="0">
            <x v="4"/>
          </reference>
        </references>
      </pivotArea>
    </format>
    <format dxfId="141">
      <pivotArea collapsedLevelsAreSubtotals="1" fieldPosition="0">
        <references count="4">
          <reference field="1" count="1" selected="0">
            <x v="10"/>
          </reference>
          <reference field="4" count="1" selected="0">
            <x v="135"/>
          </reference>
          <reference field="5" count="1">
            <x v="192"/>
          </reference>
          <reference field="27" count="1" selected="0">
            <x v="4"/>
          </reference>
        </references>
      </pivotArea>
    </format>
    <format dxfId="140">
      <pivotArea collapsedLevelsAreSubtotals="1" fieldPosition="0">
        <references count="3">
          <reference field="4" count="1" selected="0">
            <x v="2"/>
          </reference>
          <reference field="5" count="1">
            <x v="67"/>
          </reference>
          <reference field="27" count="1" selected="0">
            <x v="0"/>
          </reference>
        </references>
      </pivotArea>
    </format>
    <format dxfId="139">
      <pivotArea collapsedLevelsAreSubtotals="1" fieldPosition="0">
        <references count="3">
          <reference field="4" count="1" selected="0">
            <x v="2"/>
          </reference>
          <reference field="5" count="1">
            <x v="67"/>
          </reference>
          <reference field="27" count="1" selected="0">
            <x v="0"/>
          </reference>
        </references>
      </pivotArea>
    </format>
    <format dxfId="138">
      <pivotArea collapsedLevelsAreSubtotals="1" fieldPosition="0">
        <references count="4">
          <reference field="1" count="1" selected="0">
            <x v="10"/>
          </reference>
          <reference field="4" count="1" selected="0">
            <x v="104"/>
          </reference>
          <reference field="5" count="1">
            <x v="19"/>
          </reference>
          <reference field="27" count="1" selected="0">
            <x v="4"/>
          </reference>
        </references>
      </pivotArea>
    </format>
    <format dxfId="137">
      <pivotArea collapsedLevelsAreSubtotals="1" fieldPosition="0">
        <references count="4">
          <reference field="1" count="1" selected="0">
            <x v="10"/>
          </reference>
          <reference field="4" count="1" selected="0">
            <x v="105"/>
          </reference>
          <reference field="5" count="1">
            <x v="2"/>
          </reference>
          <reference field="27" count="1" selected="0">
            <x v="4"/>
          </reference>
        </references>
      </pivotArea>
    </format>
    <format dxfId="136">
      <pivotArea collapsedLevelsAreSubtotals="1" fieldPosition="0">
        <references count="4">
          <reference field="1" count="1" selected="0">
            <x v="10"/>
          </reference>
          <reference field="4" count="1" selected="0">
            <x v="106"/>
          </reference>
          <reference field="5" count="1">
            <x v="171"/>
          </reference>
          <reference field="27" count="1" selected="0">
            <x v="4"/>
          </reference>
        </references>
      </pivotArea>
    </format>
    <format dxfId="135">
      <pivotArea collapsedLevelsAreSubtotals="1" fieldPosition="0">
        <references count="4">
          <reference field="1" count="1" selected="0">
            <x v="10"/>
          </reference>
          <reference field="4" count="1" selected="0">
            <x v="111"/>
          </reference>
          <reference field="5" count="1">
            <x v="162"/>
          </reference>
          <reference field="27" count="1" selected="0">
            <x v="4"/>
          </reference>
        </references>
      </pivotArea>
    </format>
    <format dxfId="134">
      <pivotArea collapsedLevelsAreSubtotals="1" fieldPosition="0">
        <references count="4">
          <reference field="1" count="1" selected="0">
            <x v="10"/>
          </reference>
          <reference field="4" count="1" selected="0">
            <x v="131"/>
          </reference>
          <reference field="5" count="1">
            <x v="3"/>
          </reference>
          <reference field="27" count="1" selected="0">
            <x v="4"/>
          </reference>
        </references>
      </pivotArea>
    </format>
    <format dxfId="133">
      <pivotArea collapsedLevelsAreSubtotals="1" fieldPosition="0">
        <references count="4">
          <reference field="1" count="1" selected="0">
            <x v="10"/>
          </reference>
          <reference field="4" count="1" selected="0">
            <x v="132"/>
          </reference>
          <reference field="5" count="1">
            <x v="172"/>
          </reference>
          <reference field="27" count="1" selected="0">
            <x v="4"/>
          </reference>
        </references>
      </pivotArea>
    </format>
    <format dxfId="132">
      <pivotArea collapsedLevelsAreSubtotals="1" fieldPosition="0">
        <references count="4">
          <reference field="1" count="1" selected="0">
            <x v="10"/>
          </reference>
          <reference field="4" count="1" selected="0">
            <x v="135"/>
          </reference>
          <reference field="5" count="1">
            <x v="192"/>
          </reference>
          <reference field="27" count="1" selected="0">
            <x v="4"/>
          </reference>
        </references>
      </pivotArea>
    </format>
    <format dxfId="131">
      <pivotArea dataOnly="0" fieldPosition="0">
        <references count="1">
          <reference field="5" count="1">
            <x v="193"/>
          </reference>
        </references>
      </pivotArea>
    </format>
    <format dxfId="130">
      <pivotArea dataOnly="0" labelOnly="1" fieldPosition="0">
        <references count="3">
          <reference field="4" count="1" selected="0">
            <x v="77"/>
          </reference>
          <reference field="5" count="1">
            <x v="45"/>
          </reference>
          <reference field="27" count="1" selected="0">
            <x v="1"/>
          </reference>
        </references>
      </pivotArea>
    </format>
    <format dxfId="129">
      <pivotArea collapsedLevelsAreSubtotals="1" fieldPosition="0">
        <references count="3">
          <reference field="4" count="1" selected="0">
            <x v="79"/>
          </reference>
          <reference field="5" count="1">
            <x v="193"/>
          </reference>
          <reference field="27" count="1" selected="0">
            <x v="1"/>
          </reference>
        </references>
      </pivotArea>
    </format>
    <format dxfId="128">
      <pivotArea dataOnly="0" labelOnly="1" fieldPosition="0">
        <references count="3">
          <reference field="4" count="1" selected="0">
            <x v="79"/>
          </reference>
          <reference field="5" count="1">
            <x v="193"/>
          </reference>
          <reference field="27" count="1" selected="0">
            <x v="1"/>
          </reference>
        </references>
      </pivotArea>
    </format>
    <format dxfId="127">
      <pivotArea collapsedLevelsAreSubtotals="1" fieldPosition="0">
        <references count="4">
          <reference field="1" count="1" selected="0">
            <x v="1"/>
          </reference>
          <reference field="4" count="1" selected="0">
            <x v="64"/>
          </reference>
          <reference field="5" count="1">
            <x v="189"/>
          </reference>
          <reference field="27" count="1" selected="0">
            <x v="1"/>
          </reference>
        </references>
      </pivotArea>
    </format>
    <format dxfId="126">
      <pivotArea field="27" grandCol="1" collapsedLevelsAreSubtotals="1" axis="axisRow" fieldPosition="0">
        <references count="3">
          <reference field="4" count="1" selected="0">
            <x v="79"/>
          </reference>
          <reference field="5" count="1">
            <x v="193"/>
          </reference>
          <reference field="27" count="1" selected="0">
            <x v="1"/>
          </reference>
        </references>
      </pivotArea>
    </format>
    <format dxfId="125">
      <pivotArea outline="0" fieldPosition="0">
        <references count="1">
          <reference field="4294967294" count="1">
            <x v="0"/>
          </reference>
        </references>
      </pivotArea>
    </format>
    <format dxfId="124">
      <pivotArea type="all" dataOnly="0" outline="0" fieldPosition="0"/>
    </format>
    <format dxfId="123">
      <pivotArea outline="0" collapsedLevelsAreSubtotals="1" fieldPosition="0"/>
    </format>
    <format dxfId="122">
      <pivotArea type="origin" dataOnly="0" labelOnly="1" outline="0" fieldPosition="0"/>
    </format>
    <format dxfId="121">
      <pivotArea field="1" type="button" dataOnly="0" labelOnly="1" outline="0" axis="axisCol" fieldPosition="0"/>
    </format>
    <format dxfId="120">
      <pivotArea type="topRight" dataOnly="0" labelOnly="1" outline="0" fieldPosition="0"/>
    </format>
    <format dxfId="119">
      <pivotArea field="27" type="button" dataOnly="0" labelOnly="1" outline="0" axis="axisRow" fieldPosition="0"/>
    </format>
    <format dxfId="118">
      <pivotArea field="4" type="button" dataOnly="0" labelOnly="1" outline="0" axis="axisRow" fieldPosition="1"/>
    </format>
    <format dxfId="117">
      <pivotArea field="5" type="button" dataOnly="0" labelOnly="1" outline="0" axis="axisRow" fieldPosition="2"/>
    </format>
    <format dxfId="116">
      <pivotArea dataOnly="0" labelOnly="1" fieldPosition="0">
        <references count="1">
          <reference field="27" count="0"/>
        </references>
      </pivotArea>
    </format>
    <format dxfId="115">
      <pivotArea dataOnly="0" labelOnly="1" fieldPosition="0">
        <references count="1">
          <reference field="27" count="0" defaultSubtotal="1"/>
        </references>
      </pivotArea>
    </format>
    <format dxfId="114">
      <pivotArea dataOnly="0" labelOnly="1" grandRow="1" outline="0" fieldPosition="0"/>
    </format>
    <format dxfId="113">
      <pivotArea dataOnly="0" labelOnly="1" fieldPosition="0">
        <references count="2">
          <reference field="4" count="2">
            <x v="2"/>
            <x v="14"/>
          </reference>
          <reference field="27" count="1" selected="0">
            <x v="0"/>
          </reference>
        </references>
      </pivotArea>
    </format>
    <format dxfId="112">
      <pivotArea dataOnly="0" labelOnly="1" fieldPosition="0">
        <references count="2">
          <reference field="4" count="14">
            <x v="59"/>
            <x v="60"/>
            <x v="61"/>
            <x v="64"/>
            <x v="65"/>
            <x v="66"/>
            <x v="67"/>
            <x v="69"/>
            <x v="70"/>
            <x v="74"/>
            <x v="76"/>
            <x v="77"/>
            <x v="78"/>
            <x v="79"/>
          </reference>
          <reference field="27" count="1" selected="0">
            <x v="1"/>
          </reference>
        </references>
      </pivotArea>
    </format>
    <format dxfId="111">
      <pivotArea dataOnly="0" labelOnly="1" fieldPosition="0">
        <references count="2">
          <reference field="4" count="2">
            <x v="90"/>
            <x v="92"/>
          </reference>
          <reference field="27" count="1" selected="0">
            <x v="2"/>
          </reference>
        </references>
      </pivotArea>
    </format>
    <format dxfId="110">
      <pivotArea dataOnly="0" labelOnly="1" fieldPosition="0">
        <references count="2">
          <reference field="4" count="9">
            <x v="104"/>
            <x v="105"/>
            <x v="106"/>
            <x v="111"/>
            <x v="114"/>
            <x v="130"/>
            <x v="131"/>
            <x v="132"/>
            <x v="135"/>
          </reference>
          <reference field="27" count="1" selected="0">
            <x v="4"/>
          </reference>
        </references>
      </pivotArea>
    </format>
    <format dxfId="109">
      <pivotArea dataOnly="0" labelOnly="1" fieldPosition="0">
        <references count="3">
          <reference field="4" count="1" selected="0">
            <x v="2"/>
          </reference>
          <reference field="5" count="1">
            <x v="67"/>
          </reference>
          <reference field="27" count="1" selected="0">
            <x v="0"/>
          </reference>
        </references>
      </pivotArea>
    </format>
    <format dxfId="108">
      <pivotArea dataOnly="0" labelOnly="1" fieldPosition="0">
        <references count="3">
          <reference field="4" count="1" selected="0">
            <x v="14"/>
          </reference>
          <reference field="5" count="1">
            <x v="168"/>
          </reference>
          <reference field="27" count="1" selected="0">
            <x v="0"/>
          </reference>
        </references>
      </pivotArea>
    </format>
    <format dxfId="107">
      <pivotArea dataOnly="0" labelOnly="1" fieldPosition="0">
        <references count="3">
          <reference field="4" count="1" selected="0">
            <x v="59"/>
          </reference>
          <reference field="5" count="1">
            <x v="18"/>
          </reference>
          <reference field="27" count="1" selected="0">
            <x v="1"/>
          </reference>
        </references>
      </pivotArea>
    </format>
    <format dxfId="106">
      <pivotArea dataOnly="0" labelOnly="1" fieldPosition="0">
        <references count="3">
          <reference field="4" count="1" selected="0">
            <x v="60"/>
          </reference>
          <reference field="5" count="1">
            <x v="14"/>
          </reference>
          <reference field="27" count="1" selected="0">
            <x v="1"/>
          </reference>
        </references>
      </pivotArea>
    </format>
    <format dxfId="105">
      <pivotArea dataOnly="0" labelOnly="1" fieldPosition="0">
        <references count="3">
          <reference field="4" count="1" selected="0">
            <x v="61"/>
          </reference>
          <reference field="5" count="1">
            <x v="21"/>
          </reference>
          <reference field="27" count="1" selected="0">
            <x v="1"/>
          </reference>
        </references>
      </pivotArea>
    </format>
    <format dxfId="104">
      <pivotArea dataOnly="0" labelOnly="1" fieldPosition="0">
        <references count="3">
          <reference field="4" count="1" selected="0">
            <x v="64"/>
          </reference>
          <reference field="5" count="1">
            <x v="189"/>
          </reference>
          <reference field="27" count="1" selected="0">
            <x v="1"/>
          </reference>
        </references>
      </pivotArea>
    </format>
    <format dxfId="103">
      <pivotArea dataOnly="0" labelOnly="1" fieldPosition="0">
        <references count="3">
          <reference field="4" count="1" selected="0">
            <x v="65"/>
          </reference>
          <reference field="5" count="1">
            <x v="194"/>
          </reference>
          <reference field="27" count="1" selected="0">
            <x v="1"/>
          </reference>
        </references>
      </pivotArea>
    </format>
    <format dxfId="102">
      <pivotArea dataOnly="0" labelOnly="1" fieldPosition="0">
        <references count="3">
          <reference field="4" count="1" selected="0">
            <x v="66"/>
          </reference>
          <reference field="5" count="1">
            <x v="0"/>
          </reference>
          <reference field="27" count="1" selected="0">
            <x v="1"/>
          </reference>
        </references>
      </pivotArea>
    </format>
    <format dxfId="101">
      <pivotArea dataOnly="0" labelOnly="1" fieldPosition="0">
        <references count="3">
          <reference field="4" count="1" selected="0">
            <x v="67"/>
          </reference>
          <reference field="5" count="1">
            <x v="15"/>
          </reference>
          <reference field="27" count="1" selected="0">
            <x v="1"/>
          </reference>
        </references>
      </pivotArea>
    </format>
    <format dxfId="100">
      <pivotArea dataOnly="0" labelOnly="1" fieldPosition="0">
        <references count="3">
          <reference field="4" count="1" selected="0">
            <x v="69"/>
          </reference>
          <reference field="5" count="1">
            <x v="170"/>
          </reference>
          <reference field="27" count="1" selected="0">
            <x v="1"/>
          </reference>
        </references>
      </pivotArea>
    </format>
    <format dxfId="99">
      <pivotArea dataOnly="0" labelOnly="1" fieldPosition="0">
        <references count="3">
          <reference field="4" count="1" selected="0">
            <x v="70"/>
          </reference>
          <reference field="5" count="1">
            <x v="16"/>
          </reference>
          <reference field="27" count="1" selected="0">
            <x v="1"/>
          </reference>
        </references>
      </pivotArea>
    </format>
    <format dxfId="98">
      <pivotArea dataOnly="0" labelOnly="1" fieldPosition="0">
        <references count="3">
          <reference field="4" count="1" selected="0">
            <x v="74"/>
          </reference>
          <reference field="5" count="1">
            <x v="143"/>
          </reference>
          <reference field="27" count="1" selected="0">
            <x v="1"/>
          </reference>
        </references>
      </pivotArea>
    </format>
    <format dxfId="97">
      <pivotArea dataOnly="0" labelOnly="1" fieldPosition="0">
        <references count="3">
          <reference field="4" count="1" selected="0">
            <x v="76"/>
          </reference>
          <reference field="5" count="1">
            <x v="25"/>
          </reference>
          <reference field="27" count="1" selected="0">
            <x v="1"/>
          </reference>
        </references>
      </pivotArea>
    </format>
    <format dxfId="96">
      <pivotArea dataOnly="0" labelOnly="1" fieldPosition="0">
        <references count="3">
          <reference field="4" count="1" selected="0">
            <x v="77"/>
          </reference>
          <reference field="5" count="1">
            <x v="45"/>
          </reference>
          <reference field="27" count="1" selected="0">
            <x v="1"/>
          </reference>
        </references>
      </pivotArea>
    </format>
    <format dxfId="95">
      <pivotArea dataOnly="0" labelOnly="1" fieldPosition="0">
        <references count="3">
          <reference field="4" count="1" selected="0">
            <x v="78"/>
          </reference>
          <reference field="5" count="1">
            <x v="195"/>
          </reference>
          <reference field="27" count="1" selected="0">
            <x v="1"/>
          </reference>
        </references>
      </pivotArea>
    </format>
    <format dxfId="94">
      <pivotArea dataOnly="0" labelOnly="1" fieldPosition="0">
        <references count="3">
          <reference field="4" count="1" selected="0">
            <x v="79"/>
          </reference>
          <reference field="5" count="1">
            <x v="193"/>
          </reference>
          <reference field="27" count="1" selected="0">
            <x v="1"/>
          </reference>
        </references>
      </pivotArea>
    </format>
    <format dxfId="93">
      <pivotArea dataOnly="0" labelOnly="1" fieldPosition="0">
        <references count="3">
          <reference field="4" count="1" selected="0">
            <x v="90"/>
          </reference>
          <reference field="5" count="1">
            <x v="6"/>
          </reference>
          <reference field="27" count="1" selected="0">
            <x v="2"/>
          </reference>
        </references>
      </pivotArea>
    </format>
    <format dxfId="92">
      <pivotArea dataOnly="0" labelOnly="1" fieldPosition="0">
        <references count="3">
          <reference field="4" count="1" selected="0">
            <x v="92"/>
          </reference>
          <reference field="5" count="1">
            <x v="98"/>
          </reference>
          <reference field="27" count="1" selected="0">
            <x v="2"/>
          </reference>
        </references>
      </pivotArea>
    </format>
    <format dxfId="91">
      <pivotArea dataOnly="0" labelOnly="1" fieldPosition="0">
        <references count="3">
          <reference field="4" count="1" selected="0">
            <x v="104"/>
          </reference>
          <reference field="5" count="1">
            <x v="19"/>
          </reference>
          <reference field="27" count="1" selected="0">
            <x v="4"/>
          </reference>
        </references>
      </pivotArea>
    </format>
    <format dxfId="90">
      <pivotArea dataOnly="0" labelOnly="1" fieldPosition="0">
        <references count="3">
          <reference field="4" count="1" selected="0">
            <x v="105"/>
          </reference>
          <reference field="5" count="1">
            <x v="2"/>
          </reference>
          <reference field="27" count="1" selected="0">
            <x v="4"/>
          </reference>
        </references>
      </pivotArea>
    </format>
    <format dxfId="89">
      <pivotArea dataOnly="0" labelOnly="1" fieldPosition="0">
        <references count="3">
          <reference field="4" count="1" selected="0">
            <x v="106"/>
          </reference>
          <reference field="5" count="1">
            <x v="171"/>
          </reference>
          <reference field="27" count="1" selected="0">
            <x v="4"/>
          </reference>
        </references>
      </pivotArea>
    </format>
    <format dxfId="88">
      <pivotArea dataOnly="0" labelOnly="1" fieldPosition="0">
        <references count="3">
          <reference field="4" count="1" selected="0">
            <x v="111"/>
          </reference>
          <reference field="5" count="1">
            <x v="162"/>
          </reference>
          <reference field="27" count="1" selected="0">
            <x v="4"/>
          </reference>
        </references>
      </pivotArea>
    </format>
    <format dxfId="87">
      <pivotArea dataOnly="0" labelOnly="1" fieldPosition="0">
        <references count="3">
          <reference field="4" count="1" selected="0">
            <x v="114"/>
          </reference>
          <reference field="5" count="1">
            <x v="30"/>
          </reference>
          <reference field="27" count="1" selected="0">
            <x v="4"/>
          </reference>
        </references>
      </pivotArea>
    </format>
    <format dxfId="86">
      <pivotArea dataOnly="0" labelOnly="1" fieldPosition="0">
        <references count="3">
          <reference field="4" count="1" selected="0">
            <x v="130"/>
          </reference>
          <reference field="5" count="1">
            <x v="11"/>
          </reference>
          <reference field="27" count="1" selected="0">
            <x v="4"/>
          </reference>
        </references>
      </pivotArea>
    </format>
    <format dxfId="85">
      <pivotArea dataOnly="0" labelOnly="1" fieldPosition="0">
        <references count="3">
          <reference field="4" count="1" selected="0">
            <x v="131"/>
          </reference>
          <reference field="5" count="1">
            <x v="3"/>
          </reference>
          <reference field="27" count="1" selected="0">
            <x v="4"/>
          </reference>
        </references>
      </pivotArea>
    </format>
    <format dxfId="84">
      <pivotArea dataOnly="0" labelOnly="1" fieldPosition="0">
        <references count="3">
          <reference field="4" count="1" selected="0">
            <x v="132"/>
          </reference>
          <reference field="5" count="1">
            <x v="172"/>
          </reference>
          <reference field="27" count="1" selected="0">
            <x v="4"/>
          </reference>
        </references>
      </pivotArea>
    </format>
    <format dxfId="83">
      <pivotArea dataOnly="0" labelOnly="1" fieldPosition="0">
        <references count="3">
          <reference field="4" count="1" selected="0">
            <x v="135"/>
          </reference>
          <reference field="5" count="1">
            <x v="192"/>
          </reference>
          <reference field="27" count="1" selected="0">
            <x v="4"/>
          </reference>
        </references>
      </pivotArea>
    </format>
    <format dxfId="82">
      <pivotArea dataOnly="0" labelOnly="1" fieldPosition="0">
        <references count="1">
          <reference field="1" count="0"/>
        </references>
      </pivotArea>
    </format>
    <format dxfId="81">
      <pivotArea dataOnly="0" labelOnly="1" grandCol="1" outline="0" fieldPosition="0"/>
    </format>
    <format dxfId="80">
      <pivotArea type="all" dataOnly="0" outline="0" fieldPosition="0"/>
    </format>
    <format dxfId="79">
      <pivotArea dataOnly="0" labelOnly="1" fieldPosition="0">
        <references count="1">
          <reference field="27" count="0"/>
        </references>
      </pivotArea>
    </format>
    <format dxfId="78">
      <pivotArea dataOnly="0" labelOnly="1" fieldPosition="0">
        <references count="2">
          <reference field="4" count="14">
            <x v="59"/>
            <x v="60"/>
            <x v="61"/>
            <x v="64"/>
            <x v="65"/>
            <x v="66"/>
            <x v="67"/>
            <x v="69"/>
            <x v="70"/>
            <x v="74"/>
            <x v="76"/>
            <x v="77"/>
            <x v="78"/>
            <x v="79"/>
          </reference>
          <reference field="27" count="1" selected="0">
            <x v="1"/>
          </reference>
        </references>
      </pivotArea>
    </format>
    <format dxfId="77">
      <pivotArea dataOnly="0" labelOnly="1" fieldPosition="0">
        <references count="3">
          <reference field="4" count="1" selected="0">
            <x v="74"/>
          </reference>
          <reference field="5" count="1">
            <x v="143"/>
          </reference>
          <reference field="27" count="1" selected="0">
            <x v="1"/>
          </reference>
        </references>
      </pivotArea>
    </format>
    <format dxfId="76">
      <pivotArea dataOnly="0" labelOnly="1" fieldPosition="0">
        <references count="3">
          <reference field="4" count="1" selected="0">
            <x v="76"/>
          </reference>
          <reference field="5" count="1">
            <x v="25"/>
          </reference>
          <reference field="27" count="1" selected="0">
            <x v="1"/>
          </reference>
        </references>
      </pivotArea>
    </format>
    <format dxfId="75">
      <pivotArea dataOnly="0" labelOnly="1" fieldPosition="0">
        <references count="3">
          <reference field="4" count="1" selected="0">
            <x v="77"/>
          </reference>
          <reference field="5" count="1">
            <x v="45"/>
          </reference>
          <reference field="27" count="1" selected="0">
            <x v="1"/>
          </reference>
        </references>
      </pivotArea>
    </format>
    <format dxfId="74">
      <pivotArea dataOnly="0" labelOnly="1" fieldPosition="0">
        <references count="3">
          <reference field="4" count="1" selected="0">
            <x v="78"/>
          </reference>
          <reference field="5" count="1">
            <x v="195"/>
          </reference>
          <reference field="27" count="1" selected="0">
            <x v="1"/>
          </reference>
        </references>
      </pivotArea>
    </format>
    <format dxfId="73">
      <pivotArea collapsedLevelsAreSubtotals="1" fieldPosition="0">
        <references count="4">
          <reference field="1" count="2" selected="0">
            <x v="0"/>
            <x v="1"/>
          </reference>
          <reference field="4" count="1" selected="0">
            <x v="59"/>
          </reference>
          <reference field="5" count="1">
            <x v="18"/>
          </reference>
          <reference field="27" count="1" selected="0">
            <x v="1"/>
          </reference>
        </references>
      </pivotArea>
    </format>
    <format dxfId="72">
      <pivotArea collapsedLevelsAreSubtotals="1" fieldPosition="0">
        <references count="4">
          <reference field="1" count="2" selected="0">
            <x v="0"/>
            <x v="1"/>
          </reference>
          <reference field="4" count="1" selected="0">
            <x v="60"/>
          </reference>
          <reference field="5" count="1">
            <x v="14"/>
          </reference>
          <reference field="27" count="1" selected="0">
            <x v="1"/>
          </reference>
        </references>
      </pivotArea>
    </format>
    <format dxfId="71">
      <pivotArea collapsedLevelsAreSubtotals="1" fieldPosition="0">
        <references count="4">
          <reference field="1" count="2" selected="0">
            <x v="0"/>
            <x v="1"/>
          </reference>
          <reference field="4" count="1" selected="0">
            <x v="61"/>
          </reference>
          <reference field="5" count="1">
            <x v="21"/>
          </reference>
          <reference field="27" count="1" selected="0">
            <x v="1"/>
          </reference>
        </references>
      </pivotArea>
    </format>
    <format dxfId="70">
      <pivotArea collapsedLevelsAreSubtotals="1" fieldPosition="0">
        <references count="4">
          <reference field="1" count="0" selected="0"/>
          <reference field="4" count="1" selected="0">
            <x v="66"/>
          </reference>
          <reference field="5" count="1">
            <x v="0"/>
          </reference>
          <reference field="27" count="1" selected="0">
            <x v="1"/>
          </reference>
        </references>
      </pivotArea>
    </format>
    <format dxfId="69">
      <pivotArea collapsedLevelsAreSubtotals="1" fieldPosition="0">
        <references count="4">
          <reference field="1" count="0" selected="0"/>
          <reference field="4" count="1" selected="0">
            <x v="67"/>
          </reference>
          <reference field="5" count="1">
            <x v="15"/>
          </reference>
          <reference field="27" count="1" selected="0">
            <x v="1"/>
          </reference>
        </references>
      </pivotArea>
    </format>
    <format dxfId="68">
      <pivotArea collapsedLevelsAreSubtotals="1" fieldPosition="0">
        <references count="4">
          <reference field="1" count="0" selected="0"/>
          <reference field="4" count="1" selected="0">
            <x v="69"/>
          </reference>
          <reference field="5" count="1">
            <x v="170"/>
          </reference>
          <reference field="27" count="1" selected="0">
            <x v="1"/>
          </reference>
        </references>
      </pivotArea>
    </format>
    <format dxfId="67">
      <pivotArea collapsedLevelsAreSubtotals="1" fieldPosition="0">
        <references count="4">
          <reference field="1" count="0" selected="0"/>
          <reference field="4" count="1" selected="0">
            <x v="70"/>
          </reference>
          <reference field="5" count="1">
            <x v="16"/>
          </reference>
          <reference field="27" count="1" selected="0">
            <x v="1"/>
          </reference>
        </references>
      </pivotArea>
    </format>
    <format dxfId="66">
      <pivotArea collapsedLevelsAreSubtotals="1" fieldPosition="0">
        <references count="4">
          <reference field="1" count="2" selected="0">
            <x v="1"/>
            <x v="2"/>
          </reference>
          <reference field="4" count="1" selected="0">
            <x v="59"/>
          </reference>
          <reference field="5" count="1">
            <x v="18"/>
          </reference>
          <reference field="27" count="1" selected="0">
            <x v="1"/>
          </reference>
        </references>
      </pivotArea>
    </format>
    <format dxfId="65">
      <pivotArea collapsedLevelsAreSubtotals="1" fieldPosition="0">
        <references count="4">
          <reference field="1" count="1" selected="0">
            <x v="3"/>
          </reference>
          <reference field="4" count="1" selected="0">
            <x v="59"/>
          </reference>
          <reference field="5" count="1">
            <x v="18"/>
          </reference>
          <reference field="27" count="1" selected="0">
            <x v="1"/>
          </reference>
        </references>
      </pivotArea>
    </format>
    <format dxfId="64">
      <pivotArea dataOnly="0" labelOnly="1" offset="IV11:IV12" fieldPosition="0">
        <references count="1">
          <reference field="27" count="1">
            <x v="1"/>
          </reference>
        </references>
      </pivotArea>
    </format>
    <format dxfId="63">
      <pivotArea dataOnly="0" labelOnly="1" fieldPosition="0">
        <references count="2">
          <reference field="4" count="2">
            <x v="76"/>
            <x v="77"/>
          </reference>
          <reference field="27" count="1" selected="0">
            <x v="1"/>
          </reference>
        </references>
      </pivotArea>
    </format>
    <format dxfId="62">
      <pivotArea dataOnly="0" labelOnly="1" fieldPosition="0">
        <references count="3">
          <reference field="4" count="1" selected="0">
            <x v="76"/>
          </reference>
          <reference field="5" count="1">
            <x v="25"/>
          </reference>
          <reference field="27" count="1" selected="0">
            <x v="1"/>
          </reference>
        </references>
      </pivotArea>
    </format>
    <format dxfId="61">
      <pivotArea dataOnly="0" labelOnly="1" fieldPosition="0">
        <references count="3">
          <reference field="4" count="1" selected="0">
            <x v="77"/>
          </reference>
          <reference field="5" count="1">
            <x v="45"/>
          </reference>
          <reference field="27" count="1" selected="0">
            <x v="1"/>
          </reference>
        </references>
      </pivotArea>
    </format>
    <format dxfId="60">
      <pivotArea field="27" grandCol="1" collapsedLevelsAreSubtotals="1" axis="axisRow" fieldPosition="0">
        <references count="3">
          <reference field="4" count="1" selected="0">
            <x v="69"/>
          </reference>
          <reference field="5" count="1">
            <x v="170"/>
          </reference>
          <reference field="27" count="1" selected="0">
            <x v="1"/>
          </reference>
        </references>
      </pivotArea>
    </format>
    <format dxfId="59">
      <pivotArea collapsedLevelsAreSubtotals="1" fieldPosition="0">
        <references count="3">
          <reference field="4" count="1" selected="0">
            <x v="126"/>
          </reference>
          <reference field="5" count="1">
            <x v="9"/>
          </reference>
          <reference field="27" count="1" selected="0">
            <x v="4"/>
          </reference>
        </references>
      </pivotArea>
    </format>
    <format dxfId="58">
      <pivotArea dataOnly="0" labelOnly="1" fieldPosition="0">
        <references count="3">
          <reference field="4" count="1" selected="0">
            <x v="126"/>
          </reference>
          <reference field="5" count="1">
            <x v="9"/>
          </reference>
          <reference field="27" count="1" selected="0">
            <x v="4"/>
          </reference>
        </references>
      </pivotArea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type="origin" dataOnly="0" labelOnly="1" outline="0" fieldPosition="0"/>
    </format>
    <format dxfId="54">
      <pivotArea field="1" type="button" dataOnly="0" labelOnly="1" outline="0" axis="axisCol" fieldPosition="0"/>
    </format>
    <format dxfId="53">
      <pivotArea type="topRight" dataOnly="0" labelOnly="1" outline="0" fieldPosition="0"/>
    </format>
    <format dxfId="52">
      <pivotArea field="27" type="button" dataOnly="0" labelOnly="1" outline="0" axis="axisRow" fieldPosition="0"/>
    </format>
    <format dxfId="51">
      <pivotArea field="4" type="button" dataOnly="0" labelOnly="1" outline="0" axis="axisRow" fieldPosition="1"/>
    </format>
    <format dxfId="50">
      <pivotArea field="5" type="button" dataOnly="0" labelOnly="1" outline="0" axis="axisRow" fieldPosition="2"/>
    </format>
    <format dxfId="49">
      <pivotArea dataOnly="0" labelOnly="1" fieldPosition="0">
        <references count="1">
          <reference field="27" count="0"/>
        </references>
      </pivotArea>
    </format>
    <format dxfId="48">
      <pivotArea dataOnly="0" labelOnly="1" fieldPosition="0">
        <references count="1">
          <reference field="27" count="0" defaultSubtotal="1"/>
        </references>
      </pivotArea>
    </format>
    <format dxfId="47">
      <pivotArea dataOnly="0" labelOnly="1" grandRow="1" outline="0" fieldPosition="0"/>
    </format>
    <format dxfId="46">
      <pivotArea dataOnly="0" labelOnly="1" fieldPosition="0">
        <references count="2">
          <reference field="4" count="4">
            <x v="2"/>
            <x v="3"/>
            <x v="14"/>
            <x v="21"/>
          </reference>
          <reference field="27" count="1" selected="0">
            <x v="0"/>
          </reference>
        </references>
      </pivotArea>
    </format>
    <format dxfId="45">
      <pivotArea dataOnly="0" labelOnly="1" fieldPosition="0">
        <references count="2">
          <reference field="4" count="14">
            <x v="59"/>
            <x v="60"/>
            <x v="61"/>
            <x v="64"/>
            <x v="65"/>
            <x v="66"/>
            <x v="67"/>
            <x v="68"/>
            <x v="69"/>
            <x v="70"/>
            <x v="76"/>
            <x v="77"/>
            <x v="79"/>
            <x v="80"/>
          </reference>
          <reference field="27" count="1" selected="0">
            <x v="1"/>
          </reference>
        </references>
      </pivotArea>
    </format>
    <format dxfId="44">
      <pivotArea dataOnly="0" labelOnly="1" fieldPosition="0">
        <references count="2">
          <reference field="4" count="2">
            <x v="90"/>
            <x v="92"/>
          </reference>
          <reference field="27" count="1" selected="0">
            <x v="2"/>
          </reference>
        </references>
      </pivotArea>
    </format>
    <format dxfId="43">
      <pivotArea dataOnly="0" labelOnly="1" fieldPosition="0">
        <references count="2">
          <reference field="4" count="1">
            <x v="98"/>
          </reference>
          <reference field="27" count="1" selected="0">
            <x v="3"/>
          </reference>
        </references>
      </pivotArea>
    </format>
    <format dxfId="42">
      <pivotArea dataOnly="0" labelOnly="1" fieldPosition="0">
        <references count="2">
          <reference field="4" count="11">
            <x v="104"/>
            <x v="105"/>
            <x v="106"/>
            <x v="111"/>
            <x v="114"/>
            <x v="126"/>
            <x v="130"/>
            <x v="131"/>
            <x v="132"/>
            <x v="135"/>
            <x v="142"/>
          </reference>
          <reference field="27" count="1" selected="0">
            <x v="4"/>
          </reference>
        </references>
      </pivotArea>
    </format>
    <format dxfId="41">
      <pivotArea dataOnly="0" labelOnly="1" fieldPosition="0">
        <references count="3">
          <reference field="4" count="1" selected="0">
            <x v="2"/>
          </reference>
          <reference field="5" count="1">
            <x v="67"/>
          </reference>
          <reference field="27" count="1" selected="0">
            <x v="0"/>
          </reference>
        </references>
      </pivotArea>
    </format>
    <format dxfId="40">
      <pivotArea dataOnly="0" labelOnly="1" fieldPosition="0">
        <references count="3">
          <reference field="4" count="1" selected="0">
            <x v="3"/>
          </reference>
          <reference field="5" count="1">
            <x v="197"/>
          </reference>
          <reference field="27" count="1" selected="0">
            <x v="0"/>
          </reference>
        </references>
      </pivotArea>
    </format>
    <format dxfId="39">
      <pivotArea dataOnly="0" labelOnly="1" fieldPosition="0">
        <references count="3">
          <reference field="4" count="1" selected="0">
            <x v="14"/>
          </reference>
          <reference field="5" count="1">
            <x v="168"/>
          </reference>
          <reference field="27" count="1" selected="0">
            <x v="0"/>
          </reference>
        </references>
      </pivotArea>
    </format>
    <format dxfId="38">
      <pivotArea dataOnly="0" labelOnly="1" fieldPosition="0">
        <references count="3">
          <reference field="4" count="1" selected="0">
            <x v="21"/>
          </reference>
          <reference field="5" count="1">
            <x v="38"/>
          </reference>
          <reference field="27" count="1" selected="0">
            <x v="0"/>
          </reference>
        </references>
      </pivotArea>
    </format>
    <format dxfId="37">
      <pivotArea dataOnly="0" labelOnly="1" fieldPosition="0">
        <references count="3">
          <reference field="4" count="1" selected="0">
            <x v="59"/>
          </reference>
          <reference field="5" count="1">
            <x v="18"/>
          </reference>
          <reference field="27" count="1" selected="0">
            <x v="1"/>
          </reference>
        </references>
      </pivotArea>
    </format>
    <format dxfId="36">
      <pivotArea dataOnly="0" labelOnly="1" fieldPosition="0">
        <references count="3">
          <reference field="4" count="1" selected="0">
            <x v="60"/>
          </reference>
          <reference field="5" count="1">
            <x v="14"/>
          </reference>
          <reference field="27" count="1" selected="0">
            <x v="1"/>
          </reference>
        </references>
      </pivotArea>
    </format>
    <format dxfId="35">
      <pivotArea dataOnly="0" labelOnly="1" fieldPosition="0">
        <references count="3">
          <reference field="4" count="1" selected="0">
            <x v="61"/>
          </reference>
          <reference field="5" count="1">
            <x v="21"/>
          </reference>
          <reference field="27" count="1" selected="0">
            <x v="1"/>
          </reference>
        </references>
      </pivotArea>
    </format>
    <format dxfId="34">
      <pivotArea dataOnly="0" labelOnly="1" fieldPosition="0">
        <references count="3">
          <reference field="4" count="1" selected="0">
            <x v="64"/>
          </reference>
          <reference field="5" count="1">
            <x v="189"/>
          </reference>
          <reference field="27" count="1" selected="0">
            <x v="1"/>
          </reference>
        </references>
      </pivotArea>
    </format>
    <format dxfId="33">
      <pivotArea dataOnly="0" labelOnly="1" fieldPosition="0">
        <references count="3">
          <reference field="4" count="1" selected="0">
            <x v="65"/>
          </reference>
          <reference field="5" count="1">
            <x v="194"/>
          </reference>
          <reference field="27" count="1" selected="0">
            <x v="1"/>
          </reference>
        </references>
      </pivotArea>
    </format>
    <format dxfId="32">
      <pivotArea dataOnly="0" labelOnly="1" fieldPosition="0">
        <references count="3">
          <reference field="4" count="1" selected="0">
            <x v="66"/>
          </reference>
          <reference field="5" count="1">
            <x v="0"/>
          </reference>
          <reference field="27" count="1" selected="0">
            <x v="1"/>
          </reference>
        </references>
      </pivotArea>
    </format>
    <format dxfId="31">
      <pivotArea dataOnly="0" labelOnly="1" fieldPosition="0">
        <references count="3">
          <reference field="4" count="1" selected="0">
            <x v="67"/>
          </reference>
          <reference field="5" count="1">
            <x v="15"/>
          </reference>
          <reference field="27" count="1" selected="0">
            <x v="1"/>
          </reference>
        </references>
      </pivotArea>
    </format>
    <format dxfId="30">
      <pivotArea dataOnly="0" labelOnly="1" fieldPosition="0">
        <references count="3">
          <reference field="4" count="1" selected="0">
            <x v="68"/>
          </reference>
          <reference field="5" count="1">
            <x v="169"/>
          </reference>
          <reference field="27" count="1" selected="0">
            <x v="1"/>
          </reference>
        </references>
      </pivotArea>
    </format>
    <format dxfId="29">
      <pivotArea dataOnly="0" labelOnly="1" fieldPosition="0">
        <references count="3">
          <reference field="4" count="1" selected="0">
            <x v="69"/>
          </reference>
          <reference field="5" count="1">
            <x v="170"/>
          </reference>
          <reference field="27" count="1" selected="0">
            <x v="1"/>
          </reference>
        </references>
      </pivotArea>
    </format>
    <format dxfId="28">
      <pivotArea dataOnly="0" labelOnly="1" fieldPosition="0">
        <references count="3">
          <reference field="4" count="1" selected="0">
            <x v="70"/>
          </reference>
          <reference field="5" count="1">
            <x v="16"/>
          </reference>
          <reference field="27" count="1" selected="0">
            <x v="1"/>
          </reference>
        </references>
      </pivotArea>
    </format>
    <format dxfId="27">
      <pivotArea dataOnly="0" labelOnly="1" fieldPosition="0">
        <references count="3">
          <reference field="4" count="1" selected="0">
            <x v="76"/>
          </reference>
          <reference field="5" count="1">
            <x v="25"/>
          </reference>
          <reference field="27" count="1" selected="0">
            <x v="1"/>
          </reference>
        </references>
      </pivotArea>
    </format>
    <format dxfId="26">
      <pivotArea dataOnly="0" labelOnly="1" fieldPosition="0">
        <references count="3">
          <reference field="4" count="1" selected="0">
            <x v="77"/>
          </reference>
          <reference field="5" count="1">
            <x v="45"/>
          </reference>
          <reference field="27" count="1" selected="0">
            <x v="1"/>
          </reference>
        </references>
      </pivotArea>
    </format>
    <format dxfId="25">
      <pivotArea dataOnly="0" labelOnly="1" fieldPosition="0">
        <references count="3">
          <reference field="4" count="1" selected="0">
            <x v="79"/>
          </reference>
          <reference field="5" count="1">
            <x v="193"/>
          </reference>
          <reference field="27" count="1" selected="0">
            <x v="1"/>
          </reference>
        </references>
      </pivotArea>
    </format>
    <format dxfId="24">
      <pivotArea dataOnly="0" labelOnly="1" fieldPosition="0">
        <references count="3">
          <reference field="4" count="1" selected="0">
            <x v="80"/>
          </reference>
          <reference field="5" count="1">
            <x v="181"/>
          </reference>
          <reference field="27" count="1" selected="0">
            <x v="1"/>
          </reference>
        </references>
      </pivotArea>
    </format>
    <format dxfId="23">
      <pivotArea dataOnly="0" labelOnly="1" fieldPosition="0">
        <references count="3">
          <reference field="4" count="1" selected="0">
            <x v="90"/>
          </reference>
          <reference field="5" count="1">
            <x v="6"/>
          </reference>
          <reference field="27" count="1" selected="0">
            <x v="2"/>
          </reference>
        </references>
      </pivotArea>
    </format>
    <format dxfId="22">
      <pivotArea dataOnly="0" labelOnly="1" fieldPosition="0">
        <references count="3">
          <reference field="4" count="1" selected="0">
            <x v="92"/>
          </reference>
          <reference field="5" count="1">
            <x v="98"/>
          </reference>
          <reference field="27" count="1" selected="0">
            <x v="2"/>
          </reference>
        </references>
      </pivotArea>
    </format>
    <format dxfId="21">
      <pivotArea dataOnly="0" labelOnly="1" fieldPosition="0">
        <references count="3">
          <reference field="4" count="1" selected="0">
            <x v="98"/>
          </reference>
          <reference field="5" count="1">
            <x v="179"/>
          </reference>
          <reference field="27" count="1" selected="0">
            <x v="3"/>
          </reference>
        </references>
      </pivotArea>
    </format>
    <format dxfId="20">
      <pivotArea dataOnly="0" labelOnly="1" fieldPosition="0">
        <references count="3">
          <reference field="4" count="1" selected="0">
            <x v="104"/>
          </reference>
          <reference field="5" count="1">
            <x v="19"/>
          </reference>
          <reference field="27" count="1" selected="0">
            <x v="4"/>
          </reference>
        </references>
      </pivotArea>
    </format>
    <format dxfId="19">
      <pivotArea dataOnly="0" labelOnly="1" fieldPosition="0">
        <references count="3">
          <reference field="4" count="1" selected="0">
            <x v="105"/>
          </reference>
          <reference field="5" count="1">
            <x v="2"/>
          </reference>
          <reference field="27" count="1" selected="0">
            <x v="4"/>
          </reference>
        </references>
      </pivotArea>
    </format>
    <format dxfId="18">
      <pivotArea dataOnly="0" labelOnly="1" fieldPosition="0">
        <references count="3">
          <reference field="4" count="1" selected="0">
            <x v="106"/>
          </reference>
          <reference field="5" count="1">
            <x v="171"/>
          </reference>
          <reference field="27" count="1" selected="0">
            <x v="4"/>
          </reference>
        </references>
      </pivotArea>
    </format>
    <format dxfId="17">
      <pivotArea dataOnly="0" labelOnly="1" fieldPosition="0">
        <references count="3">
          <reference field="4" count="1" selected="0">
            <x v="111"/>
          </reference>
          <reference field="5" count="1">
            <x v="162"/>
          </reference>
          <reference field="27" count="1" selected="0">
            <x v="4"/>
          </reference>
        </references>
      </pivotArea>
    </format>
    <format dxfId="16">
      <pivotArea dataOnly="0" labelOnly="1" fieldPosition="0">
        <references count="3">
          <reference field="4" count="1" selected="0">
            <x v="114"/>
          </reference>
          <reference field="5" count="1">
            <x v="30"/>
          </reference>
          <reference field="27" count="1" selected="0">
            <x v="4"/>
          </reference>
        </references>
      </pivotArea>
    </format>
    <format dxfId="15">
      <pivotArea dataOnly="0" labelOnly="1" fieldPosition="0">
        <references count="3">
          <reference field="4" count="1" selected="0">
            <x v="126"/>
          </reference>
          <reference field="5" count="1">
            <x v="9"/>
          </reference>
          <reference field="27" count="1" selected="0">
            <x v="4"/>
          </reference>
        </references>
      </pivotArea>
    </format>
    <format dxfId="14">
      <pivotArea dataOnly="0" labelOnly="1" fieldPosition="0">
        <references count="3">
          <reference field="4" count="1" selected="0">
            <x v="130"/>
          </reference>
          <reference field="5" count="1">
            <x v="11"/>
          </reference>
          <reference field="27" count="1" selected="0">
            <x v="4"/>
          </reference>
        </references>
      </pivotArea>
    </format>
    <format dxfId="13">
      <pivotArea dataOnly="0" labelOnly="1" fieldPosition="0">
        <references count="3">
          <reference field="4" count="1" selected="0">
            <x v="131"/>
          </reference>
          <reference field="5" count="1">
            <x v="3"/>
          </reference>
          <reference field="27" count="1" selected="0">
            <x v="4"/>
          </reference>
        </references>
      </pivotArea>
    </format>
    <format dxfId="12">
      <pivotArea dataOnly="0" labelOnly="1" fieldPosition="0">
        <references count="3">
          <reference field="4" count="1" selected="0">
            <x v="132"/>
          </reference>
          <reference field="5" count="1">
            <x v="172"/>
          </reference>
          <reference field="27" count="1" selected="0">
            <x v="4"/>
          </reference>
        </references>
      </pivotArea>
    </format>
    <format dxfId="11">
      <pivotArea dataOnly="0" labelOnly="1" fieldPosition="0">
        <references count="3">
          <reference field="4" count="1" selected="0">
            <x v="135"/>
          </reference>
          <reference field="5" count="1">
            <x v="192"/>
          </reference>
          <reference field="27" count="1" selected="0">
            <x v="4"/>
          </reference>
        </references>
      </pivotArea>
    </format>
    <format dxfId="10">
      <pivotArea dataOnly="0" labelOnly="1" fieldPosition="0">
        <references count="3">
          <reference field="4" count="1" selected="0">
            <x v="142"/>
          </reference>
          <reference field="5" count="1">
            <x v="196"/>
          </reference>
          <reference field="27" count="1" selected="0">
            <x v="4"/>
          </reference>
        </references>
      </pivotArea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grandCol="1" outline="0" fieldPosition="0"/>
    </format>
    <format dxfId="7">
      <pivotArea collapsedLevelsAreSubtotals="1" fieldPosition="0">
        <references count="3">
          <reference field="4" count="1" selected="0">
            <x v="76"/>
          </reference>
          <reference field="5" count="1">
            <x v="25"/>
          </reference>
          <reference field="27" count="1" selected="0">
            <x v="1"/>
          </reference>
        </references>
      </pivotArea>
    </format>
    <format dxfId="6">
      <pivotArea collapsedLevelsAreSubtotals="1" fieldPosition="0">
        <references count="3">
          <reference field="4" count="1" selected="0">
            <x v="77"/>
          </reference>
          <reference field="5" count="1">
            <x v="45"/>
          </reference>
          <reference field="27" count="1" selected="0">
            <x v="1"/>
          </reference>
        </references>
      </pivotArea>
    </format>
    <format dxfId="5">
      <pivotArea dataOnly="0" labelOnly="1" fieldPosition="0">
        <references count="3">
          <reference field="4" count="1" selected="0">
            <x v="76"/>
          </reference>
          <reference field="5" count="1">
            <x v="25"/>
          </reference>
          <reference field="27" count="1" selected="0">
            <x v="1"/>
          </reference>
        </references>
      </pivotArea>
    </format>
    <format dxfId="4">
      <pivotArea dataOnly="0" labelOnly="1" fieldPosition="0">
        <references count="3">
          <reference field="4" count="1" selected="0">
            <x v="77"/>
          </reference>
          <reference field="5" count="1">
            <x v="45"/>
          </reference>
          <reference field="27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2"/>
  <sheetViews>
    <sheetView showGridLines="0" tabSelected="1" workbookViewId="0">
      <selection activeCell="A9" sqref="A9"/>
    </sheetView>
  </sheetViews>
  <sheetFormatPr baseColWidth="10" defaultColWidth="11.54296875" defaultRowHeight="12" x14ac:dyDescent="0.3"/>
  <cols>
    <col min="1" max="1" width="50.26953125" style="118" bestFit="1" customWidth="1"/>
    <col min="2" max="2" width="15.453125" style="118" bestFit="1" customWidth="1"/>
    <col min="3" max="3" width="14.453125" style="118" bestFit="1" customWidth="1"/>
    <col min="4" max="7" width="15.453125" style="118" bestFit="1" customWidth="1"/>
    <col min="8" max="9" width="12" style="118" customWidth="1"/>
    <col min="10" max="16384" width="11.54296875" style="118"/>
  </cols>
  <sheetData>
    <row r="1" spans="1:12" x14ac:dyDescent="0.3">
      <c r="A1" s="117" t="s">
        <v>21</v>
      </c>
      <c r="B1" s="117"/>
      <c r="C1" s="117"/>
      <c r="D1" s="117"/>
      <c r="E1" s="117"/>
      <c r="F1" s="117"/>
      <c r="G1" s="117"/>
      <c r="H1" s="117"/>
      <c r="I1" s="117"/>
    </row>
    <row r="2" spans="1:12" x14ac:dyDescent="0.3">
      <c r="A2" s="117" t="s">
        <v>206</v>
      </c>
      <c r="B2" s="117"/>
      <c r="C2" s="117"/>
      <c r="D2" s="117"/>
      <c r="E2" s="117"/>
      <c r="F2" s="117"/>
      <c r="G2" s="117"/>
      <c r="H2" s="117"/>
      <c r="I2" s="117"/>
    </row>
    <row r="3" spans="1:12" x14ac:dyDescent="0.3">
      <c r="A3" s="117" t="s">
        <v>207</v>
      </c>
      <c r="B3" s="117"/>
      <c r="C3" s="117"/>
      <c r="D3" s="117"/>
      <c r="E3" s="117"/>
      <c r="F3" s="117"/>
      <c r="G3" s="117"/>
      <c r="H3" s="117"/>
      <c r="I3" s="117"/>
    </row>
    <row r="4" spans="1:12" x14ac:dyDescent="0.3">
      <c r="A4" s="117" t="s">
        <v>208</v>
      </c>
      <c r="B4" s="117"/>
      <c r="C4" s="117"/>
      <c r="D4" s="117"/>
      <c r="E4" s="117"/>
      <c r="F4" s="117"/>
      <c r="G4" s="117"/>
      <c r="H4" s="117"/>
      <c r="I4" s="117"/>
    </row>
    <row r="5" spans="1:12" x14ac:dyDescent="0.3">
      <c r="A5" s="117" t="s">
        <v>209</v>
      </c>
      <c r="B5" s="117"/>
      <c r="C5" s="117"/>
      <c r="D5" s="117"/>
      <c r="E5" s="117"/>
      <c r="F5" s="117"/>
      <c r="G5" s="117"/>
      <c r="H5" s="117"/>
      <c r="I5" s="117"/>
    </row>
    <row r="6" spans="1:12" x14ac:dyDescent="0.3">
      <c r="A6" s="117" t="s">
        <v>210</v>
      </c>
      <c r="B6" s="117"/>
      <c r="C6" s="117"/>
      <c r="D6" s="117"/>
      <c r="E6" s="117"/>
      <c r="F6" s="117"/>
      <c r="G6" s="117"/>
      <c r="H6" s="117"/>
      <c r="I6" s="119"/>
    </row>
    <row r="7" spans="1:12" x14ac:dyDescent="0.3">
      <c r="D7" s="120" t="s">
        <v>211</v>
      </c>
    </row>
    <row r="8" spans="1:12" x14ac:dyDescent="0.3">
      <c r="B8" s="121"/>
      <c r="C8" s="121"/>
      <c r="D8" s="120" t="s">
        <v>212</v>
      </c>
      <c r="E8" s="121"/>
      <c r="F8" s="121"/>
      <c r="G8" s="121"/>
      <c r="H8" s="121"/>
      <c r="I8" s="121"/>
    </row>
    <row r="9" spans="1:12" x14ac:dyDescent="0.3">
      <c r="B9" s="121"/>
      <c r="C9" s="121"/>
      <c r="D9" s="122">
        <v>45656</v>
      </c>
      <c r="E9" s="123"/>
      <c r="F9" s="123"/>
      <c r="G9" s="123"/>
      <c r="H9" s="123"/>
      <c r="I9" s="123"/>
      <c r="J9" s="123"/>
      <c r="K9" s="123"/>
      <c r="L9" s="123"/>
    </row>
    <row r="10" spans="1:12" x14ac:dyDescent="0.3">
      <c r="B10" s="123"/>
      <c r="C10" s="123"/>
      <c r="D10" s="121"/>
      <c r="E10" s="123"/>
      <c r="F10" s="123"/>
      <c r="G10" s="123"/>
      <c r="H10" s="123"/>
      <c r="I10" s="123"/>
    </row>
    <row r="11" spans="1:12" ht="16.5" customHeight="1" thickBot="1" x14ac:dyDescent="0.35"/>
    <row r="12" spans="1:12" ht="15.75" customHeight="1" thickTop="1" x14ac:dyDescent="0.3">
      <c r="A12" s="275" t="s">
        <v>213</v>
      </c>
      <c r="B12" s="276" t="s">
        <v>214</v>
      </c>
      <c r="C12" s="276"/>
      <c r="D12" s="276" t="s">
        <v>215</v>
      </c>
      <c r="E12" s="276"/>
      <c r="F12" s="276" t="s">
        <v>216</v>
      </c>
      <c r="G12" s="276"/>
      <c r="H12" s="276" t="s">
        <v>217</v>
      </c>
      <c r="I12" s="277"/>
    </row>
    <row r="13" spans="1:12" ht="12.5" thickBot="1" x14ac:dyDescent="0.35">
      <c r="A13" s="124"/>
      <c r="B13" s="125" t="s">
        <v>218</v>
      </c>
      <c r="C13" s="125" t="s">
        <v>219</v>
      </c>
      <c r="D13" s="125" t="s">
        <v>220</v>
      </c>
      <c r="E13" s="125" t="s">
        <v>221</v>
      </c>
      <c r="F13" s="125" t="s">
        <v>7</v>
      </c>
      <c r="G13" s="125" t="s">
        <v>9</v>
      </c>
      <c r="H13" s="125" t="s">
        <v>222</v>
      </c>
      <c r="I13" s="126" t="s">
        <v>223</v>
      </c>
    </row>
    <row r="14" spans="1:12" ht="12.5" thickTop="1" x14ac:dyDescent="0.3">
      <c r="A14" s="127" t="s">
        <v>224</v>
      </c>
      <c r="B14" s="128">
        <v>53070578</v>
      </c>
      <c r="C14" s="128">
        <v>24918139</v>
      </c>
      <c r="D14" s="128">
        <v>28152439</v>
      </c>
      <c r="E14" s="128">
        <v>0</v>
      </c>
      <c r="F14" s="128">
        <v>28152439</v>
      </c>
      <c r="G14" s="128">
        <v>0</v>
      </c>
      <c r="H14" s="128">
        <v>0</v>
      </c>
      <c r="I14" s="129">
        <v>0</v>
      </c>
    </row>
    <row r="15" spans="1:12" x14ac:dyDescent="0.3">
      <c r="A15" s="130" t="s">
        <v>385</v>
      </c>
      <c r="B15" s="131">
        <v>60000</v>
      </c>
      <c r="C15" s="131">
        <v>0</v>
      </c>
      <c r="D15" s="131">
        <v>60000</v>
      </c>
      <c r="E15" s="131">
        <v>0</v>
      </c>
      <c r="F15" s="131">
        <v>60000</v>
      </c>
      <c r="G15" s="131">
        <v>0</v>
      </c>
      <c r="H15" s="131">
        <v>0</v>
      </c>
      <c r="I15" s="129">
        <v>0</v>
      </c>
    </row>
    <row r="16" spans="1:12" x14ac:dyDescent="0.3">
      <c r="A16" s="130" t="s">
        <v>225</v>
      </c>
      <c r="B16" s="131">
        <v>163980</v>
      </c>
      <c r="C16" s="131">
        <v>311310</v>
      </c>
      <c r="D16" s="131">
        <v>0</v>
      </c>
      <c r="E16" s="131">
        <v>147330</v>
      </c>
      <c r="F16" s="131">
        <v>0</v>
      </c>
      <c r="G16" s="131">
        <v>147330</v>
      </c>
      <c r="H16" s="131">
        <v>0</v>
      </c>
      <c r="I16" s="129">
        <v>0</v>
      </c>
    </row>
    <row r="17" spans="1:9" x14ac:dyDescent="0.3">
      <c r="A17" s="130" t="s">
        <v>25</v>
      </c>
      <c r="B17" s="131">
        <v>929795</v>
      </c>
      <c r="C17" s="131">
        <v>1193124</v>
      </c>
      <c r="D17" s="131">
        <v>0</v>
      </c>
      <c r="E17" s="131">
        <v>263329</v>
      </c>
      <c r="F17" s="131">
        <v>0</v>
      </c>
      <c r="G17" s="131">
        <v>263329</v>
      </c>
      <c r="H17" s="131">
        <v>0</v>
      </c>
      <c r="I17" s="129">
        <v>0</v>
      </c>
    </row>
    <row r="18" spans="1:9" x14ac:dyDescent="0.3">
      <c r="A18" s="130" t="s">
        <v>26</v>
      </c>
      <c r="B18" s="131">
        <v>686434</v>
      </c>
      <c r="C18" s="131">
        <v>1404511</v>
      </c>
      <c r="D18" s="131">
        <v>0</v>
      </c>
      <c r="E18" s="131">
        <v>718077</v>
      </c>
      <c r="F18" s="131">
        <v>0</v>
      </c>
      <c r="G18" s="131">
        <v>718077</v>
      </c>
      <c r="H18" s="131">
        <v>0</v>
      </c>
      <c r="I18" s="129">
        <v>0</v>
      </c>
    </row>
    <row r="19" spans="1:9" x14ac:dyDescent="0.3">
      <c r="A19" s="130" t="s">
        <v>27</v>
      </c>
      <c r="B19" s="131">
        <v>21089787</v>
      </c>
      <c r="C19" s="131">
        <v>22042766</v>
      </c>
      <c r="D19" s="131">
        <v>0</v>
      </c>
      <c r="E19" s="131">
        <v>952979</v>
      </c>
      <c r="F19" s="131">
        <v>0</v>
      </c>
      <c r="G19" s="131">
        <v>952979</v>
      </c>
      <c r="H19" s="131">
        <v>0</v>
      </c>
      <c r="I19" s="129">
        <v>0</v>
      </c>
    </row>
    <row r="20" spans="1:9" x14ac:dyDescent="0.3">
      <c r="A20" s="130" t="s">
        <v>62</v>
      </c>
      <c r="B20" s="131">
        <v>0</v>
      </c>
      <c r="C20" s="131">
        <v>22502240</v>
      </c>
      <c r="D20" s="131">
        <v>0</v>
      </c>
      <c r="E20" s="131">
        <v>22502240</v>
      </c>
      <c r="F20" s="131">
        <v>0</v>
      </c>
      <c r="G20" s="131">
        <v>22502240</v>
      </c>
      <c r="H20" s="131">
        <v>0</v>
      </c>
      <c r="I20" s="129">
        <v>0</v>
      </c>
    </row>
    <row r="21" spans="1:9" x14ac:dyDescent="0.3">
      <c r="A21" s="130" t="s">
        <v>93</v>
      </c>
      <c r="B21" s="131">
        <v>3566603</v>
      </c>
      <c r="C21" s="131">
        <v>10210277</v>
      </c>
      <c r="D21" s="131">
        <v>0</v>
      </c>
      <c r="E21" s="131">
        <v>6643674</v>
      </c>
      <c r="F21" s="131">
        <v>0</v>
      </c>
      <c r="G21" s="131">
        <v>6643674</v>
      </c>
      <c r="H21" s="131">
        <v>0</v>
      </c>
      <c r="I21" s="129">
        <v>0</v>
      </c>
    </row>
    <row r="22" spans="1:9" x14ac:dyDescent="0.3">
      <c r="A22" s="130" t="s">
        <v>28</v>
      </c>
      <c r="B22" s="131">
        <v>2806408</v>
      </c>
      <c r="C22" s="131">
        <v>3347961</v>
      </c>
      <c r="D22" s="131">
        <v>0</v>
      </c>
      <c r="E22" s="131">
        <v>541553</v>
      </c>
      <c r="F22" s="131">
        <v>0</v>
      </c>
      <c r="G22" s="131">
        <v>541553</v>
      </c>
      <c r="H22" s="131">
        <v>0</v>
      </c>
      <c r="I22" s="129">
        <v>0</v>
      </c>
    </row>
    <row r="23" spans="1:9" x14ac:dyDescent="0.3">
      <c r="A23" s="130" t="s">
        <v>29</v>
      </c>
      <c r="B23" s="131">
        <v>753408</v>
      </c>
      <c r="C23" s="131">
        <v>1293807</v>
      </c>
      <c r="D23" s="131">
        <v>0</v>
      </c>
      <c r="E23" s="131">
        <v>540399</v>
      </c>
      <c r="F23" s="131">
        <v>0</v>
      </c>
      <c r="G23" s="131">
        <v>540399</v>
      </c>
      <c r="H23" s="131">
        <v>0</v>
      </c>
      <c r="I23" s="129">
        <v>0</v>
      </c>
    </row>
    <row r="24" spans="1:9" x14ac:dyDescent="0.3">
      <c r="A24" s="130" t="s">
        <v>386</v>
      </c>
      <c r="B24" s="131">
        <v>603516</v>
      </c>
      <c r="C24" s="131">
        <v>603516</v>
      </c>
      <c r="D24" s="131">
        <v>0</v>
      </c>
      <c r="E24" s="131">
        <v>0</v>
      </c>
      <c r="F24" s="131">
        <v>0</v>
      </c>
      <c r="G24" s="131">
        <v>0</v>
      </c>
      <c r="H24" s="131">
        <v>0</v>
      </c>
      <c r="I24" s="129">
        <v>0</v>
      </c>
    </row>
    <row r="25" spans="1:9" x14ac:dyDescent="0.3">
      <c r="A25" s="130" t="s">
        <v>30</v>
      </c>
      <c r="B25" s="131">
        <v>70209</v>
      </c>
      <c r="C25" s="131">
        <v>70209</v>
      </c>
      <c r="D25" s="131">
        <v>0</v>
      </c>
      <c r="E25" s="131">
        <v>0</v>
      </c>
      <c r="F25" s="131">
        <v>0</v>
      </c>
      <c r="G25" s="131">
        <v>0</v>
      </c>
      <c r="H25" s="131">
        <v>0</v>
      </c>
      <c r="I25" s="129">
        <v>0</v>
      </c>
    </row>
    <row r="26" spans="1:9" x14ac:dyDescent="0.3">
      <c r="A26" s="130" t="s">
        <v>31</v>
      </c>
      <c r="B26" s="131">
        <v>171898</v>
      </c>
      <c r="C26" s="131">
        <v>204631</v>
      </c>
      <c r="D26" s="131">
        <v>0</v>
      </c>
      <c r="E26" s="131">
        <v>32733</v>
      </c>
      <c r="F26" s="131">
        <v>0</v>
      </c>
      <c r="G26" s="131">
        <v>32733</v>
      </c>
      <c r="H26" s="131">
        <v>0</v>
      </c>
      <c r="I26" s="129">
        <v>0</v>
      </c>
    </row>
    <row r="27" spans="1:9" x14ac:dyDescent="0.3">
      <c r="A27" s="130" t="s">
        <v>517</v>
      </c>
      <c r="B27" s="131">
        <v>1640</v>
      </c>
      <c r="C27" s="131">
        <v>1640</v>
      </c>
      <c r="D27" s="131">
        <v>0</v>
      </c>
      <c r="E27" s="131">
        <v>0</v>
      </c>
      <c r="F27" s="131">
        <v>0</v>
      </c>
      <c r="G27" s="131">
        <v>0</v>
      </c>
      <c r="H27" s="131">
        <v>0</v>
      </c>
      <c r="I27" s="129">
        <v>0</v>
      </c>
    </row>
    <row r="28" spans="1:9" x14ac:dyDescent="0.3">
      <c r="A28" s="130" t="s">
        <v>32</v>
      </c>
      <c r="B28" s="131">
        <v>1640</v>
      </c>
      <c r="C28" s="131">
        <v>3789</v>
      </c>
      <c r="D28" s="131">
        <v>0</v>
      </c>
      <c r="E28" s="131">
        <v>2149</v>
      </c>
      <c r="F28" s="131">
        <v>0</v>
      </c>
      <c r="G28" s="131">
        <v>2149</v>
      </c>
      <c r="H28" s="131">
        <v>0</v>
      </c>
      <c r="I28" s="129">
        <v>0</v>
      </c>
    </row>
    <row r="29" spans="1:9" x14ac:dyDescent="0.3">
      <c r="A29" s="130" t="s">
        <v>226</v>
      </c>
      <c r="B29" s="131">
        <v>590002</v>
      </c>
      <c r="C29" s="131">
        <v>2053485</v>
      </c>
      <c r="D29" s="131">
        <v>0</v>
      </c>
      <c r="E29" s="131">
        <v>1463483</v>
      </c>
      <c r="F29" s="131">
        <v>0</v>
      </c>
      <c r="G29" s="131">
        <v>1463483</v>
      </c>
      <c r="H29" s="131">
        <v>0</v>
      </c>
      <c r="I29" s="129">
        <v>0</v>
      </c>
    </row>
    <row r="30" spans="1:9" x14ac:dyDescent="0.3">
      <c r="A30" s="130" t="s">
        <v>95</v>
      </c>
      <c r="B30" s="131">
        <v>0</v>
      </c>
      <c r="C30" s="131">
        <v>198153251</v>
      </c>
      <c r="D30" s="131">
        <v>0</v>
      </c>
      <c r="E30" s="131">
        <v>198153251</v>
      </c>
      <c r="F30" s="131">
        <v>0</v>
      </c>
      <c r="G30" s="131">
        <v>198153251</v>
      </c>
      <c r="H30" s="131">
        <v>0</v>
      </c>
      <c r="I30" s="129">
        <v>0</v>
      </c>
    </row>
    <row r="31" spans="1:9" x14ac:dyDescent="0.3">
      <c r="A31" s="130" t="s">
        <v>227</v>
      </c>
      <c r="B31" s="131">
        <v>178842725</v>
      </c>
      <c r="C31" s="131">
        <v>0</v>
      </c>
      <c r="D31" s="131">
        <v>178842725</v>
      </c>
      <c r="E31" s="131">
        <v>0</v>
      </c>
      <c r="F31" s="131">
        <v>178842725</v>
      </c>
      <c r="G31" s="131">
        <v>0</v>
      </c>
      <c r="H31" s="131">
        <v>0</v>
      </c>
      <c r="I31" s="129">
        <v>0</v>
      </c>
    </row>
    <row r="32" spans="1:9" x14ac:dyDescent="0.3">
      <c r="A32" s="130" t="s">
        <v>228</v>
      </c>
      <c r="B32" s="131">
        <v>22297281</v>
      </c>
      <c r="C32" s="131">
        <v>0</v>
      </c>
      <c r="D32" s="131">
        <v>22297281</v>
      </c>
      <c r="E32" s="131">
        <v>0</v>
      </c>
      <c r="F32" s="131">
        <v>0</v>
      </c>
      <c r="G32" s="131">
        <v>0</v>
      </c>
      <c r="H32" s="131">
        <v>22297281</v>
      </c>
      <c r="I32" s="129">
        <v>0</v>
      </c>
    </row>
    <row r="33" spans="1:9" x14ac:dyDescent="0.3">
      <c r="A33" s="130" t="s">
        <v>229</v>
      </c>
      <c r="B33" s="131">
        <v>988404</v>
      </c>
      <c r="C33" s="131">
        <v>0</v>
      </c>
      <c r="D33" s="131">
        <v>988404</v>
      </c>
      <c r="E33" s="131">
        <v>0</v>
      </c>
      <c r="F33" s="131">
        <v>0</v>
      </c>
      <c r="G33" s="131">
        <v>0</v>
      </c>
      <c r="H33" s="131">
        <v>988404</v>
      </c>
      <c r="I33" s="129">
        <v>0</v>
      </c>
    </row>
    <row r="34" spans="1:9" x14ac:dyDescent="0.3">
      <c r="A34" s="130" t="s">
        <v>518</v>
      </c>
      <c r="B34" s="131">
        <v>194040</v>
      </c>
      <c r="C34" s="131">
        <v>0</v>
      </c>
      <c r="D34" s="131">
        <v>194040</v>
      </c>
      <c r="E34" s="131">
        <v>0</v>
      </c>
      <c r="F34" s="131">
        <v>0</v>
      </c>
      <c r="G34" s="131">
        <v>0</v>
      </c>
      <c r="H34" s="131">
        <v>194040</v>
      </c>
      <c r="I34" s="129">
        <v>0</v>
      </c>
    </row>
    <row r="35" spans="1:9" x14ac:dyDescent="0.3">
      <c r="A35" s="129" t="s">
        <v>549</v>
      </c>
      <c r="B35" s="129">
        <v>186300</v>
      </c>
      <c r="C35" s="129">
        <v>0</v>
      </c>
      <c r="D35" s="129">
        <v>186300</v>
      </c>
      <c r="E35" s="129">
        <v>0</v>
      </c>
      <c r="F35" s="129">
        <v>0</v>
      </c>
      <c r="G35" s="129">
        <v>0</v>
      </c>
      <c r="H35" s="129">
        <v>186300</v>
      </c>
      <c r="I35" s="129">
        <v>0</v>
      </c>
    </row>
    <row r="36" spans="1:9" x14ac:dyDescent="0.3">
      <c r="A36" s="129" t="s">
        <v>387</v>
      </c>
      <c r="B36" s="129">
        <v>253299</v>
      </c>
      <c r="C36" s="129">
        <v>0</v>
      </c>
      <c r="D36" s="129">
        <v>253299</v>
      </c>
      <c r="E36" s="129">
        <v>0</v>
      </c>
      <c r="F36" s="129">
        <v>0</v>
      </c>
      <c r="G36" s="129">
        <v>0</v>
      </c>
      <c r="H36" s="129">
        <v>253299</v>
      </c>
      <c r="I36" s="129">
        <v>0</v>
      </c>
    </row>
    <row r="37" spans="1:9" x14ac:dyDescent="0.3">
      <c r="A37" s="129" t="s">
        <v>334</v>
      </c>
      <c r="B37" s="129">
        <v>840010</v>
      </c>
      <c r="C37" s="129">
        <v>0</v>
      </c>
      <c r="D37" s="129">
        <v>840010</v>
      </c>
      <c r="E37" s="129">
        <v>0</v>
      </c>
      <c r="F37" s="129">
        <v>0</v>
      </c>
      <c r="G37" s="129">
        <v>0</v>
      </c>
      <c r="H37" s="129">
        <v>840010</v>
      </c>
      <c r="I37" s="129">
        <v>0</v>
      </c>
    </row>
    <row r="38" spans="1:9" ht="12.5" thickBot="1" x14ac:dyDescent="0.35">
      <c r="A38" s="132" t="s">
        <v>448</v>
      </c>
      <c r="B38" s="132">
        <v>736701</v>
      </c>
      <c r="C38" s="132">
        <v>590002</v>
      </c>
      <c r="D38" s="132">
        <v>146699</v>
      </c>
      <c r="E38" s="132">
        <v>0</v>
      </c>
      <c r="F38" s="132">
        <v>0</v>
      </c>
      <c r="G38" s="132">
        <v>0</v>
      </c>
      <c r="H38" s="132">
        <v>146699</v>
      </c>
      <c r="I38" s="132">
        <v>0</v>
      </c>
    </row>
    <row r="39" spans="1:9" ht="12.5" thickTop="1" x14ac:dyDescent="0.3">
      <c r="A39" s="278" t="s">
        <v>230</v>
      </c>
      <c r="B39" s="133">
        <v>288904658</v>
      </c>
      <c r="C39" s="133">
        <v>288904658</v>
      </c>
      <c r="D39" s="133">
        <v>231961197</v>
      </c>
      <c r="E39" s="133">
        <v>231961197</v>
      </c>
      <c r="F39" s="133">
        <v>207055164</v>
      </c>
      <c r="G39" s="133">
        <v>231961197</v>
      </c>
      <c r="H39" s="133">
        <v>24906033</v>
      </c>
      <c r="I39" s="134">
        <v>0</v>
      </c>
    </row>
    <row r="40" spans="1:9" x14ac:dyDescent="0.3">
      <c r="A40" s="279" t="s">
        <v>231</v>
      </c>
      <c r="F40" s="118">
        <v>24906033</v>
      </c>
      <c r="I40" s="135">
        <v>24906033</v>
      </c>
    </row>
    <row r="41" spans="1:9" ht="12.5" thickBot="1" x14ac:dyDescent="0.35">
      <c r="A41" s="280" t="s">
        <v>232</v>
      </c>
      <c r="B41" s="136">
        <v>288904658</v>
      </c>
      <c r="C41" s="136">
        <v>288904658</v>
      </c>
      <c r="D41" s="136">
        <v>231961197</v>
      </c>
      <c r="E41" s="136">
        <v>231961197</v>
      </c>
      <c r="F41" s="136">
        <v>231961197</v>
      </c>
      <c r="G41" s="136">
        <v>231961197</v>
      </c>
      <c r="H41" s="136">
        <v>24906033</v>
      </c>
      <c r="I41" s="137">
        <v>24906033</v>
      </c>
    </row>
    <row r="42" spans="1:9" ht="12.5" thickTop="1" x14ac:dyDescent="0.3"/>
  </sheetData>
  <pageMargins left="0.70866141732283472" right="0.70866141732283472" top="0.74803149606299213" bottom="0.74803149606299213" header="0.31496062992125984" footer="0.31496062992125984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6CF6E-5DB7-480E-A628-4178E11A1855}">
  <dimension ref="A9:B37"/>
  <sheetViews>
    <sheetView showGridLines="0" workbookViewId="0">
      <selection activeCell="J29" sqref="I28:J29"/>
    </sheetView>
  </sheetViews>
  <sheetFormatPr baseColWidth="10" defaultColWidth="11.453125" defaultRowHeight="13" x14ac:dyDescent="0.3"/>
  <cols>
    <col min="1" max="1" width="32.453125" style="51" bestFit="1" customWidth="1"/>
    <col min="2" max="2" width="14.26953125" style="50" bestFit="1" customWidth="1"/>
    <col min="3" max="16384" width="11.453125" style="51"/>
  </cols>
  <sheetData>
    <row r="9" spans="1:2" ht="19" thickBot="1" x14ac:dyDescent="0.5">
      <c r="A9" s="297" t="s">
        <v>420</v>
      </c>
      <c r="B9" s="297"/>
    </row>
    <row r="10" spans="1:2" ht="13.5" thickTop="1" x14ac:dyDescent="0.3">
      <c r="A10" s="52" t="s">
        <v>224</v>
      </c>
      <c r="B10" s="53">
        <v>8510578</v>
      </c>
    </row>
    <row r="11" spans="1:2" x14ac:dyDescent="0.3">
      <c r="A11" s="52" t="s">
        <v>385</v>
      </c>
      <c r="B11" s="53">
        <v>60000</v>
      </c>
    </row>
    <row r="12" spans="1:2" x14ac:dyDescent="0.3">
      <c r="A12" s="52"/>
      <c r="B12" s="53"/>
    </row>
    <row r="13" spans="1:2" ht="13.5" thickBot="1" x14ac:dyDescent="0.35">
      <c r="A13" s="54" t="s">
        <v>421</v>
      </c>
      <c r="B13" s="55">
        <f>SUM(B10:B12)</f>
        <v>8570578</v>
      </c>
    </row>
    <row r="14" spans="1:2" ht="13.5" thickTop="1" x14ac:dyDescent="0.3">
      <c r="A14" s="52"/>
      <c r="B14" s="53"/>
    </row>
    <row r="15" spans="1:2" x14ac:dyDescent="0.3">
      <c r="A15" s="52"/>
      <c r="B15" s="53"/>
    </row>
    <row r="16" spans="1:2" x14ac:dyDescent="0.3">
      <c r="A16" s="52"/>
      <c r="B16" s="53"/>
    </row>
    <row r="17" spans="1:2" x14ac:dyDescent="0.3">
      <c r="A17" s="52"/>
      <c r="B17" s="53"/>
    </row>
    <row r="18" spans="1:2" x14ac:dyDescent="0.3">
      <c r="A18" s="52"/>
      <c r="B18" s="53"/>
    </row>
    <row r="19" spans="1:2" x14ac:dyDescent="0.3">
      <c r="A19" s="52"/>
      <c r="B19" s="53"/>
    </row>
    <row r="20" spans="1:2" ht="19" thickBot="1" x14ac:dyDescent="0.5">
      <c r="A20" s="297" t="s">
        <v>422</v>
      </c>
      <c r="B20" s="297"/>
    </row>
    <row r="21" spans="1:2" ht="13.5" thickTop="1" x14ac:dyDescent="0.3">
      <c r="A21" s="52" t="s">
        <v>225</v>
      </c>
      <c r="B21" s="53">
        <v>-147330</v>
      </c>
    </row>
    <row r="22" spans="1:2" x14ac:dyDescent="0.3">
      <c r="A22" s="52" t="s">
        <v>25</v>
      </c>
      <c r="B22" s="53">
        <v>-140000</v>
      </c>
    </row>
    <row r="23" spans="1:2" x14ac:dyDescent="0.3">
      <c r="A23" s="52" t="s">
        <v>26</v>
      </c>
      <c r="B23" s="53">
        <v>-718077</v>
      </c>
    </row>
    <row r="24" spans="1:2" x14ac:dyDescent="0.3">
      <c r="A24" s="52" t="s">
        <v>27</v>
      </c>
      <c r="B24" s="53">
        <v>-1830182</v>
      </c>
    </row>
    <row r="25" spans="1:2" x14ac:dyDescent="0.3">
      <c r="A25" s="52" t="s">
        <v>62</v>
      </c>
      <c r="B25" s="53">
        <v>-600</v>
      </c>
    </row>
    <row r="26" spans="1:2" x14ac:dyDescent="0.3">
      <c r="A26" s="52" t="s">
        <v>93</v>
      </c>
      <c r="B26" s="53">
        <v>-6643674</v>
      </c>
    </row>
    <row r="27" spans="1:2" x14ac:dyDescent="0.3">
      <c r="A27" s="52" t="s">
        <v>28</v>
      </c>
      <c r="B27" s="53">
        <v>-301801</v>
      </c>
    </row>
    <row r="28" spans="1:2" x14ac:dyDescent="0.3">
      <c r="A28" s="52" t="s">
        <v>29</v>
      </c>
      <c r="B28" s="53">
        <v>-62824</v>
      </c>
    </row>
    <row r="29" spans="1:2" x14ac:dyDescent="0.3">
      <c r="A29" s="52" t="s">
        <v>386</v>
      </c>
      <c r="B29" s="53">
        <v>-71251</v>
      </c>
    </row>
    <row r="30" spans="1:2" x14ac:dyDescent="0.3">
      <c r="A30" s="52" t="s">
        <v>30</v>
      </c>
      <c r="B30" s="53">
        <v>-6680</v>
      </c>
    </row>
    <row r="31" spans="1:2" x14ac:dyDescent="0.3">
      <c r="A31" s="52" t="s">
        <v>31</v>
      </c>
      <c r="B31" s="53">
        <v>-18700</v>
      </c>
    </row>
    <row r="32" spans="1:2" x14ac:dyDescent="0.3">
      <c r="A32" s="52" t="s">
        <v>32</v>
      </c>
      <c r="B32" s="53">
        <v>-2149</v>
      </c>
    </row>
    <row r="33" spans="1:2" x14ac:dyDescent="0.3">
      <c r="A33" s="52" t="s">
        <v>226</v>
      </c>
      <c r="B33" s="53">
        <v>-1316784</v>
      </c>
    </row>
    <row r="34" spans="1:2" x14ac:dyDescent="0.3">
      <c r="A34" s="52" t="s">
        <v>95</v>
      </c>
      <c r="B34" s="53">
        <v>-176153251</v>
      </c>
    </row>
    <row r="35" spans="1:2" x14ac:dyDescent="0.3">
      <c r="A35" s="52" t="s">
        <v>227</v>
      </c>
      <c r="B35" s="53">
        <v>155264342</v>
      </c>
    </row>
    <row r="36" spans="1:2" ht="13.5" thickBot="1" x14ac:dyDescent="0.35">
      <c r="A36" s="57"/>
      <c r="B36" s="56">
        <f>SUM(B21:B35)</f>
        <v>-32148961</v>
      </c>
    </row>
    <row r="37" spans="1:2" ht="13.5" thickTop="1" x14ac:dyDescent="0.3"/>
  </sheetData>
  <mergeCells count="2">
    <mergeCell ref="A9:B9"/>
    <mergeCell ref="A20:B2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4"/>
  <sheetViews>
    <sheetView showGridLines="0" workbookViewId="0">
      <selection activeCell="N34" sqref="N34"/>
    </sheetView>
  </sheetViews>
  <sheetFormatPr baseColWidth="10" defaultColWidth="11.453125" defaultRowHeight="12" x14ac:dyDescent="0.3"/>
  <cols>
    <col min="1" max="1" width="47.7265625" style="73" bestFit="1" customWidth="1"/>
    <col min="2" max="2" width="12" style="233" bestFit="1" customWidth="1"/>
    <col min="3" max="3" width="11.54296875" style="233" bestFit="1" customWidth="1"/>
    <col min="4" max="4" width="32.1796875" style="233" bestFit="1" customWidth="1"/>
    <col min="5" max="5" width="11.453125" style="219"/>
    <col min="6" max="16384" width="11.453125" style="73"/>
  </cols>
  <sheetData>
    <row r="1" spans="1:4" x14ac:dyDescent="0.3">
      <c r="A1" s="73" t="s">
        <v>249</v>
      </c>
      <c r="B1" s="196" t="s">
        <v>21</v>
      </c>
      <c r="C1" s="196"/>
      <c r="D1" s="196"/>
    </row>
    <row r="2" spans="1:4" x14ac:dyDescent="0.3">
      <c r="A2" s="73" t="s">
        <v>250</v>
      </c>
      <c r="B2" s="196" t="s">
        <v>413</v>
      </c>
      <c r="C2" s="196"/>
      <c r="D2" s="196"/>
    </row>
    <row r="3" spans="1:4" x14ac:dyDescent="0.3">
      <c r="A3" s="73" t="s">
        <v>251</v>
      </c>
      <c r="B3" s="233" t="s">
        <v>252</v>
      </c>
    </row>
    <row r="4" spans="1:4" x14ac:dyDescent="0.3">
      <c r="A4" s="73" t="s">
        <v>253</v>
      </c>
      <c r="B4" s="233" t="s">
        <v>254</v>
      </c>
    </row>
    <row r="5" spans="1:4" x14ac:dyDescent="0.3">
      <c r="B5" s="196"/>
      <c r="C5" s="196"/>
      <c r="D5" s="196"/>
    </row>
    <row r="6" spans="1:4" x14ac:dyDescent="0.3">
      <c r="B6" s="196"/>
      <c r="C6" s="196" t="s">
        <v>255</v>
      </c>
      <c r="D6" s="196"/>
    </row>
    <row r="9" spans="1:4" ht="12.5" thickBot="1" x14ac:dyDescent="0.35">
      <c r="A9" s="234" t="s">
        <v>256</v>
      </c>
      <c r="B9" s="235"/>
      <c r="C9" s="235"/>
      <c r="D9" s="235"/>
    </row>
    <row r="10" spans="1:4" ht="12.5" thickTop="1" x14ac:dyDescent="0.3">
      <c r="A10" s="73" t="s">
        <v>257</v>
      </c>
      <c r="B10" s="196"/>
      <c r="C10" s="196"/>
      <c r="D10" s="196"/>
    </row>
    <row r="11" spans="1:4" x14ac:dyDescent="0.3">
      <c r="A11" s="73" t="s">
        <v>258</v>
      </c>
      <c r="B11" s="196"/>
      <c r="C11" s="196"/>
      <c r="D11" s="196">
        <v>8510578</v>
      </c>
    </row>
    <row r="12" spans="1:4" x14ac:dyDescent="0.3">
      <c r="A12" s="73" t="s">
        <v>259</v>
      </c>
      <c r="B12" s="196"/>
      <c r="C12" s="196"/>
      <c r="D12" s="196">
        <v>8510578</v>
      </c>
    </row>
    <row r="13" spans="1:4" x14ac:dyDescent="0.3">
      <c r="A13" s="73" t="s">
        <v>388</v>
      </c>
      <c r="B13" s="196"/>
      <c r="C13" s="196"/>
      <c r="D13" s="196">
        <v>-87330</v>
      </c>
    </row>
    <row r="14" spans="1:4" x14ac:dyDescent="0.3">
      <c r="A14" s="73" t="s">
        <v>389</v>
      </c>
      <c r="B14" s="196"/>
      <c r="C14" s="196"/>
      <c r="D14" s="196">
        <v>60000</v>
      </c>
    </row>
    <row r="15" spans="1:4" x14ac:dyDescent="0.3">
      <c r="A15" s="73" t="s">
        <v>390</v>
      </c>
      <c r="B15" s="196"/>
      <c r="C15" s="196"/>
      <c r="D15" s="196">
        <v>-147330</v>
      </c>
    </row>
    <row r="16" spans="1:4" x14ac:dyDescent="0.3">
      <c r="A16" s="73" t="s">
        <v>260</v>
      </c>
      <c r="B16" s="196"/>
      <c r="C16" s="196"/>
      <c r="D16" s="196"/>
    </row>
    <row r="17" spans="1:4" x14ac:dyDescent="0.3">
      <c r="A17" s="73" t="s">
        <v>261</v>
      </c>
      <c r="B17" s="196"/>
      <c r="C17" s="196"/>
      <c r="D17" s="196">
        <v>8423248</v>
      </c>
    </row>
    <row r="18" spans="1:4" x14ac:dyDescent="0.3">
      <c r="A18" s="73" t="s">
        <v>260</v>
      </c>
      <c r="B18" s="196"/>
      <c r="C18" s="196"/>
      <c r="D18" s="196"/>
    </row>
    <row r="19" spans="1:4" x14ac:dyDescent="0.3">
      <c r="A19" s="73" t="s">
        <v>262</v>
      </c>
      <c r="B19" s="196"/>
      <c r="C19" s="196"/>
      <c r="D19" s="196"/>
    </row>
    <row r="20" spans="1:4" x14ac:dyDescent="0.3">
      <c r="A20" s="73" t="s">
        <v>260</v>
      </c>
      <c r="B20" s="196"/>
      <c r="C20" s="196"/>
      <c r="D20" s="196"/>
    </row>
    <row r="21" spans="1:4" x14ac:dyDescent="0.3">
      <c r="A21" s="73" t="s">
        <v>263</v>
      </c>
      <c r="B21" s="196"/>
      <c r="C21" s="196"/>
      <c r="D21" s="196">
        <v>0</v>
      </c>
    </row>
    <row r="22" spans="1:4" x14ac:dyDescent="0.3">
      <c r="A22" s="73" t="s">
        <v>260</v>
      </c>
      <c r="B22" s="196"/>
      <c r="C22" s="196"/>
      <c r="D22" s="196"/>
    </row>
    <row r="23" spans="1:4" x14ac:dyDescent="0.3">
      <c r="A23" s="73" t="s">
        <v>264</v>
      </c>
    </row>
    <row r="24" spans="1:4" x14ac:dyDescent="0.3">
      <c r="A24" s="73" t="s">
        <v>260</v>
      </c>
      <c r="B24" s="196"/>
      <c r="C24" s="196"/>
      <c r="D24" s="196"/>
    </row>
    <row r="25" spans="1:4" x14ac:dyDescent="0.3">
      <c r="A25" s="73" t="s">
        <v>265</v>
      </c>
      <c r="D25" s="233">
        <v>0</v>
      </c>
    </row>
    <row r="26" spans="1:4" x14ac:dyDescent="0.3">
      <c r="A26" s="73" t="s">
        <v>260</v>
      </c>
    </row>
    <row r="27" spans="1:4" x14ac:dyDescent="0.3">
      <c r="A27" s="73" t="s">
        <v>266</v>
      </c>
      <c r="B27" s="196"/>
      <c r="C27" s="196"/>
      <c r="D27" s="196"/>
    </row>
    <row r="28" spans="1:4" ht="12.5" thickBot="1" x14ac:dyDescent="0.35">
      <c r="A28" s="234" t="s">
        <v>267</v>
      </c>
      <c r="B28" s="235"/>
      <c r="C28" s="235"/>
      <c r="D28" s="235">
        <v>8423248</v>
      </c>
    </row>
    <row r="29" spans="1:4" ht="12.5" thickTop="1" x14ac:dyDescent="0.3">
      <c r="A29" s="73" t="s">
        <v>266</v>
      </c>
      <c r="B29" s="196"/>
      <c r="C29" s="196"/>
      <c r="D29" s="196"/>
    </row>
    <row r="30" spans="1:4" x14ac:dyDescent="0.3">
      <c r="B30" s="196"/>
      <c r="C30" s="196"/>
      <c r="D30" s="196"/>
    </row>
    <row r="31" spans="1:4" x14ac:dyDescent="0.3">
      <c r="B31" s="196"/>
      <c r="C31" s="196" t="s">
        <v>255</v>
      </c>
      <c r="D31" s="196"/>
    </row>
    <row r="32" spans="1:4" x14ac:dyDescent="0.3">
      <c r="B32" s="196"/>
      <c r="C32" s="196"/>
      <c r="D32" s="196"/>
    </row>
    <row r="33" spans="1:4" x14ac:dyDescent="0.3">
      <c r="A33" s="73" t="s">
        <v>268</v>
      </c>
      <c r="B33" s="196"/>
      <c r="C33" s="196"/>
      <c r="D33" s="196"/>
    </row>
    <row r="34" spans="1:4" x14ac:dyDescent="0.3">
      <c r="A34" s="73" t="s">
        <v>269</v>
      </c>
      <c r="B34" s="196"/>
      <c r="C34" s="196"/>
      <c r="D34" s="196"/>
    </row>
    <row r="35" spans="1:4" x14ac:dyDescent="0.3">
      <c r="A35" s="73" t="s">
        <v>270</v>
      </c>
      <c r="B35" s="196"/>
      <c r="C35" s="196"/>
      <c r="D35" s="196">
        <v>7502351</v>
      </c>
    </row>
    <row r="36" spans="1:4" x14ac:dyDescent="0.3">
      <c r="A36" s="73" t="s">
        <v>271</v>
      </c>
      <c r="B36" s="196"/>
      <c r="C36" s="196"/>
      <c r="D36" s="196">
        <v>140000</v>
      </c>
    </row>
    <row r="37" spans="1:4" x14ac:dyDescent="0.3">
      <c r="A37" s="73" t="s">
        <v>272</v>
      </c>
      <c r="B37" s="196"/>
      <c r="C37" s="196"/>
      <c r="D37" s="196">
        <v>718077</v>
      </c>
    </row>
    <row r="38" spans="1:4" x14ac:dyDescent="0.3">
      <c r="A38" s="73" t="s">
        <v>273</v>
      </c>
      <c r="B38" s="196"/>
      <c r="C38" s="196"/>
      <c r="D38" s="196">
        <v>600</v>
      </c>
    </row>
    <row r="39" spans="1:4" x14ac:dyDescent="0.3">
      <c r="A39" s="73" t="s">
        <v>274</v>
      </c>
      <c r="B39" s="196"/>
      <c r="C39" s="196"/>
      <c r="D39" s="196">
        <v>6643674</v>
      </c>
    </row>
    <row r="40" spans="1:4" x14ac:dyDescent="0.3">
      <c r="A40" s="73" t="s">
        <v>275</v>
      </c>
      <c r="B40" s="196"/>
      <c r="C40" s="196"/>
      <c r="D40" s="196">
        <v>2291438</v>
      </c>
    </row>
    <row r="41" spans="1:4" x14ac:dyDescent="0.3">
      <c r="A41" s="73" t="s">
        <v>391</v>
      </c>
      <c r="B41" s="196"/>
      <c r="C41" s="196"/>
      <c r="D41" s="196">
        <v>1830182</v>
      </c>
    </row>
    <row r="42" spans="1:4" x14ac:dyDescent="0.3">
      <c r="A42" s="73" t="s">
        <v>276</v>
      </c>
      <c r="B42" s="196"/>
      <c r="C42" s="196"/>
      <c r="D42" s="196">
        <v>301801</v>
      </c>
    </row>
    <row r="43" spans="1:4" x14ac:dyDescent="0.3">
      <c r="A43" s="73" t="s">
        <v>277</v>
      </c>
      <c r="B43" s="196"/>
      <c r="C43" s="196"/>
      <c r="D43" s="196">
        <v>62824</v>
      </c>
    </row>
    <row r="44" spans="1:4" x14ac:dyDescent="0.3">
      <c r="A44" s="73" t="s">
        <v>392</v>
      </c>
      <c r="B44" s="196"/>
      <c r="C44" s="196"/>
      <c r="D44" s="196">
        <v>71251</v>
      </c>
    </row>
    <row r="45" spans="1:4" x14ac:dyDescent="0.3">
      <c r="A45" s="73" t="s">
        <v>278</v>
      </c>
      <c r="B45" s="196"/>
      <c r="C45" s="196"/>
      <c r="D45" s="196">
        <v>6680</v>
      </c>
    </row>
    <row r="46" spans="1:4" x14ac:dyDescent="0.3">
      <c r="A46" s="73" t="s">
        <v>279</v>
      </c>
      <c r="B46" s="196"/>
      <c r="C46" s="196"/>
      <c r="D46" s="196">
        <v>18700</v>
      </c>
    </row>
    <row r="47" spans="1:4" x14ac:dyDescent="0.3">
      <c r="A47" s="73" t="s">
        <v>280</v>
      </c>
      <c r="B47" s="196"/>
      <c r="C47" s="196"/>
      <c r="D47" s="196">
        <v>1316784</v>
      </c>
    </row>
    <row r="48" spans="1:4" x14ac:dyDescent="0.3">
      <c r="A48" s="73" t="s">
        <v>281</v>
      </c>
      <c r="B48" s="196"/>
      <c r="C48" s="196"/>
      <c r="D48" s="196">
        <v>1316784</v>
      </c>
    </row>
    <row r="49" spans="1:4" x14ac:dyDescent="0.3">
      <c r="A49" s="73" t="s">
        <v>414</v>
      </c>
      <c r="B49" s="196"/>
      <c r="C49" s="196"/>
      <c r="D49" s="196">
        <v>2149</v>
      </c>
    </row>
    <row r="50" spans="1:4" x14ac:dyDescent="0.3">
      <c r="A50" s="73" t="s">
        <v>415</v>
      </c>
      <c r="B50" s="196"/>
      <c r="C50" s="196"/>
      <c r="D50" s="196">
        <v>2149</v>
      </c>
    </row>
    <row r="51" spans="1:4" x14ac:dyDescent="0.3">
      <c r="A51" s="73" t="s">
        <v>260</v>
      </c>
      <c r="B51" s="196"/>
      <c r="C51" s="196"/>
      <c r="D51" s="196"/>
    </row>
    <row r="52" spans="1:4" x14ac:dyDescent="0.3">
      <c r="A52" s="73" t="s">
        <v>282</v>
      </c>
      <c r="B52" s="196"/>
      <c r="C52" s="196"/>
      <c r="D52" s="196">
        <v>11112722</v>
      </c>
    </row>
    <row r="53" spans="1:4" x14ac:dyDescent="0.3">
      <c r="A53" s="73" t="s">
        <v>260</v>
      </c>
      <c r="B53" s="196"/>
      <c r="C53" s="196"/>
      <c r="D53" s="196"/>
    </row>
    <row r="54" spans="1:4" x14ac:dyDescent="0.3">
      <c r="A54" s="73" t="s">
        <v>283</v>
      </c>
      <c r="B54" s="196"/>
      <c r="C54" s="196"/>
      <c r="D54" s="196"/>
    </row>
    <row r="55" spans="1:4" x14ac:dyDescent="0.3">
      <c r="A55" s="73" t="s">
        <v>260</v>
      </c>
      <c r="B55" s="196"/>
      <c r="C55" s="196"/>
      <c r="D55" s="196"/>
    </row>
    <row r="56" spans="1:4" x14ac:dyDescent="0.3">
      <c r="A56" s="73" t="s">
        <v>284</v>
      </c>
      <c r="B56" s="196"/>
      <c r="C56" s="196"/>
      <c r="D56" s="196">
        <v>0</v>
      </c>
    </row>
    <row r="57" spans="1:4" x14ac:dyDescent="0.3">
      <c r="A57" s="73" t="s">
        <v>260</v>
      </c>
      <c r="B57" s="196"/>
      <c r="C57" s="196"/>
      <c r="D57" s="196"/>
    </row>
    <row r="58" spans="1:4" x14ac:dyDescent="0.3">
      <c r="A58" s="73" t="s">
        <v>285</v>
      </c>
      <c r="B58" s="196"/>
      <c r="C58" s="196"/>
      <c r="D58" s="196"/>
    </row>
    <row r="59" spans="1:4" x14ac:dyDescent="0.3">
      <c r="A59" s="73" t="s">
        <v>260</v>
      </c>
      <c r="B59" s="196"/>
      <c r="C59" s="196"/>
      <c r="D59" s="196"/>
    </row>
    <row r="60" spans="1:4" x14ac:dyDescent="0.3">
      <c r="A60" s="73" t="s">
        <v>286</v>
      </c>
      <c r="B60" s="196"/>
      <c r="C60" s="196"/>
      <c r="D60" s="196">
        <v>0</v>
      </c>
    </row>
    <row r="61" spans="1:4" x14ac:dyDescent="0.3">
      <c r="A61" s="73" t="s">
        <v>260</v>
      </c>
      <c r="B61" s="196"/>
      <c r="C61" s="196"/>
      <c r="D61" s="196"/>
    </row>
    <row r="62" spans="1:4" x14ac:dyDescent="0.3">
      <c r="A62" s="73" t="s">
        <v>287</v>
      </c>
      <c r="B62" s="196"/>
      <c r="C62" s="196"/>
      <c r="D62" s="196"/>
    </row>
    <row r="63" spans="1:4" x14ac:dyDescent="0.3">
      <c r="A63" s="73" t="s">
        <v>288</v>
      </c>
      <c r="B63" s="196"/>
      <c r="C63" s="196"/>
      <c r="D63" s="196">
        <v>20888909</v>
      </c>
    </row>
    <row r="64" spans="1:4" x14ac:dyDescent="0.3">
      <c r="A64" s="73" t="s">
        <v>289</v>
      </c>
      <c r="D64" s="233">
        <v>176153251</v>
      </c>
    </row>
    <row r="65" spans="1:4" x14ac:dyDescent="0.3">
      <c r="A65" s="73" t="s">
        <v>290</v>
      </c>
      <c r="B65" s="196"/>
      <c r="C65" s="196"/>
      <c r="D65" s="196">
        <v>-155264342</v>
      </c>
    </row>
    <row r="66" spans="1:4" x14ac:dyDescent="0.3">
      <c r="A66" s="73" t="s">
        <v>260</v>
      </c>
    </row>
    <row r="67" spans="1:4" x14ac:dyDescent="0.3">
      <c r="A67" s="73" t="s">
        <v>291</v>
      </c>
      <c r="B67" s="196"/>
      <c r="C67" s="196"/>
      <c r="D67" s="196">
        <v>20888909</v>
      </c>
    </row>
    <row r="68" spans="1:4" x14ac:dyDescent="0.3">
      <c r="A68" s="73" t="s">
        <v>260</v>
      </c>
    </row>
    <row r="69" spans="1:4" x14ac:dyDescent="0.3">
      <c r="A69" s="73" t="s">
        <v>266</v>
      </c>
    </row>
    <row r="70" spans="1:4" x14ac:dyDescent="0.3">
      <c r="A70" s="73" t="s">
        <v>292</v>
      </c>
      <c r="D70" s="233">
        <v>-23578383</v>
      </c>
    </row>
    <row r="71" spans="1:4" x14ac:dyDescent="0.3">
      <c r="A71" s="73" t="s">
        <v>266</v>
      </c>
      <c r="B71" s="196"/>
      <c r="C71" s="196"/>
      <c r="D71" s="196"/>
    </row>
    <row r="72" spans="1:4" x14ac:dyDescent="0.3">
      <c r="A72" s="73" t="s">
        <v>266</v>
      </c>
      <c r="B72" s="196"/>
      <c r="C72" s="196"/>
      <c r="D72" s="196"/>
    </row>
    <row r="73" spans="1:4" ht="12.5" thickBot="1" x14ac:dyDescent="0.35">
      <c r="A73" s="234" t="s">
        <v>293</v>
      </c>
      <c r="B73" s="235"/>
      <c r="C73" s="235"/>
      <c r="D73" s="235">
        <v>8423248</v>
      </c>
    </row>
    <row r="74" spans="1:4" ht="12.5" thickTop="1" x14ac:dyDescent="0.3">
      <c r="A74" s="73" t="s">
        <v>266</v>
      </c>
      <c r="B74" s="196"/>
      <c r="C74" s="196"/>
      <c r="D74" s="196"/>
    </row>
    <row r="75" spans="1:4" x14ac:dyDescent="0.3">
      <c r="B75" s="196"/>
      <c r="C75" s="196"/>
      <c r="D75" s="196"/>
    </row>
    <row r="76" spans="1:4" x14ac:dyDescent="0.3">
      <c r="B76" s="196"/>
      <c r="C76" s="196" t="s">
        <v>294</v>
      </c>
      <c r="D76" s="196"/>
    </row>
    <row r="77" spans="1:4" x14ac:dyDescent="0.3">
      <c r="B77" s="196"/>
      <c r="C77" s="196"/>
      <c r="D77" s="196"/>
    </row>
    <row r="78" spans="1:4" x14ac:dyDescent="0.3">
      <c r="B78" s="196" t="s">
        <v>295</v>
      </c>
      <c r="C78" s="196" t="s">
        <v>416</v>
      </c>
      <c r="D78" s="196" t="s">
        <v>417</v>
      </c>
    </row>
    <row r="79" spans="1:4" x14ac:dyDescent="0.3">
      <c r="B79" s="196"/>
      <c r="C79" s="196"/>
      <c r="D79" s="196"/>
    </row>
    <row r="80" spans="1:4" x14ac:dyDescent="0.3">
      <c r="A80" s="73" t="s">
        <v>260</v>
      </c>
      <c r="B80" s="196"/>
      <c r="C80" s="196"/>
      <c r="D80" s="196"/>
    </row>
    <row r="81" spans="1:4" x14ac:dyDescent="0.3">
      <c r="A81" s="73" t="s">
        <v>260</v>
      </c>
      <c r="B81" s="196"/>
      <c r="C81" s="196"/>
      <c r="D81" s="196"/>
    </row>
    <row r="82" spans="1:4" x14ac:dyDescent="0.3">
      <c r="A82" s="73" t="s">
        <v>296</v>
      </c>
      <c r="B82" s="196"/>
      <c r="C82" s="196"/>
      <c r="D82" s="196"/>
    </row>
    <row r="83" spans="1:4" x14ac:dyDescent="0.3">
      <c r="A83" s="73" t="s">
        <v>266</v>
      </c>
      <c r="B83" s="196"/>
      <c r="C83" s="196"/>
      <c r="D83" s="196"/>
    </row>
    <row r="84" spans="1:4" x14ac:dyDescent="0.3">
      <c r="A84" s="73" t="s">
        <v>297</v>
      </c>
      <c r="B84" s="196">
        <v>0</v>
      </c>
      <c r="C84" s="196">
        <v>0</v>
      </c>
      <c r="D84" s="196">
        <v>0</v>
      </c>
    </row>
    <row r="85" spans="1:4" x14ac:dyDescent="0.3">
      <c r="A85" s="73" t="s">
        <v>266</v>
      </c>
      <c r="B85" s="196"/>
      <c r="C85" s="196"/>
      <c r="D85" s="196"/>
    </row>
    <row r="86" spans="1:4" x14ac:dyDescent="0.3">
      <c r="A86" s="73" t="s">
        <v>298</v>
      </c>
      <c r="B86" s="196"/>
      <c r="C86" s="196"/>
      <c r="D86" s="196"/>
    </row>
    <row r="87" spans="1:4" x14ac:dyDescent="0.3">
      <c r="A87" s="73" t="s">
        <v>266</v>
      </c>
      <c r="B87" s="196"/>
      <c r="C87" s="196"/>
      <c r="D87" s="196"/>
    </row>
    <row r="88" spans="1:4" x14ac:dyDescent="0.3">
      <c r="A88" s="73" t="s">
        <v>299</v>
      </c>
      <c r="B88" s="196">
        <v>0</v>
      </c>
      <c r="C88" s="196">
        <v>0</v>
      </c>
      <c r="D88" s="196">
        <v>0</v>
      </c>
    </row>
    <row r="89" spans="1:4" x14ac:dyDescent="0.3">
      <c r="A89" s="73" t="s">
        <v>266</v>
      </c>
      <c r="B89" s="196"/>
      <c r="C89" s="196"/>
      <c r="D89" s="196"/>
    </row>
    <row r="90" spans="1:4" x14ac:dyDescent="0.3">
      <c r="A90" s="73" t="s">
        <v>266</v>
      </c>
      <c r="B90" s="196"/>
      <c r="C90" s="196"/>
      <c r="D90" s="196"/>
    </row>
    <row r="91" spans="1:4" x14ac:dyDescent="0.3">
      <c r="A91" s="73" t="s">
        <v>300</v>
      </c>
      <c r="B91" s="196">
        <v>0</v>
      </c>
      <c r="C91" s="196">
        <v>0</v>
      </c>
      <c r="D91" s="196">
        <v>0</v>
      </c>
    </row>
    <row r="92" spans="1:4" x14ac:dyDescent="0.3">
      <c r="A92" s="73" t="s">
        <v>266</v>
      </c>
      <c r="B92" s="196"/>
      <c r="C92" s="196"/>
      <c r="D92" s="196"/>
    </row>
    <row r="93" spans="1:4" x14ac:dyDescent="0.3">
      <c r="A93" s="73" t="s">
        <v>301</v>
      </c>
      <c r="B93" s="196"/>
      <c r="C93" s="196"/>
      <c r="D93" s="196"/>
    </row>
    <row r="94" spans="1:4" x14ac:dyDescent="0.3">
      <c r="A94" s="73" t="s">
        <v>302</v>
      </c>
      <c r="B94" s="196">
        <v>-21146060</v>
      </c>
      <c r="C94" s="196">
        <v>-2432323</v>
      </c>
      <c r="D94" s="196">
        <v>-23578383</v>
      </c>
    </row>
    <row r="95" spans="1:4" x14ac:dyDescent="0.3">
      <c r="A95" s="73" t="s">
        <v>303</v>
      </c>
      <c r="B95" s="196">
        <v>-18510872</v>
      </c>
      <c r="C95" s="196">
        <v>-2225919</v>
      </c>
      <c r="D95" s="196">
        <v>-20736791</v>
      </c>
    </row>
    <row r="96" spans="1:4" x14ac:dyDescent="0.3">
      <c r="A96" s="73" t="s">
        <v>304</v>
      </c>
      <c r="B96" s="196">
        <v>-828323</v>
      </c>
      <c r="C96" s="196">
        <v>-97089</v>
      </c>
      <c r="D96" s="196">
        <v>-925412</v>
      </c>
    </row>
    <row r="97" spans="1:4" x14ac:dyDescent="0.3">
      <c r="A97" s="73" t="s">
        <v>393</v>
      </c>
      <c r="B97" s="196">
        <v>-4209</v>
      </c>
      <c r="C97" s="196">
        <v>0</v>
      </c>
      <c r="D97" s="196">
        <v>-4209</v>
      </c>
    </row>
    <row r="98" spans="1:4" x14ac:dyDescent="0.3">
      <c r="A98" s="73" t="s">
        <v>305</v>
      </c>
      <c r="B98" s="196">
        <v>-75453</v>
      </c>
      <c r="C98" s="196">
        <v>0</v>
      </c>
      <c r="D98" s="196">
        <v>-75453</v>
      </c>
    </row>
    <row r="99" spans="1:4" x14ac:dyDescent="0.3">
      <c r="A99" s="73" t="s">
        <v>394</v>
      </c>
      <c r="B99" s="196">
        <v>-44</v>
      </c>
      <c r="C99" s="196">
        <v>0</v>
      </c>
      <c r="D99" s="196">
        <v>-44</v>
      </c>
    </row>
    <row r="100" spans="1:4" x14ac:dyDescent="0.3">
      <c r="A100" s="73" t="s">
        <v>395</v>
      </c>
      <c r="B100" s="196">
        <v>-27769</v>
      </c>
      <c r="C100" s="196">
        <v>-9863</v>
      </c>
      <c r="D100" s="196">
        <v>-37632</v>
      </c>
    </row>
    <row r="101" spans="1:4" x14ac:dyDescent="0.3">
      <c r="A101" s="73" t="s">
        <v>396</v>
      </c>
      <c r="B101" s="196">
        <v>-72787</v>
      </c>
      <c r="C101" s="196">
        <v>0</v>
      </c>
      <c r="D101" s="196">
        <v>-72787</v>
      </c>
    </row>
    <row r="102" spans="1:4" x14ac:dyDescent="0.3">
      <c r="A102" s="73" t="s">
        <v>397</v>
      </c>
      <c r="B102" s="196">
        <v>-700000</v>
      </c>
      <c r="C102" s="196">
        <v>-140000</v>
      </c>
      <c r="D102" s="196">
        <v>-840000</v>
      </c>
    </row>
    <row r="103" spans="1:4" x14ac:dyDescent="0.3">
      <c r="A103" s="73" t="s">
        <v>398</v>
      </c>
      <c r="B103" s="196">
        <v>-110000</v>
      </c>
      <c r="C103" s="196">
        <v>0</v>
      </c>
      <c r="D103" s="196">
        <v>-110000</v>
      </c>
    </row>
    <row r="104" spans="1:4" x14ac:dyDescent="0.3">
      <c r="A104" s="73" t="s">
        <v>306</v>
      </c>
      <c r="B104" s="196">
        <v>-816603</v>
      </c>
      <c r="C104" s="196">
        <v>40548</v>
      </c>
      <c r="D104" s="196">
        <v>-776055</v>
      </c>
    </row>
    <row r="105" spans="1:4" x14ac:dyDescent="0.3">
      <c r="A105" s="73" t="s">
        <v>266</v>
      </c>
    </row>
    <row r="106" spans="1:4" x14ac:dyDescent="0.3">
      <c r="A106" s="73" t="s">
        <v>307</v>
      </c>
      <c r="B106" s="233">
        <v>-21146060</v>
      </c>
      <c r="C106" s="233">
        <v>-2432323</v>
      </c>
      <c r="D106" s="233">
        <v>-23578383</v>
      </c>
    </row>
    <row r="107" spans="1:4" x14ac:dyDescent="0.3">
      <c r="A107" s="73" t="s">
        <v>266</v>
      </c>
    </row>
    <row r="108" spans="1:4" x14ac:dyDescent="0.3">
      <c r="A108" s="73" t="s">
        <v>266</v>
      </c>
    </row>
    <row r="109" spans="1:4" x14ac:dyDescent="0.3">
      <c r="A109" s="73" t="s">
        <v>308</v>
      </c>
      <c r="B109" s="233">
        <v>-21146060</v>
      </c>
      <c r="C109" s="233">
        <v>-2432323</v>
      </c>
      <c r="D109" s="233">
        <v>-23578383</v>
      </c>
    </row>
    <row r="110" spans="1:4" x14ac:dyDescent="0.3">
      <c r="A110" s="73" t="s">
        <v>266</v>
      </c>
    </row>
    <row r="111" spans="1:4" x14ac:dyDescent="0.3">
      <c r="A111" s="73" t="s">
        <v>309</v>
      </c>
    </row>
    <row r="112" spans="1:4" x14ac:dyDescent="0.3">
      <c r="A112" s="73" t="s">
        <v>266</v>
      </c>
    </row>
    <row r="113" spans="1:4" x14ac:dyDescent="0.3">
      <c r="A113" s="73" t="s">
        <v>310</v>
      </c>
      <c r="B113" s="233">
        <v>0</v>
      </c>
      <c r="C113" s="233">
        <v>0</v>
      </c>
      <c r="D113" s="233">
        <v>0</v>
      </c>
    </row>
    <row r="114" spans="1:4" x14ac:dyDescent="0.3">
      <c r="A114" s="73" t="s">
        <v>266</v>
      </c>
    </row>
    <row r="115" spans="1:4" x14ac:dyDescent="0.3">
      <c r="A115" s="73" t="s">
        <v>311</v>
      </c>
    </row>
    <row r="116" spans="1:4" x14ac:dyDescent="0.3">
      <c r="A116" s="73" t="s">
        <v>266</v>
      </c>
    </row>
    <row r="117" spans="1:4" x14ac:dyDescent="0.3">
      <c r="A117" s="73" t="s">
        <v>312</v>
      </c>
      <c r="B117" s="233">
        <v>0</v>
      </c>
      <c r="C117" s="233">
        <v>0</v>
      </c>
      <c r="D117" s="233">
        <v>0</v>
      </c>
    </row>
    <row r="118" spans="1:4" x14ac:dyDescent="0.3">
      <c r="A118" s="73" t="s">
        <v>266</v>
      </c>
    </row>
    <row r="119" spans="1:4" x14ac:dyDescent="0.3">
      <c r="A119" s="73" t="s">
        <v>266</v>
      </c>
    </row>
    <row r="120" spans="1:4" x14ac:dyDescent="0.3">
      <c r="A120" s="73" t="s">
        <v>313</v>
      </c>
      <c r="B120" s="233">
        <v>0</v>
      </c>
      <c r="C120" s="233">
        <v>0</v>
      </c>
      <c r="D120" s="233">
        <v>0</v>
      </c>
    </row>
    <row r="121" spans="1:4" x14ac:dyDescent="0.3">
      <c r="A121" s="73" t="s">
        <v>266</v>
      </c>
    </row>
    <row r="122" spans="1:4" x14ac:dyDescent="0.3">
      <c r="A122" s="73" t="s">
        <v>266</v>
      </c>
    </row>
    <row r="123" spans="1:4" ht="12.5" thickBot="1" x14ac:dyDescent="0.35">
      <c r="A123" s="234" t="s">
        <v>292</v>
      </c>
      <c r="B123" s="235">
        <v>-21146060</v>
      </c>
      <c r="C123" s="235">
        <v>-2432323</v>
      </c>
      <c r="D123" s="235">
        <v>-23578383</v>
      </c>
    </row>
    <row r="124" spans="1:4" ht="12.5" thickTop="1" x14ac:dyDescent="0.3">
      <c r="A124" s="73" t="s">
        <v>266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showGridLines="0" zoomScaleNormal="100" workbookViewId="0">
      <selection activeCell="B51" sqref="B51"/>
    </sheetView>
  </sheetViews>
  <sheetFormatPr baseColWidth="10" defaultColWidth="11.54296875" defaultRowHeight="11" x14ac:dyDescent="0.3"/>
  <cols>
    <col min="1" max="13" width="11.54296875" style="6"/>
    <col min="14" max="14" width="15.26953125" style="6" bestFit="1" customWidth="1"/>
    <col min="15" max="16384" width="11.54296875" style="6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055D-1B36-4441-856D-9531464052E5}">
  <dimension ref="P17:Q519"/>
  <sheetViews>
    <sheetView topLeftCell="E483" workbookViewId="0">
      <selection activeCell="P520" sqref="P520"/>
    </sheetView>
  </sheetViews>
  <sheetFormatPr baseColWidth="10" defaultColWidth="10.7265625" defaultRowHeight="12" x14ac:dyDescent="0.3"/>
  <cols>
    <col min="1" max="16384" width="10.7265625" style="48"/>
  </cols>
  <sheetData>
    <row r="17" spans="16:17" x14ac:dyDescent="0.3">
      <c r="P17" s="48" t="s">
        <v>552</v>
      </c>
    </row>
    <row r="18" spans="16:17" x14ac:dyDescent="0.3">
      <c r="P18" s="283">
        <v>0</v>
      </c>
      <c r="Q18" s="48" t="s">
        <v>553</v>
      </c>
    </row>
    <row r="59" spans="16:17" x14ac:dyDescent="0.3">
      <c r="P59" s="48" t="s">
        <v>552</v>
      </c>
    </row>
    <row r="60" spans="16:17" x14ac:dyDescent="0.3">
      <c r="P60" s="283">
        <v>0</v>
      </c>
      <c r="Q60" s="48" t="s">
        <v>553</v>
      </c>
    </row>
    <row r="82" ht="13.5" customHeight="1" x14ac:dyDescent="0.3"/>
    <row r="103" spans="16:17" x14ac:dyDescent="0.3">
      <c r="P103" s="48" t="s">
        <v>552</v>
      </c>
    </row>
    <row r="104" spans="16:17" x14ac:dyDescent="0.3">
      <c r="P104" s="283">
        <v>0</v>
      </c>
      <c r="Q104" s="48" t="s">
        <v>553</v>
      </c>
    </row>
    <row r="147" spans="16:17" x14ac:dyDescent="0.3">
      <c r="P147" s="48" t="s">
        <v>552</v>
      </c>
    </row>
    <row r="148" spans="16:17" x14ac:dyDescent="0.3">
      <c r="P148" s="283">
        <v>0</v>
      </c>
      <c r="Q148" s="48" t="s">
        <v>553</v>
      </c>
    </row>
    <row r="158" spans="16:17" s="49" customFormat="1" x14ac:dyDescent="0.3"/>
    <row r="185" spans="16:17" x14ac:dyDescent="0.3">
      <c r="P185" s="48" t="s">
        <v>552</v>
      </c>
    </row>
    <row r="186" spans="16:17" x14ac:dyDescent="0.3">
      <c r="P186" s="283">
        <v>0</v>
      </c>
      <c r="Q186" s="48" t="s">
        <v>553</v>
      </c>
    </row>
    <row r="199" ht="12" customHeight="1" x14ac:dyDescent="0.3"/>
    <row r="232" spans="16:17" x14ac:dyDescent="0.3">
      <c r="P232" s="48" t="s">
        <v>552</v>
      </c>
    </row>
    <row r="233" spans="16:17" x14ac:dyDescent="0.3">
      <c r="P233" s="283">
        <v>0</v>
      </c>
      <c r="Q233" s="48" t="s">
        <v>553</v>
      </c>
    </row>
    <row r="278" spans="16:17" x14ac:dyDescent="0.3">
      <c r="P278" s="48" t="s">
        <v>552</v>
      </c>
    </row>
    <row r="279" spans="16:17" x14ac:dyDescent="0.3">
      <c r="P279" s="283">
        <v>1640</v>
      </c>
      <c r="Q279" s="48" t="s">
        <v>553</v>
      </c>
    </row>
    <row r="320" spans="16:16" x14ac:dyDescent="0.3">
      <c r="P320" s="48" t="s">
        <v>552</v>
      </c>
    </row>
    <row r="321" spans="16:17" x14ac:dyDescent="0.3">
      <c r="P321" s="283">
        <v>0</v>
      </c>
      <c r="Q321" s="48" t="s">
        <v>553</v>
      </c>
    </row>
    <row r="351" ht="12.65" customHeight="1" x14ac:dyDescent="0.3"/>
    <row r="363" spans="16:17" x14ac:dyDescent="0.3">
      <c r="P363" s="48" t="s">
        <v>552</v>
      </c>
    </row>
    <row r="364" spans="16:17" x14ac:dyDescent="0.3">
      <c r="P364" s="283">
        <v>0</v>
      </c>
      <c r="Q364" s="48" t="s">
        <v>553</v>
      </c>
    </row>
    <row r="407" spans="16:17" x14ac:dyDescent="0.3">
      <c r="P407" s="48" t="s">
        <v>552</v>
      </c>
    </row>
    <row r="408" spans="16:17" x14ac:dyDescent="0.3">
      <c r="P408" s="283">
        <v>0</v>
      </c>
      <c r="Q408" s="48" t="s">
        <v>553</v>
      </c>
    </row>
    <row r="450" spans="16:17" x14ac:dyDescent="0.3">
      <c r="P450" s="48" t="s">
        <v>552</v>
      </c>
    </row>
    <row r="451" spans="16:17" x14ac:dyDescent="0.3">
      <c r="P451" s="283">
        <v>0</v>
      </c>
      <c r="Q451" s="48" t="s">
        <v>553</v>
      </c>
    </row>
    <row r="493" spans="16:17" x14ac:dyDescent="0.3">
      <c r="P493" s="48" t="s">
        <v>552</v>
      </c>
    </row>
    <row r="494" spans="16:17" x14ac:dyDescent="0.3">
      <c r="P494" s="283">
        <v>0</v>
      </c>
      <c r="Q494" s="48" t="s">
        <v>553</v>
      </c>
    </row>
    <row r="519" spans="16:16" x14ac:dyDescent="0.3">
      <c r="P519" s="284">
        <f>+P494+P451+P408+P364+P321+P233+P279+P186+P148+P104+P60+P18</f>
        <v>1640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FF"/>
    <pageSetUpPr fitToPage="1"/>
  </sheetPr>
  <dimension ref="A2:U53"/>
  <sheetViews>
    <sheetView showGridLines="0" zoomScaleNormal="100" zoomScaleSheetLayoutView="50" workbookViewId="0">
      <selection activeCell="Q24" sqref="Q24"/>
    </sheetView>
  </sheetViews>
  <sheetFormatPr baseColWidth="10" defaultColWidth="11.453125" defaultRowHeight="12" x14ac:dyDescent="0.3"/>
  <cols>
    <col min="1" max="1" width="12.26953125" style="73" bestFit="1" customWidth="1"/>
    <col min="2" max="2" width="26.7265625" style="73" bestFit="1" customWidth="1"/>
    <col min="3" max="3" width="33.453125" style="73" bestFit="1" customWidth="1"/>
    <col min="4" max="4" width="10.453125" style="59" bestFit="1" customWidth="1"/>
    <col min="5" max="7" width="9.08984375" style="59" bestFit="1" customWidth="1"/>
    <col min="8" max="9" width="9.08984375" style="229" bestFit="1" customWidth="1"/>
    <col min="10" max="14" width="9.08984375" style="73" bestFit="1" customWidth="1"/>
    <col min="15" max="15" width="9.90625" style="73" bestFit="1" customWidth="1"/>
    <col min="16" max="16" width="9.08984375" style="73" bestFit="1" customWidth="1"/>
    <col min="17" max="17" width="10.453125" style="73" bestFit="1" customWidth="1"/>
    <col min="18" max="18" width="8.7265625" style="73" bestFit="1" customWidth="1"/>
    <col min="19" max="19" width="8.54296875" style="73" bestFit="1" customWidth="1"/>
    <col min="20" max="20" width="11.26953125" style="73" bestFit="1" customWidth="1"/>
    <col min="21" max="21" width="8.81640625" style="73" bestFit="1" customWidth="1"/>
    <col min="22" max="22" width="0" style="73" hidden="1" customWidth="1"/>
    <col min="23" max="16384" width="11.453125" style="73"/>
  </cols>
  <sheetData>
    <row r="2" spans="1:19" x14ac:dyDescent="0.3">
      <c r="A2" s="285" t="s">
        <v>0</v>
      </c>
      <c r="B2" s="286" t="s">
        <v>21</v>
      </c>
      <c r="C2" s="228" t="str">
        <f>+B2</f>
        <v>UNION NACIONAL DE ARTISTAS AG</v>
      </c>
    </row>
    <row r="4" spans="1:19" x14ac:dyDescent="0.3">
      <c r="A4" s="285" t="s">
        <v>1</v>
      </c>
      <c r="B4" s="286"/>
      <c r="C4" s="286"/>
      <c r="D4" s="287" t="s">
        <v>2</v>
      </c>
      <c r="E4" s="288"/>
      <c r="F4" s="288"/>
      <c r="G4" s="288"/>
      <c r="H4" s="288"/>
      <c r="I4" s="288"/>
      <c r="J4" s="288"/>
      <c r="K4" s="288"/>
      <c r="L4" s="288"/>
      <c r="M4" s="288"/>
      <c r="N4" s="288"/>
      <c r="O4" s="288"/>
      <c r="P4" s="288"/>
      <c r="Q4" s="288"/>
    </row>
    <row r="5" spans="1:19" x14ac:dyDescent="0.3">
      <c r="A5" s="285" t="s">
        <v>3</v>
      </c>
      <c r="B5" s="285" t="s">
        <v>4</v>
      </c>
      <c r="C5" s="285" t="s">
        <v>5</v>
      </c>
      <c r="D5" s="288" t="s">
        <v>14</v>
      </c>
      <c r="E5" s="288" t="s">
        <v>22</v>
      </c>
      <c r="F5" s="288" t="s">
        <v>333</v>
      </c>
      <c r="G5" s="288" t="s">
        <v>335</v>
      </c>
      <c r="H5" s="288" t="s">
        <v>433</v>
      </c>
      <c r="I5" s="288" t="s">
        <v>436</v>
      </c>
      <c r="J5" s="288" t="s">
        <v>437</v>
      </c>
      <c r="K5" s="288" t="s">
        <v>500</v>
      </c>
      <c r="L5" s="288" t="s">
        <v>519</v>
      </c>
      <c r="M5" s="288" t="s">
        <v>526</v>
      </c>
      <c r="N5" s="288" t="s">
        <v>539</v>
      </c>
      <c r="O5" s="288" t="s">
        <v>550</v>
      </c>
      <c r="P5" s="288" t="s">
        <v>551</v>
      </c>
      <c r="Q5" s="288" t="s">
        <v>6</v>
      </c>
    </row>
    <row r="6" spans="1:19" x14ac:dyDescent="0.3">
      <c r="A6" s="346" t="s">
        <v>7</v>
      </c>
      <c r="B6" s="346" t="s">
        <v>15</v>
      </c>
      <c r="C6" s="289" t="s">
        <v>233</v>
      </c>
      <c r="D6" s="290">
        <v>8510578</v>
      </c>
      <c r="E6" s="290">
        <v>-3952102</v>
      </c>
      <c r="F6" s="290">
        <v>-2006842</v>
      </c>
      <c r="G6" s="290">
        <v>-2006869</v>
      </c>
      <c r="H6" s="290">
        <v>-395120</v>
      </c>
      <c r="I6" s="290">
        <v>1776502</v>
      </c>
      <c r="J6" s="290">
        <v>2290217</v>
      </c>
      <c r="K6" s="290">
        <v>-2524443</v>
      </c>
      <c r="L6" s="290">
        <v>-548502</v>
      </c>
      <c r="M6" s="290">
        <v>2711067</v>
      </c>
      <c r="N6" s="290">
        <v>-2998743</v>
      </c>
      <c r="O6" s="290">
        <v>26867019</v>
      </c>
      <c r="P6" s="290">
        <v>429677</v>
      </c>
      <c r="Q6" s="290">
        <v>28152439</v>
      </c>
    </row>
    <row r="7" spans="1:19" x14ac:dyDescent="0.3">
      <c r="A7" s="347"/>
      <c r="B7" s="289" t="s">
        <v>377</v>
      </c>
      <c r="C7" s="289" t="s">
        <v>378</v>
      </c>
      <c r="D7" s="290">
        <v>60000</v>
      </c>
      <c r="E7" s="290"/>
      <c r="F7" s="290"/>
      <c r="G7" s="290"/>
      <c r="H7" s="290"/>
      <c r="I7" s="290"/>
      <c r="J7" s="290"/>
      <c r="K7" s="290"/>
      <c r="L7" s="290"/>
      <c r="M7" s="290"/>
      <c r="N7" s="290"/>
      <c r="O7" s="290"/>
      <c r="P7" s="290"/>
      <c r="Q7" s="290">
        <v>60000</v>
      </c>
      <c r="R7" s="60"/>
      <c r="S7" s="59"/>
    </row>
    <row r="8" spans="1:19" x14ac:dyDescent="0.3">
      <c r="A8" s="347"/>
      <c r="B8" s="289" t="s">
        <v>16</v>
      </c>
      <c r="C8" s="289" t="s">
        <v>234</v>
      </c>
      <c r="D8" s="290">
        <v>-147330</v>
      </c>
      <c r="E8" s="290"/>
      <c r="F8" s="290"/>
      <c r="G8" s="290"/>
      <c r="H8" s="290"/>
      <c r="I8" s="290"/>
      <c r="J8" s="290"/>
      <c r="K8" s="290"/>
      <c r="L8" s="290"/>
      <c r="M8" s="290">
        <v>0</v>
      </c>
      <c r="N8" s="290"/>
      <c r="O8" s="290"/>
      <c r="P8" s="290"/>
      <c r="Q8" s="290">
        <v>-147330</v>
      </c>
    </row>
    <row r="9" spans="1:19" x14ac:dyDescent="0.3">
      <c r="A9" s="291" t="s">
        <v>8</v>
      </c>
      <c r="B9" s="292"/>
      <c r="C9" s="292"/>
      <c r="D9" s="293">
        <v>8423248</v>
      </c>
      <c r="E9" s="293">
        <v>-3952102</v>
      </c>
      <c r="F9" s="293">
        <v>-2006842</v>
      </c>
      <c r="G9" s="293">
        <v>-2006869</v>
      </c>
      <c r="H9" s="293">
        <v>-395120</v>
      </c>
      <c r="I9" s="293">
        <v>1776502</v>
      </c>
      <c r="J9" s="293">
        <v>2290217</v>
      </c>
      <c r="K9" s="293">
        <v>-2524443</v>
      </c>
      <c r="L9" s="293">
        <v>-548502</v>
      </c>
      <c r="M9" s="293">
        <v>2711067</v>
      </c>
      <c r="N9" s="293">
        <v>-2998743</v>
      </c>
      <c r="O9" s="293">
        <v>26867019</v>
      </c>
      <c r="P9" s="293">
        <v>429677</v>
      </c>
      <c r="Q9" s="293">
        <v>28065109</v>
      </c>
    </row>
    <row r="10" spans="1:19" x14ac:dyDescent="0.3">
      <c r="A10" s="289" t="s">
        <v>9</v>
      </c>
      <c r="B10" s="289" t="s">
        <v>10</v>
      </c>
      <c r="C10" s="289" t="s">
        <v>235</v>
      </c>
      <c r="D10" s="290">
        <v>-140000</v>
      </c>
      <c r="E10" s="290">
        <v>0</v>
      </c>
      <c r="F10" s="290">
        <v>-70010</v>
      </c>
      <c r="G10" s="290">
        <v>-141400</v>
      </c>
      <c r="H10" s="290"/>
      <c r="I10" s="290">
        <v>-140000</v>
      </c>
      <c r="J10" s="290">
        <v>130020</v>
      </c>
      <c r="K10" s="290">
        <v>79980</v>
      </c>
      <c r="L10" s="290">
        <v>-70000</v>
      </c>
      <c r="M10" s="290">
        <v>0</v>
      </c>
      <c r="N10" s="290">
        <v>70000</v>
      </c>
      <c r="O10" s="290">
        <v>70000</v>
      </c>
      <c r="P10" s="290">
        <v>-51919</v>
      </c>
      <c r="Q10" s="290">
        <v>-263329</v>
      </c>
    </row>
    <row r="11" spans="1:19" ht="13.9" customHeight="1" x14ac:dyDescent="0.3">
      <c r="A11" s="286"/>
      <c r="B11" s="289" t="s">
        <v>23</v>
      </c>
      <c r="C11" s="289" t="s">
        <v>236</v>
      </c>
      <c r="D11" s="348">
        <v>-718077</v>
      </c>
      <c r="E11" s="348"/>
      <c r="F11" s="290"/>
      <c r="G11" s="290"/>
      <c r="H11" s="290"/>
      <c r="I11" s="290"/>
      <c r="J11" s="290"/>
      <c r="K11" s="290"/>
      <c r="L11" s="290"/>
      <c r="M11" s="290"/>
      <c r="N11" s="290"/>
      <c r="O11" s="290"/>
      <c r="P11" s="290"/>
      <c r="Q11" s="348">
        <v>-718077</v>
      </c>
    </row>
    <row r="12" spans="1:19" x14ac:dyDescent="0.3">
      <c r="A12" s="347"/>
      <c r="B12" s="346" t="s">
        <v>24</v>
      </c>
      <c r="C12" s="346" t="s">
        <v>237</v>
      </c>
      <c r="D12" s="348">
        <v>-1830182</v>
      </c>
      <c r="E12" s="348">
        <v>1806350</v>
      </c>
      <c r="F12" s="348">
        <v>-27</v>
      </c>
      <c r="G12" s="348">
        <v>0</v>
      </c>
      <c r="H12" s="348">
        <v>-1611749</v>
      </c>
      <c r="I12" s="348">
        <v>1611749</v>
      </c>
      <c r="J12" s="348">
        <v>0</v>
      </c>
      <c r="K12" s="348">
        <v>0</v>
      </c>
      <c r="L12" s="348">
        <v>-1652498</v>
      </c>
      <c r="M12" s="348">
        <v>957850</v>
      </c>
      <c r="N12" s="348">
        <v>1264886</v>
      </c>
      <c r="O12" s="348">
        <v>-1500324</v>
      </c>
      <c r="P12" s="348">
        <v>966</v>
      </c>
      <c r="Q12" s="348">
        <v>-952979</v>
      </c>
    </row>
    <row r="13" spans="1:19" x14ac:dyDescent="0.3">
      <c r="A13" s="347"/>
      <c r="B13" s="289" t="s">
        <v>154</v>
      </c>
      <c r="C13" s="289" t="s">
        <v>238</v>
      </c>
      <c r="D13" s="290">
        <v>-600</v>
      </c>
      <c r="E13" s="348"/>
      <c r="F13" s="290"/>
      <c r="G13" s="290"/>
      <c r="H13" s="290"/>
      <c r="I13" s="290"/>
      <c r="J13" s="290"/>
      <c r="K13" s="290"/>
      <c r="L13" s="290">
        <v>-1640</v>
      </c>
      <c r="M13" s="290"/>
      <c r="N13" s="290"/>
      <c r="O13" s="290">
        <v>-22500000</v>
      </c>
      <c r="P13" s="290"/>
      <c r="Q13" s="290">
        <v>-22502240</v>
      </c>
    </row>
    <row r="14" spans="1:19" x14ac:dyDescent="0.3">
      <c r="A14" s="347"/>
      <c r="B14" s="289" t="s">
        <v>72</v>
      </c>
      <c r="C14" s="289" t="s">
        <v>239</v>
      </c>
      <c r="D14" s="290">
        <v>-6643674</v>
      </c>
      <c r="E14" s="290">
        <v>0</v>
      </c>
      <c r="F14" s="290">
        <v>0</v>
      </c>
      <c r="G14" s="290">
        <v>0</v>
      </c>
      <c r="H14" s="290">
        <v>0</v>
      </c>
      <c r="I14" s="290"/>
      <c r="J14" s="290">
        <v>0</v>
      </c>
      <c r="K14" s="290"/>
      <c r="L14" s="290"/>
      <c r="M14" s="290">
        <v>0</v>
      </c>
      <c r="N14" s="290">
        <v>0</v>
      </c>
      <c r="O14" s="290">
        <v>0</v>
      </c>
      <c r="P14" s="290"/>
      <c r="Q14" s="290">
        <v>-6643674</v>
      </c>
    </row>
    <row r="15" spans="1:19" x14ac:dyDescent="0.3">
      <c r="A15" s="347"/>
      <c r="B15" s="346" t="s">
        <v>17</v>
      </c>
      <c r="C15" s="346" t="s">
        <v>156</v>
      </c>
      <c r="D15" s="348">
        <v>-301801</v>
      </c>
      <c r="E15" s="348">
        <v>44935</v>
      </c>
      <c r="F15" s="348">
        <v>0</v>
      </c>
      <c r="G15" s="348">
        <v>0</v>
      </c>
      <c r="H15" s="348">
        <v>0</v>
      </c>
      <c r="I15" s="348">
        <v>-258670</v>
      </c>
      <c r="J15" s="348">
        <v>254277</v>
      </c>
      <c r="K15" s="348">
        <v>-26379</v>
      </c>
      <c r="L15" s="348">
        <v>14811</v>
      </c>
      <c r="M15" s="348">
        <v>138516</v>
      </c>
      <c r="N15" s="348">
        <v>-110089</v>
      </c>
      <c r="O15" s="348">
        <v>-25475</v>
      </c>
      <c r="P15" s="348">
        <v>-271678</v>
      </c>
      <c r="Q15" s="348">
        <v>-541553</v>
      </c>
    </row>
    <row r="16" spans="1:19" x14ac:dyDescent="0.3">
      <c r="A16" s="286"/>
      <c r="B16" s="346" t="s">
        <v>18</v>
      </c>
      <c r="C16" s="346" t="s">
        <v>240</v>
      </c>
      <c r="D16" s="348">
        <v>-62824</v>
      </c>
      <c r="E16" s="348">
        <v>13212</v>
      </c>
      <c r="F16" s="348">
        <v>0</v>
      </c>
      <c r="G16" s="348">
        <v>0</v>
      </c>
      <c r="H16" s="348">
        <v>0</v>
      </c>
      <c r="I16" s="348">
        <v>-49612</v>
      </c>
      <c r="J16" s="348">
        <v>48669</v>
      </c>
      <c r="K16" s="348">
        <v>0</v>
      </c>
      <c r="L16" s="348">
        <v>0</v>
      </c>
      <c r="M16" s="348">
        <v>-8435</v>
      </c>
      <c r="N16" s="348">
        <v>-172879</v>
      </c>
      <c r="O16" s="348">
        <v>-37847</v>
      </c>
      <c r="P16" s="348">
        <v>-270683</v>
      </c>
      <c r="Q16" s="348">
        <v>-540399</v>
      </c>
    </row>
    <row r="17" spans="1:21" x14ac:dyDescent="0.3">
      <c r="A17" s="347"/>
      <c r="B17" s="289" t="s">
        <v>336</v>
      </c>
      <c r="C17" s="289" t="s">
        <v>337</v>
      </c>
      <c r="D17" s="290">
        <v>-71251</v>
      </c>
      <c r="E17" s="290">
        <v>7248</v>
      </c>
      <c r="F17" s="290">
        <v>0</v>
      </c>
      <c r="G17" s="290">
        <v>0</v>
      </c>
      <c r="H17" s="290">
        <v>0</v>
      </c>
      <c r="I17" s="290">
        <v>-64764</v>
      </c>
      <c r="J17" s="290">
        <v>63754</v>
      </c>
      <c r="K17" s="290">
        <v>-7094</v>
      </c>
      <c r="L17" s="290">
        <v>6081</v>
      </c>
      <c r="M17" s="290">
        <v>64532</v>
      </c>
      <c r="N17" s="290">
        <v>1494</v>
      </c>
      <c r="O17" s="290"/>
      <c r="P17" s="290"/>
      <c r="Q17" s="290">
        <v>0</v>
      </c>
    </row>
    <row r="18" spans="1:21" x14ac:dyDescent="0.3">
      <c r="A18" s="347"/>
      <c r="B18" s="289" t="s">
        <v>19</v>
      </c>
      <c r="C18" s="289" t="s">
        <v>241</v>
      </c>
      <c r="D18" s="348">
        <v>-6680</v>
      </c>
      <c r="E18" s="348">
        <v>679</v>
      </c>
      <c r="F18" s="348">
        <v>0</v>
      </c>
      <c r="G18" s="348">
        <v>0</v>
      </c>
      <c r="H18" s="348">
        <v>0</v>
      </c>
      <c r="I18" s="348">
        <v>-6072</v>
      </c>
      <c r="J18" s="348">
        <v>5978</v>
      </c>
      <c r="K18" s="348">
        <v>-665</v>
      </c>
      <c r="L18" s="348">
        <v>570</v>
      </c>
      <c r="M18" s="348">
        <v>-7579</v>
      </c>
      <c r="N18" s="348">
        <v>13769</v>
      </c>
      <c r="O18" s="348"/>
      <c r="P18" s="348"/>
      <c r="Q18" s="348">
        <v>0</v>
      </c>
    </row>
    <row r="19" spans="1:21" x14ac:dyDescent="0.3">
      <c r="A19" s="347"/>
      <c r="B19" s="346" t="s">
        <v>20</v>
      </c>
      <c r="C19" s="346" t="s">
        <v>242</v>
      </c>
      <c r="D19" s="348">
        <v>-18700</v>
      </c>
      <c r="E19" s="348">
        <v>2809</v>
      </c>
      <c r="F19" s="348">
        <v>0</v>
      </c>
      <c r="G19" s="348">
        <v>0</v>
      </c>
      <c r="H19" s="348">
        <v>0</v>
      </c>
      <c r="I19" s="348">
        <v>-16002</v>
      </c>
      <c r="J19" s="348">
        <v>15729</v>
      </c>
      <c r="K19" s="348">
        <v>-1031</v>
      </c>
      <c r="L19" s="348">
        <v>884</v>
      </c>
      <c r="M19" s="348">
        <v>8257</v>
      </c>
      <c r="N19" s="348">
        <v>-6744</v>
      </c>
      <c r="O19" s="348">
        <v>-1513</v>
      </c>
      <c r="P19" s="348">
        <v>-16422</v>
      </c>
      <c r="Q19" s="348">
        <v>-32733</v>
      </c>
    </row>
    <row r="20" spans="1:21" x14ac:dyDescent="0.3">
      <c r="A20" s="347"/>
      <c r="B20" s="346" t="s">
        <v>501</v>
      </c>
      <c r="C20" s="296" t="s">
        <v>502</v>
      </c>
      <c r="D20" s="295"/>
      <c r="E20" s="295"/>
      <c r="F20" s="295"/>
      <c r="G20" s="295"/>
      <c r="H20" s="295"/>
      <c r="I20" s="295"/>
      <c r="J20" s="295"/>
      <c r="K20" s="295">
        <v>0</v>
      </c>
      <c r="L20" s="295"/>
      <c r="M20" s="295"/>
      <c r="N20" s="295"/>
      <c r="O20" s="295"/>
      <c r="P20" s="295"/>
      <c r="Q20" s="295">
        <v>0</v>
      </c>
    </row>
    <row r="21" spans="1:21" x14ac:dyDescent="0.3">
      <c r="A21" s="347"/>
      <c r="B21" s="346" t="s">
        <v>340</v>
      </c>
      <c r="C21" s="296" t="s">
        <v>341</v>
      </c>
      <c r="D21" s="295">
        <v>-2149</v>
      </c>
      <c r="E21" s="295"/>
      <c r="F21" s="295"/>
      <c r="G21" s="295"/>
      <c r="H21" s="295"/>
      <c r="I21" s="295"/>
      <c r="J21" s="295"/>
      <c r="K21" s="295">
        <v>-1640</v>
      </c>
      <c r="L21" s="295">
        <v>1640</v>
      </c>
      <c r="M21" s="295"/>
      <c r="N21" s="295"/>
      <c r="O21" s="295"/>
      <c r="P21" s="295"/>
      <c r="Q21" s="295">
        <v>-2149</v>
      </c>
      <c r="R21" s="230"/>
      <c r="S21" s="59"/>
      <c r="T21" s="231"/>
      <c r="U21" s="114"/>
    </row>
    <row r="22" spans="1:21" x14ac:dyDescent="0.3">
      <c r="A22" s="347"/>
      <c r="B22" s="289" t="s">
        <v>155</v>
      </c>
      <c r="C22" s="346" t="s">
        <v>243</v>
      </c>
      <c r="D22" s="348">
        <v>-1316784</v>
      </c>
      <c r="E22" s="348">
        <v>-104764</v>
      </c>
      <c r="F22" s="348">
        <v>590002</v>
      </c>
      <c r="G22" s="348">
        <v>-34265</v>
      </c>
      <c r="H22" s="348">
        <v>-121802</v>
      </c>
      <c r="I22" s="348">
        <v>-13503</v>
      </c>
      <c r="J22" s="348">
        <v>-76432</v>
      </c>
      <c r="K22" s="348">
        <v>-145769</v>
      </c>
      <c r="L22" s="348">
        <v>-240166</v>
      </c>
      <c r="M22" s="348"/>
      <c r="N22" s="348"/>
      <c r="O22" s="348"/>
      <c r="P22" s="348"/>
      <c r="Q22" s="348">
        <v>-1463483</v>
      </c>
      <c r="R22" s="219"/>
    </row>
    <row r="23" spans="1:21" x14ac:dyDescent="0.3">
      <c r="A23" s="291" t="s">
        <v>11</v>
      </c>
      <c r="B23" s="292"/>
      <c r="C23" s="292"/>
      <c r="D23" s="293">
        <v>-11112722</v>
      </c>
      <c r="E23" s="293">
        <v>1770469</v>
      </c>
      <c r="F23" s="293">
        <v>519965</v>
      </c>
      <c r="G23" s="293">
        <v>-175665</v>
      </c>
      <c r="H23" s="293">
        <v>-1733551</v>
      </c>
      <c r="I23" s="293">
        <v>1063126</v>
      </c>
      <c r="J23" s="293">
        <v>441995</v>
      </c>
      <c r="K23" s="293">
        <v>-102598</v>
      </c>
      <c r="L23" s="293">
        <v>-1940318</v>
      </c>
      <c r="M23" s="293">
        <v>1153141</v>
      </c>
      <c r="N23" s="293">
        <v>1060437</v>
      </c>
      <c r="O23" s="293">
        <v>-23995159</v>
      </c>
      <c r="P23" s="293">
        <v>-609736</v>
      </c>
      <c r="Q23" s="293">
        <v>-33660616</v>
      </c>
      <c r="R23" s="219"/>
      <c r="S23" s="219"/>
    </row>
    <row r="24" spans="1:21" x14ac:dyDescent="0.3">
      <c r="A24" s="346" t="s">
        <v>59</v>
      </c>
      <c r="B24" s="346" t="s">
        <v>67</v>
      </c>
      <c r="C24" s="346" t="s">
        <v>244</v>
      </c>
      <c r="D24" s="290">
        <v>-176153251</v>
      </c>
      <c r="E24" s="290"/>
      <c r="F24" s="290"/>
      <c r="G24" s="290"/>
      <c r="H24" s="290"/>
      <c r="I24" s="290">
        <v>-5000000</v>
      </c>
      <c r="J24" s="290">
        <v>-5000000</v>
      </c>
      <c r="K24" s="290"/>
      <c r="L24" s="290"/>
      <c r="M24" s="290">
        <v>-5000000</v>
      </c>
      <c r="N24" s="290"/>
      <c r="O24" s="290">
        <v>-5000000</v>
      </c>
      <c r="P24" s="290">
        <v>-2000000</v>
      </c>
      <c r="Q24" s="290">
        <v>-198153251</v>
      </c>
    </row>
    <row r="25" spans="1:21" x14ac:dyDescent="0.3">
      <c r="A25" s="347"/>
      <c r="B25" s="346" t="s">
        <v>60</v>
      </c>
      <c r="C25" s="346" t="s">
        <v>245</v>
      </c>
      <c r="D25" s="348">
        <v>178842725</v>
      </c>
      <c r="E25" s="348"/>
      <c r="F25" s="348"/>
      <c r="G25" s="348"/>
      <c r="H25" s="348"/>
      <c r="I25" s="348"/>
      <c r="J25" s="348"/>
      <c r="K25" s="348"/>
      <c r="L25" s="348"/>
      <c r="M25" s="348"/>
      <c r="N25" s="348"/>
      <c r="O25" s="348"/>
      <c r="P25" s="348"/>
      <c r="Q25" s="348">
        <v>178842725</v>
      </c>
    </row>
    <row r="26" spans="1:21" x14ac:dyDescent="0.3">
      <c r="A26" s="291" t="s">
        <v>61</v>
      </c>
      <c r="B26" s="292"/>
      <c r="C26" s="292"/>
      <c r="D26" s="293">
        <v>2689474</v>
      </c>
      <c r="E26" s="293"/>
      <c r="F26" s="293"/>
      <c r="G26" s="293"/>
      <c r="H26" s="293"/>
      <c r="I26" s="293">
        <v>-5000000</v>
      </c>
      <c r="J26" s="293">
        <v>-5000000</v>
      </c>
      <c r="K26" s="293"/>
      <c r="L26" s="293"/>
      <c r="M26" s="293">
        <v>-5000000</v>
      </c>
      <c r="N26" s="293"/>
      <c r="O26" s="293">
        <v>-5000000</v>
      </c>
      <c r="P26" s="293">
        <v>-2000000</v>
      </c>
      <c r="Q26" s="293">
        <v>-19310526</v>
      </c>
    </row>
    <row r="27" spans="1:21" x14ac:dyDescent="0.3">
      <c r="A27" s="346" t="s">
        <v>12</v>
      </c>
      <c r="B27" s="346" t="s">
        <v>68</v>
      </c>
      <c r="C27" s="346" t="s">
        <v>246</v>
      </c>
      <c r="D27" s="290"/>
      <c r="E27" s="290">
        <v>1923932</v>
      </c>
      <c r="F27" s="290">
        <v>1923932</v>
      </c>
      <c r="G27" s="290">
        <v>1923932</v>
      </c>
      <c r="H27" s="290">
        <v>1923932</v>
      </c>
      <c r="I27" s="290">
        <v>1923932</v>
      </c>
      <c r="J27" s="290">
        <v>1957029</v>
      </c>
      <c r="K27" s="290">
        <v>2067867</v>
      </c>
      <c r="L27" s="290">
        <v>1972863</v>
      </c>
      <c r="M27" s="290">
        <v>944109</v>
      </c>
      <c r="N27" s="290">
        <v>1790045</v>
      </c>
      <c r="O27" s="290">
        <v>1972854</v>
      </c>
      <c r="P27" s="290">
        <v>1972854</v>
      </c>
      <c r="Q27" s="290">
        <v>22297281</v>
      </c>
    </row>
    <row r="28" spans="1:21" x14ac:dyDescent="0.3">
      <c r="A28" s="347"/>
      <c r="B28" s="346" t="s">
        <v>69</v>
      </c>
      <c r="C28" s="346" t="s">
        <v>247</v>
      </c>
      <c r="D28" s="348"/>
      <c r="E28" s="348">
        <v>82937</v>
      </c>
      <c r="F28" s="348">
        <v>82937</v>
      </c>
      <c r="G28" s="348">
        <v>82937</v>
      </c>
      <c r="H28" s="348">
        <v>82937</v>
      </c>
      <c r="I28" s="348">
        <v>82937</v>
      </c>
      <c r="J28" s="348">
        <v>84347</v>
      </c>
      <c r="K28" s="348">
        <v>99365</v>
      </c>
      <c r="L28" s="348">
        <v>94291</v>
      </c>
      <c r="M28" s="348">
        <v>46883</v>
      </c>
      <c r="N28" s="294">
        <v>78261</v>
      </c>
      <c r="O28" s="348">
        <v>85286</v>
      </c>
      <c r="P28" s="348">
        <v>85286</v>
      </c>
      <c r="Q28" s="348">
        <v>988404</v>
      </c>
      <c r="S28" s="115"/>
    </row>
    <row r="29" spans="1:21" x14ac:dyDescent="0.3">
      <c r="A29" s="347"/>
      <c r="B29" s="289" t="s">
        <v>503</v>
      </c>
      <c r="C29" s="289" t="s">
        <v>504</v>
      </c>
      <c r="D29" s="290"/>
      <c r="E29" s="290"/>
      <c r="F29" s="290"/>
      <c r="G29" s="290"/>
      <c r="H29" s="290"/>
      <c r="I29" s="290"/>
      <c r="J29" s="290"/>
      <c r="K29" s="290">
        <v>194040</v>
      </c>
      <c r="L29" s="290"/>
      <c r="M29" s="290"/>
      <c r="N29" s="290"/>
      <c r="O29" s="290"/>
      <c r="P29" s="290"/>
      <c r="Q29" s="290">
        <v>194040</v>
      </c>
    </row>
    <row r="30" spans="1:21" x14ac:dyDescent="0.3">
      <c r="A30" s="347"/>
      <c r="B30" s="346" t="s">
        <v>521</v>
      </c>
      <c r="C30" s="289" t="s">
        <v>522</v>
      </c>
      <c r="D30" s="290"/>
      <c r="E30" s="290"/>
      <c r="F30" s="290"/>
      <c r="G30" s="290"/>
      <c r="H30" s="290"/>
      <c r="I30" s="290"/>
      <c r="J30" s="290"/>
      <c r="K30" s="290"/>
      <c r="L30" s="290">
        <v>111500</v>
      </c>
      <c r="M30" s="290">
        <v>74800</v>
      </c>
      <c r="N30" s="290"/>
      <c r="O30" s="290"/>
      <c r="P30" s="290"/>
      <c r="Q30" s="290">
        <v>186300</v>
      </c>
    </row>
    <row r="31" spans="1:21" x14ac:dyDescent="0.3">
      <c r="A31" s="347"/>
      <c r="B31" s="346" t="s">
        <v>338</v>
      </c>
      <c r="C31" s="346" t="s">
        <v>339</v>
      </c>
      <c r="D31" s="348"/>
      <c r="E31" s="348"/>
      <c r="F31" s="348"/>
      <c r="G31" s="348">
        <v>71400</v>
      </c>
      <c r="H31" s="348"/>
      <c r="I31" s="348"/>
      <c r="J31" s="348">
        <v>79980</v>
      </c>
      <c r="K31" s="348">
        <v>50000</v>
      </c>
      <c r="L31" s="348"/>
      <c r="M31" s="348"/>
      <c r="N31" s="348"/>
      <c r="O31" s="348"/>
      <c r="P31" s="348">
        <v>51919</v>
      </c>
      <c r="Q31" s="348">
        <v>253299</v>
      </c>
    </row>
    <row r="32" spans="1:21" x14ac:dyDescent="0.3">
      <c r="A32" s="347"/>
      <c r="B32" s="346" t="s">
        <v>331</v>
      </c>
      <c r="C32" s="346" t="s">
        <v>332</v>
      </c>
      <c r="D32" s="348"/>
      <c r="E32" s="348">
        <v>70000</v>
      </c>
      <c r="F32" s="348">
        <v>70010</v>
      </c>
      <c r="G32" s="348">
        <v>70000</v>
      </c>
      <c r="H32" s="348"/>
      <c r="I32" s="348">
        <v>140000</v>
      </c>
      <c r="J32" s="348">
        <v>70000</v>
      </c>
      <c r="K32" s="348">
        <v>70000</v>
      </c>
      <c r="L32" s="348">
        <v>70000</v>
      </c>
      <c r="M32" s="348">
        <v>70000</v>
      </c>
      <c r="N32" s="294">
        <v>70000</v>
      </c>
      <c r="O32" s="348">
        <v>70000</v>
      </c>
      <c r="P32" s="348">
        <v>70000</v>
      </c>
      <c r="Q32" s="348">
        <v>840010</v>
      </c>
      <c r="R32" s="60"/>
    </row>
    <row r="33" spans="1:17" x14ac:dyDescent="0.3">
      <c r="A33" s="347"/>
      <c r="B33" s="289" t="s">
        <v>434</v>
      </c>
      <c r="C33" s="289" t="s">
        <v>435</v>
      </c>
      <c r="D33" s="290"/>
      <c r="E33" s="290">
        <v>104764</v>
      </c>
      <c r="F33" s="290">
        <v>-590002</v>
      </c>
      <c r="G33" s="290">
        <v>34265</v>
      </c>
      <c r="H33" s="290">
        <v>121802</v>
      </c>
      <c r="I33" s="290">
        <v>13503</v>
      </c>
      <c r="J33" s="290">
        <v>76432</v>
      </c>
      <c r="K33" s="290">
        <v>145769</v>
      </c>
      <c r="L33" s="290">
        <v>240166</v>
      </c>
      <c r="M33" s="290"/>
      <c r="N33" s="294"/>
      <c r="O33" s="290"/>
      <c r="P33" s="290"/>
      <c r="Q33" s="290">
        <v>146699</v>
      </c>
    </row>
    <row r="34" spans="1:17" x14ac:dyDescent="0.3">
      <c r="A34" s="291" t="s">
        <v>13</v>
      </c>
      <c r="B34" s="292"/>
      <c r="C34" s="292"/>
      <c r="D34" s="293"/>
      <c r="E34" s="293">
        <v>2181633</v>
      </c>
      <c r="F34" s="293">
        <v>1486877</v>
      </c>
      <c r="G34" s="293">
        <v>2182534</v>
      </c>
      <c r="H34" s="293">
        <v>2128671</v>
      </c>
      <c r="I34" s="293">
        <v>2160372</v>
      </c>
      <c r="J34" s="293">
        <v>2267788</v>
      </c>
      <c r="K34" s="293">
        <v>2627041</v>
      </c>
      <c r="L34" s="293">
        <v>2488820</v>
      </c>
      <c r="M34" s="293">
        <v>1135792</v>
      </c>
      <c r="N34" s="293">
        <v>1938306</v>
      </c>
      <c r="O34" s="293">
        <v>2128140</v>
      </c>
      <c r="P34" s="293">
        <v>2180059</v>
      </c>
      <c r="Q34" s="293">
        <v>24906033</v>
      </c>
    </row>
    <row r="35" spans="1:17" x14ac:dyDescent="0.3">
      <c r="A35" s="289" t="s">
        <v>6</v>
      </c>
      <c r="B35" s="286"/>
      <c r="C35" s="286"/>
      <c r="D35" s="290">
        <v>0</v>
      </c>
      <c r="E35" s="290">
        <v>0</v>
      </c>
      <c r="F35" s="290">
        <v>0</v>
      </c>
      <c r="G35" s="290">
        <v>0</v>
      </c>
      <c r="H35" s="290">
        <v>0</v>
      </c>
      <c r="I35" s="290">
        <v>0</v>
      </c>
      <c r="J35" s="290">
        <v>0</v>
      </c>
      <c r="K35" s="290">
        <v>0</v>
      </c>
      <c r="L35" s="290">
        <v>0</v>
      </c>
      <c r="M35" s="290">
        <v>0</v>
      </c>
      <c r="N35" s="290">
        <v>0</v>
      </c>
      <c r="O35" s="290">
        <v>0</v>
      </c>
      <c r="P35" s="290">
        <v>0</v>
      </c>
      <c r="Q35" s="290">
        <v>0</v>
      </c>
    </row>
    <row r="36" spans="1:17" x14ac:dyDescent="0.3">
      <c r="D36" s="73"/>
      <c r="E36" s="73"/>
      <c r="F36" s="73"/>
      <c r="G36" s="73"/>
      <c r="H36" s="73"/>
      <c r="I36" s="73"/>
    </row>
    <row r="37" spans="1:17" x14ac:dyDescent="0.3">
      <c r="D37" s="73"/>
      <c r="E37" s="73"/>
      <c r="F37" s="73"/>
      <c r="G37" s="73"/>
      <c r="H37" s="73"/>
      <c r="I37" s="73"/>
    </row>
    <row r="38" spans="1:17" x14ac:dyDescent="0.3">
      <c r="D38" s="73"/>
      <c r="E38" s="73"/>
      <c r="F38" s="73"/>
      <c r="G38" s="73"/>
      <c r="H38" s="73"/>
      <c r="I38" s="73"/>
    </row>
    <row r="39" spans="1:17" x14ac:dyDescent="0.3">
      <c r="D39" s="73"/>
      <c r="E39" s="73"/>
      <c r="F39" s="73"/>
      <c r="G39" s="73"/>
      <c r="H39" s="73"/>
      <c r="I39" s="73"/>
    </row>
    <row r="40" spans="1:17" x14ac:dyDescent="0.3">
      <c r="D40" s="73"/>
      <c r="E40" s="73"/>
      <c r="F40" s="73"/>
      <c r="G40" s="73"/>
      <c r="H40" s="73"/>
      <c r="I40" s="73"/>
    </row>
    <row r="41" spans="1:17" x14ac:dyDescent="0.3">
      <c r="D41" s="73"/>
      <c r="E41" s="73"/>
      <c r="F41" s="73"/>
      <c r="G41" s="73"/>
      <c r="H41" s="73"/>
      <c r="I41" s="73"/>
    </row>
    <row r="42" spans="1:17" x14ac:dyDescent="0.3">
      <c r="D42" s="73"/>
      <c r="E42" s="73"/>
      <c r="F42" s="73"/>
      <c r="G42" s="73"/>
      <c r="H42" s="73"/>
      <c r="I42" s="73"/>
    </row>
    <row r="43" spans="1:17" x14ac:dyDescent="0.3">
      <c r="D43" s="73"/>
      <c r="E43" s="73"/>
      <c r="F43" s="73"/>
      <c r="G43" s="73"/>
      <c r="H43" s="73"/>
      <c r="I43" s="73"/>
    </row>
    <row r="44" spans="1:17" x14ac:dyDescent="0.3">
      <c r="H44" s="73"/>
      <c r="I44" s="73"/>
    </row>
    <row r="45" spans="1:17" x14ac:dyDescent="0.3">
      <c r="H45" s="73"/>
      <c r="I45" s="73"/>
    </row>
    <row r="47" spans="1:17" x14ac:dyDescent="0.3">
      <c r="Q47" s="60"/>
    </row>
    <row r="48" spans="1:17" x14ac:dyDescent="0.3">
      <c r="P48" s="115"/>
    </row>
    <row r="49" spans="14:17" x14ac:dyDescent="0.3">
      <c r="Q49" s="60"/>
    </row>
    <row r="51" spans="14:17" x14ac:dyDescent="0.3">
      <c r="N51" s="232"/>
      <c r="O51" s="232"/>
    </row>
    <row r="52" spans="14:17" x14ac:dyDescent="0.3">
      <c r="N52" s="232"/>
      <c r="O52" s="232"/>
    </row>
    <row r="53" spans="14:17" x14ac:dyDescent="0.3">
      <c r="N53" s="232"/>
      <c r="O53" s="232"/>
    </row>
  </sheetData>
  <pageMargins left="0.19685039370078741" right="0.15748031496062992" top="0.74803149606299213" bottom="0.74803149606299213" header="0.31496062992125984" footer="0.31496062992125984"/>
  <pageSetup scale="66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143"/>
  <sheetViews>
    <sheetView showGridLines="0" topLeftCell="A43" workbookViewId="0">
      <selection activeCell="G23" sqref="A4:G23"/>
    </sheetView>
  </sheetViews>
  <sheetFormatPr baseColWidth="10" defaultColWidth="11.453125" defaultRowHeight="12" x14ac:dyDescent="0.3"/>
  <cols>
    <col min="1" max="1" width="16.7265625" style="73" customWidth="1"/>
    <col min="2" max="2" width="10.26953125" style="73" bestFit="1" customWidth="1"/>
    <col min="3" max="3" width="63.453125" style="73" customWidth="1"/>
    <col min="4" max="4" width="11.54296875" style="60" bestFit="1" customWidth="1"/>
    <col min="5" max="6" width="11.54296875" style="60" customWidth="1"/>
    <col min="7" max="7" width="15.7265625" style="60" customWidth="1"/>
    <col min="8" max="8" width="22.54296875" style="73" customWidth="1"/>
    <col min="9" max="9" width="11.26953125" style="73" customWidth="1"/>
    <col min="10" max="10" width="14.54296875" style="73" bestFit="1" customWidth="1"/>
    <col min="11" max="11" width="4.1796875" style="60" bestFit="1" customWidth="1"/>
    <col min="12" max="12" width="8.984375E-2" style="73" customWidth="1"/>
    <col min="13" max="13" width="10.08984375" style="59" bestFit="1" customWidth="1"/>
    <col min="14" max="14" width="11.26953125" style="59" bestFit="1" customWidth="1"/>
    <col min="15" max="17" width="12" style="59" customWidth="1"/>
    <col min="18" max="16384" width="11.453125" style="73"/>
  </cols>
  <sheetData>
    <row r="1" spans="1:17" x14ac:dyDescent="0.3">
      <c r="H1" s="61" t="s">
        <v>318</v>
      </c>
      <c r="K1" s="73"/>
      <c r="P1" s="73"/>
      <c r="Q1" s="73"/>
    </row>
    <row r="2" spans="1:17" x14ac:dyDescent="0.3">
      <c r="A2" s="72" t="s">
        <v>33</v>
      </c>
      <c r="B2" s="70"/>
      <c r="C2" s="70"/>
      <c r="D2" s="66"/>
      <c r="E2" s="66"/>
      <c r="F2" s="66"/>
      <c r="G2" s="66"/>
      <c r="H2" s="61" t="s">
        <v>319</v>
      </c>
      <c r="K2" s="73"/>
      <c r="P2" s="73"/>
      <c r="Q2" s="73"/>
    </row>
    <row r="3" spans="1:17" x14ac:dyDescent="0.3">
      <c r="A3" s="72" t="s">
        <v>34</v>
      </c>
      <c r="B3" s="70"/>
      <c r="C3" s="70"/>
      <c r="D3" s="71"/>
      <c r="E3" s="71"/>
      <c r="F3" s="71"/>
      <c r="G3" s="71"/>
      <c r="H3" s="61" t="s">
        <v>320</v>
      </c>
      <c r="K3" s="73"/>
      <c r="P3" s="73"/>
      <c r="Q3" s="73"/>
    </row>
    <row r="4" spans="1:17" x14ac:dyDescent="0.3">
      <c r="A4" s="58" t="s">
        <v>56</v>
      </c>
      <c r="B4" s="64"/>
      <c r="C4" s="64"/>
      <c r="D4" s="63"/>
      <c r="E4" s="65"/>
      <c r="F4" s="65"/>
      <c r="G4" s="71"/>
      <c r="H4" s="61" t="s">
        <v>587</v>
      </c>
      <c r="K4" s="73"/>
      <c r="P4" s="73"/>
      <c r="Q4" s="73"/>
    </row>
    <row r="5" spans="1:17" x14ac:dyDescent="0.3">
      <c r="A5" s="92"/>
      <c r="B5" s="70"/>
      <c r="C5" s="70"/>
      <c r="D5" s="71"/>
      <c r="E5" s="71"/>
      <c r="F5" s="71"/>
      <c r="G5" s="71"/>
      <c r="H5" s="61" t="s">
        <v>321</v>
      </c>
      <c r="K5" s="73"/>
      <c r="P5" s="73"/>
      <c r="Q5" s="73"/>
    </row>
    <row r="6" spans="1:17" x14ac:dyDescent="0.3">
      <c r="A6" s="298" t="s">
        <v>57</v>
      </c>
      <c r="B6" s="298"/>
      <c r="C6" s="298"/>
      <c r="D6" s="298"/>
      <c r="E6" s="85"/>
      <c r="F6" s="85"/>
      <c r="G6" s="85"/>
      <c r="H6" s="61" t="s">
        <v>588</v>
      </c>
      <c r="K6" s="73"/>
      <c r="P6" s="73"/>
      <c r="Q6" s="73"/>
    </row>
    <row r="7" spans="1:17" x14ac:dyDescent="0.3">
      <c r="A7" s="299" t="s">
        <v>592</v>
      </c>
      <c r="B7" s="299"/>
      <c r="C7" s="299"/>
      <c r="D7" s="299"/>
      <c r="E7" s="78"/>
      <c r="F7" s="78"/>
      <c r="G7" s="78"/>
      <c r="H7" s="61" t="s">
        <v>322</v>
      </c>
      <c r="K7" s="73"/>
      <c r="P7" s="73"/>
      <c r="Q7" s="73"/>
    </row>
    <row r="8" spans="1:17" x14ac:dyDescent="0.3">
      <c r="A8" s="92"/>
      <c r="B8" s="74"/>
      <c r="C8" s="74"/>
      <c r="D8" s="71"/>
      <c r="E8" s="71"/>
      <c r="F8" s="71"/>
      <c r="G8" s="71"/>
      <c r="H8" s="61"/>
    </row>
    <row r="9" spans="1:17" x14ac:dyDescent="0.3">
      <c r="A9" s="68" t="s">
        <v>35</v>
      </c>
      <c r="B9" s="69">
        <v>61798584</v>
      </c>
      <c r="C9" s="70"/>
      <c r="D9" s="71"/>
      <c r="E9" s="71"/>
      <c r="F9" s="71"/>
      <c r="G9" s="71"/>
      <c r="H9" s="61" t="s">
        <v>486</v>
      </c>
      <c r="I9" s="61" t="s">
        <v>323</v>
      </c>
      <c r="J9" s="61" t="s">
        <v>487</v>
      </c>
      <c r="K9" s="61" t="s">
        <v>402</v>
      </c>
      <c r="L9" s="61" t="s">
        <v>589</v>
      </c>
      <c r="M9" s="59" t="s">
        <v>324</v>
      </c>
      <c r="N9" s="59" t="s">
        <v>325</v>
      </c>
      <c r="O9" s="59" t="s">
        <v>326</v>
      </c>
      <c r="P9" s="61" t="s">
        <v>327</v>
      </c>
      <c r="Q9" s="61"/>
    </row>
    <row r="10" spans="1:17" x14ac:dyDescent="0.3">
      <c r="A10" s="68" t="s">
        <v>36</v>
      </c>
      <c r="B10" s="67" t="s">
        <v>58</v>
      </c>
      <c r="D10" s="73"/>
      <c r="E10" s="73"/>
      <c r="F10" s="73"/>
      <c r="G10" s="71"/>
      <c r="H10" s="61"/>
      <c r="I10" s="61"/>
      <c r="J10" s="61"/>
      <c r="K10" s="61"/>
      <c r="L10" s="61"/>
      <c r="P10" s="61"/>
      <c r="Q10" s="61"/>
    </row>
    <row r="11" spans="1:17" x14ac:dyDescent="0.3">
      <c r="A11" s="92"/>
      <c r="B11" s="70"/>
      <c r="C11" s="70"/>
      <c r="D11" s="71"/>
      <c r="E11" s="71"/>
      <c r="F11" s="71"/>
      <c r="G11" s="71"/>
      <c r="H11" s="61" t="s">
        <v>328</v>
      </c>
      <c r="I11" s="61"/>
      <c r="J11" s="61"/>
      <c r="K11" s="61"/>
      <c r="L11" s="61"/>
      <c r="M11" s="59" t="s">
        <v>590</v>
      </c>
      <c r="N11" s="59" t="s">
        <v>591</v>
      </c>
      <c r="O11" s="59">
        <v>8510578</v>
      </c>
    </row>
    <row r="12" spans="1:17" x14ac:dyDescent="0.3">
      <c r="A12" s="62"/>
      <c r="B12" s="64"/>
      <c r="C12" s="64"/>
      <c r="D12" s="63"/>
      <c r="E12" s="65"/>
      <c r="F12" s="65"/>
      <c r="G12" s="71"/>
      <c r="H12" s="61"/>
      <c r="I12" s="61"/>
      <c r="J12" s="61"/>
      <c r="K12" s="61"/>
      <c r="L12" s="61"/>
    </row>
    <row r="13" spans="1:17" x14ac:dyDescent="0.3">
      <c r="A13" s="91" t="s">
        <v>37</v>
      </c>
      <c r="B13" s="88" t="s">
        <v>38</v>
      </c>
      <c r="C13" s="84" t="s">
        <v>39</v>
      </c>
      <c r="D13" s="81" t="s">
        <v>40</v>
      </c>
      <c r="E13" s="65"/>
      <c r="F13" s="65"/>
      <c r="G13" s="71"/>
      <c r="H13" s="61" t="s">
        <v>58</v>
      </c>
      <c r="I13" s="61" t="s">
        <v>488</v>
      </c>
      <c r="J13" s="61" t="s">
        <v>483</v>
      </c>
      <c r="K13" s="61" t="s">
        <v>399</v>
      </c>
      <c r="L13" s="61"/>
      <c r="M13" s="59" t="s">
        <v>554</v>
      </c>
      <c r="N13" s="59" t="s">
        <v>555</v>
      </c>
      <c r="O13" s="59">
        <v>7759616</v>
      </c>
      <c r="P13" s="59" t="s">
        <v>489</v>
      </c>
    </row>
    <row r="14" spans="1:17" x14ac:dyDescent="0.3">
      <c r="A14" s="77"/>
      <c r="B14" s="94"/>
      <c r="C14" s="90" t="s">
        <v>41</v>
      </c>
      <c r="D14" s="87">
        <f>+O67</f>
        <v>28152439</v>
      </c>
      <c r="E14" s="83"/>
      <c r="F14" s="83"/>
      <c r="G14" s="80"/>
      <c r="H14" s="61" t="s">
        <v>58</v>
      </c>
      <c r="I14" s="61" t="s">
        <v>488</v>
      </c>
      <c r="J14" s="61" t="s">
        <v>483</v>
      </c>
      <c r="K14" s="61" t="s">
        <v>399</v>
      </c>
      <c r="L14" s="61"/>
      <c r="M14" s="59" t="s">
        <v>554</v>
      </c>
      <c r="N14" s="59" t="s">
        <v>556</v>
      </c>
      <c r="O14" s="59">
        <v>6704228</v>
      </c>
      <c r="P14" s="59" t="s">
        <v>489</v>
      </c>
    </row>
    <row r="15" spans="1:17" x14ac:dyDescent="0.3">
      <c r="A15" s="76"/>
      <c r="B15" s="93"/>
      <c r="C15" s="89"/>
      <c r="D15" s="86"/>
      <c r="E15" s="83"/>
      <c r="F15" s="83"/>
      <c r="G15" s="80"/>
      <c r="H15" s="61" t="s">
        <v>58</v>
      </c>
      <c r="I15" s="61" t="s">
        <v>490</v>
      </c>
      <c r="J15" s="61" t="s">
        <v>449</v>
      </c>
      <c r="K15" s="61" t="s">
        <v>399</v>
      </c>
      <c r="L15" s="61"/>
      <c r="M15" s="59" t="s">
        <v>554</v>
      </c>
      <c r="N15" s="59" t="s">
        <v>557</v>
      </c>
      <c r="O15" s="59">
        <v>6058776</v>
      </c>
      <c r="P15" s="59" t="s">
        <v>424</v>
      </c>
    </row>
    <row r="16" spans="1:17" x14ac:dyDescent="0.3">
      <c r="A16" s="82"/>
      <c r="B16" s="79"/>
      <c r="C16" s="75" t="s">
        <v>42</v>
      </c>
      <c r="D16" s="96">
        <f>SUM(D17:D19)</f>
        <v>0</v>
      </c>
      <c r="E16" s="97"/>
      <c r="F16" s="97"/>
      <c r="G16" s="98"/>
      <c r="H16" s="61" t="s">
        <v>58</v>
      </c>
      <c r="I16" s="61" t="s">
        <v>490</v>
      </c>
      <c r="J16" s="61" t="s">
        <v>449</v>
      </c>
      <c r="K16" s="61" t="s">
        <v>399</v>
      </c>
      <c r="L16" s="61"/>
      <c r="M16" s="59" t="s">
        <v>554</v>
      </c>
      <c r="N16" s="59" t="s">
        <v>558</v>
      </c>
      <c r="O16" s="59">
        <v>5092479</v>
      </c>
      <c r="P16" s="59" t="s">
        <v>425</v>
      </c>
    </row>
    <row r="17" spans="1:17" x14ac:dyDescent="0.3">
      <c r="A17" s="82"/>
      <c r="B17" s="79"/>
      <c r="C17" s="99"/>
      <c r="D17" s="100"/>
      <c r="E17" s="101"/>
      <c r="F17" s="101"/>
      <c r="G17" s="98"/>
      <c r="H17" s="61" t="s">
        <v>58</v>
      </c>
      <c r="I17" s="61" t="s">
        <v>490</v>
      </c>
      <c r="J17" s="61" t="s">
        <v>450</v>
      </c>
      <c r="K17" s="61" t="s">
        <v>399</v>
      </c>
      <c r="L17" s="61"/>
      <c r="M17" s="59" t="s">
        <v>554</v>
      </c>
      <c r="N17" s="59" t="s">
        <v>542</v>
      </c>
      <c r="O17" s="59">
        <v>5022479</v>
      </c>
      <c r="P17" s="59" t="s">
        <v>426</v>
      </c>
    </row>
    <row r="18" spans="1:17" x14ac:dyDescent="0.3">
      <c r="A18" s="82"/>
      <c r="B18" s="79"/>
      <c r="C18" s="75"/>
      <c r="D18" s="96"/>
      <c r="E18" s="97"/>
      <c r="F18" s="97"/>
      <c r="G18" s="98"/>
      <c r="H18" s="61" t="s">
        <v>58</v>
      </c>
      <c r="I18" s="61" t="s">
        <v>490</v>
      </c>
      <c r="J18" s="61" t="s">
        <v>451</v>
      </c>
      <c r="K18" s="61" t="s">
        <v>399</v>
      </c>
      <c r="L18" s="61"/>
      <c r="M18" s="59" t="s">
        <v>554</v>
      </c>
      <c r="N18" s="59" t="s">
        <v>559</v>
      </c>
      <c r="O18" s="59">
        <v>4558476</v>
      </c>
      <c r="P18" s="59" t="s">
        <v>423</v>
      </c>
    </row>
    <row r="19" spans="1:17" x14ac:dyDescent="0.3">
      <c r="A19" s="102"/>
      <c r="B19" s="79"/>
      <c r="C19" s="61"/>
      <c r="D19" s="100"/>
      <c r="E19" s="101"/>
      <c r="F19" s="101"/>
      <c r="G19" s="98"/>
      <c r="H19" s="61" t="s">
        <v>58</v>
      </c>
      <c r="I19" s="61" t="s">
        <v>427</v>
      </c>
      <c r="J19" s="61" t="s">
        <v>452</v>
      </c>
      <c r="K19" s="61" t="s">
        <v>399</v>
      </c>
      <c r="L19" s="61"/>
      <c r="M19" s="59" t="s">
        <v>554</v>
      </c>
      <c r="N19" s="59" t="s">
        <v>560</v>
      </c>
      <c r="O19" s="59">
        <v>3913051</v>
      </c>
      <c r="P19" s="59" t="s">
        <v>428</v>
      </c>
    </row>
    <row r="20" spans="1:17" x14ac:dyDescent="0.3">
      <c r="A20" s="82"/>
      <c r="B20" s="79"/>
      <c r="C20" s="75"/>
      <c r="D20" s="96"/>
      <c r="E20" s="97"/>
      <c r="F20" s="97"/>
      <c r="G20" s="98"/>
      <c r="H20" s="61" t="s">
        <v>58</v>
      </c>
      <c r="I20" s="61" t="s">
        <v>427</v>
      </c>
      <c r="J20" s="61" t="s">
        <v>452</v>
      </c>
      <c r="K20" s="61" t="s">
        <v>399</v>
      </c>
      <c r="L20" s="61"/>
      <c r="M20" s="59" t="s">
        <v>554</v>
      </c>
      <c r="N20" s="59" t="s">
        <v>558</v>
      </c>
      <c r="O20" s="59">
        <v>2946754</v>
      </c>
      <c r="P20" s="59" t="s">
        <v>429</v>
      </c>
    </row>
    <row r="21" spans="1:17" s="60" customFormat="1" x14ac:dyDescent="0.3">
      <c r="A21" s="82"/>
      <c r="B21" s="79"/>
      <c r="C21" s="75" t="s">
        <v>43</v>
      </c>
      <c r="D21" s="96">
        <f>SUM(D22:D26)</f>
        <v>0</v>
      </c>
      <c r="E21" s="97"/>
      <c r="F21" s="97"/>
      <c r="H21" s="61" t="s">
        <v>58</v>
      </c>
      <c r="I21" s="61" t="s">
        <v>427</v>
      </c>
      <c r="J21" s="61" t="s">
        <v>453</v>
      </c>
      <c r="K21" s="61" t="s">
        <v>399</v>
      </c>
      <c r="L21" s="61"/>
      <c r="M21" s="59" t="s">
        <v>554</v>
      </c>
      <c r="N21" s="59" t="s">
        <v>561</v>
      </c>
      <c r="O21" s="59">
        <v>2551634</v>
      </c>
      <c r="P21" s="59" t="s">
        <v>430</v>
      </c>
      <c r="Q21" s="59"/>
    </row>
    <row r="22" spans="1:17" s="60" customFormat="1" x14ac:dyDescent="0.3">
      <c r="A22" s="82"/>
      <c r="B22" s="79"/>
      <c r="C22" s="99"/>
      <c r="D22" s="100"/>
      <c r="E22" s="101"/>
      <c r="F22" s="101"/>
      <c r="H22" s="61" t="s">
        <v>58</v>
      </c>
      <c r="I22" s="61" t="s">
        <v>491</v>
      </c>
      <c r="J22" s="61" t="s">
        <v>454</v>
      </c>
      <c r="K22" s="61" t="s">
        <v>399</v>
      </c>
      <c r="L22" s="61"/>
      <c r="M22" s="59" t="s">
        <v>554</v>
      </c>
      <c r="N22" s="59" t="s">
        <v>557</v>
      </c>
      <c r="O22" s="59">
        <v>1906182</v>
      </c>
      <c r="P22" s="59" t="s">
        <v>431</v>
      </c>
      <c r="Q22" s="59"/>
    </row>
    <row r="23" spans="1:17" s="60" customFormat="1" x14ac:dyDescent="0.3">
      <c r="A23" s="82"/>
      <c r="B23" s="79"/>
      <c r="C23" s="99"/>
      <c r="D23" s="100"/>
      <c r="E23" s="101"/>
      <c r="F23" s="101"/>
      <c r="H23" s="61" t="s">
        <v>58</v>
      </c>
      <c r="I23" s="61" t="s">
        <v>491</v>
      </c>
      <c r="J23" s="61" t="s">
        <v>454</v>
      </c>
      <c r="K23" s="61" t="s">
        <v>399</v>
      </c>
      <c r="L23" s="61"/>
      <c r="M23" s="59" t="s">
        <v>554</v>
      </c>
      <c r="N23" s="59" t="s">
        <v>558</v>
      </c>
      <c r="O23" s="59">
        <v>939885</v>
      </c>
      <c r="P23" s="59" t="s">
        <v>432</v>
      </c>
      <c r="Q23" s="59"/>
    </row>
    <row r="24" spans="1:17" s="60" customFormat="1" x14ac:dyDescent="0.3">
      <c r="A24" s="82"/>
      <c r="B24" s="79"/>
      <c r="C24" s="99"/>
      <c r="D24" s="100"/>
      <c r="E24" s="101"/>
      <c r="F24" s="101"/>
      <c r="H24" s="61" t="s">
        <v>58</v>
      </c>
      <c r="I24" s="61" t="s">
        <v>491</v>
      </c>
      <c r="J24" s="61" t="s">
        <v>455</v>
      </c>
      <c r="K24" s="61" t="s">
        <v>399</v>
      </c>
      <c r="L24" s="61"/>
      <c r="M24" s="59" t="s">
        <v>554</v>
      </c>
      <c r="N24" s="59" t="s">
        <v>561</v>
      </c>
      <c r="O24" s="59">
        <v>544765</v>
      </c>
      <c r="P24" s="59" t="s">
        <v>430</v>
      </c>
      <c r="Q24" s="59"/>
    </row>
    <row r="25" spans="1:17" s="60" customFormat="1" x14ac:dyDescent="0.3">
      <c r="A25" s="82"/>
      <c r="B25" s="79"/>
      <c r="C25" s="99"/>
      <c r="D25" s="100"/>
      <c r="E25" s="101"/>
      <c r="F25" s="101"/>
      <c r="H25" s="61" t="s">
        <v>58</v>
      </c>
      <c r="I25" s="61" t="s">
        <v>492</v>
      </c>
      <c r="J25" s="61" t="s">
        <v>456</v>
      </c>
      <c r="K25" s="61" t="s">
        <v>399</v>
      </c>
      <c r="L25" s="61"/>
      <c r="M25" s="59" t="s">
        <v>554</v>
      </c>
      <c r="N25" s="59" t="s">
        <v>561</v>
      </c>
      <c r="O25" s="59">
        <v>149645</v>
      </c>
      <c r="P25" s="59" t="s">
        <v>430</v>
      </c>
      <c r="Q25" s="59"/>
    </row>
    <row r="26" spans="1:17" s="60" customFormat="1" x14ac:dyDescent="0.3">
      <c r="A26" s="103"/>
      <c r="B26" s="93"/>
      <c r="C26" s="99"/>
      <c r="D26" s="104"/>
      <c r="E26" s="105"/>
      <c r="F26" s="105"/>
      <c r="H26" s="61" t="s">
        <v>58</v>
      </c>
      <c r="I26" s="61" t="s">
        <v>493</v>
      </c>
      <c r="J26" s="61" t="s">
        <v>457</v>
      </c>
      <c r="K26" s="61" t="s">
        <v>438</v>
      </c>
      <c r="L26" s="61"/>
      <c r="M26" s="59" t="s">
        <v>554</v>
      </c>
      <c r="N26" s="59" t="s">
        <v>557</v>
      </c>
      <c r="O26" s="59">
        <v>-495807</v>
      </c>
      <c r="P26" s="59" t="s">
        <v>441</v>
      </c>
      <c r="Q26" s="59"/>
    </row>
    <row r="27" spans="1:17" s="60" customFormat="1" x14ac:dyDescent="0.3">
      <c r="A27" s="103"/>
      <c r="B27" s="93"/>
      <c r="C27" s="73"/>
      <c r="D27" s="104"/>
      <c r="E27" s="105"/>
      <c r="F27" s="105"/>
      <c r="H27" s="61" t="s">
        <v>58</v>
      </c>
      <c r="I27" s="61" t="s">
        <v>493</v>
      </c>
      <c r="J27" s="61" t="s">
        <v>457</v>
      </c>
      <c r="K27" s="61" t="s">
        <v>438</v>
      </c>
      <c r="L27" s="61"/>
      <c r="M27" s="59" t="s">
        <v>554</v>
      </c>
      <c r="N27" s="59" t="s">
        <v>558</v>
      </c>
      <c r="O27" s="59">
        <v>-1462104</v>
      </c>
      <c r="P27" s="59" t="s">
        <v>440</v>
      </c>
      <c r="Q27" s="59"/>
    </row>
    <row r="28" spans="1:17" s="60" customFormat="1" x14ac:dyDescent="0.3">
      <c r="A28" s="103"/>
      <c r="B28" s="93"/>
      <c r="C28" s="73"/>
      <c r="D28" s="104"/>
      <c r="E28" s="105"/>
      <c r="F28" s="105"/>
      <c r="H28" s="61" t="s">
        <v>58</v>
      </c>
      <c r="I28" s="61" t="s">
        <v>494</v>
      </c>
      <c r="J28" s="61" t="s">
        <v>458</v>
      </c>
      <c r="K28" s="61" t="s">
        <v>439</v>
      </c>
      <c r="L28" s="61"/>
      <c r="M28" s="59" t="s">
        <v>562</v>
      </c>
      <c r="N28" s="59" t="s">
        <v>554</v>
      </c>
      <c r="O28" s="59">
        <v>3537896</v>
      </c>
      <c r="P28" s="59" t="s">
        <v>442</v>
      </c>
      <c r="Q28" s="59"/>
    </row>
    <row r="29" spans="1:17" s="60" customFormat="1" x14ac:dyDescent="0.3">
      <c r="A29" s="106"/>
      <c r="B29" s="79"/>
      <c r="C29" s="75" t="s">
        <v>44</v>
      </c>
      <c r="D29" s="96">
        <f>SUM(D30:D32)</f>
        <v>0</v>
      </c>
      <c r="E29" s="97"/>
      <c r="F29" s="97"/>
      <c r="H29" s="61" t="s">
        <v>58</v>
      </c>
      <c r="I29" s="61" t="s">
        <v>495</v>
      </c>
      <c r="J29" s="61" t="s">
        <v>459</v>
      </c>
      <c r="K29" s="61" t="s">
        <v>438</v>
      </c>
      <c r="L29" s="61"/>
      <c r="M29" s="59" t="s">
        <v>554</v>
      </c>
      <c r="N29" s="59" t="s">
        <v>557</v>
      </c>
      <c r="O29" s="59">
        <v>2892444</v>
      </c>
      <c r="P29" s="59" t="s">
        <v>441</v>
      </c>
      <c r="Q29" s="59"/>
    </row>
    <row r="30" spans="1:17" s="60" customFormat="1" x14ac:dyDescent="0.3">
      <c r="A30" s="106"/>
      <c r="B30" s="79"/>
      <c r="C30" s="99"/>
      <c r="D30" s="100"/>
      <c r="E30" s="101"/>
      <c r="F30" s="101"/>
      <c r="H30" s="61" t="s">
        <v>58</v>
      </c>
      <c r="I30" s="61" t="s">
        <v>495</v>
      </c>
      <c r="J30" s="61" t="s">
        <v>459</v>
      </c>
      <c r="K30" s="61" t="s">
        <v>438</v>
      </c>
      <c r="L30" s="61"/>
      <c r="M30" s="59" t="s">
        <v>554</v>
      </c>
      <c r="N30" s="59" t="s">
        <v>558</v>
      </c>
      <c r="O30" s="59">
        <v>1926147</v>
      </c>
      <c r="P30" s="59" t="s">
        <v>440</v>
      </c>
      <c r="Q30" s="59"/>
    </row>
    <row r="31" spans="1:17" s="60" customFormat="1" x14ac:dyDescent="0.3">
      <c r="A31" s="106"/>
      <c r="B31" s="79"/>
      <c r="C31" s="99"/>
      <c r="D31" s="100"/>
      <c r="E31" s="101"/>
      <c r="F31" s="101"/>
      <c r="H31" s="61" t="s">
        <v>58</v>
      </c>
      <c r="I31" s="61" t="s">
        <v>496</v>
      </c>
      <c r="J31" s="61" t="s">
        <v>460</v>
      </c>
      <c r="K31" s="61" t="s">
        <v>439</v>
      </c>
      <c r="L31" s="61"/>
      <c r="M31" s="59" t="s">
        <v>562</v>
      </c>
      <c r="N31" s="59" t="s">
        <v>554</v>
      </c>
      <c r="O31" s="59">
        <v>6926147</v>
      </c>
      <c r="P31" s="59" t="s">
        <v>443</v>
      </c>
      <c r="Q31" s="59"/>
    </row>
    <row r="32" spans="1:17" s="60" customFormat="1" x14ac:dyDescent="0.3">
      <c r="A32" s="106"/>
      <c r="B32" s="79"/>
      <c r="C32" s="99"/>
      <c r="D32" s="100"/>
      <c r="E32" s="101"/>
      <c r="F32" s="101"/>
      <c r="H32" s="61" t="s">
        <v>58</v>
      </c>
      <c r="I32" s="61" t="s">
        <v>496</v>
      </c>
      <c r="J32" s="61" t="s">
        <v>461</v>
      </c>
      <c r="K32" s="61" t="s">
        <v>399</v>
      </c>
      <c r="L32" s="61"/>
      <c r="M32" s="59" t="s">
        <v>554</v>
      </c>
      <c r="N32" s="59" t="s">
        <v>563</v>
      </c>
      <c r="O32" s="59">
        <v>6646147</v>
      </c>
      <c r="P32" s="59" t="s">
        <v>444</v>
      </c>
      <c r="Q32" s="59"/>
    </row>
    <row r="33" spans="1:17" s="60" customFormat="1" x14ac:dyDescent="0.3">
      <c r="A33" s="106"/>
      <c r="B33" s="79"/>
      <c r="C33" s="107"/>
      <c r="D33" s="100"/>
      <c r="E33" s="101"/>
      <c r="F33" s="101"/>
      <c r="H33" s="61" t="s">
        <v>58</v>
      </c>
      <c r="I33" s="61" t="s">
        <v>497</v>
      </c>
      <c r="J33" s="61" t="s">
        <v>462</v>
      </c>
      <c r="K33" s="61" t="s">
        <v>399</v>
      </c>
      <c r="L33" s="61"/>
      <c r="M33" s="59" t="s">
        <v>554</v>
      </c>
      <c r="N33" s="59" t="s">
        <v>561</v>
      </c>
      <c r="O33" s="59">
        <v>6251027</v>
      </c>
      <c r="P33" s="59" t="s">
        <v>445</v>
      </c>
      <c r="Q33" s="59"/>
    </row>
    <row r="34" spans="1:17" s="60" customFormat="1" x14ac:dyDescent="0.3">
      <c r="A34" s="106"/>
      <c r="B34" s="79"/>
      <c r="C34" s="75" t="s">
        <v>45</v>
      </c>
      <c r="D34" s="96">
        <f>SUM(D35:D38)</f>
        <v>0</v>
      </c>
      <c r="E34" s="97"/>
      <c r="F34" s="97"/>
      <c r="H34" s="61" t="s">
        <v>58</v>
      </c>
      <c r="I34" s="61" t="s">
        <v>497</v>
      </c>
      <c r="J34" s="61" t="s">
        <v>462</v>
      </c>
      <c r="K34" s="61" t="s">
        <v>399</v>
      </c>
      <c r="L34" s="61"/>
      <c r="M34" s="59" t="s">
        <v>554</v>
      </c>
      <c r="N34" s="59" t="s">
        <v>561</v>
      </c>
      <c r="O34" s="59">
        <v>5855907</v>
      </c>
      <c r="P34" s="59" t="s">
        <v>445</v>
      </c>
      <c r="Q34" s="59"/>
    </row>
    <row r="35" spans="1:17" s="60" customFormat="1" x14ac:dyDescent="0.3">
      <c r="A35" s="106"/>
      <c r="B35" s="79"/>
      <c r="C35" s="75"/>
      <c r="D35" s="96"/>
      <c r="E35" s="97"/>
      <c r="F35" s="97"/>
      <c r="H35" s="61" t="s">
        <v>58</v>
      </c>
      <c r="I35" s="61" t="s">
        <v>498</v>
      </c>
      <c r="J35" s="61" t="s">
        <v>463</v>
      </c>
      <c r="K35" s="61" t="s">
        <v>399</v>
      </c>
      <c r="L35" s="61"/>
      <c r="M35" s="59" t="s">
        <v>554</v>
      </c>
      <c r="N35" s="59" t="s">
        <v>564</v>
      </c>
      <c r="O35" s="59">
        <v>4874080</v>
      </c>
      <c r="P35" s="59" t="s">
        <v>446</v>
      </c>
      <c r="Q35" s="59"/>
    </row>
    <row r="36" spans="1:17" s="60" customFormat="1" x14ac:dyDescent="0.3">
      <c r="A36" s="106"/>
      <c r="B36" s="79"/>
      <c r="C36" s="75"/>
      <c r="D36" s="96"/>
      <c r="E36" s="97"/>
      <c r="F36" s="97"/>
      <c r="H36" s="61" t="s">
        <v>58</v>
      </c>
      <c r="I36" s="61" t="s">
        <v>498</v>
      </c>
      <c r="J36" s="61" t="s">
        <v>463</v>
      </c>
      <c r="K36" s="61" t="s">
        <v>399</v>
      </c>
      <c r="L36" s="61"/>
      <c r="M36" s="59" t="s">
        <v>554</v>
      </c>
      <c r="N36" s="59" t="s">
        <v>541</v>
      </c>
      <c r="O36" s="59">
        <v>4216364</v>
      </c>
      <c r="P36" s="59" t="s">
        <v>447</v>
      </c>
      <c r="Q36" s="59"/>
    </row>
    <row r="37" spans="1:17" s="60" customFormat="1" x14ac:dyDescent="0.3">
      <c r="A37" s="106"/>
      <c r="B37" s="79"/>
      <c r="C37" s="75"/>
      <c r="D37" s="96"/>
      <c r="E37" s="97"/>
      <c r="F37" s="97"/>
      <c r="H37" s="61" t="s">
        <v>58</v>
      </c>
      <c r="I37" s="61" t="s">
        <v>507</v>
      </c>
      <c r="J37" s="73">
        <v>45</v>
      </c>
      <c r="K37" s="61" t="s">
        <v>399</v>
      </c>
      <c r="L37" s="61"/>
      <c r="M37" s="59">
        <v>0</v>
      </c>
      <c r="N37" s="59">
        <v>70000</v>
      </c>
      <c r="O37" s="59">
        <v>4146364</v>
      </c>
      <c r="P37" s="59" t="s">
        <v>506</v>
      </c>
      <c r="Q37" s="59"/>
    </row>
    <row r="38" spans="1:17" s="60" customFormat="1" x14ac:dyDescent="0.3">
      <c r="A38" s="108"/>
      <c r="B38" s="79"/>
      <c r="C38" s="73"/>
      <c r="D38" s="100"/>
      <c r="E38" s="101"/>
      <c r="F38" s="101"/>
      <c r="H38" s="61" t="s">
        <v>58</v>
      </c>
      <c r="I38" s="61" t="s">
        <v>508</v>
      </c>
      <c r="J38" s="73">
        <v>50</v>
      </c>
      <c r="K38" s="61" t="s">
        <v>399</v>
      </c>
      <c r="L38" s="61"/>
      <c r="M38" s="59">
        <v>0</v>
      </c>
      <c r="N38" s="59">
        <v>194040</v>
      </c>
      <c r="O38" s="59">
        <v>3952324</v>
      </c>
      <c r="P38" s="59" t="s">
        <v>509</v>
      </c>
      <c r="Q38" s="59"/>
    </row>
    <row r="39" spans="1:17" s="60" customFormat="1" x14ac:dyDescent="0.3">
      <c r="A39" s="76"/>
      <c r="B39" s="79"/>
      <c r="C39" s="107"/>
      <c r="D39" s="109"/>
      <c r="E39" s="105"/>
      <c r="F39" s="105"/>
      <c r="H39" s="61" t="s">
        <v>58</v>
      </c>
      <c r="I39" s="61" t="s">
        <v>510</v>
      </c>
      <c r="J39" s="73">
        <v>51</v>
      </c>
      <c r="K39" s="61" t="s">
        <v>399</v>
      </c>
      <c r="L39" s="61"/>
      <c r="M39" s="59">
        <v>0</v>
      </c>
      <c r="N39" s="59">
        <v>50000</v>
      </c>
      <c r="O39" s="59">
        <v>3902324</v>
      </c>
      <c r="P39" s="59" t="s">
        <v>511</v>
      </c>
      <c r="Q39" s="59"/>
    </row>
    <row r="40" spans="1:17" s="60" customFormat="1" x14ac:dyDescent="0.3">
      <c r="A40" s="110" t="s">
        <v>46</v>
      </c>
      <c r="B40" s="111"/>
      <c r="C40" s="111"/>
      <c r="D40" s="112">
        <f>+D14+D16-D21+D29-D34</f>
        <v>28152439</v>
      </c>
      <c r="E40" s="105"/>
      <c r="F40" s="105"/>
      <c r="H40" s="61" t="s">
        <v>58</v>
      </c>
      <c r="I40" s="61" t="s">
        <v>512</v>
      </c>
      <c r="J40" s="73">
        <v>48</v>
      </c>
      <c r="K40" s="61" t="s">
        <v>399</v>
      </c>
      <c r="L40" s="61"/>
      <c r="M40" s="59">
        <v>0</v>
      </c>
      <c r="N40" s="59">
        <v>79980</v>
      </c>
      <c r="O40" s="59">
        <v>3822344</v>
      </c>
      <c r="P40" s="59" t="s">
        <v>505</v>
      </c>
      <c r="Q40" s="59"/>
    </row>
    <row r="41" spans="1:17" s="60" customFormat="1" x14ac:dyDescent="0.3">
      <c r="A41" s="110" t="s">
        <v>317</v>
      </c>
      <c r="B41" s="111"/>
      <c r="C41" s="111"/>
      <c r="D41" s="112">
        <v>28152438</v>
      </c>
      <c r="E41" s="105"/>
      <c r="F41" s="105"/>
      <c r="H41" s="61" t="s">
        <v>58</v>
      </c>
      <c r="I41" s="61" t="s">
        <v>514</v>
      </c>
      <c r="J41" s="73">
        <v>49</v>
      </c>
      <c r="K41" s="61" t="s">
        <v>399</v>
      </c>
      <c r="L41" s="61"/>
      <c r="M41" s="59">
        <v>0</v>
      </c>
      <c r="N41" s="59">
        <v>657716</v>
      </c>
      <c r="O41" s="59">
        <v>3164628</v>
      </c>
      <c r="P41" s="59" t="s">
        <v>515</v>
      </c>
      <c r="Q41" s="59"/>
    </row>
    <row r="42" spans="1:17" s="60" customFormat="1" x14ac:dyDescent="0.3">
      <c r="A42" s="110" t="s">
        <v>47</v>
      </c>
      <c r="B42" s="111"/>
      <c r="C42" s="111"/>
      <c r="D42" s="113">
        <f>+D40-D41</f>
        <v>1</v>
      </c>
      <c r="E42" s="105"/>
      <c r="F42" s="105"/>
      <c r="H42" s="61" t="s">
        <v>58</v>
      </c>
      <c r="I42" s="61" t="s">
        <v>514</v>
      </c>
      <c r="J42" s="73">
        <v>49</v>
      </c>
      <c r="K42" s="61" t="s">
        <v>399</v>
      </c>
      <c r="L42" s="61"/>
      <c r="M42" s="59">
        <v>0</v>
      </c>
      <c r="N42" s="59">
        <v>1070874</v>
      </c>
      <c r="O42" s="59">
        <v>2093754</v>
      </c>
      <c r="P42" s="59" t="s">
        <v>516</v>
      </c>
      <c r="Q42" s="59"/>
    </row>
    <row r="43" spans="1:17" s="60" customFormat="1" x14ac:dyDescent="0.3">
      <c r="A43" s="73"/>
      <c r="B43" s="73"/>
      <c r="C43" s="73"/>
      <c r="H43" s="61" t="s">
        <v>58</v>
      </c>
      <c r="I43" s="61" t="s">
        <v>565</v>
      </c>
      <c r="J43" s="73">
        <v>58</v>
      </c>
      <c r="K43" s="61" t="s">
        <v>399</v>
      </c>
      <c r="L43" s="61"/>
      <c r="M43" s="59">
        <v>0</v>
      </c>
      <c r="N43" s="59">
        <v>401833</v>
      </c>
      <c r="O43" s="59">
        <v>1691921</v>
      </c>
      <c r="P43" s="59" t="s">
        <v>513</v>
      </c>
      <c r="Q43" s="59"/>
    </row>
    <row r="44" spans="1:17" s="60" customFormat="1" x14ac:dyDescent="0.3">
      <c r="A44" s="73"/>
      <c r="B44" s="73"/>
      <c r="C44" s="73"/>
      <c r="H44" s="61" t="s">
        <v>58</v>
      </c>
      <c r="I44" s="61" t="s">
        <v>523</v>
      </c>
      <c r="J44" s="73">
        <v>53</v>
      </c>
      <c r="K44" s="61" t="s">
        <v>399</v>
      </c>
      <c r="L44" s="61"/>
      <c r="M44" s="59">
        <v>0</v>
      </c>
      <c r="N44" s="59">
        <v>437002</v>
      </c>
      <c r="O44" s="59">
        <v>1254919</v>
      </c>
      <c r="P44" s="59" t="s">
        <v>513</v>
      </c>
      <c r="Q44" s="59"/>
    </row>
    <row r="45" spans="1:17" s="60" customFormat="1" x14ac:dyDescent="0.3">
      <c r="A45" s="73"/>
      <c r="B45" s="73"/>
      <c r="C45" s="73"/>
      <c r="H45" s="61" t="s">
        <v>58</v>
      </c>
      <c r="I45" s="61" t="s">
        <v>524</v>
      </c>
      <c r="J45" s="73">
        <v>59</v>
      </c>
      <c r="K45" s="61" t="s">
        <v>438</v>
      </c>
      <c r="L45" s="61"/>
      <c r="M45" s="59">
        <v>0</v>
      </c>
      <c r="N45" s="59">
        <v>111500</v>
      </c>
      <c r="O45" s="59">
        <v>1143419</v>
      </c>
      <c r="P45" s="59" t="s">
        <v>525</v>
      </c>
      <c r="Q45" s="59"/>
    </row>
    <row r="46" spans="1:17" s="60" customFormat="1" x14ac:dyDescent="0.3">
      <c r="A46" s="73"/>
      <c r="B46" s="73"/>
      <c r="C46" s="73"/>
      <c r="H46" s="61" t="s">
        <v>58</v>
      </c>
      <c r="I46" s="61" t="s">
        <v>529</v>
      </c>
      <c r="J46" s="61" t="s">
        <v>566</v>
      </c>
      <c r="K46" s="61" t="s">
        <v>399</v>
      </c>
      <c r="L46" s="61"/>
      <c r="M46" s="59" t="s">
        <v>554</v>
      </c>
      <c r="N46" s="59" t="s">
        <v>567</v>
      </c>
      <c r="O46" s="59">
        <v>148637</v>
      </c>
      <c r="P46" s="59" t="s">
        <v>530</v>
      </c>
      <c r="Q46" s="59"/>
    </row>
    <row r="47" spans="1:17" x14ac:dyDescent="0.3">
      <c r="H47" s="61" t="s">
        <v>58</v>
      </c>
      <c r="I47" s="61" t="s">
        <v>529</v>
      </c>
      <c r="J47" s="61" t="s">
        <v>566</v>
      </c>
      <c r="K47" s="61" t="s">
        <v>399</v>
      </c>
      <c r="L47" s="61"/>
      <c r="M47" s="59" t="s">
        <v>554</v>
      </c>
      <c r="N47" s="59" t="s">
        <v>541</v>
      </c>
      <c r="O47" s="59">
        <v>-509079</v>
      </c>
      <c r="P47" s="59" t="s">
        <v>531</v>
      </c>
    </row>
    <row r="48" spans="1:17" x14ac:dyDescent="0.3">
      <c r="H48" s="61" t="s">
        <v>58</v>
      </c>
      <c r="I48" s="61" t="s">
        <v>532</v>
      </c>
      <c r="J48" s="61" t="s">
        <v>568</v>
      </c>
      <c r="K48" s="61" t="s">
        <v>399</v>
      </c>
      <c r="L48" s="61"/>
      <c r="M48" s="59" t="s">
        <v>554</v>
      </c>
      <c r="N48" s="59" t="s">
        <v>569</v>
      </c>
      <c r="O48" s="59">
        <v>-586059</v>
      </c>
      <c r="P48" s="59" t="s">
        <v>533</v>
      </c>
    </row>
    <row r="49" spans="8:16" x14ac:dyDescent="0.3">
      <c r="H49" s="61" t="s">
        <v>58</v>
      </c>
      <c r="I49" s="61" t="s">
        <v>532</v>
      </c>
      <c r="J49" s="61" t="s">
        <v>570</v>
      </c>
      <c r="K49" s="61" t="s">
        <v>399</v>
      </c>
      <c r="L49" s="61"/>
      <c r="M49" s="59" t="s">
        <v>554</v>
      </c>
      <c r="N49" s="59" t="s">
        <v>542</v>
      </c>
      <c r="O49" s="59">
        <v>-656059</v>
      </c>
      <c r="P49" s="59" t="s">
        <v>534</v>
      </c>
    </row>
    <row r="50" spans="8:16" x14ac:dyDescent="0.3">
      <c r="H50" s="61" t="s">
        <v>58</v>
      </c>
      <c r="I50" s="61" t="s">
        <v>532</v>
      </c>
      <c r="J50" s="61" t="s">
        <v>571</v>
      </c>
      <c r="K50" s="61" t="s">
        <v>439</v>
      </c>
      <c r="L50" s="61"/>
      <c r="M50" s="59" t="s">
        <v>562</v>
      </c>
      <c r="N50" s="59" t="s">
        <v>554</v>
      </c>
      <c r="O50" s="59">
        <v>4343941</v>
      </c>
      <c r="P50" s="59" t="s">
        <v>443</v>
      </c>
    </row>
    <row r="51" spans="8:16" x14ac:dyDescent="0.3">
      <c r="H51" s="61" t="s">
        <v>58</v>
      </c>
      <c r="I51" s="61" t="s">
        <v>535</v>
      </c>
      <c r="J51" s="61" t="s">
        <v>572</v>
      </c>
      <c r="K51" s="61" t="s">
        <v>399</v>
      </c>
      <c r="L51" s="61"/>
      <c r="M51" s="59" t="s">
        <v>554</v>
      </c>
      <c r="N51" s="59" t="s">
        <v>573</v>
      </c>
      <c r="O51" s="59">
        <v>3929286</v>
      </c>
      <c r="P51" s="59" t="s">
        <v>536</v>
      </c>
    </row>
    <row r="52" spans="8:16" x14ac:dyDescent="0.3">
      <c r="H52" s="61" t="s">
        <v>58</v>
      </c>
      <c r="I52" s="61" t="s">
        <v>537</v>
      </c>
      <c r="J52" s="61" t="s">
        <v>574</v>
      </c>
      <c r="K52" s="61" t="s">
        <v>399</v>
      </c>
      <c r="L52" s="61"/>
      <c r="M52" s="59" t="s">
        <v>554</v>
      </c>
      <c r="N52" s="59" t="s">
        <v>575</v>
      </c>
      <c r="O52" s="59">
        <v>3854486</v>
      </c>
      <c r="P52" s="59" t="s">
        <v>538</v>
      </c>
    </row>
    <row r="53" spans="8:16" x14ac:dyDescent="0.3">
      <c r="H53" s="61" t="s">
        <v>58</v>
      </c>
      <c r="I53" s="61" t="s">
        <v>540</v>
      </c>
      <c r="J53" s="73">
        <v>71</v>
      </c>
      <c r="K53" s="61" t="s">
        <v>399</v>
      </c>
      <c r="L53" s="61"/>
      <c r="M53" s="59">
        <v>0</v>
      </c>
      <c r="N53" s="59">
        <v>607170</v>
      </c>
      <c r="O53" s="59">
        <v>3247316</v>
      </c>
      <c r="P53" s="59" t="s">
        <v>528</v>
      </c>
    </row>
    <row r="54" spans="8:16" x14ac:dyDescent="0.3">
      <c r="H54" s="61" t="s">
        <v>58</v>
      </c>
      <c r="I54" s="61" t="s">
        <v>540</v>
      </c>
      <c r="J54" s="73">
        <v>71</v>
      </c>
      <c r="K54" s="61" t="s">
        <v>399</v>
      </c>
      <c r="L54" s="61"/>
      <c r="M54" s="59">
        <v>0</v>
      </c>
      <c r="N54" s="59">
        <v>657716</v>
      </c>
      <c r="O54" s="59">
        <v>2589600</v>
      </c>
      <c r="P54" s="59" t="s">
        <v>527</v>
      </c>
    </row>
    <row r="55" spans="8:16" x14ac:dyDescent="0.3">
      <c r="H55" s="61" t="s">
        <v>58</v>
      </c>
      <c r="I55" s="61" t="s">
        <v>540</v>
      </c>
      <c r="J55" s="73">
        <v>72</v>
      </c>
      <c r="K55" s="61" t="s">
        <v>399</v>
      </c>
      <c r="L55" s="61"/>
      <c r="M55" s="59">
        <v>0</v>
      </c>
      <c r="N55" s="59">
        <v>70000</v>
      </c>
      <c r="O55" s="59">
        <v>2519600</v>
      </c>
      <c r="P55" s="59" t="s">
        <v>506</v>
      </c>
    </row>
    <row r="56" spans="8:16" x14ac:dyDescent="0.3">
      <c r="H56" s="61" t="s">
        <v>58</v>
      </c>
      <c r="I56" s="61" t="s">
        <v>543</v>
      </c>
      <c r="J56" s="73">
        <v>75</v>
      </c>
      <c r="K56" s="61" t="s">
        <v>399</v>
      </c>
      <c r="L56" s="61"/>
      <c r="M56" s="59">
        <v>0</v>
      </c>
      <c r="N56" s="59">
        <v>219364</v>
      </c>
      <c r="O56" s="59">
        <v>2300236</v>
      </c>
      <c r="P56" s="59" t="s">
        <v>544</v>
      </c>
    </row>
    <row r="57" spans="8:16" x14ac:dyDescent="0.3">
      <c r="H57" s="61" t="s">
        <v>58</v>
      </c>
      <c r="I57" s="61" t="s">
        <v>545</v>
      </c>
      <c r="J57" s="73">
        <v>76</v>
      </c>
      <c r="K57" s="61" t="s">
        <v>399</v>
      </c>
      <c r="L57" s="61"/>
      <c r="M57" s="59">
        <v>0</v>
      </c>
      <c r="N57" s="59">
        <v>657716</v>
      </c>
      <c r="O57" s="59">
        <v>1642520</v>
      </c>
      <c r="P57" s="59" t="s">
        <v>546</v>
      </c>
    </row>
    <row r="58" spans="8:16" x14ac:dyDescent="0.3">
      <c r="H58" s="61" t="s">
        <v>58</v>
      </c>
      <c r="I58" s="61" t="s">
        <v>545</v>
      </c>
      <c r="J58" s="73">
        <v>76</v>
      </c>
      <c r="K58" s="61" t="s">
        <v>399</v>
      </c>
      <c r="L58" s="61"/>
      <c r="M58" s="59">
        <v>0</v>
      </c>
      <c r="N58" s="59">
        <v>716777</v>
      </c>
      <c r="O58" s="59">
        <v>925743</v>
      </c>
      <c r="P58" s="59" t="s">
        <v>547</v>
      </c>
    </row>
    <row r="59" spans="8:16" x14ac:dyDescent="0.3">
      <c r="H59" s="61" t="s">
        <v>58</v>
      </c>
      <c r="I59" s="61" t="s">
        <v>545</v>
      </c>
      <c r="J59" s="73">
        <v>78</v>
      </c>
      <c r="K59" s="61" t="s">
        <v>399</v>
      </c>
      <c r="L59" s="61"/>
      <c r="M59" s="59">
        <v>0</v>
      </c>
      <c r="N59" s="59">
        <v>70000</v>
      </c>
      <c r="O59" s="59">
        <v>855743</v>
      </c>
      <c r="P59" s="59" t="s">
        <v>506</v>
      </c>
    </row>
    <row r="60" spans="8:16" x14ac:dyDescent="0.3">
      <c r="H60" s="61" t="s">
        <v>58</v>
      </c>
      <c r="I60" s="61" t="s">
        <v>576</v>
      </c>
      <c r="J60" s="73">
        <v>90</v>
      </c>
      <c r="K60" s="61" t="s">
        <v>439</v>
      </c>
      <c r="L60" s="61"/>
      <c r="M60" s="59">
        <v>5000000</v>
      </c>
      <c r="N60" s="59">
        <v>0</v>
      </c>
      <c r="O60" s="59">
        <v>5855743</v>
      </c>
      <c r="P60" s="59" t="s">
        <v>443</v>
      </c>
    </row>
    <row r="61" spans="8:16" x14ac:dyDescent="0.3">
      <c r="H61" s="61" t="s">
        <v>58</v>
      </c>
      <c r="I61" s="61" t="s">
        <v>577</v>
      </c>
      <c r="J61" s="73">
        <v>88</v>
      </c>
      <c r="K61" s="61" t="s">
        <v>438</v>
      </c>
      <c r="L61" s="61"/>
      <c r="M61" s="59">
        <v>0</v>
      </c>
      <c r="N61" s="59">
        <v>492981</v>
      </c>
      <c r="O61" s="59">
        <v>5362762</v>
      </c>
      <c r="P61" s="59" t="s">
        <v>536</v>
      </c>
    </row>
    <row r="62" spans="8:16" x14ac:dyDescent="0.3">
      <c r="H62" s="61" t="s">
        <v>58</v>
      </c>
      <c r="I62" s="61" t="s">
        <v>578</v>
      </c>
      <c r="J62" s="73">
        <v>89</v>
      </c>
      <c r="K62" s="61" t="s">
        <v>399</v>
      </c>
      <c r="L62" s="61"/>
      <c r="M62" s="59">
        <v>0</v>
      </c>
      <c r="N62" s="59">
        <v>140000</v>
      </c>
      <c r="O62" s="59">
        <v>5222762</v>
      </c>
      <c r="P62" s="59" t="s">
        <v>579</v>
      </c>
    </row>
    <row r="63" spans="8:16" x14ac:dyDescent="0.3">
      <c r="H63" s="61" t="s">
        <v>58</v>
      </c>
      <c r="I63" s="61" t="s">
        <v>578</v>
      </c>
      <c r="J63" s="73">
        <v>94</v>
      </c>
      <c r="K63" s="61" t="s">
        <v>439</v>
      </c>
      <c r="L63" s="61"/>
      <c r="M63" s="59">
        <v>22500000</v>
      </c>
      <c r="N63" s="59">
        <v>0</v>
      </c>
      <c r="O63" s="59">
        <v>27722762</v>
      </c>
      <c r="P63" s="59" t="s">
        <v>580</v>
      </c>
    </row>
    <row r="64" spans="8:16" x14ac:dyDescent="0.3">
      <c r="H64" s="61" t="s">
        <v>58</v>
      </c>
      <c r="I64" s="61" t="s">
        <v>581</v>
      </c>
      <c r="J64" s="61" t="s">
        <v>582</v>
      </c>
      <c r="K64" s="60" t="s">
        <v>399</v>
      </c>
      <c r="M64" s="59">
        <v>0</v>
      </c>
      <c r="N64" s="59">
        <v>842607</v>
      </c>
      <c r="O64" s="59">
        <v>26880155</v>
      </c>
      <c r="P64" s="59" t="s">
        <v>583</v>
      </c>
    </row>
    <row r="65" spans="8:16" x14ac:dyDescent="0.3">
      <c r="H65" s="61" t="s">
        <v>58</v>
      </c>
      <c r="I65" s="61" t="s">
        <v>581</v>
      </c>
      <c r="J65" s="61" t="s">
        <v>582</v>
      </c>
      <c r="K65" s="60" t="s">
        <v>399</v>
      </c>
      <c r="M65" s="59">
        <v>0</v>
      </c>
      <c r="N65" s="59">
        <v>657716</v>
      </c>
      <c r="O65" s="59">
        <v>26222439</v>
      </c>
      <c r="P65" s="59" t="s">
        <v>584</v>
      </c>
    </row>
    <row r="66" spans="8:16" x14ac:dyDescent="0.3">
      <c r="H66" s="61" t="s">
        <v>58</v>
      </c>
      <c r="I66" s="61" t="s">
        <v>585</v>
      </c>
      <c r="J66" s="61" t="s">
        <v>586</v>
      </c>
      <c r="K66" s="60" t="s">
        <v>399</v>
      </c>
      <c r="M66" s="59">
        <v>0</v>
      </c>
      <c r="N66" s="59">
        <v>70000</v>
      </c>
      <c r="O66" s="59">
        <v>26152439</v>
      </c>
      <c r="P66" s="59" t="s">
        <v>506</v>
      </c>
    </row>
    <row r="67" spans="8:16" x14ac:dyDescent="0.3">
      <c r="H67" s="73" t="s">
        <v>58</v>
      </c>
      <c r="I67" s="274">
        <v>45645</v>
      </c>
      <c r="J67" s="73">
        <v>93</v>
      </c>
      <c r="K67" s="60" t="s">
        <v>439</v>
      </c>
      <c r="M67" s="59">
        <v>2000000</v>
      </c>
      <c r="N67" s="59">
        <v>0</v>
      </c>
      <c r="O67" s="59">
        <v>28152439</v>
      </c>
      <c r="P67" s="59" t="s">
        <v>443</v>
      </c>
    </row>
    <row r="79" spans="8:16" x14ac:dyDescent="0.3">
      <c r="J79" s="114">
        <f>+Q15</f>
        <v>0</v>
      </c>
    </row>
    <row r="80" spans="8:16" x14ac:dyDescent="0.3">
      <c r="J80" s="115">
        <f>+J79-D22-D23</f>
        <v>0</v>
      </c>
    </row>
    <row r="132" spans="8:16" x14ac:dyDescent="0.3">
      <c r="H132" s="61"/>
      <c r="I132" s="61"/>
      <c r="K132" s="61"/>
      <c r="L132" s="61"/>
      <c r="P132" s="95"/>
    </row>
    <row r="133" spans="8:16" x14ac:dyDescent="0.3">
      <c r="H133" s="61"/>
      <c r="I133" s="61"/>
      <c r="K133" s="61"/>
      <c r="L133" s="61"/>
      <c r="P133" s="95"/>
    </row>
    <row r="134" spans="8:16" x14ac:dyDescent="0.3">
      <c r="H134" s="61"/>
      <c r="I134" s="61"/>
      <c r="K134" s="61"/>
      <c r="L134" s="61"/>
      <c r="P134" s="95"/>
    </row>
    <row r="143" spans="8:16" x14ac:dyDescent="0.3">
      <c r="H143" s="115"/>
      <c r="I143" s="115"/>
      <c r="J143" s="115"/>
      <c r="L143" s="115"/>
    </row>
  </sheetData>
  <mergeCells count="2">
    <mergeCell ref="A6:D6"/>
    <mergeCell ref="A7:D7"/>
  </mergeCells>
  <pageMargins left="0.7" right="0.7" top="0.75" bottom="0.75" header="0.3" footer="0.3"/>
  <pageSetup scale="6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A24D4-6A5C-4A42-99A0-FE036DBE33CD}">
  <dimension ref="A1:I44"/>
  <sheetViews>
    <sheetView showGridLines="0" workbookViewId="0">
      <selection activeCell="E27" sqref="E27"/>
    </sheetView>
  </sheetViews>
  <sheetFormatPr baseColWidth="10" defaultColWidth="10.7265625" defaultRowHeight="12" x14ac:dyDescent="0.3"/>
  <cols>
    <col min="1" max="1" width="17" style="73" customWidth="1"/>
    <col min="2" max="2" width="12" style="73" customWidth="1"/>
    <col min="3" max="3" width="14.54296875" style="73" customWidth="1"/>
    <col min="4" max="4" width="46.453125" style="73" bestFit="1" customWidth="1"/>
    <col min="5" max="5" width="12.26953125" style="73" bestFit="1" customWidth="1"/>
    <col min="6" max="16384" width="10.7265625" style="73"/>
  </cols>
  <sheetData>
    <row r="1" spans="1:9" x14ac:dyDescent="0.3">
      <c r="A1" s="163"/>
      <c r="B1" s="163"/>
    </row>
    <row r="2" spans="1:9" x14ac:dyDescent="0.3">
      <c r="A2" s="163"/>
      <c r="B2" s="163"/>
    </row>
    <row r="3" spans="1:9" x14ac:dyDescent="0.3">
      <c r="A3" s="163"/>
      <c r="B3" s="163"/>
    </row>
    <row r="4" spans="1:9" x14ac:dyDescent="0.3">
      <c r="A4" s="163"/>
      <c r="B4" s="163"/>
    </row>
    <row r="5" spans="1:9" x14ac:dyDescent="0.3">
      <c r="A5" s="163" t="s">
        <v>48</v>
      </c>
      <c r="B5" s="163"/>
    </row>
    <row r="6" spans="1:9" x14ac:dyDescent="0.3">
      <c r="A6" s="163" t="s">
        <v>49</v>
      </c>
      <c r="B6" s="163"/>
    </row>
    <row r="7" spans="1:9" x14ac:dyDescent="0.3">
      <c r="A7" s="164"/>
      <c r="B7" s="164"/>
      <c r="C7" s="300" t="s">
        <v>50</v>
      </c>
      <c r="D7" s="300"/>
      <c r="E7" s="164"/>
    </row>
    <row r="8" spans="1:9" x14ac:dyDescent="0.3">
      <c r="B8" s="166"/>
      <c r="C8" s="301" t="s">
        <v>548</v>
      </c>
      <c r="D8" s="302"/>
      <c r="E8" s="166"/>
    </row>
    <row r="9" spans="1:9" x14ac:dyDescent="0.3">
      <c r="B9" s="166"/>
      <c r="C9" s="165"/>
      <c r="D9" s="165"/>
      <c r="E9" s="166"/>
    </row>
    <row r="10" spans="1:9" x14ac:dyDescent="0.3">
      <c r="B10" s="167"/>
      <c r="C10" s="167"/>
      <c r="D10" s="167"/>
      <c r="E10" s="167"/>
    </row>
    <row r="11" spans="1:9" x14ac:dyDescent="0.3">
      <c r="A11" s="168" t="s">
        <v>51</v>
      </c>
      <c r="B11" s="166" t="s">
        <v>385</v>
      </c>
      <c r="E11" s="169"/>
    </row>
    <row r="12" spans="1:9" ht="12.5" thickBot="1" x14ac:dyDescent="0.35">
      <c r="A12" s="170"/>
      <c r="B12" s="170"/>
      <c r="C12" s="169"/>
      <c r="D12" s="171"/>
      <c r="E12" s="169"/>
    </row>
    <row r="13" spans="1:9" ht="13" thickTop="1" thickBot="1" x14ac:dyDescent="0.35">
      <c r="A13" s="148" t="s">
        <v>37</v>
      </c>
      <c r="B13" s="148" t="s">
        <v>53</v>
      </c>
      <c r="C13" s="148" t="s">
        <v>52</v>
      </c>
      <c r="D13" s="148" t="s">
        <v>54</v>
      </c>
      <c r="E13" s="149" t="s">
        <v>40</v>
      </c>
    </row>
    <row r="14" spans="1:9" ht="12.5" thickTop="1" x14ac:dyDescent="0.3">
      <c r="A14" s="224">
        <v>45175</v>
      </c>
      <c r="B14" s="227">
        <v>96</v>
      </c>
      <c r="C14" s="221"/>
      <c r="D14" s="226" t="s">
        <v>419</v>
      </c>
      <c r="E14" s="220">
        <v>60000</v>
      </c>
      <c r="F14" s="60"/>
      <c r="G14" s="60"/>
      <c r="H14" s="60"/>
      <c r="I14" s="60"/>
    </row>
    <row r="15" spans="1:9" x14ac:dyDescent="0.3">
      <c r="A15" s="224"/>
      <c r="B15" s="221"/>
      <c r="C15" s="221"/>
      <c r="D15" s="226"/>
      <c r="E15" s="220"/>
      <c r="F15" s="60"/>
      <c r="G15" s="60"/>
      <c r="H15" s="60"/>
      <c r="I15" s="60"/>
    </row>
    <row r="16" spans="1:9" x14ac:dyDescent="0.3">
      <c r="A16" s="224"/>
      <c r="B16" s="221"/>
      <c r="C16" s="221"/>
      <c r="D16" s="226"/>
      <c r="E16" s="220"/>
      <c r="F16" s="60"/>
      <c r="G16" s="60"/>
      <c r="H16" s="60"/>
      <c r="I16" s="60"/>
    </row>
    <row r="17" spans="1:9" x14ac:dyDescent="0.3">
      <c r="A17" s="224"/>
      <c r="B17" s="221"/>
      <c r="C17" s="221"/>
      <c r="D17" s="226"/>
      <c r="E17" s="220"/>
      <c r="F17" s="60"/>
      <c r="G17" s="60"/>
      <c r="H17" s="60"/>
      <c r="I17" s="60"/>
    </row>
    <row r="18" spans="1:9" x14ac:dyDescent="0.3">
      <c r="A18" s="224"/>
      <c r="B18" s="221"/>
      <c r="C18" s="221"/>
      <c r="D18" s="226"/>
      <c r="E18" s="220"/>
      <c r="F18" s="60"/>
      <c r="G18" s="60"/>
      <c r="H18" s="60"/>
      <c r="I18" s="60"/>
    </row>
    <row r="19" spans="1:9" x14ac:dyDescent="0.3">
      <c r="A19" s="224"/>
      <c r="B19" s="221"/>
      <c r="C19" s="221"/>
      <c r="D19" s="226"/>
      <c r="E19" s="220"/>
      <c r="F19" s="60"/>
      <c r="G19" s="60"/>
      <c r="H19" s="60"/>
      <c r="I19" s="60"/>
    </row>
    <row r="20" spans="1:9" ht="12.5" thickBot="1" x14ac:dyDescent="0.35">
      <c r="A20" s="155"/>
      <c r="B20" s="156"/>
      <c r="C20" s="156"/>
      <c r="D20" s="157"/>
      <c r="E20" s="158">
        <f>SUM(E14:E19)</f>
        <v>60000</v>
      </c>
      <c r="F20" s="60"/>
      <c r="G20" s="60"/>
      <c r="H20" s="60"/>
      <c r="I20" s="60"/>
    </row>
    <row r="21" spans="1:9" ht="12.5" thickTop="1" x14ac:dyDescent="0.3">
      <c r="A21" s="303" t="s">
        <v>55</v>
      </c>
      <c r="B21" s="304"/>
      <c r="C21" s="304"/>
      <c r="D21" s="305"/>
      <c r="E21" s="175">
        <f>+GETPIVOTDATA("'SALDOS'",'Balance Query'!$A$4,"Cuenta","1-1-04-001","Descripción","ANTICIPOS A PROVEEDORES                                     ","PCTIPO","Activo")</f>
        <v>60000</v>
      </c>
      <c r="F21" s="60"/>
      <c r="G21" s="60"/>
      <c r="H21" s="60"/>
      <c r="I21" s="60"/>
    </row>
    <row r="22" spans="1:9" ht="12.5" thickBot="1" x14ac:dyDescent="0.35">
      <c r="A22" s="306" t="s">
        <v>47</v>
      </c>
      <c r="B22" s="307"/>
      <c r="C22" s="307"/>
      <c r="D22" s="308"/>
      <c r="E22" s="176">
        <f>+E20-E21</f>
        <v>0</v>
      </c>
      <c r="F22" s="60"/>
      <c r="G22" s="60"/>
      <c r="H22" s="60"/>
      <c r="I22" s="60"/>
    </row>
    <row r="23" spans="1:9" ht="12.5" thickTop="1" x14ac:dyDescent="0.3">
      <c r="B23" s="60"/>
      <c r="C23" s="60"/>
      <c r="D23" s="60"/>
      <c r="E23" s="60"/>
      <c r="F23" s="60"/>
      <c r="G23" s="60"/>
      <c r="H23" s="60"/>
      <c r="I23" s="60"/>
    </row>
    <row r="24" spans="1:9" x14ac:dyDescent="0.3">
      <c r="B24" s="60"/>
      <c r="C24" s="60"/>
      <c r="D24" s="60"/>
      <c r="E24" s="60"/>
      <c r="F24" s="60"/>
      <c r="G24" s="60"/>
      <c r="H24" s="60"/>
      <c r="I24" s="60"/>
    </row>
    <row r="25" spans="1:9" x14ac:dyDescent="0.3">
      <c r="B25" s="60"/>
      <c r="C25" s="60"/>
      <c r="D25" s="60"/>
      <c r="E25" s="60"/>
      <c r="F25" s="60"/>
      <c r="G25" s="60"/>
      <c r="H25" s="60"/>
      <c r="I25" s="60"/>
    </row>
    <row r="26" spans="1:9" x14ac:dyDescent="0.3">
      <c r="B26" s="60"/>
      <c r="C26" s="60"/>
      <c r="D26" s="60"/>
      <c r="E26" s="60"/>
      <c r="F26" s="60"/>
      <c r="G26" s="60"/>
      <c r="H26" s="60"/>
      <c r="I26" s="60"/>
    </row>
    <row r="27" spans="1:9" x14ac:dyDescent="0.3">
      <c r="B27" s="60"/>
      <c r="C27" s="60"/>
      <c r="D27" s="60"/>
      <c r="E27" s="60"/>
      <c r="F27" s="60"/>
      <c r="G27" s="60"/>
      <c r="H27" s="60"/>
      <c r="I27" s="60"/>
    </row>
    <row r="28" spans="1:9" x14ac:dyDescent="0.3">
      <c r="B28" s="60"/>
      <c r="C28" s="60"/>
      <c r="D28" s="60"/>
      <c r="E28" s="60"/>
      <c r="F28" s="60"/>
      <c r="G28" s="60"/>
      <c r="H28" s="60"/>
      <c r="I28" s="60"/>
    </row>
    <row r="29" spans="1:9" x14ac:dyDescent="0.3">
      <c r="B29" s="60"/>
      <c r="C29" s="60"/>
      <c r="D29" s="60"/>
      <c r="E29" s="60"/>
      <c r="F29" s="60"/>
      <c r="G29" s="60"/>
      <c r="H29" s="60"/>
      <c r="I29" s="60"/>
    </row>
    <row r="30" spans="1:9" x14ac:dyDescent="0.3">
      <c r="B30" s="60"/>
      <c r="C30" s="60"/>
      <c r="D30" s="60"/>
      <c r="E30" s="60"/>
      <c r="F30" s="60"/>
      <c r="G30" s="60"/>
      <c r="H30" s="60"/>
      <c r="I30" s="60"/>
    </row>
    <row r="31" spans="1:9" x14ac:dyDescent="0.3">
      <c r="B31" s="60"/>
      <c r="C31" s="60"/>
      <c r="D31" s="60"/>
      <c r="E31" s="60"/>
      <c r="F31" s="60"/>
      <c r="G31" s="60"/>
      <c r="H31" s="60"/>
      <c r="I31" s="60"/>
    </row>
    <row r="32" spans="1:9" x14ac:dyDescent="0.3">
      <c r="B32" s="60"/>
      <c r="C32" s="60"/>
      <c r="D32" s="60"/>
      <c r="E32" s="60"/>
      <c r="F32" s="60"/>
      <c r="G32" s="60"/>
      <c r="H32" s="60"/>
      <c r="I32" s="60"/>
    </row>
    <row r="33" spans="2:9" x14ac:dyDescent="0.3">
      <c r="B33" s="60"/>
      <c r="C33" s="60"/>
      <c r="D33" s="60"/>
      <c r="E33" s="60"/>
      <c r="F33" s="60"/>
      <c r="G33" s="60"/>
      <c r="H33" s="60"/>
      <c r="I33" s="60"/>
    </row>
    <row r="34" spans="2:9" x14ac:dyDescent="0.3">
      <c r="B34" s="60"/>
      <c r="C34" s="60"/>
      <c r="D34" s="60"/>
      <c r="E34" s="60"/>
      <c r="F34" s="60"/>
      <c r="G34" s="60"/>
      <c r="H34" s="60"/>
      <c r="I34" s="60"/>
    </row>
    <row r="35" spans="2:9" x14ac:dyDescent="0.3">
      <c r="B35" s="60"/>
      <c r="C35" s="60"/>
      <c r="D35" s="60"/>
      <c r="E35" s="60"/>
      <c r="F35" s="60"/>
      <c r="G35" s="60"/>
      <c r="H35" s="60"/>
      <c r="I35" s="60"/>
    </row>
    <row r="36" spans="2:9" x14ac:dyDescent="0.3">
      <c r="B36" s="60"/>
      <c r="C36" s="60"/>
      <c r="D36" s="60"/>
      <c r="E36" s="60"/>
      <c r="F36" s="60"/>
      <c r="G36" s="60"/>
      <c r="H36" s="60"/>
      <c r="I36" s="60"/>
    </row>
    <row r="37" spans="2:9" x14ac:dyDescent="0.3">
      <c r="B37" s="60"/>
      <c r="C37" s="60"/>
      <c r="D37" s="60"/>
      <c r="E37" s="60"/>
      <c r="F37" s="60"/>
      <c r="G37" s="60"/>
      <c r="H37" s="60"/>
      <c r="I37" s="60"/>
    </row>
    <row r="38" spans="2:9" x14ac:dyDescent="0.3">
      <c r="B38" s="60"/>
      <c r="C38" s="60"/>
      <c r="D38" s="60"/>
      <c r="E38" s="60"/>
      <c r="F38" s="60"/>
      <c r="G38" s="60"/>
      <c r="H38" s="60"/>
      <c r="I38" s="60"/>
    </row>
    <row r="39" spans="2:9" x14ac:dyDescent="0.3">
      <c r="B39" s="60"/>
      <c r="C39" s="60"/>
      <c r="D39" s="60"/>
      <c r="E39" s="60"/>
      <c r="F39" s="60"/>
      <c r="G39" s="60"/>
      <c r="H39" s="60"/>
      <c r="I39" s="60"/>
    </row>
    <row r="40" spans="2:9" x14ac:dyDescent="0.3">
      <c r="B40" s="60"/>
      <c r="C40" s="60"/>
      <c r="D40" s="60"/>
      <c r="E40" s="60"/>
      <c r="F40" s="60"/>
      <c r="G40" s="60"/>
      <c r="H40" s="60"/>
      <c r="I40" s="60"/>
    </row>
    <row r="41" spans="2:9" x14ac:dyDescent="0.3">
      <c r="B41" s="60"/>
      <c r="C41" s="60"/>
      <c r="D41" s="60"/>
      <c r="E41" s="60"/>
      <c r="F41" s="60"/>
      <c r="G41" s="60"/>
      <c r="H41" s="60"/>
      <c r="I41" s="60"/>
    </row>
    <row r="42" spans="2:9" x14ac:dyDescent="0.3">
      <c r="B42" s="60"/>
      <c r="C42" s="60"/>
      <c r="D42" s="60"/>
      <c r="E42" s="60"/>
      <c r="F42" s="60"/>
      <c r="G42" s="60"/>
      <c r="H42" s="60"/>
      <c r="I42" s="60"/>
    </row>
    <row r="43" spans="2:9" x14ac:dyDescent="0.3">
      <c r="B43" s="60"/>
      <c r="C43" s="60"/>
      <c r="D43" s="60"/>
      <c r="E43" s="60"/>
      <c r="F43" s="60"/>
      <c r="G43" s="60"/>
      <c r="H43" s="60"/>
      <c r="I43" s="60"/>
    </row>
    <row r="44" spans="2:9" x14ac:dyDescent="0.3">
      <c r="B44" s="60"/>
      <c r="C44" s="60"/>
      <c r="D44" s="60"/>
      <c r="E44" s="60"/>
      <c r="F44" s="60"/>
      <c r="G44" s="60"/>
      <c r="H44" s="60"/>
      <c r="I44" s="60"/>
    </row>
  </sheetData>
  <mergeCells count="4">
    <mergeCell ref="C7:D7"/>
    <mergeCell ref="C8:D8"/>
    <mergeCell ref="A21:D21"/>
    <mergeCell ref="A22:D2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7"/>
  <sheetViews>
    <sheetView showGridLines="0" workbookViewId="0">
      <selection activeCell="B8" sqref="B8:C8"/>
    </sheetView>
  </sheetViews>
  <sheetFormatPr baseColWidth="10" defaultColWidth="10.7265625" defaultRowHeight="11" x14ac:dyDescent="0.3"/>
  <cols>
    <col min="1" max="1" width="12.54296875" style="6" customWidth="1"/>
    <col min="2" max="2" width="14.26953125" style="6" customWidth="1"/>
    <col min="3" max="3" width="50.26953125" style="6" bestFit="1" customWidth="1"/>
    <col min="4" max="16384" width="10.7265625" style="6"/>
  </cols>
  <sheetData>
    <row r="1" spans="1:4" x14ac:dyDescent="0.3">
      <c r="A1" s="7"/>
    </row>
    <row r="2" spans="1:4" x14ac:dyDescent="0.3">
      <c r="A2" s="7"/>
    </row>
    <row r="3" spans="1:4" x14ac:dyDescent="0.3">
      <c r="A3" s="7"/>
    </row>
    <row r="4" spans="1:4" x14ac:dyDescent="0.3">
      <c r="A4" s="7"/>
    </row>
    <row r="5" spans="1:4" x14ac:dyDescent="0.3">
      <c r="A5" s="7" t="s">
        <v>48</v>
      </c>
    </row>
    <row r="6" spans="1:4" x14ac:dyDescent="0.3">
      <c r="A6" s="7" t="s">
        <v>49</v>
      </c>
    </row>
    <row r="7" spans="1:4" x14ac:dyDescent="0.3">
      <c r="A7" s="8"/>
      <c r="B7" s="315" t="s">
        <v>50</v>
      </c>
      <c r="C7" s="315"/>
      <c r="D7" s="8"/>
    </row>
    <row r="8" spans="1:4" x14ac:dyDescent="0.3">
      <c r="B8" s="316" t="str">
        <f>+'Anticipo Sueldo'!B8:C8</f>
        <v>AL 31 de Octubre  2024</v>
      </c>
      <c r="C8" s="317"/>
      <c r="D8" s="9"/>
    </row>
    <row r="9" spans="1:4" x14ac:dyDescent="0.3">
      <c r="B9" s="9"/>
      <c r="C9" s="10"/>
      <c r="D9" s="9"/>
    </row>
    <row r="10" spans="1:4" x14ac:dyDescent="0.3">
      <c r="B10" s="11"/>
      <c r="C10" s="11"/>
      <c r="D10" s="11"/>
    </row>
    <row r="11" spans="1:4" x14ac:dyDescent="0.3">
      <c r="A11" s="12" t="s">
        <v>51</v>
      </c>
      <c r="B11" s="19" t="s">
        <v>63</v>
      </c>
      <c r="D11" s="13"/>
    </row>
    <row r="12" spans="1:4" ht="11.5" thickBot="1" x14ac:dyDescent="0.35">
      <c r="A12" s="14"/>
      <c r="B12" s="13"/>
      <c r="C12" s="15"/>
      <c r="D12" s="13"/>
    </row>
    <row r="13" spans="1:4" ht="12" thickTop="1" thickBot="1" x14ac:dyDescent="0.35">
      <c r="A13" s="1" t="s">
        <v>37</v>
      </c>
      <c r="B13" s="1" t="s">
        <v>53</v>
      </c>
      <c r="C13" s="1" t="s">
        <v>54</v>
      </c>
      <c r="D13" s="2" t="s">
        <v>40</v>
      </c>
    </row>
    <row r="14" spans="1:4" ht="11.5" thickTop="1" x14ac:dyDescent="0.3">
      <c r="A14" s="20"/>
      <c r="B14" s="16"/>
      <c r="C14" s="17"/>
      <c r="D14" s="21"/>
    </row>
    <row r="15" spans="1:4" x14ac:dyDescent="0.3">
      <c r="A15" s="20"/>
      <c r="B15" s="18"/>
      <c r="C15" s="17"/>
      <c r="D15" s="21"/>
    </row>
    <row r="16" spans="1:4" x14ac:dyDescent="0.3">
      <c r="A16" s="20"/>
      <c r="B16" s="18"/>
      <c r="C16" s="17"/>
      <c r="D16" s="21"/>
    </row>
    <row r="17" spans="1:4" x14ac:dyDescent="0.3">
      <c r="A17" s="20"/>
      <c r="B17" s="18"/>
      <c r="C17" s="17"/>
      <c r="D17" s="21"/>
    </row>
    <row r="18" spans="1:4" x14ac:dyDescent="0.3">
      <c r="A18" s="20"/>
      <c r="B18" s="18"/>
      <c r="C18" s="17"/>
      <c r="D18" s="21"/>
    </row>
    <row r="19" spans="1:4" x14ac:dyDescent="0.3">
      <c r="A19" s="20"/>
      <c r="B19" s="18"/>
      <c r="C19" s="17"/>
      <c r="D19" s="21"/>
    </row>
    <row r="20" spans="1:4" x14ac:dyDescent="0.3">
      <c r="A20" s="20"/>
      <c r="B20" s="18"/>
      <c r="C20" s="17"/>
      <c r="D20" s="21"/>
    </row>
    <row r="21" spans="1:4" x14ac:dyDescent="0.3">
      <c r="A21" s="20"/>
      <c r="B21" s="18"/>
      <c r="C21" s="17"/>
      <c r="D21" s="21"/>
    </row>
    <row r="22" spans="1:4" x14ac:dyDescent="0.3">
      <c r="A22" s="20"/>
      <c r="B22" s="18"/>
      <c r="C22" s="17"/>
      <c r="D22" s="21"/>
    </row>
    <row r="23" spans="1:4" x14ac:dyDescent="0.3">
      <c r="A23" s="20"/>
      <c r="B23" s="18"/>
      <c r="C23" s="17"/>
      <c r="D23" s="21"/>
    </row>
    <row r="24" spans="1:4" ht="11.5" thickBot="1" x14ac:dyDescent="0.35">
      <c r="A24" s="3"/>
      <c r="B24" s="4"/>
      <c r="C24" s="5"/>
      <c r="D24" s="22">
        <f>SUM(D14:D23)</f>
        <v>0</v>
      </c>
    </row>
    <row r="25" spans="1:4" ht="11.5" thickTop="1" x14ac:dyDescent="0.3">
      <c r="A25" s="309" t="s">
        <v>55</v>
      </c>
      <c r="B25" s="310"/>
      <c r="C25" s="311"/>
      <c r="D25" s="23">
        <f>+GETPIVOTDATA("'SALDOS'",'Balance Query'!$A$4,"Cuenta","1-1-04-001","Descripción","ANTICIPOS A PROVEEDORES                                     ","PCTIPO","Activo")</f>
        <v>60000</v>
      </c>
    </row>
    <row r="26" spans="1:4" ht="11.5" thickBot="1" x14ac:dyDescent="0.35">
      <c r="A26" s="312" t="s">
        <v>47</v>
      </c>
      <c r="B26" s="313"/>
      <c r="C26" s="314"/>
      <c r="D26" s="24">
        <f>-D24+D25</f>
        <v>60000</v>
      </c>
    </row>
    <row r="27" spans="1:4" ht="11.5" thickTop="1" x14ac:dyDescent="0.3"/>
  </sheetData>
  <mergeCells count="4">
    <mergeCell ref="A25:C25"/>
    <mergeCell ref="A26:C26"/>
    <mergeCell ref="B7:C7"/>
    <mergeCell ref="B8:C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13224-C14A-43BE-87CC-FD58B2300A83}">
  <dimension ref="A1:H45"/>
  <sheetViews>
    <sheetView showGridLines="0" workbookViewId="0">
      <selection activeCell="C8" sqref="C8:D8"/>
    </sheetView>
  </sheetViews>
  <sheetFormatPr baseColWidth="10" defaultColWidth="10.7265625" defaultRowHeight="12" x14ac:dyDescent="0.3"/>
  <cols>
    <col min="1" max="1" width="17" style="73" customWidth="1"/>
    <col min="2" max="2" width="12" style="73" customWidth="1"/>
    <col min="3" max="3" width="46.453125" style="73" bestFit="1" customWidth="1"/>
    <col min="4" max="4" width="12.26953125" style="73" bestFit="1" customWidth="1"/>
    <col min="5" max="16384" width="10.7265625" style="73"/>
  </cols>
  <sheetData>
    <row r="1" spans="1:8" x14ac:dyDescent="0.3">
      <c r="A1" s="163"/>
      <c r="B1" s="163"/>
    </row>
    <row r="2" spans="1:8" x14ac:dyDescent="0.3">
      <c r="A2" s="163"/>
      <c r="B2" s="163"/>
    </row>
    <row r="3" spans="1:8" x14ac:dyDescent="0.3">
      <c r="A3" s="163"/>
      <c r="B3" s="163"/>
    </row>
    <row r="4" spans="1:8" x14ac:dyDescent="0.3">
      <c r="A4" s="163"/>
      <c r="B4" s="163"/>
    </row>
    <row r="5" spans="1:8" x14ac:dyDescent="0.3">
      <c r="A5" s="163" t="s">
        <v>48</v>
      </c>
      <c r="B5" s="163"/>
    </row>
    <row r="6" spans="1:8" x14ac:dyDescent="0.3">
      <c r="A6" s="163" t="s">
        <v>49</v>
      </c>
      <c r="B6" s="163"/>
    </row>
    <row r="7" spans="1:8" x14ac:dyDescent="0.3">
      <c r="A7" s="164"/>
      <c r="B7" s="164"/>
      <c r="C7" s="300" t="s">
        <v>50</v>
      </c>
      <c r="D7" s="300"/>
    </row>
    <row r="8" spans="1:8" x14ac:dyDescent="0.3">
      <c r="B8" s="166"/>
      <c r="C8" s="301" t="s">
        <v>548</v>
      </c>
      <c r="D8" s="302"/>
    </row>
    <row r="9" spans="1:8" x14ac:dyDescent="0.3">
      <c r="B9" s="166"/>
      <c r="C9" s="165"/>
      <c r="D9" s="166"/>
    </row>
    <row r="10" spans="1:8" x14ac:dyDescent="0.3">
      <c r="B10" s="167"/>
      <c r="C10" s="167"/>
      <c r="D10" s="167"/>
    </row>
    <row r="11" spans="1:8" x14ac:dyDescent="0.3">
      <c r="A11" s="168" t="s">
        <v>51</v>
      </c>
      <c r="B11" s="166" t="s">
        <v>225</v>
      </c>
      <c r="D11" s="169"/>
    </row>
    <row r="12" spans="1:8" ht="12.5" thickBot="1" x14ac:dyDescent="0.35">
      <c r="A12" s="170"/>
      <c r="B12" s="170"/>
      <c r="C12" s="171"/>
      <c r="D12" s="169"/>
    </row>
    <row r="13" spans="1:8" ht="13" thickTop="1" thickBot="1" x14ac:dyDescent="0.35">
      <c r="A13" s="148" t="s">
        <v>37</v>
      </c>
      <c r="B13" s="148" t="s">
        <v>53</v>
      </c>
      <c r="C13" s="148" t="s">
        <v>54</v>
      </c>
      <c r="D13" s="149" t="s">
        <v>40</v>
      </c>
    </row>
    <row r="14" spans="1:8" ht="12.5" thickTop="1" x14ac:dyDescent="0.3">
      <c r="A14" s="224">
        <v>45198</v>
      </c>
      <c r="B14" s="227">
        <v>68</v>
      </c>
      <c r="C14" s="226" t="s">
        <v>405</v>
      </c>
      <c r="D14" s="220">
        <v>-73665</v>
      </c>
      <c r="E14" s="60"/>
      <c r="F14" s="60"/>
      <c r="G14" s="60"/>
      <c r="H14" s="60"/>
    </row>
    <row r="15" spans="1:8" x14ac:dyDescent="0.3">
      <c r="A15" s="224">
        <v>45198</v>
      </c>
      <c r="B15" s="227">
        <v>68</v>
      </c>
      <c r="C15" s="226" t="s">
        <v>406</v>
      </c>
      <c r="D15" s="220">
        <v>-73665</v>
      </c>
      <c r="E15" s="60"/>
      <c r="F15" s="60"/>
      <c r="G15" s="60"/>
      <c r="H15" s="60"/>
    </row>
    <row r="16" spans="1:8" x14ac:dyDescent="0.3">
      <c r="A16" s="224"/>
      <c r="B16" s="227"/>
      <c r="C16" s="226"/>
      <c r="D16" s="220"/>
      <c r="E16" s="60"/>
      <c r="F16" s="60"/>
      <c r="G16" s="60"/>
      <c r="H16" s="60"/>
    </row>
    <row r="17" spans="1:8" x14ac:dyDescent="0.3">
      <c r="A17" s="224"/>
      <c r="B17" s="227"/>
      <c r="C17" s="226"/>
      <c r="D17" s="220"/>
      <c r="E17" s="60"/>
      <c r="F17" s="60"/>
      <c r="G17" s="60"/>
      <c r="H17" s="60"/>
    </row>
    <row r="18" spans="1:8" x14ac:dyDescent="0.3">
      <c r="A18" s="224"/>
      <c r="B18" s="221"/>
      <c r="C18" s="226"/>
      <c r="D18" s="220"/>
      <c r="E18" s="60"/>
      <c r="F18" s="60"/>
      <c r="G18" s="60"/>
      <c r="H18" s="60"/>
    </row>
    <row r="19" spans="1:8" x14ac:dyDescent="0.3">
      <c r="A19" s="224"/>
      <c r="B19" s="221"/>
      <c r="C19" s="226"/>
      <c r="D19" s="220"/>
      <c r="E19" s="60"/>
      <c r="F19" s="60"/>
      <c r="G19" s="60"/>
      <c r="H19" s="60"/>
    </row>
    <row r="20" spans="1:8" x14ac:dyDescent="0.3">
      <c r="A20" s="224"/>
      <c r="B20" s="221"/>
      <c r="C20" s="226"/>
      <c r="D20" s="220"/>
      <c r="E20" s="60"/>
      <c r="F20" s="60"/>
      <c r="G20" s="60"/>
      <c r="H20" s="60"/>
    </row>
    <row r="21" spans="1:8" ht="12.5" thickBot="1" x14ac:dyDescent="0.35">
      <c r="A21" s="155"/>
      <c r="B21" s="156"/>
      <c r="C21" s="157"/>
      <c r="D21" s="158">
        <f>SUM(D14:D20)</f>
        <v>-147330</v>
      </c>
      <c r="E21" s="60"/>
      <c r="F21" s="60"/>
      <c r="G21" s="60"/>
      <c r="H21" s="60"/>
    </row>
    <row r="22" spans="1:8" ht="12.5" thickTop="1" x14ac:dyDescent="0.3">
      <c r="A22" s="303" t="s">
        <v>55</v>
      </c>
      <c r="B22" s="304"/>
      <c r="C22" s="305"/>
      <c r="D22" s="175">
        <f>+GETPIVOTDATA("'SALDOS'",'Balance Query'!$A$4,"Cuenta","1-1-04-002","Descripción","ANTICIPO DE SUELDOS","PCTIPO","Activo")</f>
        <v>-147330</v>
      </c>
      <c r="E22" s="60"/>
      <c r="F22" s="60"/>
      <c r="G22" s="60"/>
      <c r="H22" s="60"/>
    </row>
    <row r="23" spans="1:8" ht="12.5" thickBot="1" x14ac:dyDescent="0.35">
      <c r="A23" s="306" t="s">
        <v>47</v>
      </c>
      <c r="B23" s="307"/>
      <c r="C23" s="308"/>
      <c r="D23" s="176">
        <f>+D21-D22</f>
        <v>0</v>
      </c>
      <c r="E23" s="60"/>
      <c r="F23" s="60"/>
      <c r="G23" s="60"/>
      <c r="H23" s="60"/>
    </row>
    <row r="24" spans="1:8" ht="12.5" thickTop="1" x14ac:dyDescent="0.3">
      <c r="B24" s="60"/>
      <c r="C24" s="60"/>
      <c r="D24" s="60"/>
      <c r="E24" s="60"/>
      <c r="F24" s="60"/>
      <c r="G24" s="60"/>
      <c r="H24" s="60"/>
    </row>
    <row r="25" spans="1:8" x14ac:dyDescent="0.3">
      <c r="B25" s="60"/>
      <c r="C25" s="60"/>
      <c r="D25" s="60"/>
      <c r="E25" s="60"/>
      <c r="F25" s="60"/>
      <c r="G25" s="60"/>
      <c r="H25" s="60"/>
    </row>
    <row r="26" spans="1:8" x14ac:dyDescent="0.3">
      <c r="B26" s="60"/>
      <c r="C26" s="60"/>
      <c r="D26" s="60"/>
      <c r="E26" s="60"/>
      <c r="F26" s="60"/>
      <c r="G26" s="60"/>
      <c r="H26" s="60"/>
    </row>
    <row r="27" spans="1:8" x14ac:dyDescent="0.3">
      <c r="B27" s="60"/>
      <c r="C27" s="60"/>
      <c r="D27" s="60"/>
      <c r="E27" s="60"/>
      <c r="F27" s="60"/>
      <c r="G27" s="60"/>
      <c r="H27" s="60"/>
    </row>
    <row r="28" spans="1:8" x14ac:dyDescent="0.3">
      <c r="B28" s="60"/>
      <c r="C28" s="60"/>
      <c r="D28" s="60"/>
      <c r="E28" s="60"/>
      <c r="F28" s="60"/>
      <c r="G28" s="60"/>
      <c r="H28" s="60"/>
    </row>
    <row r="29" spans="1:8" x14ac:dyDescent="0.3">
      <c r="B29" s="60"/>
      <c r="C29" s="60"/>
      <c r="D29" s="60"/>
      <c r="E29" s="60"/>
      <c r="F29" s="60"/>
      <c r="G29" s="60"/>
      <c r="H29" s="60"/>
    </row>
    <row r="30" spans="1:8" x14ac:dyDescent="0.3">
      <c r="B30" s="60"/>
      <c r="C30" s="60"/>
      <c r="D30" s="60"/>
      <c r="E30" s="60"/>
      <c r="F30" s="60"/>
      <c r="G30" s="60"/>
      <c r="H30" s="60"/>
    </row>
    <row r="31" spans="1:8" x14ac:dyDescent="0.3">
      <c r="B31" s="60"/>
      <c r="C31" s="60"/>
      <c r="D31" s="60"/>
      <c r="E31" s="60"/>
      <c r="F31" s="60"/>
      <c r="G31" s="60"/>
      <c r="H31" s="60"/>
    </row>
    <row r="32" spans="1:8" x14ac:dyDescent="0.3">
      <c r="B32" s="60"/>
      <c r="C32" s="60"/>
      <c r="D32" s="60"/>
      <c r="E32" s="60"/>
      <c r="F32" s="60"/>
      <c r="G32" s="60"/>
      <c r="H32" s="60"/>
    </row>
    <row r="33" spans="2:8" x14ac:dyDescent="0.3">
      <c r="B33" s="60"/>
      <c r="C33" s="60"/>
      <c r="D33" s="60"/>
      <c r="E33" s="60"/>
      <c r="F33" s="60"/>
      <c r="G33" s="60"/>
      <c r="H33" s="60"/>
    </row>
    <row r="34" spans="2:8" x14ac:dyDescent="0.3">
      <c r="B34" s="60"/>
      <c r="C34" s="60"/>
      <c r="D34" s="60"/>
      <c r="E34" s="60"/>
      <c r="F34" s="60"/>
      <c r="G34" s="60"/>
      <c r="H34" s="60"/>
    </row>
    <row r="35" spans="2:8" x14ac:dyDescent="0.3">
      <c r="B35" s="60"/>
      <c r="C35" s="60"/>
      <c r="D35" s="60"/>
      <c r="E35" s="60"/>
      <c r="F35" s="60"/>
      <c r="G35" s="60"/>
      <c r="H35" s="60"/>
    </row>
    <row r="36" spans="2:8" x14ac:dyDescent="0.3">
      <c r="B36" s="60"/>
      <c r="C36" s="60"/>
      <c r="D36" s="60"/>
      <c r="E36" s="60"/>
      <c r="F36" s="60"/>
      <c r="G36" s="60"/>
      <c r="H36" s="60"/>
    </row>
    <row r="37" spans="2:8" x14ac:dyDescent="0.3">
      <c r="B37" s="60"/>
      <c r="C37" s="60"/>
      <c r="D37" s="60"/>
      <c r="E37" s="60"/>
      <c r="F37" s="60"/>
      <c r="G37" s="60"/>
      <c r="H37" s="60"/>
    </row>
    <row r="38" spans="2:8" x14ac:dyDescent="0.3">
      <c r="B38" s="60"/>
      <c r="C38" s="60"/>
      <c r="D38" s="60"/>
      <c r="E38" s="60"/>
      <c r="F38" s="60"/>
      <c r="G38" s="60"/>
      <c r="H38" s="60"/>
    </row>
    <row r="39" spans="2:8" x14ac:dyDescent="0.3">
      <c r="B39" s="60"/>
      <c r="C39" s="60"/>
      <c r="D39" s="60"/>
      <c r="E39" s="60"/>
      <c r="F39" s="60"/>
      <c r="G39" s="60"/>
      <c r="H39" s="60"/>
    </row>
    <row r="40" spans="2:8" x14ac:dyDescent="0.3">
      <c r="B40" s="60"/>
      <c r="C40" s="60"/>
      <c r="D40" s="60"/>
      <c r="E40" s="60"/>
      <c r="F40" s="60"/>
      <c r="G40" s="60"/>
      <c r="H40" s="60"/>
    </row>
    <row r="41" spans="2:8" x14ac:dyDescent="0.3">
      <c r="B41" s="60"/>
      <c r="C41" s="60"/>
      <c r="D41" s="60"/>
      <c r="E41" s="60"/>
      <c r="F41" s="60"/>
      <c r="G41" s="60"/>
      <c r="H41" s="60"/>
    </row>
    <row r="42" spans="2:8" x14ac:dyDescent="0.3">
      <c r="B42" s="60"/>
      <c r="C42" s="60"/>
      <c r="D42" s="60"/>
      <c r="E42" s="60"/>
      <c r="F42" s="60"/>
      <c r="G42" s="60"/>
      <c r="H42" s="60"/>
    </row>
    <row r="43" spans="2:8" x14ac:dyDescent="0.3">
      <c r="B43" s="60"/>
      <c r="C43" s="60"/>
      <c r="D43" s="60"/>
      <c r="E43" s="60"/>
      <c r="F43" s="60"/>
      <c r="G43" s="60"/>
      <c r="H43" s="60"/>
    </row>
    <row r="44" spans="2:8" x14ac:dyDescent="0.3">
      <c r="B44" s="60"/>
      <c r="C44" s="60"/>
      <c r="D44" s="60"/>
      <c r="E44" s="60"/>
      <c r="F44" s="60"/>
      <c r="G44" s="60"/>
      <c r="H44" s="60"/>
    </row>
    <row r="45" spans="2:8" x14ac:dyDescent="0.3">
      <c r="B45" s="60"/>
      <c r="C45" s="60"/>
      <c r="D45" s="60"/>
      <c r="E45" s="60"/>
      <c r="F45" s="60"/>
      <c r="G45" s="60"/>
      <c r="H45" s="60"/>
    </row>
  </sheetData>
  <mergeCells count="4">
    <mergeCell ref="A22:C22"/>
    <mergeCell ref="A23:C23"/>
    <mergeCell ref="C7:D7"/>
    <mergeCell ref="C8:D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J47"/>
  <sheetViews>
    <sheetView showGridLines="0" workbookViewId="0">
      <selection activeCell="E32" sqref="E32"/>
    </sheetView>
  </sheetViews>
  <sheetFormatPr baseColWidth="10" defaultColWidth="10.7265625" defaultRowHeight="12" x14ac:dyDescent="0.3"/>
  <cols>
    <col min="1" max="1" width="17" style="73" customWidth="1"/>
    <col min="2" max="3" width="12" style="73" customWidth="1"/>
    <col min="4" max="4" width="14.54296875" style="73" customWidth="1"/>
    <col min="5" max="5" width="46.453125" style="73" bestFit="1" customWidth="1"/>
    <col min="6" max="6" width="12.26953125" style="73" bestFit="1" customWidth="1"/>
    <col min="7" max="7" width="10.7265625" style="73"/>
    <col min="8" max="8" width="24" style="73" bestFit="1" customWidth="1"/>
    <col min="9" max="16384" width="10.7265625" style="73"/>
  </cols>
  <sheetData>
    <row r="1" spans="1:10" x14ac:dyDescent="0.3">
      <c r="A1" s="163"/>
      <c r="B1" s="163"/>
      <c r="C1" s="163"/>
    </row>
    <row r="2" spans="1:10" x14ac:dyDescent="0.3">
      <c r="A2" s="163"/>
      <c r="B2" s="163"/>
      <c r="C2" s="163"/>
    </row>
    <row r="3" spans="1:10" x14ac:dyDescent="0.3">
      <c r="A3" s="163"/>
      <c r="B3" s="163"/>
      <c r="C3" s="163"/>
    </row>
    <row r="4" spans="1:10" x14ac:dyDescent="0.3">
      <c r="A4" s="163"/>
      <c r="B4" s="163"/>
      <c r="C4" s="163"/>
    </row>
    <row r="5" spans="1:10" x14ac:dyDescent="0.3">
      <c r="A5" s="163" t="s">
        <v>48</v>
      </c>
      <c r="B5" s="163"/>
      <c r="C5" s="163"/>
    </row>
    <row r="6" spans="1:10" x14ac:dyDescent="0.3">
      <c r="A6" s="163" t="s">
        <v>49</v>
      </c>
      <c r="B6" s="163"/>
      <c r="C6" s="163"/>
    </row>
    <row r="7" spans="1:10" x14ac:dyDescent="0.3">
      <c r="A7" s="164"/>
      <c r="B7" s="164"/>
      <c r="C7" s="164"/>
      <c r="D7" s="300" t="s">
        <v>50</v>
      </c>
      <c r="E7" s="300"/>
      <c r="F7" s="164"/>
    </row>
    <row r="8" spans="1:10" x14ac:dyDescent="0.3">
      <c r="B8" s="166"/>
      <c r="C8" s="166"/>
      <c r="D8" s="301" t="s">
        <v>548</v>
      </c>
      <c r="E8" s="302"/>
      <c r="F8" s="166"/>
    </row>
    <row r="9" spans="1:10" x14ac:dyDescent="0.3">
      <c r="B9" s="166"/>
      <c r="C9" s="166"/>
      <c r="D9" s="165"/>
      <c r="E9" s="165"/>
      <c r="F9" s="166"/>
    </row>
    <row r="10" spans="1:10" x14ac:dyDescent="0.3">
      <c r="B10" s="167"/>
      <c r="C10" s="167"/>
      <c r="D10" s="167"/>
      <c r="E10" s="167"/>
      <c r="F10" s="167"/>
    </row>
    <row r="11" spans="1:10" x14ac:dyDescent="0.3">
      <c r="A11" s="168" t="s">
        <v>51</v>
      </c>
      <c r="B11" s="166" t="s">
        <v>25</v>
      </c>
      <c r="C11" s="166"/>
      <c r="F11" s="169"/>
    </row>
    <row r="12" spans="1:10" ht="12.5" thickBot="1" x14ac:dyDescent="0.35">
      <c r="A12" s="170"/>
      <c r="B12" s="170"/>
      <c r="C12" s="170"/>
      <c r="D12" s="169"/>
      <c r="E12" s="171"/>
      <c r="F12" s="169"/>
    </row>
    <row r="13" spans="1:10" ht="13" thickTop="1" thickBot="1" x14ac:dyDescent="0.35">
      <c r="A13" s="148" t="s">
        <v>37</v>
      </c>
      <c r="B13" s="148" t="s">
        <v>465</v>
      </c>
      <c r="C13" s="148" t="s">
        <v>467</v>
      </c>
      <c r="D13" s="148" t="s">
        <v>52</v>
      </c>
      <c r="E13" s="148" t="s">
        <v>54</v>
      </c>
      <c r="F13" s="149" t="s">
        <v>40</v>
      </c>
    </row>
    <row r="14" spans="1:10" ht="12.5" thickTop="1" x14ac:dyDescent="0.3">
      <c r="A14" s="224">
        <v>45345</v>
      </c>
      <c r="B14" s="221" t="s">
        <v>466</v>
      </c>
      <c r="C14" s="225">
        <v>8882</v>
      </c>
      <c r="D14" s="221" t="s">
        <v>403</v>
      </c>
      <c r="E14" s="226" t="s">
        <v>404</v>
      </c>
      <c r="F14" s="220">
        <v>-10</v>
      </c>
      <c r="G14" s="60"/>
      <c r="H14" s="60"/>
      <c r="I14" s="60"/>
      <c r="J14" s="60"/>
    </row>
    <row r="15" spans="1:10" x14ac:dyDescent="0.3">
      <c r="A15" s="224">
        <v>45261</v>
      </c>
      <c r="B15" s="221" t="s">
        <v>466</v>
      </c>
      <c r="C15" s="225">
        <v>8632</v>
      </c>
      <c r="D15" s="221" t="s">
        <v>464</v>
      </c>
      <c r="E15" s="226" t="s">
        <v>593</v>
      </c>
      <c r="F15" s="220">
        <v>-70000</v>
      </c>
      <c r="G15" s="60"/>
      <c r="H15" s="223"/>
      <c r="I15" s="60"/>
      <c r="J15" s="60"/>
    </row>
    <row r="16" spans="1:10" x14ac:dyDescent="0.3">
      <c r="A16" s="224">
        <v>45626</v>
      </c>
      <c r="B16" s="221" t="s">
        <v>466</v>
      </c>
      <c r="C16" s="225">
        <v>9750</v>
      </c>
      <c r="D16" s="221" t="s">
        <v>464</v>
      </c>
      <c r="E16" s="226" t="s">
        <v>594</v>
      </c>
      <c r="F16" s="220">
        <v>-70000</v>
      </c>
      <c r="G16" s="60"/>
      <c r="H16" s="60"/>
      <c r="I16" s="60"/>
      <c r="J16" s="60"/>
    </row>
    <row r="17" spans="1:10" x14ac:dyDescent="0.3">
      <c r="A17" s="224">
        <v>45382</v>
      </c>
      <c r="B17" s="221" t="s">
        <v>466</v>
      </c>
      <c r="C17" s="225">
        <v>47180</v>
      </c>
      <c r="D17" s="221" t="s">
        <v>464</v>
      </c>
      <c r="E17" s="226" t="s">
        <v>595</v>
      </c>
      <c r="F17" s="220">
        <v>-35700</v>
      </c>
      <c r="G17" s="60"/>
      <c r="H17" s="60"/>
      <c r="I17" s="60"/>
      <c r="J17" s="60"/>
    </row>
    <row r="18" spans="1:10" x14ac:dyDescent="0.3">
      <c r="A18" s="224">
        <v>45382</v>
      </c>
      <c r="B18" s="221" t="s">
        <v>466</v>
      </c>
      <c r="C18" s="225">
        <v>47181</v>
      </c>
      <c r="D18" s="221" t="s">
        <v>464</v>
      </c>
      <c r="E18" s="226" t="s">
        <v>596</v>
      </c>
      <c r="F18" s="220">
        <v>-35700</v>
      </c>
      <c r="G18" s="60"/>
      <c r="H18" s="60"/>
      <c r="I18" s="60"/>
      <c r="J18" s="60"/>
    </row>
    <row r="19" spans="1:10" x14ac:dyDescent="0.3">
      <c r="A19" s="224">
        <v>45644</v>
      </c>
      <c r="B19" s="221" t="s">
        <v>466</v>
      </c>
      <c r="C19" s="225">
        <v>51280</v>
      </c>
      <c r="D19" s="221" t="s">
        <v>598</v>
      </c>
      <c r="E19" s="349" t="s">
        <v>597</v>
      </c>
      <c r="F19" s="220">
        <v>-51919</v>
      </c>
      <c r="G19" s="60"/>
      <c r="H19" s="60"/>
      <c r="I19" s="60"/>
      <c r="J19" s="60"/>
    </row>
    <row r="20" spans="1:10" x14ac:dyDescent="0.3">
      <c r="A20" s="224"/>
      <c r="B20" s="221"/>
      <c r="C20" s="225"/>
      <c r="D20" s="221"/>
      <c r="E20" s="349"/>
      <c r="F20" s="220"/>
      <c r="G20" s="60"/>
      <c r="H20" s="60"/>
      <c r="I20" s="60"/>
      <c r="J20" s="60"/>
    </row>
    <row r="21" spans="1:10" x14ac:dyDescent="0.3">
      <c r="A21" s="224"/>
      <c r="B21" s="221"/>
      <c r="C21" s="225"/>
      <c r="D21" s="221"/>
      <c r="E21" s="349"/>
      <c r="F21" s="220"/>
      <c r="G21" s="60"/>
      <c r="H21" s="60"/>
      <c r="I21" s="60"/>
      <c r="J21" s="60"/>
    </row>
    <row r="22" spans="1:10" x14ac:dyDescent="0.3">
      <c r="A22" s="224"/>
      <c r="B22" s="221"/>
      <c r="C22" s="225"/>
      <c r="D22" s="221"/>
      <c r="E22" s="349"/>
      <c r="F22" s="220"/>
      <c r="G22" s="60"/>
      <c r="H22" s="60"/>
      <c r="I22" s="60"/>
      <c r="J22" s="60"/>
    </row>
    <row r="23" spans="1:10" ht="12.5" thickBot="1" x14ac:dyDescent="0.35">
      <c r="A23" s="155"/>
      <c r="B23" s="156"/>
      <c r="C23" s="156"/>
      <c r="D23" s="156"/>
      <c r="E23" s="157"/>
      <c r="F23" s="158">
        <f>SUM(F14:F22)</f>
        <v>-263329</v>
      </c>
      <c r="G23" s="60"/>
      <c r="H23" s="60"/>
      <c r="I23" s="60"/>
      <c r="J23" s="60"/>
    </row>
    <row r="24" spans="1:10" ht="12.5" thickTop="1" x14ac:dyDescent="0.3">
      <c r="A24" s="303" t="s">
        <v>55</v>
      </c>
      <c r="B24" s="304"/>
      <c r="C24" s="304"/>
      <c r="D24" s="304"/>
      <c r="E24" s="305"/>
      <c r="F24" s="175">
        <f>+GETPIVOTDATA("'SALDOS'",'Balance Query'!$A$4,"Cuenta","2-1-02-001","Descripción","PROVEEDORES                                                 ","PCTIPO","Pasivo")</f>
        <v>-263329</v>
      </c>
      <c r="G24" s="60"/>
      <c r="H24" s="60"/>
      <c r="I24" s="60"/>
      <c r="J24" s="60"/>
    </row>
    <row r="25" spans="1:10" ht="12.5" thickBot="1" x14ac:dyDescent="0.35">
      <c r="A25" s="306" t="s">
        <v>47</v>
      </c>
      <c r="B25" s="307"/>
      <c r="C25" s="307"/>
      <c r="D25" s="307"/>
      <c r="E25" s="308"/>
      <c r="F25" s="176">
        <f>+F23-F24</f>
        <v>0</v>
      </c>
      <c r="G25" s="60"/>
      <c r="H25" s="60"/>
      <c r="I25" s="60"/>
      <c r="J25" s="60"/>
    </row>
    <row r="26" spans="1:10" ht="12.5" thickTop="1" x14ac:dyDescent="0.3">
      <c r="B26" s="60"/>
      <c r="C26" s="60"/>
      <c r="D26" s="60"/>
      <c r="E26" s="60"/>
      <c r="F26" s="60"/>
      <c r="G26" s="60"/>
      <c r="H26" s="60"/>
      <c r="I26" s="60"/>
      <c r="J26" s="60"/>
    </row>
    <row r="27" spans="1:10" x14ac:dyDescent="0.3">
      <c r="B27" s="60"/>
      <c r="C27" s="60"/>
      <c r="D27" s="60"/>
      <c r="E27" s="60"/>
      <c r="F27" s="60"/>
      <c r="G27" s="60"/>
      <c r="H27" s="60"/>
      <c r="I27" s="60"/>
      <c r="J27" s="60"/>
    </row>
    <row r="28" spans="1:10" x14ac:dyDescent="0.3">
      <c r="B28" s="60"/>
      <c r="C28" s="60"/>
      <c r="D28" s="60"/>
      <c r="E28" s="60"/>
      <c r="F28" s="60"/>
      <c r="G28" s="60"/>
      <c r="H28" s="60"/>
      <c r="I28" s="60"/>
      <c r="J28" s="60"/>
    </row>
    <row r="29" spans="1:10" x14ac:dyDescent="0.3">
      <c r="B29" s="60"/>
      <c r="C29" s="60"/>
      <c r="D29" s="60"/>
      <c r="E29" s="60"/>
      <c r="F29" s="60"/>
      <c r="G29" s="60"/>
      <c r="H29" s="60"/>
      <c r="I29" s="60"/>
      <c r="J29" s="60"/>
    </row>
    <row r="30" spans="1:10" x14ac:dyDescent="0.3">
      <c r="B30" s="60"/>
      <c r="C30" s="60"/>
      <c r="D30" s="60"/>
      <c r="E30" s="60"/>
      <c r="F30" s="60"/>
      <c r="G30" s="60"/>
      <c r="H30" s="60"/>
      <c r="I30" s="60"/>
      <c r="J30" s="60"/>
    </row>
    <row r="31" spans="1:10" x14ac:dyDescent="0.3">
      <c r="B31" s="60"/>
      <c r="C31" s="60"/>
      <c r="D31" s="60"/>
      <c r="E31" s="60"/>
      <c r="F31" s="60"/>
      <c r="G31" s="60"/>
      <c r="H31" s="60"/>
      <c r="I31" s="60"/>
      <c r="J31" s="60"/>
    </row>
    <row r="32" spans="1:10" x14ac:dyDescent="0.3">
      <c r="B32" s="60"/>
      <c r="C32" s="60"/>
      <c r="D32" s="60"/>
      <c r="E32" s="60"/>
      <c r="F32" s="60"/>
      <c r="G32" s="60"/>
      <c r="H32" s="60"/>
      <c r="I32" s="60"/>
      <c r="J32" s="60"/>
    </row>
    <row r="33" spans="2:10" x14ac:dyDescent="0.3">
      <c r="B33" s="60"/>
      <c r="C33" s="60"/>
      <c r="D33" s="60"/>
      <c r="E33" s="60"/>
      <c r="F33" s="60"/>
      <c r="G33" s="60"/>
      <c r="H33" s="60"/>
      <c r="I33" s="60"/>
      <c r="J33" s="60"/>
    </row>
    <row r="34" spans="2:10" x14ac:dyDescent="0.3">
      <c r="B34" s="60"/>
      <c r="C34" s="60"/>
      <c r="D34" s="60"/>
      <c r="E34" s="60"/>
      <c r="F34" s="60"/>
      <c r="G34" s="60"/>
      <c r="H34" s="60"/>
      <c r="I34" s="60"/>
      <c r="J34" s="60"/>
    </row>
    <row r="35" spans="2:10" x14ac:dyDescent="0.3">
      <c r="B35" s="60"/>
      <c r="C35" s="60"/>
      <c r="D35" s="60"/>
      <c r="E35" s="60"/>
      <c r="F35" s="60"/>
      <c r="G35" s="60"/>
      <c r="H35" s="60"/>
      <c r="I35" s="60"/>
      <c r="J35" s="60"/>
    </row>
    <row r="36" spans="2:10" x14ac:dyDescent="0.3">
      <c r="B36" s="60"/>
      <c r="C36" s="60"/>
      <c r="D36" s="60"/>
      <c r="E36" s="60"/>
      <c r="F36" s="60"/>
      <c r="G36" s="60"/>
      <c r="H36" s="60"/>
      <c r="I36" s="60"/>
      <c r="J36" s="60"/>
    </row>
    <row r="37" spans="2:10" x14ac:dyDescent="0.3">
      <c r="B37" s="60"/>
      <c r="C37" s="60"/>
      <c r="D37" s="60"/>
      <c r="E37" s="60"/>
      <c r="F37" s="60"/>
      <c r="G37" s="60"/>
      <c r="H37" s="60"/>
      <c r="I37" s="60"/>
      <c r="J37" s="60"/>
    </row>
    <row r="38" spans="2:10" x14ac:dyDescent="0.3">
      <c r="B38" s="60"/>
      <c r="C38" s="60"/>
      <c r="D38" s="60"/>
      <c r="E38" s="60"/>
      <c r="F38" s="60"/>
      <c r="G38" s="60"/>
      <c r="H38" s="60"/>
      <c r="I38" s="60"/>
      <c r="J38" s="60"/>
    </row>
    <row r="39" spans="2:10" x14ac:dyDescent="0.3">
      <c r="B39" s="60"/>
      <c r="C39" s="60"/>
      <c r="D39" s="60"/>
      <c r="E39" s="60"/>
      <c r="F39" s="60"/>
      <c r="G39" s="60"/>
      <c r="H39" s="60"/>
      <c r="I39" s="60"/>
      <c r="J39" s="60"/>
    </row>
    <row r="40" spans="2:10" x14ac:dyDescent="0.3">
      <c r="B40" s="60"/>
      <c r="C40" s="60"/>
      <c r="D40" s="60"/>
      <c r="E40" s="60"/>
      <c r="F40" s="60"/>
      <c r="G40" s="60"/>
      <c r="H40" s="60"/>
      <c r="I40" s="60"/>
      <c r="J40" s="60"/>
    </row>
    <row r="41" spans="2:10" x14ac:dyDescent="0.3">
      <c r="B41" s="60"/>
      <c r="C41" s="60"/>
      <c r="D41" s="60"/>
      <c r="E41" s="60"/>
      <c r="F41" s="60"/>
      <c r="G41" s="60"/>
      <c r="H41" s="60"/>
      <c r="I41" s="60"/>
      <c r="J41" s="60"/>
    </row>
    <row r="42" spans="2:10" x14ac:dyDescent="0.3">
      <c r="B42" s="60"/>
      <c r="C42" s="60"/>
      <c r="D42" s="60"/>
      <c r="E42" s="60"/>
      <c r="F42" s="60"/>
      <c r="G42" s="60"/>
      <c r="H42" s="60"/>
      <c r="I42" s="60"/>
      <c r="J42" s="60"/>
    </row>
    <row r="43" spans="2:10" x14ac:dyDescent="0.3">
      <c r="B43" s="60"/>
      <c r="C43" s="60"/>
      <c r="D43" s="60"/>
      <c r="E43" s="60"/>
      <c r="F43" s="60"/>
      <c r="G43" s="60"/>
      <c r="H43" s="60"/>
      <c r="I43" s="60"/>
      <c r="J43" s="60"/>
    </row>
    <row r="44" spans="2:10" x14ac:dyDescent="0.3">
      <c r="B44" s="60"/>
      <c r="C44" s="60"/>
      <c r="D44" s="60"/>
      <c r="E44" s="60"/>
      <c r="F44" s="60"/>
      <c r="G44" s="60"/>
      <c r="H44" s="60"/>
      <c r="I44" s="60"/>
      <c r="J44" s="60"/>
    </row>
    <row r="45" spans="2:10" x14ac:dyDescent="0.3">
      <c r="B45" s="60"/>
      <c r="C45" s="60"/>
      <c r="D45" s="60"/>
      <c r="E45" s="60"/>
      <c r="F45" s="60"/>
      <c r="G45" s="60"/>
      <c r="H45" s="60"/>
      <c r="I45" s="60"/>
      <c r="J45" s="60"/>
    </row>
    <row r="46" spans="2:10" x14ac:dyDescent="0.3">
      <c r="B46" s="60"/>
      <c r="C46" s="60"/>
      <c r="D46" s="60"/>
      <c r="E46" s="60"/>
      <c r="F46" s="60"/>
      <c r="G46" s="60"/>
      <c r="H46" s="60"/>
      <c r="I46" s="60"/>
      <c r="J46" s="60"/>
    </row>
    <row r="47" spans="2:10" x14ac:dyDescent="0.3">
      <c r="B47" s="60"/>
      <c r="C47" s="60"/>
      <c r="D47" s="60"/>
      <c r="E47" s="60"/>
      <c r="F47" s="60"/>
      <c r="G47" s="60"/>
      <c r="H47" s="60"/>
      <c r="I47" s="60"/>
      <c r="J47" s="60"/>
    </row>
  </sheetData>
  <sortState xmlns:xlrd2="http://schemas.microsoft.com/office/spreadsheetml/2017/richdata2" ref="A14:F18">
    <sortCondition ref="A14:A18"/>
  </sortState>
  <mergeCells count="4">
    <mergeCell ref="A24:E24"/>
    <mergeCell ref="A25:E25"/>
    <mergeCell ref="D7:E7"/>
    <mergeCell ref="D8:E8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2"/>
  <sheetViews>
    <sheetView showGridLines="0" workbookViewId="0">
      <selection activeCell="F38" sqref="F38"/>
    </sheetView>
  </sheetViews>
  <sheetFormatPr baseColWidth="10" defaultColWidth="10.7265625" defaultRowHeight="10.5" x14ac:dyDescent="0.25"/>
  <cols>
    <col min="1" max="1" width="12.54296875" style="25" customWidth="1"/>
    <col min="2" max="2" width="14.26953125" style="25" customWidth="1"/>
    <col min="3" max="3" width="50.26953125" style="25" bestFit="1" customWidth="1"/>
    <col min="4" max="16384" width="10.7265625" style="25"/>
  </cols>
  <sheetData>
    <row r="1" spans="1:9" x14ac:dyDescent="0.25">
      <c r="A1" s="26"/>
    </row>
    <row r="2" spans="1:9" x14ac:dyDescent="0.25">
      <c r="A2" s="26"/>
    </row>
    <row r="3" spans="1:9" x14ac:dyDescent="0.25">
      <c r="A3" s="26"/>
    </row>
    <row r="4" spans="1:9" x14ac:dyDescent="0.25">
      <c r="A4" s="26"/>
    </row>
    <row r="5" spans="1:9" x14ac:dyDescent="0.25">
      <c r="A5" s="26" t="s">
        <v>48</v>
      </c>
    </row>
    <row r="6" spans="1:9" x14ac:dyDescent="0.25">
      <c r="A6" s="26" t="s">
        <v>49</v>
      </c>
    </row>
    <row r="7" spans="1:9" x14ac:dyDescent="0.25">
      <c r="A7" s="33"/>
      <c r="B7" s="318" t="s">
        <v>50</v>
      </c>
      <c r="C7" s="318"/>
      <c r="D7" s="33"/>
    </row>
    <row r="8" spans="1:9" x14ac:dyDescent="0.25">
      <c r="B8" s="319" t="str">
        <f>+Honorarios!B8</f>
        <v>AL 31 de Octubre  2024</v>
      </c>
      <c r="C8" s="320"/>
      <c r="D8" s="35"/>
    </row>
    <row r="9" spans="1:9" x14ac:dyDescent="0.25">
      <c r="B9" s="35"/>
      <c r="C9" s="34"/>
      <c r="D9" s="35"/>
    </row>
    <row r="10" spans="1:9" x14ac:dyDescent="0.25">
      <c r="B10" s="36"/>
      <c r="C10" s="36"/>
      <c r="D10" s="36"/>
    </row>
    <row r="11" spans="1:9" x14ac:dyDescent="0.25">
      <c r="A11" s="37" t="s">
        <v>51</v>
      </c>
      <c r="B11" s="35" t="s">
        <v>100</v>
      </c>
      <c r="D11" s="38"/>
    </row>
    <row r="12" spans="1:9" ht="11" thickBot="1" x14ac:dyDescent="0.3">
      <c r="A12" s="39"/>
      <c r="B12" s="38"/>
      <c r="C12" s="40"/>
      <c r="D12" s="38"/>
    </row>
    <row r="13" spans="1:9" ht="11.5" thickTop="1" thickBot="1" x14ac:dyDescent="0.3">
      <c r="A13" s="28" t="s">
        <v>37</v>
      </c>
      <c r="B13" s="28" t="s">
        <v>53</v>
      </c>
      <c r="C13" s="28" t="s">
        <v>54</v>
      </c>
      <c r="D13" s="29" t="s">
        <v>40</v>
      </c>
    </row>
    <row r="14" spans="1:9" ht="11" thickTop="1" x14ac:dyDescent="0.25">
      <c r="A14" s="47"/>
      <c r="B14" s="42"/>
      <c r="C14" s="27"/>
      <c r="D14" s="43"/>
      <c r="E14" s="27"/>
      <c r="F14" s="27"/>
      <c r="G14" s="27"/>
      <c r="H14" s="27"/>
      <c r="I14" s="27"/>
    </row>
    <row r="15" spans="1:9" x14ac:dyDescent="0.25">
      <c r="A15" s="47"/>
      <c r="B15" s="41"/>
      <c r="C15" s="27"/>
      <c r="D15" s="43"/>
      <c r="E15" s="27"/>
      <c r="F15" s="27"/>
      <c r="G15" s="27"/>
      <c r="H15" s="27"/>
      <c r="I15" s="27"/>
    </row>
    <row r="16" spans="1:9" x14ac:dyDescent="0.25">
      <c r="A16" s="47"/>
      <c r="B16" s="41"/>
      <c r="C16" s="27"/>
      <c r="D16" s="43"/>
      <c r="E16" s="27"/>
      <c r="F16" s="27"/>
      <c r="G16" s="27"/>
      <c r="H16" s="27"/>
      <c r="I16" s="27"/>
    </row>
    <row r="17" spans="1:9" x14ac:dyDescent="0.25">
      <c r="A17" s="47"/>
      <c r="B17" s="41"/>
      <c r="C17" s="27"/>
      <c r="D17" s="43"/>
      <c r="E17" s="27"/>
      <c r="F17" s="27"/>
      <c r="G17" s="27"/>
      <c r="H17" s="27"/>
      <c r="I17" s="27"/>
    </row>
    <row r="18" spans="1:9" x14ac:dyDescent="0.25">
      <c r="A18" s="47"/>
      <c r="B18" s="41"/>
      <c r="C18" s="27"/>
      <c r="D18" s="43"/>
      <c r="E18" s="27"/>
      <c r="F18" s="27"/>
      <c r="G18" s="27"/>
      <c r="H18" s="27"/>
      <c r="I18" s="27"/>
    </row>
    <row r="19" spans="1:9" x14ac:dyDescent="0.25">
      <c r="A19" s="47"/>
      <c r="B19" s="41"/>
      <c r="C19" s="27"/>
      <c r="D19" s="43"/>
      <c r="E19" s="27"/>
      <c r="F19" s="27"/>
      <c r="G19" s="27"/>
      <c r="H19" s="27"/>
      <c r="I19" s="27"/>
    </row>
    <row r="20" spans="1:9" ht="11" thickBot="1" x14ac:dyDescent="0.3">
      <c r="A20" s="30"/>
      <c r="B20" s="31"/>
      <c r="C20" s="32"/>
      <c r="D20" s="44">
        <f>SUM(D14:D19)</f>
        <v>0</v>
      </c>
      <c r="E20" s="27"/>
      <c r="F20" s="27"/>
      <c r="G20" s="27"/>
      <c r="H20" s="27"/>
      <c r="I20" s="27"/>
    </row>
    <row r="21" spans="1:9" ht="11" thickTop="1" x14ac:dyDescent="0.25">
      <c r="A21" s="321" t="s">
        <v>55</v>
      </c>
      <c r="B21" s="322"/>
      <c r="C21" s="323"/>
      <c r="D21" s="45">
        <f>+GETPIVOTDATA("'SALDOS'",'Balance Query'!$A$4,"Cuenta","1-1-04-002","Descripción","ANTICIPO DE SUELDOS                                         ","PCTIPO","Activo")</f>
        <v>-147330</v>
      </c>
      <c r="E21" s="27"/>
      <c r="F21" s="27"/>
      <c r="G21" s="27"/>
      <c r="H21" s="27"/>
      <c r="I21" s="27"/>
    </row>
    <row r="22" spans="1:9" ht="11" thickBot="1" x14ac:dyDescent="0.3">
      <c r="A22" s="324" t="s">
        <v>47</v>
      </c>
      <c r="B22" s="325"/>
      <c r="C22" s="326"/>
      <c r="D22" s="46">
        <f>+D20-D21</f>
        <v>147330</v>
      </c>
      <c r="E22" s="27"/>
      <c r="F22" s="27"/>
      <c r="G22" s="27"/>
      <c r="H22" s="27"/>
      <c r="I22" s="27"/>
    </row>
    <row r="23" spans="1:9" ht="11" thickTop="1" x14ac:dyDescent="0.25">
      <c r="B23" s="27"/>
      <c r="C23" s="27"/>
      <c r="D23" s="27"/>
      <c r="E23" s="27"/>
      <c r="F23" s="27"/>
      <c r="G23" s="27"/>
      <c r="H23" s="27"/>
      <c r="I23" s="27"/>
    </row>
    <row r="24" spans="1:9" x14ac:dyDescent="0.25">
      <c r="B24" s="27"/>
      <c r="C24" s="27"/>
      <c r="D24" s="27"/>
      <c r="E24" s="27"/>
      <c r="F24" s="27"/>
      <c r="G24" s="27"/>
      <c r="H24" s="27"/>
      <c r="I24" s="27"/>
    </row>
    <row r="25" spans="1:9" x14ac:dyDescent="0.25">
      <c r="B25" s="27"/>
      <c r="C25" s="27"/>
      <c r="D25" s="27"/>
      <c r="E25" s="27"/>
      <c r="F25" s="27"/>
      <c r="G25" s="27"/>
      <c r="H25" s="27"/>
      <c r="I25" s="27"/>
    </row>
    <row r="26" spans="1:9" x14ac:dyDescent="0.25">
      <c r="B26" s="27"/>
      <c r="C26" s="27"/>
      <c r="D26" s="27"/>
      <c r="E26" s="27"/>
      <c r="F26" s="27"/>
      <c r="G26" s="27"/>
      <c r="H26" s="27"/>
      <c r="I26" s="27"/>
    </row>
    <row r="27" spans="1:9" x14ac:dyDescent="0.25">
      <c r="B27" s="27"/>
      <c r="C27" s="27"/>
      <c r="D27" s="27"/>
      <c r="E27" s="27"/>
      <c r="F27" s="27"/>
      <c r="G27" s="27"/>
      <c r="H27" s="27"/>
      <c r="I27" s="27"/>
    </row>
    <row r="28" spans="1:9" x14ac:dyDescent="0.25">
      <c r="B28" s="27"/>
      <c r="C28" s="27"/>
      <c r="D28" s="27"/>
      <c r="E28" s="27"/>
      <c r="F28" s="27"/>
      <c r="G28" s="27"/>
      <c r="H28" s="27"/>
      <c r="I28" s="27"/>
    </row>
    <row r="29" spans="1:9" x14ac:dyDescent="0.25">
      <c r="B29" s="27"/>
      <c r="C29" s="27"/>
      <c r="D29" s="27"/>
      <c r="E29" s="27"/>
      <c r="F29" s="27"/>
      <c r="G29" s="27"/>
      <c r="H29" s="27"/>
      <c r="I29" s="27"/>
    </row>
    <row r="30" spans="1:9" x14ac:dyDescent="0.25">
      <c r="B30" s="27"/>
      <c r="C30" s="27"/>
      <c r="D30" s="27"/>
      <c r="E30" s="27"/>
      <c r="F30" s="27"/>
      <c r="G30" s="27"/>
      <c r="H30" s="27"/>
      <c r="I30" s="27"/>
    </row>
    <row r="31" spans="1:9" x14ac:dyDescent="0.25">
      <c r="B31" s="27"/>
      <c r="C31" s="27"/>
      <c r="D31" s="27"/>
      <c r="E31" s="27"/>
      <c r="F31" s="27"/>
      <c r="G31" s="27"/>
      <c r="H31" s="27"/>
      <c r="I31" s="27"/>
    </row>
    <row r="32" spans="1:9" x14ac:dyDescent="0.25">
      <c r="B32" s="27"/>
      <c r="C32" s="27"/>
      <c r="D32" s="27"/>
      <c r="E32" s="27"/>
      <c r="F32" s="27"/>
      <c r="G32" s="27"/>
      <c r="H32" s="27"/>
      <c r="I32" s="27"/>
    </row>
    <row r="33" spans="2:9" x14ac:dyDescent="0.25">
      <c r="B33" s="27"/>
      <c r="C33" s="27"/>
      <c r="D33" s="27"/>
      <c r="E33" s="27"/>
      <c r="F33" s="27"/>
      <c r="G33" s="27"/>
      <c r="H33" s="27"/>
      <c r="I33" s="27"/>
    </row>
    <row r="34" spans="2:9" x14ac:dyDescent="0.25">
      <c r="B34" s="27"/>
      <c r="C34" s="27"/>
      <c r="D34" s="27"/>
      <c r="E34" s="27"/>
      <c r="F34" s="27"/>
      <c r="G34" s="27"/>
      <c r="H34" s="27"/>
      <c r="I34" s="27"/>
    </row>
    <row r="35" spans="2:9" x14ac:dyDescent="0.25">
      <c r="B35" s="27"/>
      <c r="C35" s="27"/>
      <c r="D35" s="27"/>
      <c r="E35" s="27"/>
      <c r="F35" s="27"/>
      <c r="G35" s="27"/>
      <c r="H35" s="27"/>
      <c r="I35" s="27"/>
    </row>
    <row r="36" spans="2:9" x14ac:dyDescent="0.25">
      <c r="B36" s="27"/>
      <c r="C36" s="27"/>
      <c r="D36" s="27"/>
      <c r="E36" s="27"/>
      <c r="F36" s="27"/>
      <c r="G36" s="27"/>
      <c r="H36" s="27"/>
      <c r="I36" s="27"/>
    </row>
    <row r="37" spans="2:9" x14ac:dyDescent="0.25">
      <c r="B37" s="27"/>
      <c r="C37" s="27"/>
      <c r="D37" s="27"/>
      <c r="E37" s="27"/>
      <c r="F37" s="27"/>
      <c r="G37" s="27"/>
      <c r="H37" s="27"/>
      <c r="I37" s="27"/>
    </row>
    <row r="38" spans="2:9" x14ac:dyDescent="0.25">
      <c r="B38" s="27"/>
      <c r="C38" s="27"/>
      <c r="D38" s="27"/>
      <c r="E38" s="27"/>
      <c r="F38" s="27"/>
      <c r="G38" s="27"/>
      <c r="H38" s="27"/>
      <c r="I38" s="27"/>
    </row>
    <row r="39" spans="2:9" x14ac:dyDescent="0.25">
      <c r="B39" s="27"/>
      <c r="C39" s="27"/>
      <c r="D39" s="27"/>
      <c r="E39" s="27"/>
      <c r="F39" s="27"/>
      <c r="G39" s="27"/>
      <c r="H39" s="27"/>
      <c r="I39" s="27"/>
    </row>
    <row r="40" spans="2:9" x14ac:dyDescent="0.25">
      <c r="B40" s="27"/>
      <c r="C40" s="27"/>
      <c r="D40" s="27"/>
      <c r="E40" s="27"/>
      <c r="F40" s="27"/>
      <c r="G40" s="27"/>
      <c r="H40" s="27"/>
      <c r="I40" s="27"/>
    </row>
    <row r="41" spans="2:9" x14ac:dyDescent="0.25">
      <c r="B41" s="27"/>
      <c r="C41" s="27"/>
      <c r="D41" s="27"/>
      <c r="E41" s="27"/>
      <c r="F41" s="27"/>
      <c r="G41" s="27"/>
      <c r="H41" s="27"/>
      <c r="I41" s="27"/>
    </row>
    <row r="42" spans="2:9" x14ac:dyDescent="0.25">
      <c r="B42" s="27"/>
      <c r="C42" s="27"/>
      <c r="D42" s="27"/>
      <c r="E42" s="27"/>
      <c r="F42" s="27"/>
      <c r="G42" s="27"/>
      <c r="H42" s="27"/>
      <c r="I42" s="27"/>
    </row>
  </sheetData>
  <mergeCells count="4">
    <mergeCell ref="B7:C7"/>
    <mergeCell ref="B8:C8"/>
    <mergeCell ref="A21:C21"/>
    <mergeCell ref="A22:C2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83"/>
  <sheetViews>
    <sheetView showGridLines="0" workbookViewId="0">
      <selection activeCell="G43" sqref="G43"/>
    </sheetView>
  </sheetViews>
  <sheetFormatPr baseColWidth="10" defaultColWidth="10.7265625" defaultRowHeight="12" x14ac:dyDescent="0.3"/>
  <cols>
    <col min="1" max="1" width="10.453125" style="73" customWidth="1"/>
    <col min="2" max="3" width="13.7265625" style="73" customWidth="1"/>
    <col min="4" max="4" width="46.26953125" style="73" customWidth="1"/>
    <col min="5" max="16384" width="10.7265625" style="73"/>
  </cols>
  <sheetData>
    <row r="1" spans="1:5" x14ac:dyDescent="0.3">
      <c r="A1" s="163"/>
    </row>
    <row r="2" spans="1:5" x14ac:dyDescent="0.3">
      <c r="A2" s="163"/>
    </row>
    <row r="3" spans="1:5" x14ac:dyDescent="0.3">
      <c r="A3" s="163"/>
    </row>
    <row r="4" spans="1:5" x14ac:dyDescent="0.3">
      <c r="A4" s="163"/>
    </row>
    <row r="5" spans="1:5" x14ac:dyDescent="0.3">
      <c r="A5" s="163" t="s">
        <v>48</v>
      </c>
    </row>
    <row r="6" spans="1:5" x14ac:dyDescent="0.3">
      <c r="A6" s="163" t="s">
        <v>49</v>
      </c>
    </row>
    <row r="7" spans="1:5" x14ac:dyDescent="0.3">
      <c r="A7" s="164"/>
      <c r="B7" s="300" t="s">
        <v>50</v>
      </c>
      <c r="C7" s="300"/>
      <c r="D7" s="300"/>
      <c r="E7" s="164"/>
    </row>
    <row r="8" spans="1:5" x14ac:dyDescent="0.3">
      <c r="A8" s="73" t="s">
        <v>330</v>
      </c>
      <c r="B8" s="301" t="str">
        <f>+Proveedores!D8</f>
        <v>AL 31 de Octubre  2024</v>
      </c>
      <c r="C8" s="301"/>
      <c r="D8" s="302"/>
      <c r="E8" s="166"/>
    </row>
    <row r="9" spans="1:5" x14ac:dyDescent="0.3">
      <c r="B9" s="166"/>
      <c r="C9" s="166"/>
      <c r="D9" s="165"/>
      <c r="E9" s="166"/>
    </row>
    <row r="10" spans="1:5" x14ac:dyDescent="0.3">
      <c r="B10" s="167"/>
      <c r="C10" s="167"/>
      <c r="D10" s="167"/>
      <c r="E10" s="167"/>
    </row>
    <row r="11" spans="1:5" x14ac:dyDescent="0.3">
      <c r="A11" s="168" t="s">
        <v>51</v>
      </c>
      <c r="B11" s="177" t="s">
        <v>27</v>
      </c>
      <c r="C11" s="177"/>
      <c r="D11" s="169"/>
      <c r="E11" s="169"/>
    </row>
    <row r="12" spans="1:5" ht="12.5" thickBot="1" x14ac:dyDescent="0.35">
      <c r="A12" s="170"/>
      <c r="B12" s="169"/>
      <c r="C12" s="169"/>
      <c r="D12" s="171"/>
      <c r="E12" s="169"/>
    </row>
    <row r="13" spans="1:5" ht="13" thickTop="1" thickBot="1" x14ac:dyDescent="0.35">
      <c r="A13" s="257" t="s">
        <v>37</v>
      </c>
      <c r="B13" s="257" t="s">
        <v>53</v>
      </c>
      <c r="C13" s="257" t="s">
        <v>353</v>
      </c>
      <c r="D13" s="257" t="s">
        <v>54</v>
      </c>
      <c r="E13" s="258" t="s">
        <v>40</v>
      </c>
    </row>
    <row r="14" spans="1:5" ht="12.5" thickTop="1" x14ac:dyDescent="0.3">
      <c r="A14" s="259">
        <v>45107</v>
      </c>
      <c r="B14" s="260">
        <v>35</v>
      </c>
      <c r="C14" s="260">
        <v>18955650</v>
      </c>
      <c r="D14" s="261" t="s">
        <v>342</v>
      </c>
      <c r="E14" s="262">
        <v>-630170</v>
      </c>
    </row>
    <row r="15" spans="1:5" x14ac:dyDescent="0.3">
      <c r="A15" s="259">
        <v>45107</v>
      </c>
      <c r="B15" s="260">
        <v>56</v>
      </c>
      <c r="C15" s="260">
        <v>18955650</v>
      </c>
      <c r="D15" s="261" t="s">
        <v>379</v>
      </c>
      <c r="E15" s="262">
        <v>614202</v>
      </c>
    </row>
    <row r="16" spans="1:5" x14ac:dyDescent="0.3">
      <c r="A16" s="259">
        <v>45137</v>
      </c>
      <c r="B16" s="260">
        <v>37</v>
      </c>
      <c r="C16" s="260">
        <v>18955650</v>
      </c>
      <c r="D16" s="261" t="s">
        <v>342</v>
      </c>
      <c r="E16" s="262">
        <v>-630170</v>
      </c>
    </row>
    <row r="17" spans="1:8" x14ac:dyDescent="0.3">
      <c r="A17" s="259">
        <v>45138</v>
      </c>
      <c r="B17" s="260">
        <v>110</v>
      </c>
      <c r="C17" s="260">
        <v>18955650</v>
      </c>
      <c r="D17" s="261" t="s">
        <v>379</v>
      </c>
      <c r="E17" s="262">
        <v>614202</v>
      </c>
    </row>
    <row r="18" spans="1:8" x14ac:dyDescent="0.3">
      <c r="A18" s="259">
        <v>45198</v>
      </c>
      <c r="B18" s="260">
        <v>68</v>
      </c>
      <c r="C18" s="260">
        <v>18955650</v>
      </c>
      <c r="D18" s="261" t="s">
        <v>342</v>
      </c>
      <c r="E18" s="262">
        <v>-651664</v>
      </c>
    </row>
    <row r="19" spans="1:8" x14ac:dyDescent="0.3">
      <c r="A19" s="259">
        <v>45199</v>
      </c>
      <c r="B19" s="260">
        <v>83</v>
      </c>
      <c r="C19" s="260">
        <v>18955650</v>
      </c>
      <c r="D19" s="261" t="s">
        <v>379</v>
      </c>
      <c r="E19" s="262">
        <v>630170</v>
      </c>
    </row>
    <row r="20" spans="1:8" x14ac:dyDescent="0.3">
      <c r="A20" s="259">
        <v>45229</v>
      </c>
      <c r="B20" s="260">
        <v>75</v>
      </c>
      <c r="C20" s="260">
        <v>18955650</v>
      </c>
      <c r="D20" s="261" t="s">
        <v>342</v>
      </c>
      <c r="E20" s="262">
        <v>-631557</v>
      </c>
    </row>
    <row r="21" spans="1:8" x14ac:dyDescent="0.3">
      <c r="A21" s="259">
        <v>45230</v>
      </c>
      <c r="B21" s="260">
        <v>84</v>
      </c>
      <c r="C21" s="260">
        <v>18955650</v>
      </c>
      <c r="D21" s="261" t="s">
        <v>379</v>
      </c>
      <c r="E21" s="262">
        <v>614202</v>
      </c>
      <c r="F21" s="219"/>
      <c r="H21" s="274"/>
    </row>
    <row r="22" spans="1:8" x14ac:dyDescent="0.3">
      <c r="A22" s="259">
        <v>45260</v>
      </c>
      <c r="B22" s="260">
        <v>82</v>
      </c>
      <c r="C22" s="260">
        <v>18955650</v>
      </c>
      <c r="D22" s="261" t="s">
        <v>342</v>
      </c>
      <c r="E22" s="262">
        <v>-631557</v>
      </c>
      <c r="H22" s="274"/>
    </row>
    <row r="23" spans="1:8" x14ac:dyDescent="0.3">
      <c r="A23" s="259">
        <v>45262</v>
      </c>
      <c r="B23" s="263">
        <v>138</v>
      </c>
      <c r="C23" s="260">
        <v>18955650</v>
      </c>
      <c r="D23" s="261" t="s">
        <v>401</v>
      </c>
      <c r="E23" s="262">
        <v>614202</v>
      </c>
      <c r="H23" s="274"/>
    </row>
    <row r="24" spans="1:8" x14ac:dyDescent="0.3">
      <c r="A24" s="259">
        <v>45290</v>
      </c>
      <c r="B24" s="263">
        <v>131</v>
      </c>
      <c r="C24" s="260">
        <v>18955650</v>
      </c>
      <c r="D24" s="261" t="s">
        <v>342</v>
      </c>
      <c r="E24" s="262">
        <v>-680177</v>
      </c>
      <c r="H24" s="274"/>
    </row>
    <row r="25" spans="1:8" x14ac:dyDescent="0.3">
      <c r="A25" s="259">
        <v>45293</v>
      </c>
      <c r="B25" s="263">
        <v>41</v>
      </c>
      <c r="C25" s="260">
        <v>18955650</v>
      </c>
      <c r="D25" s="73" t="s">
        <v>485</v>
      </c>
      <c r="E25" s="262">
        <v>750962</v>
      </c>
      <c r="H25" s="274"/>
    </row>
    <row r="26" spans="1:8" x14ac:dyDescent="0.3">
      <c r="A26" s="259">
        <v>45351</v>
      </c>
      <c r="B26" s="263">
        <v>12</v>
      </c>
      <c r="C26" s="260">
        <v>18955650</v>
      </c>
      <c r="D26" s="261" t="s">
        <v>499</v>
      </c>
      <c r="E26" s="262">
        <v>-27</v>
      </c>
      <c r="H26" s="274"/>
    </row>
    <row r="27" spans="1:8" x14ac:dyDescent="0.3">
      <c r="A27" s="259">
        <v>45565</v>
      </c>
      <c r="B27" s="263">
        <v>61</v>
      </c>
      <c r="C27" s="260">
        <v>18955650</v>
      </c>
      <c r="D27" s="261" t="s">
        <v>342</v>
      </c>
      <c r="E27" s="262">
        <v>-679447</v>
      </c>
      <c r="H27" s="274"/>
    </row>
    <row r="28" spans="1:8" x14ac:dyDescent="0.3">
      <c r="A28" s="259">
        <v>45595</v>
      </c>
      <c r="B28" s="263">
        <v>71</v>
      </c>
      <c r="C28" s="260">
        <v>18955650</v>
      </c>
      <c r="D28" s="274" t="s">
        <v>528</v>
      </c>
      <c r="E28" s="262">
        <v>607170</v>
      </c>
      <c r="H28" s="274"/>
    </row>
    <row r="29" spans="1:8" x14ac:dyDescent="0.3">
      <c r="A29" s="259">
        <v>45657</v>
      </c>
      <c r="B29" s="263">
        <v>84</v>
      </c>
      <c r="C29" s="260">
        <v>18955650</v>
      </c>
      <c r="D29" s="261" t="s">
        <v>342</v>
      </c>
      <c r="E29" s="262">
        <v>-657716</v>
      </c>
      <c r="H29" s="274"/>
    </row>
    <row r="30" spans="1:8" x14ac:dyDescent="0.3">
      <c r="A30" s="259"/>
      <c r="B30" s="263"/>
      <c r="C30" s="260"/>
      <c r="D30" s="261"/>
      <c r="E30" s="262"/>
      <c r="H30" s="274"/>
    </row>
    <row r="31" spans="1:8" x14ac:dyDescent="0.3">
      <c r="A31" s="259"/>
      <c r="B31" s="263"/>
      <c r="C31" s="260"/>
      <c r="D31" s="261"/>
      <c r="E31" s="262"/>
      <c r="H31" s="274"/>
    </row>
    <row r="32" spans="1:8" x14ac:dyDescent="0.3">
      <c r="A32" s="259"/>
      <c r="B32" s="263"/>
      <c r="C32" s="260"/>
      <c r="D32" s="261"/>
      <c r="E32" s="262"/>
      <c r="H32" s="274"/>
    </row>
    <row r="33" spans="1:12" x14ac:dyDescent="0.3">
      <c r="A33" s="259"/>
      <c r="B33" s="263"/>
      <c r="C33" s="260"/>
      <c r="D33" s="261"/>
      <c r="E33" s="262"/>
      <c r="H33" s="274"/>
    </row>
    <row r="34" spans="1:12" x14ac:dyDescent="0.3">
      <c r="A34" s="259"/>
      <c r="B34" s="260"/>
      <c r="C34" s="260"/>
      <c r="D34" s="261"/>
      <c r="E34" s="262"/>
      <c r="H34" s="274"/>
    </row>
    <row r="35" spans="1:12" x14ac:dyDescent="0.3">
      <c r="A35" s="259"/>
      <c r="B35" s="260"/>
      <c r="C35" s="260"/>
      <c r="D35" s="261"/>
      <c r="E35" s="262"/>
      <c r="H35" s="274"/>
    </row>
    <row r="36" spans="1:12" x14ac:dyDescent="0.3">
      <c r="A36" s="259"/>
      <c r="B36" s="260"/>
      <c r="C36" s="260"/>
      <c r="D36" s="261"/>
      <c r="E36" s="262"/>
      <c r="H36" s="274"/>
    </row>
    <row r="37" spans="1:12" ht="12.5" thickBot="1" x14ac:dyDescent="0.35">
      <c r="A37" s="264"/>
      <c r="B37" s="265"/>
      <c r="C37" s="265"/>
      <c r="D37" s="266" t="s">
        <v>381</v>
      </c>
      <c r="E37" s="267">
        <f>SUM(E14:E36)</f>
        <v>-747375</v>
      </c>
      <c r="H37" s="274"/>
    </row>
    <row r="38" spans="1:12" ht="12.5" thickTop="1" x14ac:dyDescent="0.3">
      <c r="A38" s="259">
        <v>45107</v>
      </c>
      <c r="B38" s="260">
        <v>35</v>
      </c>
      <c r="C38" s="260">
        <v>10491400</v>
      </c>
      <c r="D38" s="261" t="s">
        <v>344</v>
      </c>
      <c r="E38" s="262">
        <v>-971375</v>
      </c>
      <c r="H38" s="274"/>
    </row>
    <row r="39" spans="1:12" x14ac:dyDescent="0.3">
      <c r="A39" s="259">
        <v>45107</v>
      </c>
      <c r="B39" s="260">
        <v>59</v>
      </c>
      <c r="C39" s="260">
        <v>10491400</v>
      </c>
      <c r="D39" s="261" t="s">
        <v>380</v>
      </c>
      <c r="E39" s="262">
        <v>919263</v>
      </c>
      <c r="F39" s="219"/>
      <c r="H39" s="274"/>
    </row>
    <row r="40" spans="1:12" x14ac:dyDescent="0.3">
      <c r="A40" s="259">
        <v>45137</v>
      </c>
      <c r="B40" s="260">
        <v>37</v>
      </c>
      <c r="C40" s="260">
        <v>10491400</v>
      </c>
      <c r="D40" s="261" t="s">
        <v>344</v>
      </c>
      <c r="E40" s="262">
        <v>-942225</v>
      </c>
    </row>
    <row r="41" spans="1:12" ht="12.65" customHeight="1" x14ac:dyDescent="0.3">
      <c r="A41" s="259">
        <v>45137</v>
      </c>
      <c r="B41" s="260">
        <v>60</v>
      </c>
      <c r="C41" s="260">
        <v>10491400</v>
      </c>
      <c r="D41" s="261" t="s">
        <v>380</v>
      </c>
      <c r="E41" s="262">
        <v>919263</v>
      </c>
      <c r="H41" s="274"/>
    </row>
    <row r="42" spans="1:12" ht="14.5" x14ac:dyDescent="0.35">
      <c r="A42" s="259">
        <v>45198</v>
      </c>
      <c r="B42" s="260">
        <v>68</v>
      </c>
      <c r="C42" s="260">
        <v>10491400</v>
      </c>
      <c r="D42" s="261" t="s">
        <v>344</v>
      </c>
      <c r="E42" s="262">
        <v>-949162</v>
      </c>
      <c r="H42" s="274"/>
      <c r="L42" s="281"/>
    </row>
    <row r="43" spans="1:12" ht="14.5" x14ac:dyDescent="0.35">
      <c r="A43" s="259">
        <v>45199</v>
      </c>
      <c r="B43" s="260">
        <v>83</v>
      </c>
      <c r="C43" s="260">
        <v>10491400</v>
      </c>
      <c r="D43" s="261" t="s">
        <v>380</v>
      </c>
      <c r="E43" s="262">
        <v>942226</v>
      </c>
      <c r="H43" s="274"/>
      <c r="L43" s="282"/>
    </row>
    <row r="44" spans="1:12" x14ac:dyDescent="0.3">
      <c r="A44" s="259">
        <v>45229</v>
      </c>
      <c r="B44" s="260">
        <v>75</v>
      </c>
      <c r="C44" s="260">
        <v>10491400</v>
      </c>
      <c r="D44" s="261" t="s">
        <v>344</v>
      </c>
      <c r="E44" s="262">
        <v>-948703</v>
      </c>
      <c r="H44" s="274"/>
    </row>
    <row r="45" spans="1:12" ht="11.5" customHeight="1" x14ac:dyDescent="0.3">
      <c r="A45" s="259">
        <v>45230</v>
      </c>
      <c r="B45" s="260">
        <v>84</v>
      </c>
      <c r="C45" s="260">
        <v>10491400</v>
      </c>
      <c r="D45" s="261" t="s">
        <v>380</v>
      </c>
      <c r="E45" s="262">
        <v>942226</v>
      </c>
      <c r="H45" s="274"/>
    </row>
    <row r="46" spans="1:12" x14ac:dyDescent="0.3">
      <c r="A46" s="259">
        <v>45260</v>
      </c>
      <c r="B46" s="260">
        <v>82</v>
      </c>
      <c r="C46" s="260">
        <v>10491400</v>
      </c>
      <c r="D46" s="261" t="s">
        <v>344</v>
      </c>
      <c r="E46" s="262">
        <v>-948703</v>
      </c>
      <c r="H46" s="274"/>
    </row>
    <row r="47" spans="1:12" x14ac:dyDescent="0.3">
      <c r="A47" s="259">
        <v>45262</v>
      </c>
      <c r="B47" s="263">
        <v>138</v>
      </c>
      <c r="C47" s="260">
        <v>10491400</v>
      </c>
      <c r="D47" s="261" t="s">
        <v>400</v>
      </c>
      <c r="E47" s="262">
        <v>942226</v>
      </c>
      <c r="H47" s="274"/>
    </row>
    <row r="48" spans="1:12" x14ac:dyDescent="0.3">
      <c r="A48" s="259">
        <v>45290</v>
      </c>
      <c r="B48" s="263">
        <v>131</v>
      </c>
      <c r="C48" s="260">
        <v>10491400</v>
      </c>
      <c r="D48" s="261" t="s">
        <v>344</v>
      </c>
      <c r="E48" s="262">
        <v>-966901</v>
      </c>
      <c r="H48" s="274"/>
    </row>
    <row r="49" spans="1:5" ht="15.75" customHeight="1" x14ac:dyDescent="0.3">
      <c r="A49" s="259">
        <v>45293</v>
      </c>
      <c r="B49" s="263">
        <v>41</v>
      </c>
      <c r="C49" s="260">
        <v>10491400</v>
      </c>
      <c r="D49" s="73" t="s">
        <v>484</v>
      </c>
      <c r="E49" s="262">
        <v>1055388</v>
      </c>
    </row>
    <row r="50" spans="1:5" x14ac:dyDescent="0.3">
      <c r="A50" s="259">
        <v>45565</v>
      </c>
      <c r="B50" s="263">
        <v>61</v>
      </c>
      <c r="C50" s="260">
        <v>10491400</v>
      </c>
      <c r="D50" s="73" t="s">
        <v>344</v>
      </c>
      <c r="E50" s="262">
        <v>-15201</v>
      </c>
    </row>
    <row r="51" spans="1:5" x14ac:dyDescent="0.3">
      <c r="A51" s="259">
        <v>45595</v>
      </c>
      <c r="B51" s="263">
        <v>71</v>
      </c>
      <c r="C51" s="260">
        <v>10491400</v>
      </c>
      <c r="D51" s="274" t="s">
        <v>527</v>
      </c>
      <c r="E51" s="262">
        <v>657716</v>
      </c>
    </row>
    <row r="52" spans="1:5" x14ac:dyDescent="0.3">
      <c r="A52" s="259">
        <v>45657</v>
      </c>
      <c r="B52" s="263">
        <v>84</v>
      </c>
      <c r="C52" s="260">
        <v>10491400</v>
      </c>
      <c r="D52" s="73" t="s">
        <v>599</v>
      </c>
      <c r="E52" s="262">
        <v>-841641</v>
      </c>
    </row>
    <row r="53" spans="1:5" x14ac:dyDescent="0.3">
      <c r="A53" s="259"/>
      <c r="B53" s="263"/>
      <c r="C53" s="260"/>
      <c r="D53" s="261"/>
      <c r="E53" s="262"/>
    </row>
    <row r="54" spans="1:5" x14ac:dyDescent="0.3">
      <c r="A54" s="259"/>
      <c r="B54" s="263"/>
      <c r="C54" s="260"/>
      <c r="D54" s="261"/>
      <c r="E54" s="262"/>
    </row>
    <row r="55" spans="1:5" x14ac:dyDescent="0.3">
      <c r="A55" s="259"/>
      <c r="B55" s="263"/>
      <c r="C55" s="260"/>
      <c r="D55" s="261"/>
      <c r="E55" s="262"/>
    </row>
    <row r="56" spans="1:5" x14ac:dyDescent="0.3">
      <c r="A56" s="259"/>
      <c r="B56" s="260"/>
      <c r="C56" s="260"/>
      <c r="D56" s="261"/>
      <c r="E56" s="262"/>
    </row>
    <row r="57" spans="1:5" x14ac:dyDescent="0.3">
      <c r="A57" s="259"/>
      <c r="B57" s="260"/>
      <c r="C57" s="260"/>
      <c r="D57" s="261"/>
      <c r="E57" s="262"/>
    </row>
    <row r="58" spans="1:5" x14ac:dyDescent="0.3">
      <c r="A58" s="259"/>
      <c r="B58" s="260"/>
      <c r="C58" s="260"/>
      <c r="D58" s="261"/>
      <c r="E58" s="262"/>
    </row>
    <row r="59" spans="1:5" ht="12.5" thickBot="1" x14ac:dyDescent="0.35">
      <c r="A59" s="264"/>
      <c r="B59" s="265"/>
      <c r="C59" s="265"/>
      <c r="D59" s="266" t="s">
        <v>382</v>
      </c>
      <c r="E59" s="267">
        <f>SUM(E38:E58)</f>
        <v>-205603</v>
      </c>
    </row>
    <row r="60" spans="1:5" ht="12.5" thickTop="1" x14ac:dyDescent="0.3">
      <c r="A60" s="259"/>
      <c r="B60" s="260"/>
      <c r="C60" s="260"/>
      <c r="D60" s="261"/>
      <c r="E60" s="262"/>
    </row>
    <row r="61" spans="1:5" ht="12.5" thickBot="1" x14ac:dyDescent="0.35">
      <c r="A61" s="268"/>
      <c r="B61" s="269"/>
      <c r="C61" s="270"/>
      <c r="D61" s="270"/>
      <c r="E61" s="271">
        <f>+E59+E37</f>
        <v>-952978</v>
      </c>
    </row>
    <row r="62" spans="1:5" ht="12.5" thickTop="1" x14ac:dyDescent="0.3">
      <c r="A62" s="327" t="s">
        <v>55</v>
      </c>
      <c r="B62" s="328"/>
      <c r="C62" s="328"/>
      <c r="D62" s="329"/>
      <c r="E62" s="272">
        <f>GETPIVOTDATA("'SALDOS'",'Balance Query'!$A$4,"Cuenta","2-1-02-003","Descripción","SUELDOS POR PAGAR","PCTIPO","Pasivo")</f>
        <v>-952979</v>
      </c>
    </row>
    <row r="63" spans="1:5" ht="12.5" thickBot="1" x14ac:dyDescent="0.35">
      <c r="A63" s="330" t="s">
        <v>47</v>
      </c>
      <c r="B63" s="331"/>
      <c r="C63" s="331"/>
      <c r="D63" s="332"/>
      <c r="E63" s="273">
        <f>+E61-E62</f>
        <v>1</v>
      </c>
    </row>
    <row r="64" spans="1:5" ht="12.5" thickTop="1" x14ac:dyDescent="0.3">
      <c r="B64" s="60"/>
      <c r="C64" s="60"/>
      <c r="D64" s="60"/>
      <c r="E64" s="60"/>
    </row>
    <row r="65" spans="2:5" x14ac:dyDescent="0.3">
      <c r="B65" s="60"/>
      <c r="C65" s="60"/>
      <c r="D65" s="60"/>
      <c r="E65" s="60"/>
    </row>
    <row r="66" spans="2:5" x14ac:dyDescent="0.3">
      <c r="B66" s="60"/>
      <c r="C66" s="60"/>
      <c r="D66" s="60"/>
      <c r="E66" s="60"/>
    </row>
    <row r="67" spans="2:5" x14ac:dyDescent="0.3">
      <c r="B67" s="60"/>
      <c r="C67" s="60"/>
      <c r="D67" s="60"/>
      <c r="E67" s="60"/>
    </row>
    <row r="68" spans="2:5" x14ac:dyDescent="0.3">
      <c r="B68" s="60"/>
      <c r="C68" s="60"/>
      <c r="D68" s="60"/>
      <c r="E68" s="60"/>
    </row>
    <row r="69" spans="2:5" x14ac:dyDescent="0.3">
      <c r="B69" s="60"/>
      <c r="C69" s="60"/>
      <c r="D69" s="60"/>
      <c r="E69" s="60"/>
    </row>
    <row r="70" spans="2:5" x14ac:dyDescent="0.3">
      <c r="B70" s="60"/>
      <c r="C70" s="60"/>
      <c r="D70" s="60"/>
      <c r="E70" s="60"/>
    </row>
    <row r="71" spans="2:5" x14ac:dyDescent="0.3">
      <c r="B71" s="60"/>
      <c r="C71" s="60"/>
      <c r="D71" s="60"/>
      <c r="E71" s="60"/>
    </row>
    <row r="72" spans="2:5" x14ac:dyDescent="0.3">
      <c r="B72" s="60"/>
      <c r="C72" s="60"/>
      <c r="D72" s="60"/>
      <c r="E72" s="60"/>
    </row>
    <row r="73" spans="2:5" x14ac:dyDescent="0.3">
      <c r="B73" s="60"/>
      <c r="C73" s="60"/>
      <c r="D73" s="60"/>
      <c r="E73" s="60"/>
    </row>
    <row r="74" spans="2:5" x14ac:dyDescent="0.3">
      <c r="B74" s="60"/>
      <c r="C74" s="60"/>
      <c r="D74" s="60"/>
      <c r="E74" s="60"/>
    </row>
    <row r="75" spans="2:5" x14ac:dyDescent="0.3">
      <c r="B75" s="60"/>
      <c r="C75" s="60"/>
      <c r="D75" s="60"/>
      <c r="E75" s="60"/>
    </row>
    <row r="76" spans="2:5" x14ac:dyDescent="0.3">
      <c r="B76" s="60"/>
      <c r="C76" s="60"/>
      <c r="D76" s="60"/>
      <c r="E76" s="60"/>
    </row>
    <row r="77" spans="2:5" x14ac:dyDescent="0.3">
      <c r="B77" s="60"/>
      <c r="C77" s="60"/>
      <c r="D77" s="60"/>
      <c r="E77" s="60"/>
    </row>
    <row r="78" spans="2:5" x14ac:dyDescent="0.3">
      <c r="B78" s="60"/>
      <c r="C78" s="60"/>
      <c r="D78" s="60"/>
      <c r="E78" s="60"/>
    </row>
    <row r="79" spans="2:5" x14ac:dyDescent="0.3">
      <c r="B79" s="60"/>
      <c r="C79" s="60"/>
      <c r="D79" s="60"/>
      <c r="E79" s="60"/>
    </row>
    <row r="80" spans="2:5" x14ac:dyDescent="0.3">
      <c r="B80" s="60"/>
      <c r="C80" s="60"/>
      <c r="D80" s="60"/>
      <c r="E80" s="60"/>
    </row>
    <row r="81" spans="2:5" x14ac:dyDescent="0.3">
      <c r="B81" s="60"/>
      <c r="C81" s="60"/>
      <c r="D81" s="60"/>
      <c r="E81" s="60"/>
    </row>
    <row r="82" spans="2:5" x14ac:dyDescent="0.3">
      <c r="B82" s="60"/>
      <c r="C82" s="60"/>
      <c r="D82" s="60"/>
      <c r="E82" s="60"/>
    </row>
    <row r="83" spans="2:5" x14ac:dyDescent="0.3">
      <c r="B83" s="60"/>
      <c r="C83" s="60"/>
      <c r="D83" s="60"/>
      <c r="E83" s="60"/>
    </row>
  </sheetData>
  <sortState xmlns:xlrd2="http://schemas.microsoft.com/office/spreadsheetml/2017/richdata2" ref="A14:E42">
    <sortCondition ref="C14:C42"/>
  </sortState>
  <mergeCells count="4">
    <mergeCell ref="A62:D62"/>
    <mergeCell ref="A63:D63"/>
    <mergeCell ref="B7:D7"/>
    <mergeCell ref="B8:D8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2"/>
  <sheetViews>
    <sheetView showGridLines="0" workbookViewId="0">
      <selection activeCell="I26" sqref="I26"/>
    </sheetView>
  </sheetViews>
  <sheetFormatPr baseColWidth="10" defaultColWidth="10.7265625" defaultRowHeight="12" x14ac:dyDescent="0.3"/>
  <cols>
    <col min="1" max="1" width="11.7265625" style="73" customWidth="1"/>
    <col min="2" max="2" width="13.26953125" style="73" customWidth="1"/>
    <col min="3" max="3" width="14.7265625" style="73" hidden="1" customWidth="1"/>
    <col min="4" max="4" width="50.26953125" style="73" bestFit="1" customWidth="1"/>
    <col min="5" max="5" width="12.26953125" style="73" bestFit="1" customWidth="1"/>
    <col min="6" max="16384" width="10.7265625" style="73"/>
  </cols>
  <sheetData>
    <row r="1" spans="1:9" x14ac:dyDescent="0.3">
      <c r="A1" s="163"/>
      <c r="B1" s="163"/>
    </row>
    <row r="2" spans="1:9" x14ac:dyDescent="0.3">
      <c r="A2" s="163"/>
      <c r="B2" s="163"/>
    </row>
    <row r="3" spans="1:9" x14ac:dyDescent="0.3">
      <c r="A3" s="163"/>
      <c r="B3" s="163"/>
    </row>
    <row r="4" spans="1:9" x14ac:dyDescent="0.3">
      <c r="A4" s="163"/>
      <c r="B4" s="163"/>
    </row>
    <row r="5" spans="1:9" x14ac:dyDescent="0.3">
      <c r="A5" s="163" t="s">
        <v>48</v>
      </c>
      <c r="B5" s="163"/>
    </row>
    <row r="6" spans="1:9" x14ac:dyDescent="0.3">
      <c r="A6" s="163" t="s">
        <v>49</v>
      </c>
      <c r="B6" s="163"/>
    </row>
    <row r="7" spans="1:9" ht="14.25" customHeight="1" x14ac:dyDescent="0.3">
      <c r="A7" s="164"/>
      <c r="B7" s="300" t="s">
        <v>50</v>
      </c>
      <c r="C7" s="300"/>
      <c r="D7" s="300"/>
      <c r="E7" s="164"/>
    </row>
    <row r="8" spans="1:9" ht="12.75" customHeight="1" x14ac:dyDescent="0.3">
      <c r="B8" s="301" t="str">
        <f>Sueldos!B8</f>
        <v>AL 31 de Octubre  2024</v>
      </c>
      <c r="C8" s="302"/>
      <c r="D8" s="302"/>
      <c r="E8" s="166"/>
    </row>
    <row r="9" spans="1:9" x14ac:dyDescent="0.3">
      <c r="B9" s="166"/>
      <c r="C9" s="165"/>
      <c r="D9" s="165"/>
      <c r="E9" s="166"/>
    </row>
    <row r="10" spans="1:9" x14ac:dyDescent="0.3">
      <c r="B10" s="167"/>
      <c r="C10" s="167"/>
      <c r="D10" s="167"/>
      <c r="E10" s="167"/>
    </row>
    <row r="11" spans="1:9" x14ac:dyDescent="0.3">
      <c r="A11" s="168" t="s">
        <v>51</v>
      </c>
      <c r="B11" s="177" t="s">
        <v>26</v>
      </c>
      <c r="D11" s="169"/>
      <c r="E11" s="169"/>
    </row>
    <row r="12" spans="1:9" ht="12.5" thickBot="1" x14ac:dyDescent="0.35">
      <c r="A12" s="170"/>
      <c r="B12" s="170"/>
      <c r="C12" s="169"/>
      <c r="D12" s="171"/>
      <c r="E12" s="169"/>
    </row>
    <row r="13" spans="1:9" ht="13" thickTop="1" thickBot="1" x14ac:dyDescent="0.35">
      <c r="A13" s="148" t="s">
        <v>37</v>
      </c>
      <c r="B13" s="148" t="s">
        <v>65</v>
      </c>
      <c r="C13" s="148" t="s">
        <v>53</v>
      </c>
      <c r="D13" s="148" t="s">
        <v>54</v>
      </c>
      <c r="E13" s="149" t="s">
        <v>40</v>
      </c>
    </row>
    <row r="14" spans="1:9" ht="12.5" thickTop="1" x14ac:dyDescent="0.3">
      <c r="A14" s="183">
        <v>43100</v>
      </c>
      <c r="B14" s="178">
        <v>139</v>
      </c>
      <c r="C14" s="218"/>
      <c r="D14" s="60" t="s">
        <v>66</v>
      </c>
      <c r="E14" s="174">
        <v>-482888</v>
      </c>
      <c r="F14" s="60"/>
      <c r="G14" s="60"/>
      <c r="H14" s="60"/>
      <c r="I14" s="60"/>
    </row>
    <row r="15" spans="1:9" x14ac:dyDescent="0.3">
      <c r="A15" s="183">
        <v>43829</v>
      </c>
      <c r="B15" s="178">
        <v>85</v>
      </c>
      <c r="C15" s="218"/>
      <c r="D15" s="60" t="s">
        <v>64</v>
      </c>
      <c r="E15" s="220">
        <v>500</v>
      </c>
      <c r="F15" s="60"/>
      <c r="G15" s="60"/>
      <c r="H15" s="60"/>
      <c r="I15" s="60"/>
    </row>
    <row r="16" spans="1:9" x14ac:dyDescent="0.3">
      <c r="A16" s="183">
        <v>43836</v>
      </c>
      <c r="B16" s="178">
        <v>69</v>
      </c>
      <c r="C16" s="218"/>
      <c r="D16" s="60" t="s">
        <v>70</v>
      </c>
      <c r="E16" s="220">
        <v>985</v>
      </c>
      <c r="F16" s="60"/>
      <c r="G16" s="60"/>
      <c r="H16" s="60"/>
      <c r="I16" s="60"/>
    </row>
    <row r="17" spans="1:9" x14ac:dyDescent="0.3">
      <c r="A17" s="183">
        <v>43898</v>
      </c>
      <c r="B17" s="221">
        <v>4</v>
      </c>
      <c r="C17" s="222"/>
      <c r="D17" s="223" t="s">
        <v>71</v>
      </c>
      <c r="E17" s="220">
        <v>-118337</v>
      </c>
      <c r="F17" s="60"/>
      <c r="G17" s="60"/>
      <c r="H17" s="60"/>
      <c r="I17" s="60"/>
    </row>
    <row r="18" spans="1:9" x14ac:dyDescent="0.3">
      <c r="A18" s="183">
        <v>43914</v>
      </c>
      <c r="B18" s="221">
        <v>5</v>
      </c>
      <c r="C18" s="222"/>
      <c r="D18" s="223" t="s">
        <v>71</v>
      </c>
      <c r="E18" s="220">
        <v>-118337</v>
      </c>
      <c r="F18" s="60"/>
      <c r="G18" s="60"/>
      <c r="H18" s="60"/>
      <c r="I18" s="60"/>
    </row>
    <row r="19" spans="1:9" x14ac:dyDescent="0.3">
      <c r="A19" s="183"/>
      <c r="B19" s="178"/>
      <c r="C19" s="218"/>
      <c r="D19" s="60"/>
      <c r="E19" s="220"/>
      <c r="F19" s="60"/>
      <c r="G19" s="60"/>
      <c r="H19" s="60"/>
      <c r="I19" s="60"/>
    </row>
    <row r="20" spans="1:9" x14ac:dyDescent="0.3">
      <c r="A20" s="183"/>
      <c r="B20" s="178"/>
      <c r="C20" s="218"/>
      <c r="D20" s="60"/>
      <c r="E20" s="174"/>
      <c r="F20" s="60"/>
      <c r="G20" s="60"/>
      <c r="H20" s="60"/>
      <c r="I20" s="60"/>
    </row>
    <row r="21" spans="1:9" x14ac:dyDescent="0.3">
      <c r="A21" s="183"/>
      <c r="B21" s="178"/>
      <c r="C21" s="218"/>
      <c r="D21" s="60"/>
      <c r="E21" s="174"/>
      <c r="F21" s="60"/>
      <c r="G21" s="60"/>
      <c r="H21" s="60"/>
      <c r="I21" s="60"/>
    </row>
    <row r="22" spans="1:9" x14ac:dyDescent="0.3">
      <c r="A22" s="183"/>
      <c r="B22" s="178"/>
      <c r="C22" s="218"/>
      <c r="D22" s="60"/>
      <c r="E22" s="174"/>
      <c r="F22" s="60"/>
      <c r="G22" s="60"/>
      <c r="H22" s="60"/>
      <c r="I22" s="60"/>
    </row>
    <row r="23" spans="1:9" x14ac:dyDescent="0.3">
      <c r="A23" s="183"/>
      <c r="B23" s="178"/>
      <c r="C23" s="218"/>
      <c r="D23" s="60"/>
      <c r="E23" s="174"/>
      <c r="F23" s="60"/>
      <c r="G23" s="60"/>
      <c r="H23" s="60"/>
      <c r="I23" s="60"/>
    </row>
    <row r="24" spans="1:9" ht="12.5" thickBot="1" x14ac:dyDescent="0.35">
      <c r="A24" s="155"/>
      <c r="B24" s="156"/>
      <c r="C24" s="156"/>
      <c r="D24" s="157"/>
      <c r="E24" s="158">
        <f>SUM(E14:E23)</f>
        <v>-718077</v>
      </c>
      <c r="F24" s="60"/>
      <c r="G24" s="60"/>
      <c r="H24" s="60"/>
      <c r="I24" s="60"/>
    </row>
    <row r="25" spans="1:9" ht="12.5" thickTop="1" x14ac:dyDescent="0.3">
      <c r="A25" s="303" t="s">
        <v>55</v>
      </c>
      <c r="B25" s="304"/>
      <c r="C25" s="304"/>
      <c r="D25" s="305"/>
      <c r="E25" s="175">
        <f>+GETPIVOTDATA("'SALDOS'",'Balance Query'!$A$4,"Cuenta","2-1-02-002","Descripción","HONORARIOS POR PAGAR                                        ","PCTIPO","Pasivo")</f>
        <v>-718077</v>
      </c>
      <c r="F25" s="60"/>
      <c r="G25" s="60"/>
      <c r="H25" s="60"/>
      <c r="I25" s="60"/>
    </row>
    <row r="26" spans="1:9" ht="12.5" thickBot="1" x14ac:dyDescent="0.35">
      <c r="A26" s="306" t="s">
        <v>47</v>
      </c>
      <c r="B26" s="307"/>
      <c r="C26" s="307"/>
      <c r="D26" s="308"/>
      <c r="E26" s="176">
        <f>+E24-E25</f>
        <v>0</v>
      </c>
      <c r="F26" s="60"/>
      <c r="G26" s="60"/>
      <c r="H26" s="60"/>
      <c r="I26" s="60"/>
    </row>
    <row r="27" spans="1:9" ht="12.5" thickTop="1" x14ac:dyDescent="0.3">
      <c r="B27" s="60"/>
      <c r="C27" s="60"/>
      <c r="D27" s="60"/>
      <c r="E27" s="60"/>
      <c r="F27" s="60"/>
      <c r="G27" s="60"/>
      <c r="H27" s="60"/>
      <c r="I27" s="60"/>
    </row>
    <row r="28" spans="1:9" x14ac:dyDescent="0.3">
      <c r="B28" s="60"/>
      <c r="C28" s="60"/>
      <c r="D28" s="60"/>
      <c r="E28" s="60"/>
      <c r="F28" s="60"/>
      <c r="G28" s="60"/>
      <c r="H28" s="60"/>
      <c r="I28" s="60"/>
    </row>
    <row r="29" spans="1:9" x14ac:dyDescent="0.3">
      <c r="B29" s="60"/>
      <c r="C29" s="60"/>
      <c r="D29" s="60"/>
      <c r="E29" s="60"/>
      <c r="F29" s="60"/>
      <c r="G29" s="60"/>
      <c r="H29" s="60"/>
      <c r="I29" s="60"/>
    </row>
    <row r="30" spans="1:9" x14ac:dyDescent="0.3">
      <c r="B30" s="60"/>
      <c r="C30" s="60"/>
      <c r="D30" s="60"/>
      <c r="E30" s="60"/>
      <c r="F30" s="60"/>
      <c r="G30" s="60"/>
      <c r="H30" s="60"/>
      <c r="I30" s="60"/>
    </row>
    <row r="31" spans="1:9" x14ac:dyDescent="0.3">
      <c r="B31" s="60"/>
      <c r="C31" s="60"/>
      <c r="D31" s="60"/>
      <c r="E31" s="60"/>
      <c r="F31" s="60"/>
      <c r="G31" s="60"/>
      <c r="H31" s="60"/>
      <c r="I31" s="60"/>
    </row>
    <row r="32" spans="1:9" x14ac:dyDescent="0.3">
      <c r="B32" s="60"/>
      <c r="C32" s="60"/>
      <c r="D32" s="60"/>
      <c r="E32" s="60"/>
      <c r="F32" s="60"/>
      <c r="G32" s="60"/>
      <c r="H32" s="60"/>
      <c r="I32" s="60"/>
    </row>
    <row r="33" spans="2:9" x14ac:dyDescent="0.3">
      <c r="B33" s="60"/>
      <c r="C33" s="60"/>
      <c r="D33" s="60"/>
      <c r="E33" s="60"/>
      <c r="F33" s="60"/>
      <c r="G33" s="60"/>
      <c r="H33" s="60"/>
      <c r="I33" s="60"/>
    </row>
    <row r="34" spans="2:9" x14ac:dyDescent="0.3">
      <c r="B34" s="60"/>
      <c r="C34" s="60"/>
      <c r="D34" s="60"/>
      <c r="E34" s="60"/>
      <c r="F34" s="60"/>
      <c r="G34" s="60"/>
      <c r="H34" s="60"/>
      <c r="I34" s="60"/>
    </row>
    <row r="35" spans="2:9" x14ac:dyDescent="0.3">
      <c r="B35" s="60"/>
      <c r="C35" s="60"/>
      <c r="D35" s="60"/>
      <c r="E35" s="60"/>
      <c r="F35" s="60"/>
      <c r="G35" s="60"/>
      <c r="H35" s="60"/>
      <c r="I35" s="60"/>
    </row>
    <row r="36" spans="2:9" x14ac:dyDescent="0.3">
      <c r="B36" s="60"/>
      <c r="C36" s="60"/>
      <c r="D36" s="60"/>
      <c r="E36" s="60"/>
      <c r="F36" s="60"/>
      <c r="G36" s="60"/>
      <c r="H36" s="60"/>
      <c r="I36" s="60"/>
    </row>
    <row r="37" spans="2:9" x14ac:dyDescent="0.3">
      <c r="B37" s="60"/>
      <c r="C37" s="60"/>
      <c r="D37" s="60"/>
      <c r="E37" s="60"/>
      <c r="F37" s="60"/>
      <c r="G37" s="60"/>
      <c r="H37" s="60"/>
      <c r="I37" s="60"/>
    </row>
    <row r="38" spans="2:9" x14ac:dyDescent="0.3">
      <c r="B38" s="60"/>
      <c r="C38" s="60"/>
      <c r="D38" s="60"/>
      <c r="E38" s="60"/>
      <c r="F38" s="60"/>
      <c r="G38" s="60"/>
      <c r="H38" s="60"/>
      <c r="I38" s="60"/>
    </row>
    <row r="39" spans="2:9" x14ac:dyDescent="0.3">
      <c r="B39" s="60"/>
      <c r="C39" s="60"/>
      <c r="D39" s="60"/>
      <c r="E39" s="60"/>
      <c r="F39" s="60"/>
      <c r="G39" s="60"/>
      <c r="H39" s="60"/>
      <c r="I39" s="60"/>
    </row>
    <row r="40" spans="2:9" x14ac:dyDescent="0.3">
      <c r="B40" s="60"/>
      <c r="C40" s="60"/>
      <c r="D40" s="60"/>
      <c r="E40" s="60"/>
      <c r="F40" s="60"/>
      <c r="G40" s="60"/>
      <c r="H40" s="60"/>
      <c r="I40" s="60"/>
    </row>
    <row r="41" spans="2:9" x14ac:dyDescent="0.3">
      <c r="B41" s="60"/>
      <c r="C41" s="60"/>
      <c r="D41" s="60"/>
      <c r="E41" s="60"/>
      <c r="F41" s="60"/>
      <c r="G41" s="60"/>
      <c r="H41" s="60"/>
      <c r="I41" s="60"/>
    </row>
    <row r="42" spans="2:9" x14ac:dyDescent="0.3">
      <c r="B42" s="60"/>
      <c r="C42" s="60"/>
      <c r="D42" s="60"/>
      <c r="E42" s="60"/>
      <c r="F42" s="60"/>
      <c r="G42" s="60"/>
      <c r="H42" s="60"/>
      <c r="I42" s="60"/>
    </row>
  </sheetData>
  <mergeCells count="4">
    <mergeCell ref="A25:D25"/>
    <mergeCell ref="A26:D26"/>
    <mergeCell ref="B7:D7"/>
    <mergeCell ref="B8:D8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42"/>
  <sheetViews>
    <sheetView showGridLines="0" workbookViewId="0">
      <selection activeCell="H15" sqref="H15:H17"/>
    </sheetView>
  </sheetViews>
  <sheetFormatPr baseColWidth="10" defaultColWidth="10.7265625" defaultRowHeight="12" x14ac:dyDescent="0.3"/>
  <cols>
    <col min="1" max="1" width="10.453125" style="73" customWidth="1"/>
    <col min="2" max="2" width="13.7265625" style="73" customWidth="1"/>
    <col min="3" max="3" width="46.26953125" style="73" customWidth="1"/>
    <col min="4" max="16384" width="10.7265625" style="73"/>
  </cols>
  <sheetData>
    <row r="1" spans="1:9" x14ac:dyDescent="0.3">
      <c r="A1" s="163"/>
    </row>
    <row r="2" spans="1:9" x14ac:dyDescent="0.3">
      <c r="A2" s="163"/>
    </row>
    <row r="3" spans="1:9" x14ac:dyDescent="0.3">
      <c r="A3" s="163"/>
    </row>
    <row r="4" spans="1:9" x14ac:dyDescent="0.3">
      <c r="A4" s="163"/>
    </row>
    <row r="5" spans="1:9" x14ac:dyDescent="0.3">
      <c r="A5" s="163" t="s">
        <v>48</v>
      </c>
    </row>
    <row r="6" spans="1:9" x14ac:dyDescent="0.3">
      <c r="A6" s="163" t="s">
        <v>49</v>
      </c>
    </row>
    <row r="7" spans="1:9" x14ac:dyDescent="0.3">
      <c r="A7" s="164"/>
      <c r="B7" s="300" t="s">
        <v>50</v>
      </c>
      <c r="C7" s="300"/>
      <c r="D7" s="164"/>
    </row>
    <row r="8" spans="1:9" x14ac:dyDescent="0.3">
      <c r="B8" s="301" t="str">
        <f>+Honorarios!B8</f>
        <v>AL 31 de Octubre  2024</v>
      </c>
      <c r="C8" s="302"/>
      <c r="D8" s="166"/>
    </row>
    <row r="9" spans="1:9" x14ac:dyDescent="0.3">
      <c r="B9" s="166"/>
      <c r="C9" s="165"/>
      <c r="D9" s="166"/>
    </row>
    <row r="10" spans="1:9" x14ac:dyDescent="0.3">
      <c r="B10" s="167"/>
      <c r="C10" s="167"/>
      <c r="D10" s="167"/>
    </row>
    <row r="11" spans="1:9" x14ac:dyDescent="0.3">
      <c r="A11" s="168" t="s">
        <v>51</v>
      </c>
      <c r="B11" s="166" t="s">
        <v>62</v>
      </c>
      <c r="C11" s="169"/>
      <c r="D11" s="169"/>
    </row>
    <row r="12" spans="1:9" ht="12.5" thickBot="1" x14ac:dyDescent="0.35">
      <c r="A12" s="170"/>
      <c r="B12" s="169"/>
      <c r="C12" s="171"/>
      <c r="D12" s="169"/>
    </row>
    <row r="13" spans="1:9" ht="13" thickTop="1" thickBot="1" x14ac:dyDescent="0.35">
      <c r="A13" s="148" t="s">
        <v>37</v>
      </c>
      <c r="B13" s="148" t="s">
        <v>53</v>
      </c>
      <c r="C13" s="148" t="s">
        <v>54</v>
      </c>
      <c r="D13" s="149" t="s">
        <v>40</v>
      </c>
    </row>
    <row r="14" spans="1:9" ht="12.5" thickTop="1" x14ac:dyDescent="0.3">
      <c r="A14" s="184">
        <v>44824</v>
      </c>
      <c r="B14" s="350">
        <v>85</v>
      </c>
      <c r="C14" s="60" t="s">
        <v>204</v>
      </c>
      <c r="D14" s="174">
        <v>-600</v>
      </c>
      <c r="E14" s="60"/>
      <c r="F14" s="60"/>
      <c r="G14" s="60"/>
      <c r="H14" s="60"/>
      <c r="I14" s="60"/>
    </row>
    <row r="15" spans="1:9" x14ac:dyDescent="0.3">
      <c r="A15" s="183">
        <v>45535</v>
      </c>
      <c r="B15" s="350">
        <v>54</v>
      </c>
      <c r="C15" s="60" t="s">
        <v>520</v>
      </c>
      <c r="D15" s="174">
        <v>-1640</v>
      </c>
      <c r="E15" s="60"/>
      <c r="F15" s="60"/>
      <c r="G15" s="60"/>
      <c r="H15" s="60"/>
      <c r="I15" s="60"/>
    </row>
    <row r="16" spans="1:9" x14ac:dyDescent="0.3">
      <c r="A16" s="172">
        <v>45615</v>
      </c>
      <c r="B16" s="350">
        <v>94</v>
      </c>
      <c r="C16" s="60" t="s">
        <v>580</v>
      </c>
      <c r="D16" s="174">
        <v>-22500000</v>
      </c>
      <c r="E16" s="60"/>
      <c r="F16" s="60"/>
      <c r="G16" s="60"/>
      <c r="H16" s="60"/>
      <c r="I16" s="60"/>
    </row>
    <row r="17" spans="1:9" x14ac:dyDescent="0.3">
      <c r="A17" s="184"/>
      <c r="B17" s="218"/>
      <c r="C17" s="60"/>
      <c r="D17" s="174"/>
      <c r="E17" s="60"/>
      <c r="F17" s="60"/>
      <c r="G17" s="60"/>
      <c r="H17" s="60"/>
      <c r="I17" s="60"/>
    </row>
    <row r="18" spans="1:9" ht="12.5" thickBot="1" x14ac:dyDescent="0.35">
      <c r="A18" s="155"/>
      <c r="B18" s="156"/>
      <c r="C18" s="157"/>
      <c r="D18" s="158">
        <f>SUM(D14:D17)</f>
        <v>-22502240</v>
      </c>
      <c r="E18" s="60"/>
      <c r="F18" s="60"/>
      <c r="G18" s="60"/>
      <c r="H18" s="60"/>
      <c r="I18" s="60"/>
    </row>
    <row r="19" spans="1:9" ht="12.5" thickTop="1" x14ac:dyDescent="0.3">
      <c r="A19" s="303" t="s">
        <v>55</v>
      </c>
      <c r="B19" s="304"/>
      <c r="C19" s="305"/>
      <c r="D19" s="175">
        <f>+GETPIVOTDATA("'SALDOS'",'Balance Query'!$A$4,"Cuenta","2-1-02-007","Descripción","CUENTAS POR PAGAR                                           ","PCTIPO","Pasivo")</f>
        <v>-22502240</v>
      </c>
      <c r="E19" s="60"/>
      <c r="F19" s="60"/>
      <c r="G19" s="60"/>
      <c r="H19" s="60"/>
      <c r="I19" s="60"/>
    </row>
    <row r="20" spans="1:9" ht="12.5" thickBot="1" x14ac:dyDescent="0.35">
      <c r="A20" s="306" t="s">
        <v>47</v>
      </c>
      <c r="B20" s="307"/>
      <c r="C20" s="308"/>
      <c r="D20" s="176">
        <f>+D18-D19</f>
        <v>0</v>
      </c>
      <c r="E20" s="60"/>
      <c r="F20" s="60"/>
      <c r="G20" s="60"/>
      <c r="H20" s="60"/>
      <c r="I20" s="60"/>
    </row>
    <row r="21" spans="1:9" ht="12.5" thickTop="1" x14ac:dyDescent="0.3">
      <c r="B21" s="60"/>
      <c r="C21" s="60"/>
      <c r="D21" s="60"/>
      <c r="E21" s="60"/>
      <c r="F21" s="60"/>
      <c r="G21" s="60"/>
      <c r="H21" s="60"/>
      <c r="I21" s="60"/>
    </row>
    <row r="22" spans="1:9" x14ac:dyDescent="0.3">
      <c r="B22" s="60"/>
      <c r="C22" s="60"/>
      <c r="D22" s="60"/>
      <c r="E22" s="60"/>
      <c r="F22" s="60"/>
      <c r="G22" s="60"/>
      <c r="H22" s="60"/>
      <c r="I22" s="60"/>
    </row>
    <row r="23" spans="1:9" x14ac:dyDescent="0.3">
      <c r="B23" s="60"/>
      <c r="C23" s="60"/>
      <c r="D23" s="60"/>
      <c r="E23" s="60"/>
      <c r="F23" s="60"/>
      <c r="G23" s="60"/>
      <c r="H23" s="60"/>
      <c r="I23" s="60"/>
    </row>
    <row r="24" spans="1:9" x14ac:dyDescent="0.3">
      <c r="B24" s="60"/>
      <c r="C24" s="60"/>
      <c r="D24" s="60"/>
      <c r="E24" s="60"/>
      <c r="F24" s="60"/>
      <c r="G24" s="60"/>
      <c r="H24" s="60"/>
      <c r="I24" s="60"/>
    </row>
    <row r="25" spans="1:9" x14ac:dyDescent="0.3">
      <c r="B25" s="60"/>
      <c r="C25" s="60"/>
      <c r="D25" s="60"/>
      <c r="E25" s="60"/>
      <c r="F25" s="60"/>
      <c r="G25" s="60"/>
      <c r="H25" s="60"/>
      <c r="I25" s="60"/>
    </row>
    <row r="26" spans="1:9" x14ac:dyDescent="0.3">
      <c r="B26" s="60"/>
      <c r="C26" s="60"/>
      <c r="D26" s="60"/>
      <c r="E26" s="60"/>
      <c r="F26" s="60"/>
      <c r="G26" s="60"/>
      <c r="H26" s="60"/>
      <c r="I26" s="60"/>
    </row>
    <row r="27" spans="1:9" x14ac:dyDescent="0.3">
      <c r="B27" s="60"/>
      <c r="C27" s="60"/>
      <c r="D27" s="60"/>
      <c r="E27" s="60"/>
      <c r="F27" s="60"/>
      <c r="G27" s="60"/>
      <c r="H27" s="60"/>
      <c r="I27" s="60"/>
    </row>
    <row r="28" spans="1:9" x14ac:dyDescent="0.3">
      <c r="B28" s="60"/>
      <c r="C28" s="60"/>
      <c r="D28" s="60"/>
      <c r="E28" s="60"/>
      <c r="F28" s="60"/>
      <c r="G28" s="60"/>
      <c r="H28" s="60"/>
      <c r="I28" s="60"/>
    </row>
    <row r="29" spans="1:9" x14ac:dyDescent="0.3">
      <c r="B29" s="60"/>
      <c r="C29" s="60"/>
      <c r="D29" s="60"/>
      <c r="E29" s="60"/>
      <c r="F29" s="60"/>
      <c r="G29" s="60"/>
      <c r="H29" s="60"/>
      <c r="I29" s="60"/>
    </row>
    <row r="30" spans="1:9" x14ac:dyDescent="0.3">
      <c r="B30" s="60"/>
      <c r="C30" s="60"/>
      <c r="D30" s="60"/>
      <c r="E30" s="60"/>
      <c r="F30" s="60"/>
      <c r="G30" s="60"/>
      <c r="H30" s="60"/>
      <c r="I30" s="60"/>
    </row>
    <row r="31" spans="1:9" x14ac:dyDescent="0.3">
      <c r="B31" s="60"/>
      <c r="C31" s="60"/>
      <c r="D31" s="60"/>
      <c r="E31" s="60"/>
      <c r="F31" s="60"/>
      <c r="G31" s="60"/>
      <c r="H31" s="60"/>
      <c r="I31" s="60"/>
    </row>
    <row r="32" spans="1:9" x14ac:dyDescent="0.3">
      <c r="B32" s="60"/>
      <c r="C32" s="60"/>
      <c r="D32" s="60"/>
      <c r="E32" s="60"/>
      <c r="F32" s="60"/>
      <c r="G32" s="60"/>
      <c r="H32" s="60"/>
      <c r="I32" s="60"/>
    </row>
    <row r="33" spans="2:9" x14ac:dyDescent="0.3">
      <c r="B33" s="60"/>
      <c r="C33" s="60"/>
      <c r="D33" s="60"/>
      <c r="E33" s="60"/>
      <c r="F33" s="60"/>
      <c r="G33" s="60"/>
      <c r="H33" s="60"/>
      <c r="I33" s="60"/>
    </row>
    <row r="34" spans="2:9" x14ac:dyDescent="0.3">
      <c r="B34" s="60"/>
      <c r="C34" s="60"/>
      <c r="D34" s="60"/>
      <c r="E34" s="60"/>
      <c r="F34" s="60"/>
      <c r="G34" s="60"/>
      <c r="H34" s="60"/>
      <c r="I34" s="60"/>
    </row>
    <row r="35" spans="2:9" x14ac:dyDescent="0.3">
      <c r="B35" s="60"/>
      <c r="C35" s="60"/>
      <c r="D35" s="60"/>
      <c r="E35" s="60"/>
      <c r="F35" s="60"/>
      <c r="G35" s="60"/>
      <c r="H35" s="60"/>
      <c r="I35" s="60"/>
    </row>
    <row r="36" spans="2:9" x14ac:dyDescent="0.3">
      <c r="B36" s="60"/>
      <c r="C36" s="60"/>
      <c r="D36" s="60"/>
      <c r="E36" s="60"/>
      <c r="F36" s="60"/>
      <c r="G36" s="60"/>
      <c r="H36" s="60"/>
      <c r="I36" s="60"/>
    </row>
    <row r="37" spans="2:9" x14ac:dyDescent="0.3">
      <c r="B37" s="60"/>
      <c r="C37" s="60"/>
      <c r="D37" s="60"/>
      <c r="E37" s="60"/>
      <c r="F37" s="60"/>
      <c r="G37" s="60"/>
      <c r="H37" s="60"/>
      <c r="I37" s="60"/>
    </row>
    <row r="38" spans="2:9" x14ac:dyDescent="0.3">
      <c r="B38" s="60"/>
      <c r="C38" s="60"/>
      <c r="D38" s="60"/>
      <c r="E38" s="60"/>
      <c r="F38" s="60"/>
      <c r="G38" s="60"/>
      <c r="H38" s="60"/>
      <c r="I38" s="60"/>
    </row>
    <row r="39" spans="2:9" x14ac:dyDescent="0.3">
      <c r="B39" s="60"/>
      <c r="C39" s="60"/>
      <c r="D39" s="60"/>
      <c r="E39" s="60"/>
      <c r="F39" s="60"/>
      <c r="G39" s="60"/>
      <c r="H39" s="60"/>
      <c r="I39" s="60"/>
    </row>
    <row r="40" spans="2:9" x14ac:dyDescent="0.3">
      <c r="B40" s="60"/>
      <c r="C40" s="60"/>
      <c r="D40" s="60"/>
      <c r="E40" s="60"/>
      <c r="F40" s="60"/>
      <c r="G40" s="60"/>
      <c r="H40" s="60"/>
      <c r="I40" s="60"/>
    </row>
    <row r="41" spans="2:9" x14ac:dyDescent="0.3">
      <c r="B41" s="60"/>
      <c r="C41" s="60"/>
      <c r="D41" s="60"/>
      <c r="E41" s="60"/>
      <c r="F41" s="60"/>
      <c r="G41" s="60"/>
      <c r="H41" s="60"/>
      <c r="I41" s="60"/>
    </row>
    <row r="42" spans="2:9" x14ac:dyDescent="0.3">
      <c r="B42" s="60"/>
      <c r="C42" s="60"/>
      <c r="D42" s="60"/>
      <c r="E42" s="60"/>
      <c r="F42" s="60"/>
      <c r="G42" s="60"/>
      <c r="H42" s="60"/>
      <c r="I42" s="60"/>
    </row>
  </sheetData>
  <mergeCells count="4">
    <mergeCell ref="B7:C7"/>
    <mergeCell ref="B8:C8"/>
    <mergeCell ref="A19:C19"/>
    <mergeCell ref="A20:C20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5:K202"/>
  <sheetViews>
    <sheetView topLeftCell="A164" workbookViewId="0">
      <selection activeCell="G189" sqref="G189"/>
    </sheetView>
  </sheetViews>
  <sheetFormatPr baseColWidth="10" defaultColWidth="11.453125" defaultRowHeight="12" x14ac:dyDescent="0.3"/>
  <cols>
    <col min="1" max="1" width="13.7265625" style="139" customWidth="1"/>
    <col min="2" max="2" width="8.453125" style="139" customWidth="1"/>
    <col min="3" max="3" width="71" style="139" customWidth="1"/>
    <col min="4" max="4" width="11.453125" style="199" bestFit="1" customWidth="1"/>
    <col min="5" max="16384" width="11.453125" style="139"/>
  </cols>
  <sheetData>
    <row r="5" spans="1:8" x14ac:dyDescent="0.3">
      <c r="A5" s="138" t="s">
        <v>48</v>
      </c>
    </row>
    <row r="6" spans="1:8" x14ac:dyDescent="0.3">
      <c r="A6" s="138" t="s">
        <v>49</v>
      </c>
    </row>
    <row r="7" spans="1:8" x14ac:dyDescent="0.3">
      <c r="A7" s="140"/>
      <c r="B7" s="333" t="s">
        <v>50</v>
      </c>
      <c r="C7" s="333"/>
      <c r="D7" s="200"/>
    </row>
    <row r="8" spans="1:8" x14ac:dyDescent="0.3">
      <c r="B8" s="334" t="str">
        <f>+Honorarios!B8</f>
        <v>AL 31 de Octubre  2024</v>
      </c>
      <c r="C8" s="335"/>
      <c r="D8" s="201"/>
    </row>
    <row r="9" spans="1:8" x14ac:dyDescent="0.3">
      <c r="B9" s="142"/>
      <c r="C9" s="141"/>
      <c r="D9" s="201"/>
    </row>
    <row r="10" spans="1:8" x14ac:dyDescent="0.3">
      <c r="B10" s="143"/>
      <c r="C10" s="143"/>
      <c r="D10" s="202"/>
    </row>
    <row r="11" spans="1:8" x14ac:dyDescent="0.3">
      <c r="A11" s="144" t="s">
        <v>51</v>
      </c>
      <c r="B11" s="142" t="s">
        <v>93</v>
      </c>
      <c r="C11" s="145"/>
      <c r="D11" s="147"/>
    </row>
    <row r="12" spans="1:8" ht="12.5" thickBot="1" x14ac:dyDescent="0.35">
      <c r="A12" s="146"/>
      <c r="B12" s="145"/>
      <c r="C12" s="147"/>
      <c r="D12" s="147"/>
    </row>
    <row r="13" spans="1:8" ht="13" thickTop="1" thickBot="1" x14ac:dyDescent="0.35">
      <c r="A13" s="148" t="s">
        <v>37</v>
      </c>
      <c r="B13" s="148" t="s">
        <v>53</v>
      </c>
      <c r="C13" s="148" t="s">
        <v>54</v>
      </c>
      <c r="D13" s="203" t="s">
        <v>40</v>
      </c>
    </row>
    <row r="14" spans="1:8" ht="12.5" thickTop="1" x14ac:dyDescent="0.3">
      <c r="A14" s="150">
        <v>43962</v>
      </c>
      <c r="B14" s="151">
        <v>96</v>
      </c>
      <c r="C14" s="152" t="s">
        <v>78</v>
      </c>
      <c r="D14" s="153">
        <v>-524277</v>
      </c>
      <c r="E14" s="152"/>
      <c r="F14" s="152"/>
      <c r="G14" s="152"/>
      <c r="H14" s="152"/>
    </row>
    <row r="15" spans="1:8" x14ac:dyDescent="0.3">
      <c r="A15" s="150">
        <v>43981</v>
      </c>
      <c r="B15" s="151">
        <v>98</v>
      </c>
      <c r="C15" s="152" t="s">
        <v>128</v>
      </c>
      <c r="D15" s="153">
        <v>-393292</v>
      </c>
      <c r="E15" s="152"/>
      <c r="F15" s="152"/>
      <c r="G15" s="152"/>
      <c r="H15" s="152"/>
    </row>
    <row r="16" spans="1:8" x14ac:dyDescent="0.3">
      <c r="A16" s="150">
        <v>43982</v>
      </c>
      <c r="B16" s="151">
        <v>109</v>
      </c>
      <c r="C16" s="152" t="s">
        <v>76</v>
      </c>
      <c r="D16" s="153">
        <v>-50053</v>
      </c>
      <c r="E16" s="152"/>
      <c r="F16" s="152"/>
      <c r="G16" s="152"/>
      <c r="H16" s="152"/>
    </row>
    <row r="17" spans="1:8" x14ac:dyDescent="0.3">
      <c r="A17" s="150">
        <v>43982</v>
      </c>
      <c r="B17" s="151">
        <v>108</v>
      </c>
      <c r="C17" s="152" t="s">
        <v>77</v>
      </c>
      <c r="D17" s="153">
        <v>-192</v>
      </c>
      <c r="E17" s="152"/>
      <c r="F17" s="152"/>
      <c r="G17" s="152"/>
      <c r="H17" s="152"/>
    </row>
    <row r="18" spans="1:8" x14ac:dyDescent="0.3">
      <c r="A18" s="150">
        <v>43994</v>
      </c>
      <c r="B18" s="151">
        <v>97</v>
      </c>
      <c r="C18" s="152" t="s">
        <v>81</v>
      </c>
      <c r="D18" s="153">
        <v>-168411</v>
      </c>
      <c r="E18" s="152"/>
      <c r="F18" s="152"/>
      <c r="G18" s="152"/>
      <c r="H18" s="152"/>
    </row>
    <row r="19" spans="1:8" x14ac:dyDescent="0.3">
      <c r="A19" s="150">
        <v>44012</v>
      </c>
      <c r="B19" s="151">
        <v>111</v>
      </c>
      <c r="C19" s="152" t="s">
        <v>79</v>
      </c>
      <c r="D19" s="153">
        <v>-50018</v>
      </c>
      <c r="E19" s="152"/>
      <c r="F19" s="152"/>
      <c r="G19" s="152"/>
      <c r="H19" s="152"/>
    </row>
    <row r="20" spans="1:8" x14ac:dyDescent="0.3">
      <c r="A20" s="150">
        <v>44012</v>
      </c>
      <c r="B20" s="151">
        <v>110</v>
      </c>
      <c r="C20" s="152" t="s">
        <v>80</v>
      </c>
      <c r="D20" s="153">
        <v>-192</v>
      </c>
      <c r="E20" s="152"/>
      <c r="F20" s="152"/>
      <c r="G20" s="152"/>
      <c r="H20" s="152"/>
    </row>
    <row r="21" spans="1:8" x14ac:dyDescent="0.3">
      <c r="A21" s="150">
        <v>44012</v>
      </c>
      <c r="B21" s="151">
        <v>99</v>
      </c>
      <c r="C21" s="152" t="s">
        <v>127</v>
      </c>
      <c r="D21" s="153">
        <v>-382352</v>
      </c>
      <c r="E21" s="152"/>
      <c r="F21" s="152"/>
      <c r="G21" s="152"/>
      <c r="H21" s="152"/>
    </row>
    <row r="22" spans="1:8" x14ac:dyDescent="0.3">
      <c r="A22" s="150">
        <v>44025</v>
      </c>
      <c r="B22" s="151">
        <v>115</v>
      </c>
      <c r="C22" s="152" t="s">
        <v>84</v>
      </c>
      <c r="D22" s="153">
        <v>-166155</v>
      </c>
      <c r="E22" s="152"/>
      <c r="F22" s="152"/>
      <c r="G22" s="152"/>
      <c r="H22" s="152"/>
    </row>
    <row r="23" spans="1:8" x14ac:dyDescent="0.3">
      <c r="A23" s="150">
        <v>44043</v>
      </c>
      <c r="B23" s="151">
        <v>173</v>
      </c>
      <c r="C23" s="152" t="s">
        <v>105</v>
      </c>
      <c r="D23" s="153">
        <v>-45824</v>
      </c>
      <c r="E23" s="152"/>
      <c r="F23" s="152"/>
      <c r="G23" s="152"/>
      <c r="H23" s="152"/>
    </row>
    <row r="24" spans="1:8" x14ac:dyDescent="0.3">
      <c r="A24" s="150">
        <v>44043</v>
      </c>
      <c r="B24" s="151">
        <v>117</v>
      </c>
      <c r="C24" s="152" t="s">
        <v>82</v>
      </c>
      <c r="D24" s="153">
        <v>-49968</v>
      </c>
      <c r="E24" s="152"/>
      <c r="F24" s="152"/>
      <c r="G24" s="152"/>
      <c r="H24" s="152"/>
    </row>
    <row r="25" spans="1:8" x14ac:dyDescent="0.3">
      <c r="A25" s="150">
        <v>44043</v>
      </c>
      <c r="B25" s="151">
        <v>116</v>
      </c>
      <c r="C25" s="152" t="s">
        <v>83</v>
      </c>
      <c r="D25" s="153">
        <v>-192</v>
      </c>
      <c r="E25" s="152"/>
      <c r="F25" s="152"/>
      <c r="G25" s="152"/>
      <c r="H25" s="152"/>
    </row>
    <row r="26" spans="1:8" x14ac:dyDescent="0.3">
      <c r="A26" s="150">
        <v>44043</v>
      </c>
      <c r="B26" s="151">
        <v>114</v>
      </c>
      <c r="C26" s="152" t="s">
        <v>85</v>
      </c>
      <c r="D26" s="153">
        <v>-382440</v>
      </c>
      <c r="E26" s="152"/>
      <c r="F26" s="152"/>
      <c r="G26" s="152"/>
      <c r="H26" s="152"/>
    </row>
    <row r="27" spans="1:8" x14ac:dyDescent="0.3">
      <c r="A27" s="150">
        <v>44056</v>
      </c>
      <c r="B27" s="151">
        <v>128</v>
      </c>
      <c r="C27" s="152" t="s">
        <v>87</v>
      </c>
      <c r="D27" s="153">
        <v>-168252</v>
      </c>
      <c r="E27" s="152"/>
      <c r="F27" s="152"/>
      <c r="G27" s="152"/>
      <c r="H27" s="152"/>
    </row>
    <row r="28" spans="1:8" x14ac:dyDescent="0.3">
      <c r="A28" s="150">
        <v>44074</v>
      </c>
      <c r="B28" s="151">
        <v>130</v>
      </c>
      <c r="C28" s="152" t="s">
        <v>86</v>
      </c>
      <c r="D28" s="153">
        <v>-49987</v>
      </c>
      <c r="E28" s="152"/>
      <c r="F28" s="152"/>
      <c r="G28" s="152"/>
      <c r="H28" s="152"/>
    </row>
    <row r="29" spans="1:8" x14ac:dyDescent="0.3">
      <c r="A29" s="150">
        <v>44074</v>
      </c>
      <c r="B29" s="151">
        <v>129</v>
      </c>
      <c r="C29" s="152" t="s">
        <v>129</v>
      </c>
      <c r="D29" s="153">
        <v>-192</v>
      </c>
      <c r="E29" s="152"/>
      <c r="F29" s="152"/>
      <c r="G29" s="152"/>
      <c r="H29" s="152"/>
    </row>
    <row r="30" spans="1:8" x14ac:dyDescent="0.3">
      <c r="A30" s="150">
        <v>44074</v>
      </c>
      <c r="B30" s="151">
        <v>127</v>
      </c>
      <c r="C30" s="152" t="s">
        <v>88</v>
      </c>
      <c r="D30" s="153">
        <v>-430436</v>
      </c>
      <c r="E30" s="152"/>
      <c r="F30" s="152"/>
      <c r="G30" s="152"/>
      <c r="H30" s="152"/>
    </row>
    <row r="31" spans="1:8" x14ac:dyDescent="0.3">
      <c r="A31" s="150">
        <v>44085</v>
      </c>
      <c r="B31" s="151">
        <v>142</v>
      </c>
      <c r="C31" s="152" t="s">
        <v>91</v>
      </c>
      <c r="D31" s="153">
        <v>-120256</v>
      </c>
      <c r="E31" s="152"/>
      <c r="F31" s="152"/>
      <c r="G31" s="152"/>
      <c r="H31" s="152"/>
    </row>
    <row r="32" spans="1:8" x14ac:dyDescent="0.3">
      <c r="A32" s="150">
        <v>44103</v>
      </c>
      <c r="B32" s="151">
        <v>144</v>
      </c>
      <c r="C32" s="152" t="s">
        <v>89</v>
      </c>
      <c r="D32" s="153">
        <v>-37370</v>
      </c>
      <c r="E32" s="152"/>
      <c r="F32" s="152"/>
      <c r="G32" s="152"/>
      <c r="H32" s="152"/>
    </row>
    <row r="33" spans="1:8" x14ac:dyDescent="0.3">
      <c r="A33" s="150">
        <v>44103</v>
      </c>
      <c r="B33" s="151">
        <v>143</v>
      </c>
      <c r="C33" s="152" t="s">
        <v>90</v>
      </c>
      <c r="D33" s="153">
        <v>-192</v>
      </c>
      <c r="E33" s="152"/>
      <c r="F33" s="152"/>
      <c r="G33" s="152"/>
      <c r="H33" s="152"/>
    </row>
    <row r="34" spans="1:8" x14ac:dyDescent="0.3">
      <c r="A34" s="150">
        <v>44104</v>
      </c>
      <c r="B34" s="151">
        <v>141</v>
      </c>
      <c r="C34" s="152" t="s">
        <v>92</v>
      </c>
      <c r="D34" s="153">
        <v>-446769</v>
      </c>
      <c r="E34" s="152"/>
      <c r="F34" s="152"/>
      <c r="G34" s="152"/>
      <c r="H34" s="152"/>
    </row>
    <row r="35" spans="1:8" x14ac:dyDescent="0.3">
      <c r="A35" s="150" t="s">
        <v>110</v>
      </c>
      <c r="B35" s="151">
        <v>179</v>
      </c>
      <c r="C35" s="152" t="s">
        <v>111</v>
      </c>
      <c r="D35" s="153">
        <v>-59503</v>
      </c>
      <c r="E35" s="152"/>
      <c r="F35" s="152"/>
      <c r="G35" s="152"/>
      <c r="H35" s="152"/>
    </row>
    <row r="36" spans="1:8" x14ac:dyDescent="0.3">
      <c r="A36" s="150">
        <v>44117</v>
      </c>
      <c r="B36" s="151">
        <v>158</v>
      </c>
      <c r="C36" s="152" t="s">
        <v>97</v>
      </c>
      <c r="D36" s="153">
        <v>-142469</v>
      </c>
      <c r="E36" s="152"/>
      <c r="F36" s="152"/>
      <c r="G36" s="152"/>
      <c r="H36" s="152"/>
    </row>
    <row r="37" spans="1:8" x14ac:dyDescent="0.3">
      <c r="A37" s="150">
        <v>44134</v>
      </c>
      <c r="B37" s="151">
        <v>174</v>
      </c>
      <c r="C37" s="152" t="s">
        <v>106</v>
      </c>
      <c r="D37" s="153">
        <v>-193</v>
      </c>
      <c r="E37" s="152"/>
      <c r="F37" s="152"/>
      <c r="G37" s="152"/>
      <c r="H37" s="152"/>
    </row>
    <row r="38" spans="1:8" x14ac:dyDescent="0.3">
      <c r="A38" s="150">
        <v>44134</v>
      </c>
      <c r="B38" s="151">
        <v>157</v>
      </c>
      <c r="C38" s="152" t="s">
        <v>98</v>
      </c>
      <c r="D38" s="153">
        <v>-430614</v>
      </c>
      <c r="E38" s="152"/>
      <c r="F38" s="152"/>
      <c r="G38" s="152"/>
      <c r="H38" s="152"/>
    </row>
    <row r="39" spans="1:8" x14ac:dyDescent="0.3">
      <c r="A39" s="150">
        <v>44134</v>
      </c>
      <c r="B39" s="151">
        <v>153</v>
      </c>
      <c r="C39" s="152" t="s">
        <v>96</v>
      </c>
      <c r="D39" s="153">
        <v>-13724</v>
      </c>
      <c r="E39" s="152"/>
      <c r="F39" s="152"/>
      <c r="G39" s="152"/>
      <c r="H39" s="152"/>
    </row>
    <row r="40" spans="1:8" x14ac:dyDescent="0.3">
      <c r="A40" s="150">
        <v>44134</v>
      </c>
      <c r="B40" s="151">
        <v>153</v>
      </c>
      <c r="C40" s="152" t="s">
        <v>99</v>
      </c>
      <c r="D40" s="153">
        <v>-42357</v>
      </c>
      <c r="E40" s="152"/>
      <c r="F40" s="152"/>
      <c r="G40" s="152"/>
      <c r="H40" s="152"/>
    </row>
    <row r="41" spans="1:8" x14ac:dyDescent="0.3">
      <c r="A41" s="150">
        <v>44148</v>
      </c>
      <c r="B41" s="151">
        <v>172</v>
      </c>
      <c r="C41" s="152" t="s">
        <v>104</v>
      </c>
      <c r="D41" s="153">
        <v>-120078</v>
      </c>
      <c r="E41" s="152"/>
      <c r="F41" s="152"/>
      <c r="G41" s="152"/>
      <c r="H41" s="152"/>
    </row>
    <row r="42" spans="1:8" x14ac:dyDescent="0.3">
      <c r="A42" s="150">
        <v>44153</v>
      </c>
      <c r="B42" s="151">
        <v>166</v>
      </c>
      <c r="C42" s="152" t="s">
        <v>126</v>
      </c>
      <c r="D42" s="153">
        <v>-490000</v>
      </c>
      <c r="E42" s="152"/>
      <c r="F42" s="152"/>
      <c r="G42" s="152"/>
      <c r="H42" s="152"/>
    </row>
    <row r="43" spans="1:8" x14ac:dyDescent="0.3">
      <c r="A43" s="150">
        <v>44154</v>
      </c>
      <c r="B43" s="204">
        <v>176</v>
      </c>
      <c r="C43" s="205" t="s">
        <v>108</v>
      </c>
      <c r="D43" s="206">
        <v>-37533</v>
      </c>
    </row>
    <row r="44" spans="1:8" x14ac:dyDescent="0.3">
      <c r="A44" s="150">
        <v>44161</v>
      </c>
      <c r="B44" s="204">
        <v>170</v>
      </c>
      <c r="C44" s="205" t="s">
        <v>103</v>
      </c>
      <c r="D44" s="206">
        <v>-114426</v>
      </c>
    </row>
    <row r="45" spans="1:8" x14ac:dyDescent="0.3">
      <c r="A45" s="150">
        <v>44161</v>
      </c>
      <c r="B45" s="204">
        <v>169</v>
      </c>
      <c r="C45" s="205" t="s">
        <v>101</v>
      </c>
      <c r="D45" s="206">
        <v>-70000</v>
      </c>
    </row>
    <row r="46" spans="1:8" x14ac:dyDescent="0.3">
      <c r="A46" s="150">
        <v>44165</v>
      </c>
      <c r="B46" s="204">
        <v>177</v>
      </c>
      <c r="C46" s="205" t="s">
        <v>107</v>
      </c>
      <c r="D46" s="206">
        <v>-37790</v>
      </c>
    </row>
    <row r="47" spans="1:8" x14ac:dyDescent="0.3">
      <c r="A47" s="150">
        <v>44165</v>
      </c>
      <c r="B47" s="204">
        <v>175</v>
      </c>
      <c r="C47" s="205" t="s">
        <v>109</v>
      </c>
      <c r="D47" s="206">
        <v>-195</v>
      </c>
    </row>
    <row r="48" spans="1:8" x14ac:dyDescent="0.3">
      <c r="A48" s="150">
        <v>44165</v>
      </c>
      <c r="B48" s="204">
        <v>171</v>
      </c>
      <c r="C48" s="205" t="s">
        <v>102</v>
      </c>
      <c r="D48" s="206">
        <v>-432988</v>
      </c>
    </row>
    <row r="49" spans="1:4" x14ac:dyDescent="0.3">
      <c r="A49" s="150">
        <v>44196</v>
      </c>
      <c r="B49" s="204">
        <v>198</v>
      </c>
      <c r="C49" s="205" t="s">
        <v>111</v>
      </c>
      <c r="D49" s="206">
        <v>-96717</v>
      </c>
    </row>
    <row r="50" spans="1:4" x14ac:dyDescent="0.3">
      <c r="A50" s="150">
        <v>44180</v>
      </c>
      <c r="B50" s="204">
        <v>197</v>
      </c>
      <c r="C50" s="205" t="s">
        <v>116</v>
      </c>
      <c r="D50" s="206">
        <v>-70000</v>
      </c>
    </row>
    <row r="51" spans="1:4" x14ac:dyDescent="0.3">
      <c r="A51" s="150">
        <v>44176</v>
      </c>
      <c r="B51" s="204">
        <v>196</v>
      </c>
      <c r="C51" s="205" t="s">
        <v>115</v>
      </c>
      <c r="D51" s="206">
        <v>-120830</v>
      </c>
    </row>
    <row r="52" spans="1:4" x14ac:dyDescent="0.3">
      <c r="A52" s="150">
        <v>44196</v>
      </c>
      <c r="B52" s="204">
        <v>195</v>
      </c>
      <c r="C52" s="205" t="s">
        <v>112</v>
      </c>
      <c r="D52" s="206">
        <v>-462561</v>
      </c>
    </row>
    <row r="53" spans="1:4" x14ac:dyDescent="0.3">
      <c r="A53" s="150">
        <v>44195</v>
      </c>
      <c r="B53" s="204">
        <v>192</v>
      </c>
      <c r="C53" s="205" t="s">
        <v>113</v>
      </c>
      <c r="D53" s="206">
        <v>-37843</v>
      </c>
    </row>
    <row r="54" spans="1:4" ht="12.5" thickBot="1" x14ac:dyDescent="0.35">
      <c r="A54" s="207">
        <v>44195</v>
      </c>
      <c r="B54" s="208">
        <v>191</v>
      </c>
      <c r="C54" s="209" t="s">
        <v>114</v>
      </c>
      <c r="D54" s="210">
        <v>-195</v>
      </c>
    </row>
    <row r="55" spans="1:4" ht="12.5" thickTop="1" x14ac:dyDescent="0.3">
      <c r="A55" s="150">
        <v>44216</v>
      </c>
      <c r="B55" s="204">
        <v>14</v>
      </c>
      <c r="C55" s="205" t="s">
        <v>121</v>
      </c>
      <c r="D55" s="206">
        <v>-228852</v>
      </c>
    </row>
    <row r="56" spans="1:4" x14ac:dyDescent="0.3">
      <c r="A56" s="150">
        <v>44227</v>
      </c>
      <c r="B56" s="204">
        <v>13</v>
      </c>
      <c r="C56" s="205" t="s">
        <v>117</v>
      </c>
      <c r="D56" s="206">
        <v>-158065</v>
      </c>
    </row>
    <row r="57" spans="1:4" x14ac:dyDescent="0.3">
      <c r="A57" s="150">
        <v>44227</v>
      </c>
      <c r="B57" s="204">
        <v>12</v>
      </c>
      <c r="C57" s="205" t="s">
        <v>122</v>
      </c>
      <c r="D57" s="206">
        <v>-436668</v>
      </c>
    </row>
    <row r="58" spans="1:4" x14ac:dyDescent="0.3">
      <c r="A58" s="150">
        <v>44227</v>
      </c>
      <c r="B58" s="204">
        <v>12</v>
      </c>
      <c r="C58" s="205" t="s">
        <v>123</v>
      </c>
      <c r="D58" s="206">
        <v>-791544</v>
      </c>
    </row>
    <row r="59" spans="1:4" x14ac:dyDescent="0.3">
      <c r="A59" s="150">
        <v>44224</v>
      </c>
      <c r="B59" s="204">
        <v>10</v>
      </c>
      <c r="C59" s="205" t="s">
        <v>118</v>
      </c>
      <c r="D59" s="206">
        <v>-37909</v>
      </c>
    </row>
    <row r="60" spans="1:4" x14ac:dyDescent="0.3">
      <c r="A60" s="150">
        <v>44222</v>
      </c>
      <c r="B60" s="204">
        <v>9</v>
      </c>
      <c r="C60" s="205" t="s">
        <v>119</v>
      </c>
      <c r="D60" s="206">
        <v>-195</v>
      </c>
    </row>
    <row r="61" spans="1:4" x14ac:dyDescent="0.3">
      <c r="A61" s="150">
        <v>44216</v>
      </c>
      <c r="B61" s="204">
        <v>8</v>
      </c>
      <c r="C61" s="205" t="s">
        <v>120</v>
      </c>
      <c r="D61" s="206">
        <v>-70000</v>
      </c>
    </row>
    <row r="62" spans="1:4" x14ac:dyDescent="0.3">
      <c r="A62" s="150">
        <v>44252</v>
      </c>
      <c r="B62" s="204">
        <v>26</v>
      </c>
      <c r="C62" s="205" t="s">
        <v>130</v>
      </c>
      <c r="D62" s="206">
        <v>-38125</v>
      </c>
    </row>
    <row r="63" spans="1:4" x14ac:dyDescent="0.3">
      <c r="A63" s="150">
        <v>44252</v>
      </c>
      <c r="B63" s="204">
        <v>25</v>
      </c>
      <c r="C63" s="205" t="s">
        <v>131</v>
      </c>
      <c r="D63" s="206">
        <v>-196</v>
      </c>
    </row>
    <row r="64" spans="1:4" x14ac:dyDescent="0.3">
      <c r="A64" s="150">
        <v>44239</v>
      </c>
      <c r="B64" s="204">
        <v>24</v>
      </c>
      <c r="C64" s="205" t="s">
        <v>132</v>
      </c>
      <c r="D64" s="206">
        <v>-329281</v>
      </c>
    </row>
    <row r="65" spans="1:4" x14ac:dyDescent="0.3">
      <c r="A65" s="150">
        <v>44255</v>
      </c>
      <c r="B65" s="204">
        <v>23</v>
      </c>
      <c r="C65" s="205" t="s">
        <v>124</v>
      </c>
      <c r="D65" s="206">
        <v>-436635</v>
      </c>
    </row>
    <row r="66" spans="1:4" x14ac:dyDescent="0.3">
      <c r="A66" s="150">
        <v>44255</v>
      </c>
      <c r="B66" s="204">
        <v>22</v>
      </c>
      <c r="C66" s="205" t="s">
        <v>125</v>
      </c>
      <c r="D66" s="206">
        <v>-791544</v>
      </c>
    </row>
    <row r="67" spans="1:4" x14ac:dyDescent="0.3">
      <c r="A67" s="150">
        <v>44237</v>
      </c>
      <c r="B67" s="204">
        <v>21</v>
      </c>
      <c r="C67" s="205" t="s">
        <v>133</v>
      </c>
      <c r="D67" s="206">
        <v>-70000</v>
      </c>
    </row>
    <row r="68" spans="1:4" x14ac:dyDescent="0.3">
      <c r="A68" s="150">
        <v>44286</v>
      </c>
      <c r="B68" s="204">
        <v>41</v>
      </c>
      <c r="C68" s="205" t="s">
        <v>134</v>
      </c>
      <c r="D68" s="206">
        <v>-791544</v>
      </c>
    </row>
    <row r="69" spans="1:4" x14ac:dyDescent="0.3">
      <c r="A69" s="150">
        <v>44286</v>
      </c>
      <c r="B69" s="204">
        <v>40</v>
      </c>
      <c r="C69" s="205" t="s">
        <v>135</v>
      </c>
      <c r="D69" s="206">
        <v>-436614</v>
      </c>
    </row>
    <row r="70" spans="1:4" x14ac:dyDescent="0.3">
      <c r="A70" s="150">
        <v>44267</v>
      </c>
      <c r="B70" s="204">
        <v>38</v>
      </c>
      <c r="C70" s="205" t="s">
        <v>136</v>
      </c>
      <c r="D70" s="206">
        <v>-329314</v>
      </c>
    </row>
    <row r="71" spans="1:4" x14ac:dyDescent="0.3">
      <c r="A71" s="150">
        <v>44285</v>
      </c>
      <c r="B71" s="204">
        <v>37</v>
      </c>
      <c r="C71" s="205" t="s">
        <v>137</v>
      </c>
      <c r="D71" s="206">
        <v>-197</v>
      </c>
    </row>
    <row r="72" spans="1:4" x14ac:dyDescent="0.3">
      <c r="A72" s="150">
        <v>44285</v>
      </c>
      <c r="B72" s="204">
        <v>36</v>
      </c>
      <c r="C72" s="205" t="s">
        <v>138</v>
      </c>
      <c r="D72" s="206">
        <v>-38262</v>
      </c>
    </row>
    <row r="73" spans="1:4" x14ac:dyDescent="0.3">
      <c r="A73" s="150">
        <v>44299</v>
      </c>
      <c r="B73" s="204">
        <v>52</v>
      </c>
      <c r="C73" s="205" t="s">
        <v>141</v>
      </c>
      <c r="D73" s="206">
        <v>-329335</v>
      </c>
    </row>
    <row r="74" spans="1:4" x14ac:dyDescent="0.3">
      <c r="A74" s="150">
        <v>44316</v>
      </c>
      <c r="B74" s="204">
        <v>51</v>
      </c>
      <c r="C74" s="205" t="s">
        <v>142</v>
      </c>
      <c r="D74" s="206">
        <v>-436594</v>
      </c>
    </row>
    <row r="75" spans="1:4" x14ac:dyDescent="0.3">
      <c r="A75" s="150">
        <v>44316</v>
      </c>
      <c r="B75" s="204">
        <v>50</v>
      </c>
      <c r="C75" s="205" t="s">
        <v>143</v>
      </c>
      <c r="D75" s="206">
        <v>-791544</v>
      </c>
    </row>
    <row r="76" spans="1:4" x14ac:dyDescent="0.3">
      <c r="A76" s="150">
        <v>44315</v>
      </c>
      <c r="B76" s="204">
        <v>49</v>
      </c>
      <c r="C76" s="205" t="s">
        <v>139</v>
      </c>
      <c r="D76" s="206">
        <v>-38394</v>
      </c>
    </row>
    <row r="77" spans="1:4" x14ac:dyDescent="0.3">
      <c r="A77" s="150">
        <v>44315</v>
      </c>
      <c r="B77" s="204">
        <v>48</v>
      </c>
      <c r="C77" s="205" t="s">
        <v>140</v>
      </c>
      <c r="D77" s="206">
        <v>-198</v>
      </c>
    </row>
    <row r="78" spans="1:4" x14ac:dyDescent="0.3">
      <c r="A78" s="150">
        <v>44347</v>
      </c>
      <c r="B78" s="204">
        <v>72</v>
      </c>
      <c r="C78" s="205" t="s">
        <v>147</v>
      </c>
      <c r="D78" s="206">
        <v>-791544</v>
      </c>
    </row>
    <row r="79" spans="1:4" x14ac:dyDescent="0.3">
      <c r="A79" s="150">
        <v>44329</v>
      </c>
      <c r="B79" s="204">
        <v>62</v>
      </c>
      <c r="C79" s="205" t="s">
        <v>146</v>
      </c>
      <c r="D79" s="206">
        <v>-324615</v>
      </c>
    </row>
    <row r="80" spans="1:4" x14ac:dyDescent="0.3">
      <c r="A80" s="150">
        <v>44344</v>
      </c>
      <c r="B80" s="204">
        <v>59</v>
      </c>
      <c r="C80" s="205" t="s">
        <v>144</v>
      </c>
      <c r="D80" s="206">
        <v>-38543</v>
      </c>
    </row>
    <row r="81" spans="1:4" x14ac:dyDescent="0.3">
      <c r="A81" s="150">
        <v>44344</v>
      </c>
      <c r="B81" s="204">
        <v>58</v>
      </c>
      <c r="C81" s="205" t="s">
        <v>145</v>
      </c>
      <c r="D81" s="206">
        <v>-198</v>
      </c>
    </row>
    <row r="82" spans="1:4" x14ac:dyDescent="0.3">
      <c r="A82" s="150">
        <v>44348</v>
      </c>
      <c r="B82" s="204">
        <v>114</v>
      </c>
      <c r="C82" s="205" t="s">
        <v>163</v>
      </c>
      <c r="D82" s="206">
        <v>-400799</v>
      </c>
    </row>
    <row r="83" spans="1:4" x14ac:dyDescent="0.3">
      <c r="A83" s="150">
        <v>44377</v>
      </c>
      <c r="B83" s="204">
        <v>81</v>
      </c>
      <c r="C83" s="205" t="s">
        <v>151</v>
      </c>
      <c r="D83" s="206">
        <v>-429995</v>
      </c>
    </row>
    <row r="84" spans="1:4" x14ac:dyDescent="0.3">
      <c r="A84" s="150">
        <v>44377</v>
      </c>
      <c r="B84" s="204">
        <v>80</v>
      </c>
      <c r="C84" s="205" t="s">
        <v>152</v>
      </c>
      <c r="D84" s="206">
        <v>-807343</v>
      </c>
    </row>
    <row r="85" spans="1:4" x14ac:dyDescent="0.3">
      <c r="A85" s="150">
        <v>44358</v>
      </c>
      <c r="B85" s="204">
        <v>78</v>
      </c>
      <c r="C85" s="205" t="s">
        <v>148</v>
      </c>
      <c r="D85" s="206">
        <v>-233830</v>
      </c>
    </row>
    <row r="86" spans="1:4" x14ac:dyDescent="0.3">
      <c r="A86" s="150">
        <v>44376</v>
      </c>
      <c r="B86" s="204">
        <v>77</v>
      </c>
      <c r="C86" s="205" t="s">
        <v>149</v>
      </c>
      <c r="D86" s="206">
        <v>-199</v>
      </c>
    </row>
    <row r="87" spans="1:4" x14ac:dyDescent="0.3">
      <c r="A87" s="150">
        <v>44376</v>
      </c>
      <c r="B87" s="204">
        <v>76</v>
      </c>
      <c r="C87" s="205" t="s">
        <v>150</v>
      </c>
      <c r="D87" s="206">
        <v>-38674</v>
      </c>
    </row>
    <row r="88" spans="1:4" x14ac:dyDescent="0.3">
      <c r="A88" s="150">
        <v>44376</v>
      </c>
      <c r="B88" s="204">
        <v>75</v>
      </c>
      <c r="C88" s="205" t="s">
        <v>153</v>
      </c>
      <c r="D88" s="206">
        <v>-7226</v>
      </c>
    </row>
    <row r="89" spans="1:4" x14ac:dyDescent="0.3">
      <c r="A89" s="150">
        <v>44408</v>
      </c>
      <c r="B89" s="204">
        <v>98</v>
      </c>
      <c r="C89" s="205" t="s">
        <v>159</v>
      </c>
      <c r="D89" s="206">
        <v>-830547</v>
      </c>
    </row>
    <row r="90" spans="1:4" x14ac:dyDescent="0.3">
      <c r="A90" s="150">
        <v>44390</v>
      </c>
      <c r="B90" s="204">
        <v>94</v>
      </c>
      <c r="C90" s="205" t="s">
        <v>84</v>
      </c>
      <c r="D90" s="206">
        <v>-206994</v>
      </c>
    </row>
    <row r="91" spans="1:4" x14ac:dyDescent="0.3">
      <c r="A91" s="150">
        <v>44404</v>
      </c>
      <c r="B91" s="204">
        <v>93</v>
      </c>
      <c r="C91" s="205" t="s">
        <v>160</v>
      </c>
      <c r="D91" s="206">
        <v>-429995</v>
      </c>
    </row>
    <row r="92" spans="1:4" x14ac:dyDescent="0.3">
      <c r="A92" s="150">
        <v>44406</v>
      </c>
      <c r="B92" s="204">
        <v>92</v>
      </c>
      <c r="C92" s="205" t="s">
        <v>161</v>
      </c>
      <c r="D92" s="206">
        <v>-38736</v>
      </c>
    </row>
    <row r="93" spans="1:4" x14ac:dyDescent="0.3">
      <c r="A93" s="150">
        <v>44406</v>
      </c>
      <c r="B93" s="204">
        <v>91</v>
      </c>
      <c r="C93" s="205" t="s">
        <v>162</v>
      </c>
      <c r="D93" s="206">
        <v>-199</v>
      </c>
    </row>
    <row r="94" spans="1:4" x14ac:dyDescent="0.3">
      <c r="A94" s="150">
        <v>44439</v>
      </c>
      <c r="B94" s="204">
        <v>115</v>
      </c>
      <c r="C94" s="205" t="s">
        <v>166</v>
      </c>
      <c r="D94" s="206">
        <v>-810708</v>
      </c>
    </row>
    <row r="95" spans="1:4" x14ac:dyDescent="0.3">
      <c r="A95" s="150">
        <v>44421</v>
      </c>
      <c r="B95" s="204">
        <v>112</v>
      </c>
      <c r="C95" s="205" t="s">
        <v>87</v>
      </c>
      <c r="D95" s="206">
        <v>-216444</v>
      </c>
    </row>
    <row r="96" spans="1:4" x14ac:dyDescent="0.3">
      <c r="A96" s="150">
        <v>44438</v>
      </c>
      <c r="B96" s="204">
        <v>111</v>
      </c>
      <c r="C96" s="205" t="s">
        <v>164</v>
      </c>
      <c r="D96" s="206">
        <v>-5028</v>
      </c>
    </row>
    <row r="97" spans="1:4" x14ac:dyDescent="0.3">
      <c r="A97" s="150">
        <v>44438</v>
      </c>
      <c r="B97" s="204">
        <v>110</v>
      </c>
      <c r="C97" s="205" t="s">
        <v>165</v>
      </c>
      <c r="D97" s="206">
        <v>-27</v>
      </c>
    </row>
    <row r="98" spans="1:4" x14ac:dyDescent="0.3">
      <c r="A98" s="150">
        <v>44438</v>
      </c>
      <c r="B98" s="204">
        <v>109</v>
      </c>
      <c r="C98" s="205" t="s">
        <v>167</v>
      </c>
      <c r="D98" s="206">
        <v>-429995</v>
      </c>
    </row>
    <row r="99" spans="1:4" x14ac:dyDescent="0.3">
      <c r="A99" s="150">
        <v>44455</v>
      </c>
      <c r="B99" s="204">
        <v>129</v>
      </c>
      <c r="C99" s="205" t="s">
        <v>168</v>
      </c>
      <c r="D99" s="206">
        <v>-41414</v>
      </c>
    </row>
    <row r="100" spans="1:4" x14ac:dyDescent="0.3">
      <c r="A100" s="150">
        <v>44469</v>
      </c>
      <c r="B100" s="204">
        <v>128</v>
      </c>
      <c r="C100" s="205" t="s">
        <v>169</v>
      </c>
      <c r="D100" s="206">
        <v>-430000</v>
      </c>
    </row>
    <row r="101" spans="1:4" x14ac:dyDescent="0.3">
      <c r="A101" s="150">
        <v>44469</v>
      </c>
      <c r="B101" s="204">
        <v>127</v>
      </c>
      <c r="C101" s="205" t="s">
        <v>170</v>
      </c>
      <c r="D101" s="206">
        <v>-810240</v>
      </c>
    </row>
    <row r="102" spans="1:4" x14ac:dyDescent="0.3">
      <c r="A102" s="150">
        <v>44452</v>
      </c>
      <c r="B102" s="204">
        <v>124</v>
      </c>
      <c r="C102" s="205" t="s">
        <v>91</v>
      </c>
      <c r="D102" s="206">
        <v>-210314</v>
      </c>
    </row>
    <row r="103" spans="1:4" x14ac:dyDescent="0.3">
      <c r="A103" s="150">
        <v>44463</v>
      </c>
      <c r="B103" s="204">
        <v>135</v>
      </c>
      <c r="C103" s="205" t="s">
        <v>171</v>
      </c>
      <c r="D103" s="206">
        <v>-112099</v>
      </c>
    </row>
    <row r="104" spans="1:4" x14ac:dyDescent="0.3">
      <c r="A104" s="150">
        <v>44463</v>
      </c>
      <c r="B104" s="204">
        <v>134</v>
      </c>
      <c r="C104" s="205" t="s">
        <v>172</v>
      </c>
      <c r="D104" s="206">
        <v>-490000</v>
      </c>
    </row>
    <row r="105" spans="1:4" x14ac:dyDescent="0.3">
      <c r="A105" s="150">
        <v>44498</v>
      </c>
      <c r="B105" s="204">
        <v>143</v>
      </c>
      <c r="C105" s="205" t="s">
        <v>174</v>
      </c>
      <c r="D105" s="206">
        <v>-810708</v>
      </c>
    </row>
    <row r="106" spans="1:4" x14ac:dyDescent="0.3">
      <c r="A106" s="150">
        <v>44498</v>
      </c>
      <c r="B106" s="204">
        <v>142</v>
      </c>
      <c r="C106" s="205" t="s">
        <v>175</v>
      </c>
      <c r="D106" s="206">
        <v>-430000</v>
      </c>
    </row>
    <row r="107" spans="1:4" x14ac:dyDescent="0.3">
      <c r="A107" s="150">
        <v>44482</v>
      </c>
      <c r="B107" s="204">
        <v>139</v>
      </c>
      <c r="C107" s="205" t="s">
        <v>97</v>
      </c>
      <c r="D107" s="206">
        <v>-333168</v>
      </c>
    </row>
    <row r="108" spans="1:4" x14ac:dyDescent="0.3">
      <c r="A108" s="150">
        <v>44491</v>
      </c>
      <c r="B108" s="204">
        <v>138</v>
      </c>
      <c r="C108" s="205" t="s">
        <v>173</v>
      </c>
      <c r="D108" s="206">
        <v>-7331</v>
      </c>
    </row>
    <row r="109" spans="1:4" x14ac:dyDescent="0.3">
      <c r="A109" s="150">
        <v>44530</v>
      </c>
      <c r="B109" s="204">
        <v>150</v>
      </c>
      <c r="C109" s="205" t="s">
        <v>104</v>
      </c>
      <c r="D109" s="206">
        <v>-315698</v>
      </c>
    </row>
    <row r="110" spans="1:4" x14ac:dyDescent="0.3">
      <c r="A110" s="150">
        <v>44530</v>
      </c>
      <c r="B110" s="204">
        <v>149</v>
      </c>
      <c r="C110" s="205" t="s">
        <v>176</v>
      </c>
      <c r="D110" s="206">
        <v>-430000</v>
      </c>
    </row>
    <row r="111" spans="1:4" x14ac:dyDescent="0.3">
      <c r="A111" s="150">
        <v>44530</v>
      </c>
      <c r="B111" s="204">
        <v>148</v>
      </c>
      <c r="C111" s="205" t="s">
        <v>177</v>
      </c>
      <c r="D111" s="206">
        <v>-810708</v>
      </c>
    </row>
    <row r="112" spans="1:4" x14ac:dyDescent="0.3">
      <c r="A112" s="150">
        <v>44545</v>
      </c>
      <c r="B112" s="204">
        <v>165</v>
      </c>
      <c r="C112" s="205" t="s">
        <v>178</v>
      </c>
      <c r="D112" s="206">
        <v>-25672</v>
      </c>
    </row>
    <row r="113" spans="1:4" x14ac:dyDescent="0.3">
      <c r="A113" s="150">
        <v>44545</v>
      </c>
      <c r="B113" s="204">
        <v>164</v>
      </c>
      <c r="C113" s="205" t="s">
        <v>168</v>
      </c>
      <c r="D113" s="206">
        <v>-94129</v>
      </c>
    </row>
    <row r="114" spans="1:4" x14ac:dyDescent="0.3">
      <c r="A114" s="150">
        <v>44561</v>
      </c>
      <c r="B114" s="204">
        <v>163</v>
      </c>
      <c r="C114" s="205" t="s">
        <v>179</v>
      </c>
      <c r="D114" s="206">
        <v>-838502</v>
      </c>
    </row>
    <row r="115" spans="1:4" x14ac:dyDescent="0.3">
      <c r="A115" s="150">
        <v>44561</v>
      </c>
      <c r="B115" s="204">
        <v>162</v>
      </c>
      <c r="C115" s="205" t="s">
        <v>180</v>
      </c>
      <c r="D115" s="206">
        <v>-455495</v>
      </c>
    </row>
    <row r="116" spans="1:4" x14ac:dyDescent="0.3">
      <c r="A116" s="150">
        <v>44543</v>
      </c>
      <c r="B116" s="204">
        <v>159</v>
      </c>
      <c r="C116" s="205" t="s">
        <v>181</v>
      </c>
      <c r="D116" s="206">
        <v>-315698</v>
      </c>
    </row>
    <row r="117" spans="1:4" x14ac:dyDescent="0.3">
      <c r="A117" s="150">
        <v>44547</v>
      </c>
      <c r="B117" s="204">
        <v>153</v>
      </c>
      <c r="C117" s="205" t="s">
        <v>182</v>
      </c>
      <c r="D117" s="206">
        <v>-61180</v>
      </c>
    </row>
    <row r="118" spans="1:4" x14ac:dyDescent="0.3">
      <c r="A118" s="150">
        <v>44658</v>
      </c>
      <c r="B118" s="204">
        <v>39</v>
      </c>
      <c r="C118" s="205" t="s">
        <v>195</v>
      </c>
      <c r="D118" s="206">
        <v>-70000</v>
      </c>
    </row>
    <row r="119" spans="1:4" ht="12.5" thickBot="1" x14ac:dyDescent="0.35">
      <c r="A119" s="207">
        <v>44547</v>
      </c>
      <c r="B119" s="208">
        <v>152</v>
      </c>
      <c r="C119" s="209" t="s">
        <v>183</v>
      </c>
      <c r="D119" s="210">
        <v>-210000</v>
      </c>
    </row>
    <row r="120" spans="1:4" ht="12.5" thickTop="1" x14ac:dyDescent="0.3">
      <c r="A120" s="150">
        <v>44574</v>
      </c>
      <c r="B120" s="204">
        <v>7</v>
      </c>
      <c r="C120" s="205" t="s">
        <v>185</v>
      </c>
      <c r="D120" s="206">
        <v>-365680</v>
      </c>
    </row>
    <row r="121" spans="1:4" x14ac:dyDescent="0.3">
      <c r="A121" s="150">
        <v>44592</v>
      </c>
      <c r="B121" s="204">
        <v>6</v>
      </c>
      <c r="C121" s="205" t="s">
        <v>186</v>
      </c>
      <c r="D121" s="206">
        <v>-448491</v>
      </c>
    </row>
    <row r="122" spans="1:4" x14ac:dyDescent="0.3">
      <c r="A122" s="150">
        <v>44592</v>
      </c>
      <c r="B122" s="204">
        <v>5</v>
      </c>
      <c r="C122" s="205" t="s">
        <v>123</v>
      </c>
      <c r="D122" s="206">
        <v>-845089</v>
      </c>
    </row>
    <row r="123" spans="1:4" x14ac:dyDescent="0.3">
      <c r="A123" s="150">
        <v>44603</v>
      </c>
      <c r="B123" s="204">
        <v>16</v>
      </c>
      <c r="C123" s="205" t="s">
        <v>132</v>
      </c>
      <c r="D123" s="206">
        <v>-329131</v>
      </c>
    </row>
    <row r="124" spans="1:4" x14ac:dyDescent="0.3">
      <c r="A124" s="150">
        <v>44620</v>
      </c>
      <c r="B124" s="204">
        <v>15</v>
      </c>
      <c r="C124" s="205" t="s">
        <v>187</v>
      </c>
      <c r="D124" s="206">
        <v>-448491</v>
      </c>
    </row>
    <row r="125" spans="1:4" x14ac:dyDescent="0.3">
      <c r="A125" s="150">
        <v>44620</v>
      </c>
      <c r="B125" s="204">
        <v>14</v>
      </c>
      <c r="C125" s="205" t="s">
        <v>125</v>
      </c>
      <c r="D125" s="206">
        <v>-845089</v>
      </c>
    </row>
    <row r="126" spans="1:4" x14ac:dyDescent="0.3">
      <c r="A126" s="150">
        <v>44631</v>
      </c>
      <c r="B126" s="204">
        <v>24</v>
      </c>
      <c r="C126" s="205" t="s">
        <v>136</v>
      </c>
      <c r="D126" s="206">
        <v>-329131</v>
      </c>
    </row>
    <row r="127" spans="1:4" x14ac:dyDescent="0.3">
      <c r="A127" s="150">
        <v>44651</v>
      </c>
      <c r="B127" s="204">
        <v>23</v>
      </c>
      <c r="C127" s="205" t="s">
        <v>188</v>
      </c>
      <c r="D127" s="206">
        <v>-448491</v>
      </c>
    </row>
    <row r="128" spans="1:4" x14ac:dyDescent="0.3">
      <c r="A128" s="150">
        <v>44651</v>
      </c>
      <c r="B128" s="204">
        <v>22</v>
      </c>
      <c r="C128" s="205" t="s">
        <v>134</v>
      </c>
      <c r="D128" s="206">
        <v>-845089</v>
      </c>
    </row>
    <row r="129" spans="1:4" x14ac:dyDescent="0.3">
      <c r="A129" s="150">
        <v>44664</v>
      </c>
      <c r="B129" s="204">
        <v>35</v>
      </c>
      <c r="C129" s="205" t="s">
        <v>141</v>
      </c>
      <c r="D129" s="206">
        <v>-329131</v>
      </c>
    </row>
    <row r="130" spans="1:4" x14ac:dyDescent="0.3">
      <c r="A130" s="150">
        <v>44680</v>
      </c>
      <c r="B130" s="204">
        <v>34</v>
      </c>
      <c r="C130" s="205" t="s">
        <v>189</v>
      </c>
      <c r="D130" s="206">
        <v>-448491</v>
      </c>
    </row>
    <row r="131" spans="1:4" x14ac:dyDescent="0.3">
      <c r="A131" s="150">
        <v>44680</v>
      </c>
      <c r="B131" s="204">
        <v>33</v>
      </c>
      <c r="C131" s="205" t="s">
        <v>143</v>
      </c>
      <c r="D131" s="206">
        <v>-845089</v>
      </c>
    </row>
    <row r="132" spans="1:4" x14ac:dyDescent="0.3">
      <c r="A132" s="150">
        <v>44652</v>
      </c>
      <c r="B132" s="204">
        <v>32</v>
      </c>
      <c r="C132" s="205" t="s">
        <v>190</v>
      </c>
      <c r="D132" s="206">
        <v>-386324</v>
      </c>
    </row>
    <row r="133" spans="1:4" x14ac:dyDescent="0.3">
      <c r="A133" s="150">
        <v>44694</v>
      </c>
      <c r="B133" s="204">
        <v>46</v>
      </c>
      <c r="C133" s="205" t="s">
        <v>192</v>
      </c>
      <c r="D133" s="206">
        <v>-70000</v>
      </c>
    </row>
    <row r="134" spans="1:4" x14ac:dyDescent="0.3">
      <c r="A134" s="150">
        <v>44694</v>
      </c>
      <c r="B134" s="204">
        <v>45</v>
      </c>
      <c r="C134" s="205" t="s">
        <v>193</v>
      </c>
      <c r="D134" s="206">
        <v>-69516</v>
      </c>
    </row>
    <row r="135" spans="1:4" x14ac:dyDescent="0.3">
      <c r="A135" s="150">
        <v>44694</v>
      </c>
      <c r="B135" s="204">
        <v>44</v>
      </c>
      <c r="C135" s="205" t="s">
        <v>146</v>
      </c>
      <c r="D135" s="206">
        <v>-329268</v>
      </c>
    </row>
    <row r="136" spans="1:4" x14ac:dyDescent="0.3">
      <c r="A136" s="150">
        <v>44712</v>
      </c>
      <c r="B136" s="204">
        <v>43</v>
      </c>
      <c r="C136" s="205" t="s">
        <v>147</v>
      </c>
      <c r="D136" s="206">
        <v>-499557</v>
      </c>
    </row>
    <row r="137" spans="1:4" x14ac:dyDescent="0.3">
      <c r="A137" s="150">
        <v>44712</v>
      </c>
      <c r="B137" s="204">
        <v>42</v>
      </c>
      <c r="C137" s="205" t="s">
        <v>191</v>
      </c>
      <c r="D137" s="206">
        <v>-448491</v>
      </c>
    </row>
    <row r="138" spans="1:4" x14ac:dyDescent="0.3">
      <c r="A138" s="150">
        <v>44712</v>
      </c>
      <c r="B138" s="204">
        <v>47</v>
      </c>
      <c r="C138" s="205" t="s">
        <v>194</v>
      </c>
      <c r="D138" s="206">
        <v>-718268</v>
      </c>
    </row>
    <row r="139" spans="1:4" x14ac:dyDescent="0.3">
      <c r="A139" s="150">
        <v>44742</v>
      </c>
      <c r="B139" s="204">
        <v>60</v>
      </c>
      <c r="C139" s="205" t="s">
        <v>148</v>
      </c>
      <c r="D139" s="206">
        <v>-241639</v>
      </c>
    </row>
    <row r="140" spans="1:4" x14ac:dyDescent="0.3">
      <c r="A140" s="150">
        <v>44742</v>
      </c>
      <c r="B140" s="204">
        <v>59</v>
      </c>
      <c r="C140" s="205" t="s">
        <v>200</v>
      </c>
      <c r="D140" s="206">
        <v>-479437</v>
      </c>
    </row>
    <row r="141" spans="1:4" x14ac:dyDescent="0.3">
      <c r="A141" s="150">
        <v>44736</v>
      </c>
      <c r="B141" s="204">
        <v>58</v>
      </c>
      <c r="C141" s="205" t="s">
        <v>196</v>
      </c>
      <c r="D141" s="206">
        <v>-3885</v>
      </c>
    </row>
    <row r="142" spans="1:4" x14ac:dyDescent="0.3">
      <c r="A142" s="150">
        <v>44740</v>
      </c>
      <c r="B142" s="204">
        <v>57</v>
      </c>
      <c r="C142" s="205" t="s">
        <v>197</v>
      </c>
      <c r="D142" s="206">
        <v>-296649</v>
      </c>
    </row>
    <row r="143" spans="1:4" x14ac:dyDescent="0.3">
      <c r="A143" s="150">
        <v>44728</v>
      </c>
      <c r="B143" s="204">
        <v>55</v>
      </c>
      <c r="C143" s="205" t="s">
        <v>198</v>
      </c>
      <c r="D143" s="206">
        <v>-3373</v>
      </c>
    </row>
    <row r="144" spans="1:4" x14ac:dyDescent="0.3">
      <c r="A144" s="150">
        <v>44728</v>
      </c>
      <c r="B144" s="204">
        <v>54</v>
      </c>
      <c r="C144" s="205" t="s">
        <v>199</v>
      </c>
      <c r="D144" s="206">
        <v>-210000</v>
      </c>
    </row>
    <row r="145" spans="1:4" x14ac:dyDescent="0.3">
      <c r="A145" s="150">
        <v>44755</v>
      </c>
      <c r="B145" s="204">
        <v>68</v>
      </c>
      <c r="C145" s="205" t="s">
        <v>84</v>
      </c>
      <c r="D145" s="206">
        <v>-120985</v>
      </c>
    </row>
    <row r="146" spans="1:4" x14ac:dyDescent="0.3">
      <c r="A146" s="150">
        <v>44771</v>
      </c>
      <c r="B146" s="204">
        <v>67</v>
      </c>
      <c r="C146" s="205" t="s">
        <v>202</v>
      </c>
      <c r="D146" s="206">
        <v>-479437</v>
      </c>
    </row>
    <row r="147" spans="1:4" x14ac:dyDescent="0.3">
      <c r="A147" s="150">
        <v>44771</v>
      </c>
      <c r="B147" s="204">
        <v>65</v>
      </c>
      <c r="C147" s="205" t="s">
        <v>201</v>
      </c>
      <c r="D147" s="206">
        <v>-280000</v>
      </c>
    </row>
    <row r="148" spans="1:4" x14ac:dyDescent="0.3">
      <c r="A148" s="150">
        <v>44785</v>
      </c>
      <c r="B148" s="204">
        <v>77</v>
      </c>
      <c r="C148" s="205" t="s">
        <v>87</v>
      </c>
      <c r="D148" s="206">
        <v>-120882</v>
      </c>
    </row>
    <row r="149" spans="1:4" x14ac:dyDescent="0.3">
      <c r="A149" s="150">
        <v>44804</v>
      </c>
      <c r="B149" s="204">
        <v>76</v>
      </c>
      <c r="C149" s="205" t="s">
        <v>203</v>
      </c>
      <c r="D149" s="206">
        <v>-865761</v>
      </c>
    </row>
    <row r="150" spans="1:4" x14ac:dyDescent="0.3">
      <c r="A150" s="150">
        <v>44817</v>
      </c>
      <c r="B150" s="204">
        <v>84</v>
      </c>
      <c r="C150" s="205" t="s">
        <v>91</v>
      </c>
      <c r="D150" s="206">
        <v>-231970</v>
      </c>
    </row>
    <row r="151" spans="1:4" x14ac:dyDescent="0.3">
      <c r="A151" s="150">
        <v>44834</v>
      </c>
      <c r="B151" s="204">
        <v>83</v>
      </c>
      <c r="C151" s="205" t="s">
        <v>169</v>
      </c>
      <c r="D151" s="206">
        <v>-579436</v>
      </c>
    </row>
    <row r="152" spans="1:4" x14ac:dyDescent="0.3">
      <c r="A152" s="150">
        <v>44847</v>
      </c>
      <c r="B152" s="204">
        <v>92</v>
      </c>
      <c r="C152" s="205" t="s">
        <v>97</v>
      </c>
      <c r="D152" s="206">
        <v>-149594</v>
      </c>
    </row>
    <row r="153" spans="1:4" x14ac:dyDescent="0.3">
      <c r="A153" s="150">
        <v>44862</v>
      </c>
      <c r="B153" s="204">
        <v>91</v>
      </c>
      <c r="C153" s="205" t="s">
        <v>205</v>
      </c>
      <c r="D153" s="206">
        <v>-669919</v>
      </c>
    </row>
    <row r="154" spans="1:4" x14ac:dyDescent="0.3">
      <c r="A154" s="150">
        <v>44876</v>
      </c>
      <c r="B154" s="204">
        <v>100</v>
      </c>
      <c r="C154" s="205" t="s">
        <v>104</v>
      </c>
      <c r="D154" s="206">
        <v>-173326</v>
      </c>
    </row>
    <row r="155" spans="1:4" x14ac:dyDescent="0.3">
      <c r="A155" s="150">
        <v>44895</v>
      </c>
      <c r="B155" s="204">
        <v>99</v>
      </c>
      <c r="C155" s="205" t="s">
        <v>248</v>
      </c>
      <c r="D155" s="206">
        <v>-579436</v>
      </c>
    </row>
    <row r="156" spans="1:4" x14ac:dyDescent="0.3">
      <c r="A156" s="150">
        <v>44926</v>
      </c>
      <c r="B156" s="204">
        <v>108</v>
      </c>
      <c r="C156" s="205" t="s">
        <v>314</v>
      </c>
      <c r="D156" s="206">
        <v>-751993</v>
      </c>
    </row>
    <row r="157" spans="1:4" x14ac:dyDescent="0.3">
      <c r="A157" s="150">
        <v>44906</v>
      </c>
      <c r="B157" s="204">
        <v>109</v>
      </c>
      <c r="C157" s="205" t="s">
        <v>315</v>
      </c>
      <c r="D157" s="206">
        <v>-147681</v>
      </c>
    </row>
    <row r="158" spans="1:4" x14ac:dyDescent="0.3">
      <c r="A158" s="150">
        <v>44926</v>
      </c>
      <c r="B158" s="204">
        <v>111</v>
      </c>
      <c r="C158" s="205" t="s">
        <v>316</v>
      </c>
      <c r="D158" s="206">
        <v>-23800</v>
      </c>
    </row>
    <row r="159" spans="1:4" x14ac:dyDescent="0.3">
      <c r="A159" s="150" t="s">
        <v>360</v>
      </c>
      <c r="B159" s="204">
        <v>7</v>
      </c>
      <c r="C159" s="205" t="s">
        <v>329</v>
      </c>
      <c r="D159" s="206">
        <v>-278867</v>
      </c>
    </row>
    <row r="160" spans="1:4" x14ac:dyDescent="0.3">
      <c r="A160" s="150">
        <v>44951</v>
      </c>
      <c r="B160" s="204">
        <v>100</v>
      </c>
      <c r="C160" s="205" t="s">
        <v>418</v>
      </c>
      <c r="D160" s="206">
        <v>40093625</v>
      </c>
    </row>
    <row r="161" spans="1:11" x14ac:dyDescent="0.3">
      <c r="A161" s="150" t="s">
        <v>361</v>
      </c>
      <c r="B161" s="204">
        <v>5</v>
      </c>
      <c r="C161" s="205" t="s">
        <v>383</v>
      </c>
      <c r="D161" s="206">
        <v>-614202</v>
      </c>
    </row>
    <row r="162" spans="1:11" x14ac:dyDescent="0.3">
      <c r="A162" s="150" t="s">
        <v>362</v>
      </c>
      <c r="B162" s="204">
        <v>8</v>
      </c>
      <c r="C162" s="205" t="s">
        <v>345</v>
      </c>
      <c r="D162" s="206">
        <v>-156609</v>
      </c>
    </row>
    <row r="163" spans="1:11" x14ac:dyDescent="0.3">
      <c r="A163" s="150" t="s">
        <v>363</v>
      </c>
      <c r="B163" s="204">
        <v>6</v>
      </c>
      <c r="C163" s="205" t="s">
        <v>343</v>
      </c>
      <c r="D163" s="206">
        <v>-614202</v>
      </c>
    </row>
    <row r="164" spans="1:11" x14ac:dyDescent="0.3">
      <c r="A164" s="150" t="s">
        <v>364</v>
      </c>
      <c r="B164" s="204">
        <v>29</v>
      </c>
      <c r="C164" s="205" t="s">
        <v>354</v>
      </c>
      <c r="D164" s="206">
        <v>-140000</v>
      </c>
    </row>
    <row r="165" spans="1:11" x14ac:dyDescent="0.3">
      <c r="A165" s="150" t="s">
        <v>365</v>
      </c>
      <c r="B165" s="204">
        <v>14</v>
      </c>
      <c r="C165" s="205" t="s">
        <v>355</v>
      </c>
      <c r="D165" s="206">
        <v>-156609</v>
      </c>
    </row>
    <row r="166" spans="1:11" x14ac:dyDescent="0.3">
      <c r="A166" s="150" t="s">
        <v>366</v>
      </c>
      <c r="B166" s="204">
        <v>20</v>
      </c>
      <c r="C166" s="205" t="s">
        <v>383</v>
      </c>
      <c r="D166" s="206">
        <v>-614202</v>
      </c>
    </row>
    <row r="167" spans="1:11" x14ac:dyDescent="0.3">
      <c r="A167" s="150" t="s">
        <v>366</v>
      </c>
      <c r="B167" s="204">
        <v>21</v>
      </c>
      <c r="C167" s="205" t="s">
        <v>384</v>
      </c>
      <c r="D167" s="206">
        <v>-919263</v>
      </c>
    </row>
    <row r="168" spans="1:11" x14ac:dyDescent="0.3">
      <c r="A168" s="150" t="s">
        <v>367</v>
      </c>
      <c r="B168" s="204">
        <v>23</v>
      </c>
      <c r="C168" s="205" t="s">
        <v>356</v>
      </c>
      <c r="D168" s="206">
        <v>-378513</v>
      </c>
    </row>
    <row r="169" spans="1:11" x14ac:dyDescent="0.3">
      <c r="A169" s="150" t="s">
        <v>368</v>
      </c>
      <c r="B169" s="204">
        <v>28</v>
      </c>
      <c r="C169" s="205" t="s">
        <v>346</v>
      </c>
      <c r="D169" s="206">
        <v>-379495</v>
      </c>
    </row>
    <row r="170" spans="1:11" x14ac:dyDescent="0.3">
      <c r="A170" s="150" t="s">
        <v>369</v>
      </c>
      <c r="B170" s="204">
        <v>101</v>
      </c>
      <c r="C170" s="205" t="s">
        <v>357</v>
      </c>
      <c r="D170" s="206">
        <v>758010</v>
      </c>
    </row>
    <row r="171" spans="1:11" x14ac:dyDescent="0.3">
      <c r="A171" s="150" t="s">
        <v>370</v>
      </c>
      <c r="B171" s="204">
        <v>52</v>
      </c>
      <c r="C171" s="205" t="s">
        <v>347</v>
      </c>
      <c r="D171" s="206">
        <v>-382242</v>
      </c>
    </row>
    <row r="172" spans="1:11" x14ac:dyDescent="0.3">
      <c r="A172" s="150" t="s">
        <v>371</v>
      </c>
      <c r="B172" s="204">
        <v>53</v>
      </c>
      <c r="C172" s="205" t="s">
        <v>348</v>
      </c>
      <c r="D172" s="206">
        <v>-397335</v>
      </c>
      <c r="K172" s="199"/>
    </row>
    <row r="173" spans="1:11" x14ac:dyDescent="0.3">
      <c r="A173" s="150" t="s">
        <v>371</v>
      </c>
      <c r="B173" s="204">
        <v>102</v>
      </c>
      <c r="C173" s="205" t="s">
        <v>358</v>
      </c>
      <c r="D173" s="206">
        <v>397336</v>
      </c>
      <c r="K173" s="211"/>
    </row>
    <row r="174" spans="1:11" x14ac:dyDescent="0.3">
      <c r="A174" s="150" t="s">
        <v>352</v>
      </c>
      <c r="B174" s="204">
        <v>105</v>
      </c>
      <c r="C174" s="205" t="s">
        <v>357</v>
      </c>
      <c r="D174" s="206">
        <v>393634</v>
      </c>
    </row>
    <row r="175" spans="1:11" x14ac:dyDescent="0.3">
      <c r="A175" s="150">
        <v>45169</v>
      </c>
      <c r="B175" s="204">
        <v>139</v>
      </c>
      <c r="C175" s="205" t="s">
        <v>412</v>
      </c>
      <c r="D175" s="206">
        <v>-4686</v>
      </c>
    </row>
    <row r="176" spans="1:11" x14ac:dyDescent="0.3">
      <c r="A176" s="150" t="s">
        <v>372</v>
      </c>
      <c r="B176" s="204">
        <v>54</v>
      </c>
      <c r="C176" s="205" t="s">
        <v>411</v>
      </c>
      <c r="D176" s="206">
        <v>-393635</v>
      </c>
    </row>
    <row r="177" spans="1:4" x14ac:dyDescent="0.3">
      <c r="A177" s="150" t="s">
        <v>373</v>
      </c>
      <c r="B177" s="204">
        <v>87</v>
      </c>
      <c r="C177" s="205" t="s">
        <v>349</v>
      </c>
      <c r="D177" s="206">
        <v>-393635</v>
      </c>
    </row>
    <row r="178" spans="1:4" x14ac:dyDescent="0.3">
      <c r="A178" s="150" t="s">
        <v>374</v>
      </c>
      <c r="B178" s="204">
        <v>88</v>
      </c>
      <c r="C178" s="205" t="s">
        <v>350</v>
      </c>
      <c r="D178" s="206">
        <v>-444413</v>
      </c>
    </row>
    <row r="179" spans="1:4" x14ac:dyDescent="0.3">
      <c r="A179" s="150" t="s">
        <v>375</v>
      </c>
      <c r="B179" s="204">
        <v>76</v>
      </c>
      <c r="C179" s="205" t="s">
        <v>359</v>
      </c>
      <c r="D179" s="206">
        <v>-1331</v>
      </c>
    </row>
    <row r="180" spans="1:4" x14ac:dyDescent="0.3">
      <c r="A180" s="150" t="s">
        <v>376</v>
      </c>
      <c r="B180" s="204">
        <v>89</v>
      </c>
      <c r="C180" s="205" t="s">
        <v>351</v>
      </c>
      <c r="D180" s="206">
        <v>-387179</v>
      </c>
    </row>
    <row r="181" spans="1:4" x14ac:dyDescent="0.3">
      <c r="A181" s="150"/>
      <c r="B181" s="204"/>
      <c r="C181" s="205"/>
      <c r="D181" s="206"/>
    </row>
    <row r="182" spans="1:4" x14ac:dyDescent="0.3">
      <c r="A182" s="150"/>
      <c r="B182" s="204"/>
      <c r="C182" s="205"/>
      <c r="D182" s="206"/>
    </row>
    <row r="183" spans="1:4" x14ac:dyDescent="0.3">
      <c r="A183" s="150"/>
      <c r="B183" s="204"/>
      <c r="C183" s="205"/>
      <c r="D183" s="206"/>
    </row>
    <row r="184" spans="1:4" x14ac:dyDescent="0.3">
      <c r="A184" s="150"/>
      <c r="B184" s="204"/>
      <c r="C184" s="205"/>
      <c r="D184" s="206"/>
    </row>
    <row r="185" spans="1:4" x14ac:dyDescent="0.3">
      <c r="A185" s="150"/>
      <c r="B185" s="204"/>
      <c r="C185" s="205"/>
      <c r="D185" s="206"/>
    </row>
    <row r="186" spans="1:4" x14ac:dyDescent="0.3">
      <c r="A186" s="150"/>
      <c r="B186" s="204"/>
      <c r="C186" s="205"/>
      <c r="D186" s="206"/>
    </row>
    <row r="187" spans="1:4" x14ac:dyDescent="0.3">
      <c r="A187" s="150"/>
      <c r="B187" s="204"/>
      <c r="C187" s="205"/>
      <c r="D187" s="206"/>
    </row>
    <row r="188" spans="1:4" x14ac:dyDescent="0.3">
      <c r="A188" s="150"/>
      <c r="B188" s="204"/>
      <c r="C188" s="205"/>
      <c r="D188" s="206"/>
    </row>
    <row r="189" spans="1:4" x14ac:dyDescent="0.3">
      <c r="A189" s="150"/>
      <c r="B189" s="204"/>
      <c r="C189" s="205"/>
      <c r="D189" s="206"/>
    </row>
    <row r="190" spans="1:4" x14ac:dyDescent="0.3">
      <c r="A190" s="150"/>
      <c r="B190" s="204"/>
      <c r="C190" s="205"/>
      <c r="D190" s="206"/>
    </row>
    <row r="191" spans="1:4" x14ac:dyDescent="0.3">
      <c r="A191" s="150"/>
      <c r="B191" s="204"/>
      <c r="C191" s="205"/>
      <c r="D191" s="206"/>
    </row>
    <row r="192" spans="1:4" x14ac:dyDescent="0.3">
      <c r="A192" s="150"/>
      <c r="B192" s="204"/>
      <c r="C192" s="205"/>
      <c r="D192" s="206"/>
    </row>
    <row r="193" spans="1:4" x14ac:dyDescent="0.3">
      <c r="A193" s="150"/>
      <c r="B193" s="204"/>
      <c r="C193" s="205"/>
      <c r="D193" s="206"/>
    </row>
    <row r="194" spans="1:4" x14ac:dyDescent="0.3">
      <c r="A194" s="150"/>
      <c r="B194" s="204"/>
      <c r="C194" s="205"/>
      <c r="D194" s="206"/>
    </row>
    <row r="195" spans="1:4" x14ac:dyDescent="0.3">
      <c r="A195" s="150"/>
      <c r="B195" s="204"/>
      <c r="C195" s="205"/>
      <c r="D195" s="206"/>
    </row>
    <row r="196" spans="1:4" x14ac:dyDescent="0.3">
      <c r="A196" s="150"/>
      <c r="B196" s="204"/>
      <c r="C196" s="205"/>
      <c r="D196" s="206"/>
    </row>
    <row r="197" spans="1:4" x14ac:dyDescent="0.3">
      <c r="A197" s="150"/>
      <c r="B197" s="204"/>
      <c r="C197" s="205"/>
      <c r="D197" s="206"/>
    </row>
    <row r="198" spans="1:4" x14ac:dyDescent="0.3">
      <c r="A198" s="150"/>
      <c r="B198" s="204"/>
      <c r="C198" s="205"/>
      <c r="D198" s="206"/>
    </row>
    <row r="199" spans="1:4" ht="12.5" thickBot="1" x14ac:dyDescent="0.35">
      <c r="A199" s="155"/>
      <c r="B199" s="189"/>
      <c r="C199" s="190"/>
      <c r="D199" s="191">
        <f>SUM(D14:D198)</f>
        <v>-6643674</v>
      </c>
    </row>
    <row r="200" spans="1:4" ht="12.5" thickTop="1" x14ac:dyDescent="0.3">
      <c r="A200" s="159" t="s">
        <v>55</v>
      </c>
      <c r="B200" s="212"/>
      <c r="C200" s="213"/>
      <c r="D200" s="214">
        <f>GETPIVOTDATA("'SALDOS'",'Balance Query'!$A$4,"Cuenta","2-1-02-008","Descripción","CTA CTE SCD","PCTIPO","Pasivo")</f>
        <v>-6643674</v>
      </c>
    </row>
    <row r="201" spans="1:4" ht="12.5" thickBot="1" x14ac:dyDescent="0.35">
      <c r="A201" s="161" t="s">
        <v>47</v>
      </c>
      <c r="B201" s="215"/>
      <c r="C201" s="216"/>
      <c r="D201" s="217">
        <f>+D199-D200</f>
        <v>0</v>
      </c>
    </row>
    <row r="202" spans="1:4" ht="12.5" thickTop="1" x14ac:dyDescent="0.3"/>
  </sheetData>
  <sortState xmlns:xlrd2="http://schemas.microsoft.com/office/spreadsheetml/2017/richdata2" ref="A14:D48">
    <sortCondition ref="A14:A48"/>
  </sortState>
  <mergeCells count="2">
    <mergeCell ref="B7:C7"/>
    <mergeCell ref="B8:C8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44"/>
  <sheetViews>
    <sheetView showGridLines="0" workbookViewId="0">
      <selection activeCell="D11" sqref="D11:D12"/>
    </sheetView>
  </sheetViews>
  <sheetFormatPr baseColWidth="10" defaultColWidth="10.7265625" defaultRowHeight="12" x14ac:dyDescent="0.3"/>
  <cols>
    <col min="1" max="1" width="21.7265625" style="73" customWidth="1"/>
    <col min="2" max="2" width="13.26953125" style="73" customWidth="1"/>
    <col min="3" max="3" width="31.7265625" style="73" bestFit="1" customWidth="1"/>
    <col min="4" max="16384" width="10.7265625" style="73"/>
  </cols>
  <sheetData>
    <row r="1" spans="1:9" x14ac:dyDescent="0.3">
      <c r="A1" s="163"/>
    </row>
    <row r="2" spans="1:9" x14ac:dyDescent="0.3">
      <c r="A2" s="163"/>
    </row>
    <row r="3" spans="1:9" x14ac:dyDescent="0.3">
      <c r="A3" s="163"/>
    </row>
    <row r="4" spans="1:9" x14ac:dyDescent="0.3">
      <c r="A4" s="163"/>
    </row>
    <row r="5" spans="1:9" x14ac:dyDescent="0.3">
      <c r="A5" s="163" t="s">
        <v>48</v>
      </c>
    </row>
    <row r="6" spans="1:9" x14ac:dyDescent="0.3">
      <c r="A6" s="163" t="s">
        <v>49</v>
      </c>
    </row>
    <row r="7" spans="1:9" x14ac:dyDescent="0.3">
      <c r="A7" s="164"/>
      <c r="B7" s="300" t="s">
        <v>50</v>
      </c>
      <c r="C7" s="300"/>
      <c r="D7" s="164"/>
    </row>
    <row r="8" spans="1:9" x14ac:dyDescent="0.3">
      <c r="B8" s="301" t="str">
        <f>+Proveedores!D8</f>
        <v>AL 31 de Octubre  2024</v>
      </c>
      <c r="C8" s="302"/>
      <c r="D8" s="166"/>
    </row>
    <row r="9" spans="1:9" x14ac:dyDescent="0.3">
      <c r="B9" s="166"/>
      <c r="C9" s="165"/>
      <c r="D9" s="166"/>
    </row>
    <row r="10" spans="1:9" x14ac:dyDescent="0.3">
      <c r="B10" s="167"/>
      <c r="C10" s="167"/>
      <c r="D10" s="167"/>
    </row>
    <row r="11" spans="1:9" x14ac:dyDescent="0.3">
      <c r="A11" s="168" t="s">
        <v>51</v>
      </c>
      <c r="B11" s="167" t="s">
        <v>28</v>
      </c>
      <c r="C11" s="169"/>
      <c r="D11" s="169"/>
    </row>
    <row r="12" spans="1:9" ht="12.5" thickBot="1" x14ac:dyDescent="0.35">
      <c r="A12" s="170"/>
      <c r="B12" s="169"/>
      <c r="C12" s="171"/>
      <c r="D12" s="169"/>
    </row>
    <row r="13" spans="1:9" ht="13" thickTop="1" thickBot="1" x14ac:dyDescent="0.35">
      <c r="A13" s="148" t="s">
        <v>37</v>
      </c>
      <c r="B13" s="148" t="s">
        <v>53</v>
      </c>
      <c r="C13" s="148" t="s">
        <v>54</v>
      </c>
      <c r="D13" s="149" t="s">
        <v>40</v>
      </c>
    </row>
    <row r="14" spans="1:9" ht="12.5" thickTop="1" x14ac:dyDescent="0.3">
      <c r="A14" s="183">
        <v>45626</v>
      </c>
      <c r="B14" s="198">
        <v>82</v>
      </c>
      <c r="C14" s="60" t="s">
        <v>156</v>
      </c>
      <c r="D14" s="197">
        <f>-52972+1803</f>
        <v>-51169</v>
      </c>
      <c r="E14" s="60"/>
      <c r="F14" s="60"/>
      <c r="G14" s="60"/>
      <c r="H14" s="60"/>
      <c r="I14" s="60"/>
    </row>
    <row r="15" spans="1:9" x14ac:dyDescent="0.3">
      <c r="A15" s="183">
        <v>45626</v>
      </c>
      <c r="B15" s="198">
        <v>82</v>
      </c>
      <c r="C15" s="60" t="s">
        <v>156</v>
      </c>
      <c r="D15" s="197">
        <v>-218706</v>
      </c>
      <c r="E15" s="60"/>
      <c r="F15" s="60"/>
      <c r="G15" s="60"/>
      <c r="H15" s="60"/>
      <c r="I15" s="60"/>
    </row>
    <row r="16" spans="1:9" x14ac:dyDescent="0.3">
      <c r="A16" s="183">
        <v>45657</v>
      </c>
      <c r="B16" s="198">
        <v>84</v>
      </c>
      <c r="C16" s="60"/>
      <c r="D16" s="197">
        <v>-52972</v>
      </c>
      <c r="E16" s="60"/>
      <c r="F16" s="60"/>
      <c r="G16" s="60"/>
      <c r="H16" s="60"/>
      <c r="I16" s="60"/>
    </row>
    <row r="17" spans="1:9" x14ac:dyDescent="0.3">
      <c r="A17" s="183">
        <v>45657</v>
      </c>
      <c r="B17" s="198">
        <v>84</v>
      </c>
      <c r="C17" s="60"/>
      <c r="D17" s="197">
        <v>-218706</v>
      </c>
      <c r="E17" s="60"/>
      <c r="F17" s="60"/>
      <c r="G17" s="60"/>
      <c r="H17" s="60"/>
      <c r="I17" s="60"/>
    </row>
    <row r="18" spans="1:9" x14ac:dyDescent="0.3">
      <c r="A18" s="183"/>
      <c r="B18" s="178"/>
      <c r="C18" s="60"/>
      <c r="D18" s="197"/>
      <c r="E18" s="60"/>
      <c r="F18" s="60"/>
      <c r="G18" s="60"/>
      <c r="H18" s="60"/>
      <c r="I18" s="60"/>
    </row>
    <row r="19" spans="1:9" x14ac:dyDescent="0.3">
      <c r="A19" s="183"/>
      <c r="B19" s="178"/>
      <c r="C19" s="60"/>
      <c r="D19" s="197"/>
      <c r="E19" s="60"/>
      <c r="F19" s="60"/>
      <c r="G19" s="60"/>
      <c r="H19" s="60"/>
      <c r="I19" s="60"/>
    </row>
    <row r="20" spans="1:9" ht="12.5" thickBot="1" x14ac:dyDescent="0.35">
      <c r="A20" s="155"/>
      <c r="B20" s="156"/>
      <c r="C20" s="157"/>
      <c r="D20" s="158">
        <f>SUM(D14:D19)</f>
        <v>-541553</v>
      </c>
      <c r="E20" s="60"/>
      <c r="F20" s="60"/>
      <c r="G20" s="60"/>
      <c r="H20" s="60"/>
      <c r="I20" s="60"/>
    </row>
    <row r="21" spans="1:9" ht="12.5" thickTop="1" x14ac:dyDescent="0.3">
      <c r="A21" s="303" t="s">
        <v>55</v>
      </c>
      <c r="B21" s="304"/>
      <c r="C21" s="305"/>
      <c r="D21" s="175">
        <f>+GETPIVOTDATA("'SALDOS'",'Balance Query'!$A$4,"Cuenta","2-1-03-001","Descripción","AFP                                                         ","PCTIPO","Pasivo")</f>
        <v>-541553</v>
      </c>
      <c r="E21" s="60"/>
      <c r="F21" s="60"/>
      <c r="G21" s="60"/>
      <c r="H21" s="60"/>
      <c r="I21" s="60"/>
    </row>
    <row r="22" spans="1:9" ht="12.5" thickBot="1" x14ac:dyDescent="0.35">
      <c r="A22" s="306" t="s">
        <v>47</v>
      </c>
      <c r="B22" s="307"/>
      <c r="C22" s="308"/>
      <c r="D22" s="176">
        <f>+D20-D21</f>
        <v>0</v>
      </c>
      <c r="E22" s="60"/>
      <c r="F22" s="60"/>
      <c r="G22" s="60"/>
      <c r="H22" s="60"/>
      <c r="I22" s="60"/>
    </row>
    <row r="23" spans="1:9" ht="12.5" thickTop="1" x14ac:dyDescent="0.3">
      <c r="B23" s="60"/>
      <c r="C23" s="60"/>
      <c r="D23" s="60"/>
      <c r="E23" s="60"/>
      <c r="F23" s="60"/>
      <c r="G23" s="60"/>
      <c r="H23" s="60"/>
      <c r="I23" s="60"/>
    </row>
    <row r="24" spans="1:9" x14ac:dyDescent="0.3">
      <c r="B24" s="60"/>
      <c r="C24" s="60"/>
      <c r="D24" s="60"/>
      <c r="E24" s="60"/>
      <c r="F24" s="60"/>
      <c r="G24" s="60"/>
      <c r="H24" s="60"/>
      <c r="I24" s="60"/>
    </row>
    <row r="25" spans="1:9" x14ac:dyDescent="0.3">
      <c r="B25" s="60"/>
      <c r="C25" s="60"/>
      <c r="D25" s="60"/>
      <c r="E25" s="60"/>
      <c r="F25" s="60"/>
      <c r="G25" s="60"/>
      <c r="H25" s="60"/>
      <c r="I25" s="60"/>
    </row>
    <row r="26" spans="1:9" x14ac:dyDescent="0.3">
      <c r="B26" s="60"/>
      <c r="C26" s="60"/>
      <c r="D26" s="60"/>
      <c r="E26" s="60"/>
      <c r="F26" s="60"/>
      <c r="G26" s="60"/>
      <c r="H26" s="60"/>
      <c r="I26" s="60"/>
    </row>
    <row r="27" spans="1:9" x14ac:dyDescent="0.3">
      <c r="B27" s="60"/>
      <c r="C27" s="60"/>
      <c r="D27" s="60"/>
      <c r="E27" s="60"/>
      <c r="F27" s="60"/>
      <c r="G27" s="60"/>
      <c r="H27" s="60"/>
      <c r="I27" s="60"/>
    </row>
    <row r="28" spans="1:9" x14ac:dyDescent="0.3">
      <c r="B28" s="60"/>
      <c r="C28" s="60"/>
      <c r="D28" s="60"/>
      <c r="E28" s="60"/>
      <c r="F28" s="60"/>
      <c r="G28" s="60"/>
      <c r="H28" s="60"/>
      <c r="I28" s="60"/>
    </row>
    <row r="29" spans="1:9" x14ac:dyDescent="0.3">
      <c r="B29" s="60"/>
      <c r="C29" s="60"/>
      <c r="D29" s="60"/>
      <c r="E29" s="60"/>
      <c r="F29" s="60"/>
      <c r="G29" s="60"/>
      <c r="H29" s="60"/>
      <c r="I29" s="60"/>
    </row>
    <row r="30" spans="1:9" x14ac:dyDescent="0.3">
      <c r="B30" s="60"/>
      <c r="C30" s="60"/>
      <c r="D30" s="60"/>
      <c r="E30" s="60"/>
      <c r="F30" s="60"/>
      <c r="G30" s="60"/>
      <c r="H30" s="60"/>
      <c r="I30" s="60"/>
    </row>
    <row r="31" spans="1:9" x14ac:dyDescent="0.3">
      <c r="B31" s="60"/>
      <c r="C31" s="60"/>
      <c r="D31" s="60"/>
      <c r="E31" s="60"/>
      <c r="F31" s="60"/>
      <c r="G31" s="60"/>
      <c r="H31" s="60"/>
      <c r="I31" s="60"/>
    </row>
    <row r="32" spans="1:9" x14ac:dyDescent="0.3">
      <c r="B32" s="60"/>
      <c r="C32" s="60"/>
      <c r="D32" s="60"/>
      <c r="E32" s="60"/>
      <c r="F32" s="60"/>
      <c r="G32" s="60"/>
      <c r="H32" s="60"/>
      <c r="I32" s="60"/>
    </row>
    <row r="33" spans="2:9" x14ac:dyDescent="0.3">
      <c r="B33" s="60"/>
      <c r="C33" s="60"/>
      <c r="D33" s="60"/>
      <c r="E33" s="60"/>
      <c r="F33" s="60"/>
      <c r="G33" s="60"/>
      <c r="H33" s="60"/>
      <c r="I33" s="60"/>
    </row>
    <row r="34" spans="2:9" x14ac:dyDescent="0.3">
      <c r="B34" s="60"/>
      <c r="C34" s="60"/>
      <c r="D34" s="60"/>
      <c r="E34" s="60"/>
      <c r="F34" s="60"/>
      <c r="G34" s="60"/>
      <c r="H34" s="60"/>
      <c r="I34" s="60"/>
    </row>
    <row r="35" spans="2:9" x14ac:dyDescent="0.3">
      <c r="B35" s="60"/>
      <c r="C35" s="60"/>
      <c r="D35" s="60"/>
      <c r="E35" s="60"/>
      <c r="F35" s="60"/>
      <c r="G35" s="60"/>
      <c r="H35" s="60"/>
      <c r="I35" s="60"/>
    </row>
    <row r="36" spans="2:9" x14ac:dyDescent="0.3">
      <c r="B36" s="60"/>
      <c r="C36" s="60"/>
      <c r="D36" s="60"/>
      <c r="E36" s="60"/>
      <c r="F36" s="60"/>
      <c r="G36" s="60"/>
      <c r="H36" s="60"/>
      <c r="I36" s="60"/>
    </row>
    <row r="37" spans="2:9" x14ac:dyDescent="0.3">
      <c r="B37" s="60"/>
      <c r="C37" s="60"/>
      <c r="D37" s="60"/>
      <c r="E37" s="60"/>
      <c r="F37" s="60"/>
      <c r="G37" s="60"/>
      <c r="H37" s="60"/>
      <c r="I37" s="60"/>
    </row>
    <row r="38" spans="2:9" x14ac:dyDescent="0.3">
      <c r="B38" s="60"/>
      <c r="C38" s="60"/>
      <c r="D38" s="60"/>
      <c r="E38" s="60"/>
      <c r="F38" s="60"/>
      <c r="G38" s="60"/>
      <c r="H38" s="60"/>
      <c r="I38" s="60"/>
    </row>
    <row r="39" spans="2:9" x14ac:dyDescent="0.3">
      <c r="B39" s="60"/>
      <c r="C39" s="60"/>
      <c r="D39" s="60"/>
      <c r="E39" s="60"/>
      <c r="F39" s="60"/>
      <c r="G39" s="60"/>
      <c r="H39" s="60"/>
      <c r="I39" s="60"/>
    </row>
    <row r="40" spans="2:9" x14ac:dyDescent="0.3">
      <c r="B40" s="60"/>
      <c r="C40" s="60"/>
      <c r="D40" s="60"/>
      <c r="E40" s="60"/>
      <c r="F40" s="60"/>
      <c r="G40" s="60"/>
      <c r="H40" s="60"/>
      <c r="I40" s="60"/>
    </row>
    <row r="41" spans="2:9" x14ac:dyDescent="0.3">
      <c r="B41" s="60"/>
      <c r="C41" s="60"/>
      <c r="D41" s="60"/>
      <c r="E41" s="60"/>
      <c r="F41" s="60"/>
      <c r="G41" s="60"/>
      <c r="H41" s="60"/>
      <c r="I41" s="60"/>
    </row>
    <row r="42" spans="2:9" x14ac:dyDescent="0.3">
      <c r="B42" s="60"/>
      <c r="C42" s="60"/>
      <c r="D42" s="60"/>
      <c r="E42" s="60"/>
      <c r="F42" s="60"/>
      <c r="G42" s="60"/>
      <c r="H42" s="60"/>
      <c r="I42" s="60"/>
    </row>
    <row r="43" spans="2:9" x14ac:dyDescent="0.3">
      <c r="B43" s="60"/>
      <c r="C43" s="60"/>
      <c r="D43" s="60"/>
      <c r="E43" s="60"/>
      <c r="F43" s="60"/>
      <c r="G43" s="60"/>
      <c r="H43" s="60"/>
      <c r="I43" s="60"/>
    </row>
    <row r="44" spans="2:9" x14ac:dyDescent="0.3">
      <c r="B44" s="60"/>
      <c r="C44" s="60"/>
      <c r="D44" s="60"/>
      <c r="E44" s="60"/>
      <c r="F44" s="60"/>
      <c r="G44" s="60"/>
      <c r="H44" s="60"/>
      <c r="I44" s="60"/>
    </row>
  </sheetData>
  <mergeCells count="4">
    <mergeCell ref="A21:C21"/>
    <mergeCell ref="A22:C22"/>
    <mergeCell ref="B7:C7"/>
    <mergeCell ref="B8:C8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1"/>
  <sheetViews>
    <sheetView showGridLines="0" workbookViewId="0">
      <selection activeCell="R37" sqref="R37"/>
    </sheetView>
  </sheetViews>
  <sheetFormatPr baseColWidth="10" defaultColWidth="10.7265625" defaultRowHeight="12" x14ac:dyDescent="0.3"/>
  <cols>
    <col min="1" max="1" width="13.7265625" style="73" customWidth="1"/>
    <col min="2" max="2" width="13" style="73" customWidth="1"/>
    <col min="3" max="3" width="31.7265625" style="73" bestFit="1" customWidth="1"/>
    <col min="4" max="16384" width="10.7265625" style="73"/>
  </cols>
  <sheetData>
    <row r="1" spans="1:9" x14ac:dyDescent="0.3">
      <c r="A1" s="163"/>
    </row>
    <row r="2" spans="1:9" x14ac:dyDescent="0.3">
      <c r="A2" s="163"/>
    </row>
    <row r="3" spans="1:9" x14ac:dyDescent="0.3">
      <c r="A3" s="163"/>
    </row>
    <row r="4" spans="1:9" x14ac:dyDescent="0.3">
      <c r="A4" s="163"/>
    </row>
    <row r="5" spans="1:9" x14ac:dyDescent="0.3">
      <c r="A5" s="163" t="s">
        <v>48</v>
      </c>
    </row>
    <row r="6" spans="1:9" x14ac:dyDescent="0.3">
      <c r="A6" s="163" t="s">
        <v>49</v>
      </c>
    </row>
    <row r="7" spans="1:9" x14ac:dyDescent="0.3">
      <c r="A7" s="164"/>
      <c r="B7" s="300" t="s">
        <v>50</v>
      </c>
      <c r="C7" s="300"/>
      <c r="D7" s="164"/>
    </row>
    <row r="8" spans="1:9" x14ac:dyDescent="0.3">
      <c r="B8" s="301" t="str">
        <f>+Proveedores!D8</f>
        <v>AL 31 de Octubre  2024</v>
      </c>
      <c r="C8" s="302"/>
      <c r="D8" s="166"/>
    </row>
    <row r="9" spans="1:9" x14ac:dyDescent="0.3">
      <c r="B9" s="166"/>
      <c r="C9" s="165"/>
      <c r="D9" s="166"/>
    </row>
    <row r="10" spans="1:9" x14ac:dyDescent="0.3">
      <c r="B10" s="167"/>
      <c r="C10" s="167"/>
      <c r="D10" s="167"/>
    </row>
    <row r="11" spans="1:9" x14ac:dyDescent="0.3">
      <c r="A11" s="168" t="s">
        <v>51</v>
      </c>
      <c r="B11" s="177" t="s">
        <v>29</v>
      </c>
      <c r="C11" s="169"/>
      <c r="D11" s="169"/>
    </row>
    <row r="12" spans="1:9" ht="12.5" thickBot="1" x14ac:dyDescent="0.35">
      <c r="A12" s="170"/>
      <c r="B12" s="169"/>
      <c r="C12" s="171"/>
      <c r="D12" s="169"/>
    </row>
    <row r="13" spans="1:9" ht="13" thickTop="1" thickBot="1" x14ac:dyDescent="0.35">
      <c r="A13" s="148" t="s">
        <v>37</v>
      </c>
      <c r="B13" s="148" t="s">
        <v>53</v>
      </c>
      <c r="C13" s="148" t="s">
        <v>54</v>
      </c>
      <c r="D13" s="149" t="s">
        <v>40</v>
      </c>
    </row>
    <row r="14" spans="1:9" ht="12.5" thickTop="1" x14ac:dyDescent="0.3">
      <c r="A14" s="183">
        <v>45626</v>
      </c>
      <c r="B14" s="198">
        <v>82</v>
      </c>
      <c r="C14" s="60" t="s">
        <v>157</v>
      </c>
      <c r="D14" s="174">
        <v>-269716</v>
      </c>
      <c r="E14" s="60"/>
      <c r="F14" s="60"/>
      <c r="G14" s="60"/>
      <c r="H14" s="60"/>
      <c r="I14" s="60"/>
    </row>
    <row r="15" spans="1:9" x14ac:dyDescent="0.3">
      <c r="A15" s="183">
        <v>45657</v>
      </c>
      <c r="B15" s="198">
        <v>84</v>
      </c>
      <c r="C15" s="60"/>
      <c r="D15" s="174">
        <v>-270683</v>
      </c>
      <c r="E15" s="60"/>
      <c r="F15" s="60"/>
      <c r="G15" s="60"/>
      <c r="H15" s="60"/>
      <c r="I15" s="60"/>
    </row>
    <row r="16" spans="1:9" x14ac:dyDescent="0.3">
      <c r="A16" s="183"/>
      <c r="B16" s="178"/>
      <c r="C16" s="60"/>
      <c r="D16" s="174"/>
      <c r="E16" s="60"/>
      <c r="F16" s="60"/>
      <c r="G16" s="60"/>
      <c r="H16" s="60"/>
      <c r="I16" s="60"/>
    </row>
    <row r="17" spans="1:9" ht="12.5" thickBot="1" x14ac:dyDescent="0.35">
      <c r="A17" s="155"/>
      <c r="B17" s="156"/>
      <c r="C17" s="157"/>
      <c r="D17" s="158">
        <f>SUM(D14:D16)</f>
        <v>-540399</v>
      </c>
      <c r="E17" s="60"/>
      <c r="F17" s="60"/>
      <c r="G17" s="60"/>
      <c r="H17" s="60"/>
      <c r="I17" s="60"/>
    </row>
    <row r="18" spans="1:9" ht="12.5" thickTop="1" x14ac:dyDescent="0.3">
      <c r="A18" s="303" t="s">
        <v>55</v>
      </c>
      <c r="B18" s="304"/>
      <c r="C18" s="305"/>
      <c r="D18" s="175">
        <f>+GETPIVOTDATA("'SALDOS'",'Balance Query'!$A$4,"Cuenta","2-1-03-002","Descripción","ISAPRES                                                     ","PCTIPO","Pasivo")</f>
        <v>-540399</v>
      </c>
      <c r="E18" s="60"/>
      <c r="F18" s="60"/>
      <c r="G18" s="60"/>
      <c r="H18" s="60"/>
      <c r="I18" s="60"/>
    </row>
    <row r="19" spans="1:9" ht="12.5" thickBot="1" x14ac:dyDescent="0.35">
      <c r="A19" s="306" t="s">
        <v>47</v>
      </c>
      <c r="B19" s="307"/>
      <c r="C19" s="308"/>
      <c r="D19" s="176">
        <f>+D17-D18</f>
        <v>0</v>
      </c>
      <c r="E19" s="60"/>
      <c r="F19" s="60"/>
      <c r="G19" s="60"/>
      <c r="H19" s="60"/>
      <c r="I19" s="60"/>
    </row>
    <row r="20" spans="1:9" ht="12.5" thickTop="1" x14ac:dyDescent="0.3">
      <c r="B20" s="60"/>
      <c r="C20" s="60"/>
      <c r="D20" s="196"/>
      <c r="E20" s="60"/>
      <c r="F20" s="60"/>
      <c r="G20" s="60"/>
      <c r="H20" s="60"/>
      <c r="I20" s="60"/>
    </row>
    <row r="21" spans="1:9" x14ac:dyDescent="0.3">
      <c r="B21" s="60"/>
      <c r="C21" s="60"/>
      <c r="D21" s="60"/>
      <c r="E21" s="60"/>
      <c r="F21" s="60"/>
      <c r="G21" s="60"/>
      <c r="H21" s="60"/>
      <c r="I21" s="60"/>
    </row>
    <row r="22" spans="1:9" x14ac:dyDescent="0.3">
      <c r="B22" s="60"/>
      <c r="C22" s="60"/>
      <c r="D22" s="60"/>
      <c r="E22" s="60"/>
      <c r="F22" s="60"/>
      <c r="G22" s="60"/>
      <c r="H22" s="60"/>
      <c r="I22" s="60"/>
    </row>
    <row r="23" spans="1:9" x14ac:dyDescent="0.3">
      <c r="B23" s="60"/>
      <c r="C23" s="60"/>
      <c r="D23" s="60"/>
      <c r="E23" s="60"/>
      <c r="F23" s="60"/>
      <c r="G23" s="60"/>
      <c r="H23" s="60"/>
      <c r="I23" s="60"/>
    </row>
    <row r="24" spans="1:9" x14ac:dyDescent="0.3">
      <c r="B24" s="60"/>
      <c r="C24" s="60"/>
      <c r="D24" s="60"/>
      <c r="E24" s="60"/>
      <c r="F24" s="60"/>
      <c r="G24" s="60"/>
      <c r="H24" s="60"/>
      <c r="I24" s="60"/>
    </row>
    <row r="25" spans="1:9" x14ac:dyDescent="0.3">
      <c r="B25" s="60"/>
      <c r="C25" s="60"/>
      <c r="D25" s="60"/>
      <c r="E25" s="60"/>
      <c r="F25" s="60"/>
      <c r="G25" s="60"/>
      <c r="H25" s="60"/>
      <c r="I25" s="60"/>
    </row>
    <row r="26" spans="1:9" x14ac:dyDescent="0.3">
      <c r="B26" s="60"/>
      <c r="C26" s="60"/>
      <c r="D26" s="60"/>
      <c r="E26" s="60"/>
      <c r="F26" s="60"/>
      <c r="G26" s="60"/>
      <c r="H26" s="60"/>
      <c r="I26" s="60"/>
    </row>
    <row r="27" spans="1:9" x14ac:dyDescent="0.3">
      <c r="B27" s="60"/>
      <c r="C27" s="60"/>
      <c r="D27" s="60"/>
      <c r="E27" s="60"/>
      <c r="F27" s="60"/>
      <c r="G27" s="60"/>
      <c r="H27" s="60"/>
      <c r="I27" s="60"/>
    </row>
    <row r="28" spans="1:9" x14ac:dyDescent="0.3">
      <c r="B28" s="60"/>
      <c r="C28" s="60"/>
      <c r="D28" s="60"/>
      <c r="E28" s="60"/>
      <c r="F28" s="60"/>
      <c r="G28" s="60"/>
      <c r="H28" s="60"/>
      <c r="I28" s="60"/>
    </row>
    <row r="29" spans="1:9" x14ac:dyDescent="0.3">
      <c r="B29" s="60"/>
      <c r="C29" s="60"/>
      <c r="D29" s="60"/>
      <c r="E29" s="60"/>
      <c r="F29" s="60"/>
      <c r="G29" s="60"/>
      <c r="H29" s="60"/>
      <c r="I29" s="60"/>
    </row>
    <row r="30" spans="1:9" x14ac:dyDescent="0.3">
      <c r="B30" s="60"/>
      <c r="C30" s="60"/>
      <c r="D30" s="60"/>
      <c r="E30" s="60"/>
      <c r="F30" s="60"/>
      <c r="G30" s="60"/>
      <c r="H30" s="60"/>
      <c r="I30" s="60"/>
    </row>
    <row r="31" spans="1:9" x14ac:dyDescent="0.3">
      <c r="B31" s="60"/>
      <c r="C31" s="60"/>
      <c r="D31" s="60"/>
      <c r="E31" s="60"/>
      <c r="F31" s="60"/>
      <c r="G31" s="60"/>
      <c r="H31" s="60"/>
      <c r="I31" s="60"/>
    </row>
    <row r="32" spans="1:9" x14ac:dyDescent="0.3">
      <c r="B32" s="60"/>
      <c r="C32" s="60"/>
      <c r="D32" s="60"/>
      <c r="E32" s="60"/>
      <c r="F32" s="60"/>
      <c r="G32" s="60"/>
      <c r="H32" s="60"/>
      <c r="I32" s="60"/>
    </row>
    <row r="33" spans="2:9" x14ac:dyDescent="0.3">
      <c r="B33" s="60"/>
      <c r="C33" s="60"/>
      <c r="D33" s="60"/>
      <c r="E33" s="60"/>
      <c r="F33" s="60"/>
      <c r="G33" s="60"/>
      <c r="H33" s="60"/>
      <c r="I33" s="60"/>
    </row>
    <row r="34" spans="2:9" x14ac:dyDescent="0.3">
      <c r="B34" s="60"/>
      <c r="C34" s="60"/>
      <c r="D34" s="60"/>
      <c r="E34" s="60"/>
      <c r="F34" s="60"/>
      <c r="G34" s="60"/>
      <c r="H34" s="60"/>
      <c r="I34" s="60"/>
    </row>
    <row r="35" spans="2:9" x14ac:dyDescent="0.3">
      <c r="B35" s="60"/>
      <c r="C35" s="60"/>
      <c r="D35" s="60"/>
      <c r="E35" s="60"/>
      <c r="F35" s="60"/>
      <c r="G35" s="60"/>
      <c r="H35" s="60"/>
      <c r="I35" s="60"/>
    </row>
    <row r="36" spans="2:9" x14ac:dyDescent="0.3">
      <c r="B36" s="60"/>
      <c r="C36" s="60"/>
      <c r="D36" s="60"/>
      <c r="E36" s="60"/>
      <c r="F36" s="60"/>
      <c r="G36" s="60"/>
      <c r="H36" s="60"/>
      <c r="I36" s="60"/>
    </row>
    <row r="37" spans="2:9" x14ac:dyDescent="0.3">
      <c r="B37" s="60"/>
      <c r="C37" s="60"/>
      <c r="D37" s="60"/>
      <c r="E37" s="60"/>
      <c r="F37" s="60"/>
      <c r="G37" s="60"/>
      <c r="H37" s="60"/>
      <c r="I37" s="60"/>
    </row>
    <row r="38" spans="2:9" x14ac:dyDescent="0.3">
      <c r="B38" s="60"/>
      <c r="C38" s="60"/>
      <c r="D38" s="60"/>
      <c r="E38" s="60"/>
      <c r="F38" s="60"/>
      <c r="G38" s="60"/>
      <c r="H38" s="60"/>
      <c r="I38" s="60"/>
    </row>
    <row r="39" spans="2:9" x14ac:dyDescent="0.3">
      <c r="B39" s="60"/>
      <c r="C39" s="60"/>
      <c r="D39" s="60"/>
      <c r="E39" s="60"/>
      <c r="F39" s="60"/>
      <c r="G39" s="60"/>
      <c r="H39" s="60"/>
      <c r="I39" s="60"/>
    </row>
    <row r="40" spans="2:9" x14ac:dyDescent="0.3">
      <c r="B40" s="60"/>
      <c r="C40" s="60"/>
      <c r="D40" s="60"/>
      <c r="E40" s="60"/>
      <c r="F40" s="60"/>
      <c r="G40" s="60"/>
      <c r="H40" s="60"/>
      <c r="I40" s="60"/>
    </row>
    <row r="41" spans="2:9" x14ac:dyDescent="0.3">
      <c r="B41" s="60"/>
      <c r="C41" s="60"/>
      <c r="D41" s="60"/>
      <c r="E41" s="60"/>
      <c r="F41" s="60"/>
      <c r="G41" s="60"/>
      <c r="H41" s="60"/>
      <c r="I41" s="60"/>
    </row>
  </sheetData>
  <mergeCells count="4">
    <mergeCell ref="A18:C18"/>
    <mergeCell ref="A19:C19"/>
    <mergeCell ref="B7:C7"/>
    <mergeCell ref="B8:C8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6C807-4D86-4E6E-B463-55EBF89616A8}">
  <dimension ref="A1:I40"/>
  <sheetViews>
    <sheetView showGridLines="0" workbookViewId="0">
      <selection activeCell="N27" sqref="N27:N28"/>
    </sheetView>
  </sheetViews>
  <sheetFormatPr baseColWidth="10" defaultColWidth="10.7265625" defaultRowHeight="12" x14ac:dyDescent="0.3"/>
  <cols>
    <col min="1" max="1" width="13.7265625" style="73" customWidth="1"/>
    <col min="2" max="2" width="13" style="73" customWidth="1"/>
    <col min="3" max="3" width="31.7265625" style="73" bestFit="1" customWidth="1"/>
    <col min="4" max="16384" width="10.7265625" style="73"/>
  </cols>
  <sheetData>
    <row r="1" spans="1:9" x14ac:dyDescent="0.3">
      <c r="A1" s="163"/>
    </row>
    <row r="2" spans="1:9" x14ac:dyDescent="0.3">
      <c r="A2" s="163"/>
    </row>
    <row r="3" spans="1:9" x14ac:dyDescent="0.3">
      <c r="A3" s="163"/>
    </row>
    <row r="4" spans="1:9" x14ac:dyDescent="0.3">
      <c r="A4" s="163"/>
    </row>
    <row r="5" spans="1:9" x14ac:dyDescent="0.3">
      <c r="A5" s="163" t="s">
        <v>48</v>
      </c>
    </row>
    <row r="6" spans="1:9" x14ac:dyDescent="0.3">
      <c r="A6" s="163" t="s">
        <v>49</v>
      </c>
    </row>
    <row r="7" spans="1:9" x14ac:dyDescent="0.3">
      <c r="A7" s="164"/>
      <c r="B7" s="300" t="s">
        <v>50</v>
      </c>
      <c r="C7" s="300"/>
      <c r="D7" s="164"/>
    </row>
    <row r="8" spans="1:9" x14ac:dyDescent="0.3">
      <c r="B8" s="301" t="str">
        <f>+Proveedores!D8</f>
        <v>AL 31 de Octubre  2024</v>
      </c>
      <c r="C8" s="302"/>
      <c r="D8" s="166"/>
    </row>
    <row r="9" spans="1:9" x14ac:dyDescent="0.3">
      <c r="B9" s="166"/>
      <c r="C9" s="165"/>
      <c r="D9" s="166"/>
    </row>
    <row r="10" spans="1:9" x14ac:dyDescent="0.3">
      <c r="B10" s="167"/>
      <c r="C10" s="167"/>
      <c r="D10" s="167"/>
    </row>
    <row r="11" spans="1:9" x14ac:dyDescent="0.3">
      <c r="A11" s="168" t="s">
        <v>51</v>
      </c>
      <c r="B11" s="195" t="s">
        <v>386</v>
      </c>
      <c r="C11" s="169"/>
      <c r="D11" s="169"/>
    </row>
    <row r="12" spans="1:9" ht="12.5" thickBot="1" x14ac:dyDescent="0.35">
      <c r="A12" s="170"/>
      <c r="B12" s="169"/>
      <c r="C12" s="171"/>
      <c r="D12" s="169"/>
    </row>
    <row r="13" spans="1:9" ht="13" thickTop="1" thickBot="1" x14ac:dyDescent="0.35">
      <c r="A13" s="148" t="s">
        <v>37</v>
      </c>
      <c r="B13" s="148" t="s">
        <v>53</v>
      </c>
      <c r="C13" s="148" t="s">
        <v>54</v>
      </c>
      <c r="D13" s="149" t="s">
        <v>40</v>
      </c>
    </row>
    <row r="14" spans="1:9" ht="12.5" thickTop="1" x14ac:dyDescent="0.3">
      <c r="A14" s="183"/>
      <c r="B14" s="178"/>
      <c r="C14" s="60"/>
      <c r="D14" s="174"/>
      <c r="E14" s="60"/>
      <c r="F14" s="60"/>
      <c r="G14" s="60"/>
      <c r="H14" s="60"/>
      <c r="I14" s="60"/>
    </row>
    <row r="15" spans="1:9" x14ac:dyDescent="0.3">
      <c r="A15" s="183"/>
      <c r="B15" s="178"/>
      <c r="D15" s="174"/>
      <c r="E15" s="60"/>
      <c r="F15" s="60"/>
      <c r="G15" s="60"/>
      <c r="H15" s="60"/>
      <c r="I15" s="60"/>
    </row>
    <row r="16" spans="1:9" ht="12.5" thickBot="1" x14ac:dyDescent="0.35">
      <c r="A16" s="155"/>
      <c r="B16" s="156"/>
      <c r="C16" s="157"/>
      <c r="D16" s="158">
        <f>SUM(D14:D15)</f>
        <v>0</v>
      </c>
      <c r="E16" s="60"/>
      <c r="F16" s="60"/>
      <c r="G16" s="60"/>
      <c r="H16" s="60"/>
      <c r="I16" s="60"/>
    </row>
    <row r="17" spans="1:9" ht="12.5" thickTop="1" x14ac:dyDescent="0.3">
      <c r="A17" s="303" t="s">
        <v>55</v>
      </c>
      <c r="B17" s="304"/>
      <c r="C17" s="305"/>
      <c r="D17" s="175">
        <f>GETPIVOTDATA("'SALDOS'",'Balance Query'!$A$4,"Cuenta","2-1-03-003","Descripción","FONASA - INP                                                ","PCTIPO","Pasivo")</f>
        <v>0</v>
      </c>
      <c r="E17" s="60"/>
      <c r="F17" s="60"/>
      <c r="G17" s="60"/>
      <c r="H17" s="60"/>
      <c r="I17" s="60"/>
    </row>
    <row r="18" spans="1:9" ht="12.5" thickBot="1" x14ac:dyDescent="0.35">
      <c r="A18" s="306" t="s">
        <v>47</v>
      </c>
      <c r="B18" s="307"/>
      <c r="C18" s="308"/>
      <c r="D18" s="176">
        <f>+D16-D17</f>
        <v>0</v>
      </c>
      <c r="E18" s="60"/>
      <c r="F18" s="60"/>
      <c r="G18" s="60"/>
      <c r="H18" s="60"/>
      <c r="I18" s="60"/>
    </row>
    <row r="19" spans="1:9" ht="12.5" thickTop="1" x14ac:dyDescent="0.3">
      <c r="B19" s="60"/>
      <c r="C19" s="60"/>
      <c r="D19" s="196"/>
      <c r="E19" s="60"/>
      <c r="F19" s="60"/>
      <c r="G19" s="60"/>
      <c r="H19" s="60"/>
      <c r="I19" s="60"/>
    </row>
    <row r="20" spans="1:9" x14ac:dyDescent="0.3">
      <c r="B20" s="60"/>
      <c r="C20" s="60"/>
      <c r="D20" s="60"/>
      <c r="E20" s="60"/>
      <c r="F20" s="60"/>
      <c r="G20" s="60"/>
      <c r="H20" s="60"/>
      <c r="I20" s="60"/>
    </row>
    <row r="21" spans="1:9" x14ac:dyDescent="0.3">
      <c r="B21" s="60"/>
      <c r="C21" s="60"/>
      <c r="D21" s="60"/>
      <c r="E21" s="60"/>
      <c r="F21" s="60"/>
      <c r="G21" s="60"/>
      <c r="H21" s="60"/>
      <c r="I21" s="60"/>
    </row>
    <row r="22" spans="1:9" x14ac:dyDescent="0.3">
      <c r="B22" s="60"/>
      <c r="C22" s="60"/>
      <c r="D22" s="60"/>
      <c r="E22" s="60"/>
      <c r="F22" s="60"/>
      <c r="G22" s="60"/>
      <c r="H22" s="60"/>
      <c r="I22" s="60"/>
    </row>
    <row r="23" spans="1:9" x14ac:dyDescent="0.3">
      <c r="B23" s="60"/>
      <c r="C23" s="60"/>
      <c r="D23" s="60"/>
      <c r="E23" s="60"/>
      <c r="F23" s="60"/>
      <c r="G23" s="60"/>
      <c r="H23" s="60"/>
      <c r="I23" s="60"/>
    </row>
    <row r="24" spans="1:9" x14ac:dyDescent="0.3">
      <c r="B24" s="60"/>
      <c r="C24" s="60"/>
      <c r="D24" s="60"/>
      <c r="E24" s="60"/>
      <c r="F24" s="60"/>
      <c r="G24" s="60"/>
      <c r="H24" s="60"/>
      <c r="I24" s="60"/>
    </row>
    <row r="25" spans="1:9" x14ac:dyDescent="0.3">
      <c r="B25" s="60"/>
      <c r="C25" s="60"/>
      <c r="D25" s="60"/>
      <c r="E25" s="60"/>
      <c r="F25" s="60"/>
      <c r="G25" s="60"/>
      <c r="H25" s="60"/>
      <c r="I25" s="60"/>
    </row>
    <row r="26" spans="1:9" x14ac:dyDescent="0.3">
      <c r="B26" s="60"/>
      <c r="C26" s="60"/>
      <c r="D26" s="60"/>
      <c r="E26" s="60"/>
      <c r="F26" s="60"/>
      <c r="G26" s="60"/>
      <c r="H26" s="60"/>
      <c r="I26" s="60"/>
    </row>
    <row r="27" spans="1:9" x14ac:dyDescent="0.3">
      <c r="B27" s="60"/>
      <c r="C27" s="60"/>
      <c r="D27" s="60"/>
      <c r="E27" s="60"/>
      <c r="F27" s="60"/>
      <c r="G27" s="60"/>
      <c r="H27" s="60"/>
      <c r="I27" s="60"/>
    </row>
    <row r="28" spans="1:9" x14ac:dyDescent="0.3">
      <c r="B28" s="60"/>
      <c r="C28" s="60"/>
      <c r="D28" s="60"/>
      <c r="E28" s="60"/>
      <c r="F28" s="60"/>
      <c r="G28" s="60"/>
      <c r="H28" s="60"/>
      <c r="I28" s="60"/>
    </row>
    <row r="29" spans="1:9" x14ac:dyDescent="0.3">
      <c r="B29" s="60"/>
      <c r="C29" s="60"/>
      <c r="D29" s="60"/>
      <c r="E29" s="60"/>
      <c r="F29" s="60"/>
      <c r="G29" s="60"/>
      <c r="H29" s="60"/>
      <c r="I29" s="60"/>
    </row>
    <row r="30" spans="1:9" x14ac:dyDescent="0.3">
      <c r="B30" s="60"/>
      <c r="C30" s="60"/>
      <c r="D30" s="60"/>
      <c r="E30" s="60"/>
      <c r="F30" s="60"/>
      <c r="G30" s="60"/>
      <c r="H30" s="60"/>
      <c r="I30" s="60"/>
    </row>
    <row r="31" spans="1:9" x14ac:dyDescent="0.3">
      <c r="B31" s="60"/>
      <c r="C31" s="60"/>
      <c r="D31" s="60"/>
      <c r="E31" s="60"/>
      <c r="F31" s="60"/>
      <c r="G31" s="60"/>
      <c r="H31" s="60"/>
      <c r="I31" s="60"/>
    </row>
    <row r="32" spans="1:9" x14ac:dyDescent="0.3">
      <c r="B32" s="60"/>
      <c r="C32" s="60"/>
      <c r="D32" s="60"/>
      <c r="E32" s="60"/>
      <c r="F32" s="60"/>
      <c r="G32" s="60"/>
      <c r="H32" s="60"/>
      <c r="I32" s="60"/>
    </row>
    <row r="33" spans="2:9" x14ac:dyDescent="0.3">
      <c r="B33" s="60"/>
      <c r="C33" s="60"/>
      <c r="D33" s="60"/>
      <c r="E33" s="60"/>
      <c r="F33" s="60"/>
      <c r="G33" s="60"/>
      <c r="H33" s="60"/>
      <c r="I33" s="60"/>
    </row>
    <row r="34" spans="2:9" x14ac:dyDescent="0.3">
      <c r="B34" s="60"/>
      <c r="C34" s="60"/>
      <c r="D34" s="60"/>
      <c r="E34" s="60"/>
      <c r="F34" s="60"/>
      <c r="G34" s="60"/>
      <c r="H34" s="60"/>
      <c r="I34" s="60"/>
    </row>
    <row r="35" spans="2:9" x14ac:dyDescent="0.3">
      <c r="B35" s="60"/>
      <c r="C35" s="60"/>
      <c r="D35" s="60"/>
      <c r="E35" s="60"/>
      <c r="F35" s="60"/>
      <c r="G35" s="60"/>
      <c r="H35" s="60"/>
      <c r="I35" s="60"/>
    </row>
    <row r="36" spans="2:9" x14ac:dyDescent="0.3">
      <c r="B36" s="60"/>
      <c r="C36" s="60"/>
      <c r="D36" s="60"/>
      <c r="E36" s="60"/>
      <c r="F36" s="60"/>
      <c r="G36" s="60"/>
      <c r="H36" s="60"/>
      <c r="I36" s="60"/>
    </row>
    <row r="37" spans="2:9" x14ac:dyDescent="0.3">
      <c r="B37" s="60"/>
      <c r="C37" s="60"/>
      <c r="D37" s="60"/>
      <c r="E37" s="60"/>
      <c r="F37" s="60"/>
      <c r="G37" s="60"/>
      <c r="H37" s="60"/>
      <c r="I37" s="60"/>
    </row>
    <row r="38" spans="2:9" x14ac:dyDescent="0.3">
      <c r="B38" s="60"/>
      <c r="C38" s="60"/>
      <c r="D38" s="60"/>
      <c r="E38" s="60"/>
      <c r="F38" s="60"/>
      <c r="G38" s="60"/>
      <c r="H38" s="60"/>
      <c r="I38" s="60"/>
    </row>
    <row r="39" spans="2:9" x14ac:dyDescent="0.3">
      <c r="B39" s="60"/>
      <c r="C39" s="60"/>
      <c r="D39" s="60"/>
      <c r="E39" s="60"/>
      <c r="F39" s="60"/>
      <c r="G39" s="60"/>
      <c r="H39" s="60"/>
      <c r="I39" s="60"/>
    </row>
    <row r="40" spans="2:9" x14ac:dyDescent="0.3">
      <c r="B40" s="60"/>
      <c r="C40" s="60"/>
      <c r="D40" s="60"/>
      <c r="E40" s="60"/>
      <c r="F40" s="60"/>
      <c r="G40" s="60"/>
      <c r="H40" s="60"/>
      <c r="I40" s="60"/>
    </row>
  </sheetData>
  <mergeCells count="4">
    <mergeCell ref="B7:C7"/>
    <mergeCell ref="B8:C8"/>
    <mergeCell ref="A17:C17"/>
    <mergeCell ref="A18:C18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7"/>
  <sheetViews>
    <sheetView showGridLines="0" topLeftCell="A4" workbookViewId="0">
      <selection activeCell="N22" sqref="N22"/>
    </sheetView>
  </sheetViews>
  <sheetFormatPr baseColWidth="10" defaultColWidth="10.7265625" defaultRowHeight="12" x14ac:dyDescent="0.3"/>
  <cols>
    <col min="1" max="1" width="11.7265625" style="73" customWidth="1"/>
    <col min="2" max="2" width="14.453125" style="73" customWidth="1"/>
    <col min="3" max="3" width="31.7265625" style="73" bestFit="1" customWidth="1"/>
    <col min="4" max="16384" width="10.7265625" style="73"/>
  </cols>
  <sheetData>
    <row r="1" spans="1:4" x14ac:dyDescent="0.3">
      <c r="A1" s="163"/>
    </row>
    <row r="2" spans="1:4" x14ac:dyDescent="0.3">
      <c r="A2" s="163"/>
    </row>
    <row r="3" spans="1:4" x14ac:dyDescent="0.3">
      <c r="A3" s="163"/>
    </row>
    <row r="4" spans="1:4" x14ac:dyDescent="0.3">
      <c r="A4" s="163"/>
    </row>
    <row r="5" spans="1:4" x14ac:dyDescent="0.3">
      <c r="A5" s="163" t="s">
        <v>48</v>
      </c>
    </row>
    <row r="6" spans="1:4" x14ac:dyDescent="0.3">
      <c r="A6" s="163" t="s">
        <v>49</v>
      </c>
    </row>
    <row r="7" spans="1:4" x14ac:dyDescent="0.3">
      <c r="A7" s="164"/>
      <c r="B7" s="300" t="s">
        <v>50</v>
      </c>
      <c r="C7" s="300"/>
      <c r="D7" s="164"/>
    </row>
    <row r="8" spans="1:4" x14ac:dyDescent="0.3">
      <c r="B8" s="301" t="str">
        <f>+Proveedores!D8</f>
        <v>AL 31 de Octubre  2024</v>
      </c>
      <c r="C8" s="302"/>
      <c r="D8" s="166"/>
    </row>
    <row r="9" spans="1:4" x14ac:dyDescent="0.3">
      <c r="B9" s="166"/>
      <c r="C9" s="165"/>
      <c r="D9" s="166"/>
    </row>
    <row r="10" spans="1:4" x14ac:dyDescent="0.3">
      <c r="B10" s="167"/>
      <c r="C10" s="167"/>
      <c r="D10" s="167"/>
    </row>
    <row r="11" spans="1:4" x14ac:dyDescent="0.3">
      <c r="A11" s="168" t="s">
        <v>51</v>
      </c>
      <c r="B11" s="177" t="s">
        <v>30</v>
      </c>
      <c r="C11" s="169"/>
      <c r="D11" s="169"/>
    </row>
    <row r="12" spans="1:4" ht="12.5" thickBot="1" x14ac:dyDescent="0.35">
      <c r="A12" s="170"/>
      <c r="B12" s="169"/>
      <c r="C12" s="171"/>
      <c r="D12" s="169"/>
    </row>
    <row r="13" spans="1:4" ht="13" thickTop="1" thickBot="1" x14ac:dyDescent="0.35">
      <c r="A13" s="148"/>
      <c r="B13" s="148"/>
      <c r="C13" s="148"/>
      <c r="D13" s="149"/>
    </row>
    <row r="14" spans="1:4" ht="12.5" thickTop="1" x14ac:dyDescent="0.3">
      <c r="A14" s="183"/>
      <c r="B14" s="185"/>
      <c r="D14" s="174"/>
    </row>
    <row r="15" spans="1:4" x14ac:dyDescent="0.3">
      <c r="A15" s="184"/>
      <c r="B15" s="185"/>
      <c r="C15" s="186"/>
      <c r="D15" s="187"/>
    </row>
    <row r="16" spans="1:4" x14ac:dyDescent="0.3">
      <c r="A16" s="183"/>
      <c r="B16" s="188"/>
      <c r="C16" s="186"/>
      <c r="D16" s="187"/>
    </row>
    <row r="17" spans="1:5" x14ac:dyDescent="0.3">
      <c r="A17" s="184"/>
      <c r="B17" s="185"/>
      <c r="C17" s="186"/>
      <c r="D17" s="187"/>
    </row>
    <row r="18" spans="1:5" x14ac:dyDescent="0.3">
      <c r="A18" s="184"/>
      <c r="B18" s="185"/>
      <c r="C18" s="186"/>
      <c r="D18" s="187"/>
    </row>
    <row r="19" spans="1:5" x14ac:dyDescent="0.3">
      <c r="A19" s="184"/>
      <c r="B19" s="185"/>
      <c r="C19" s="186"/>
      <c r="D19" s="187"/>
    </row>
    <row r="20" spans="1:5" x14ac:dyDescent="0.3">
      <c r="A20" s="184"/>
      <c r="B20" s="185"/>
      <c r="C20" s="186"/>
      <c r="D20" s="187"/>
    </row>
    <row r="21" spans="1:5" x14ac:dyDescent="0.3">
      <c r="A21" s="184"/>
      <c r="B21" s="185"/>
      <c r="C21" s="186"/>
      <c r="D21" s="187"/>
    </row>
    <row r="22" spans="1:5" x14ac:dyDescent="0.3">
      <c r="A22" s="184"/>
      <c r="B22" s="185"/>
      <c r="C22" s="186"/>
      <c r="D22" s="187"/>
    </row>
    <row r="23" spans="1:5" x14ac:dyDescent="0.3">
      <c r="A23" s="184"/>
      <c r="B23" s="185"/>
      <c r="C23" s="186"/>
      <c r="D23" s="187"/>
    </row>
    <row r="24" spans="1:5" ht="12.5" thickBot="1" x14ac:dyDescent="0.35">
      <c r="A24" s="155"/>
      <c r="B24" s="189"/>
      <c r="C24" s="190"/>
      <c r="D24" s="191">
        <f>SUM(D14:D23)</f>
        <v>0</v>
      </c>
    </row>
    <row r="25" spans="1:5" ht="12.5" thickTop="1" x14ac:dyDescent="0.3">
      <c r="A25" s="303" t="s">
        <v>55</v>
      </c>
      <c r="B25" s="336"/>
      <c r="C25" s="337"/>
      <c r="D25" s="192">
        <f>GETPIVOTDATA("'SALDOS'",'Balance Query'!$A$4,"Cuenta","2-1-03-004","Descripción","CCAF LOS ANDES","PCTIPO","Pasivo")</f>
        <v>0</v>
      </c>
      <c r="E25" s="193"/>
    </row>
    <row r="26" spans="1:5" ht="12.5" thickBot="1" x14ac:dyDescent="0.35">
      <c r="A26" s="306" t="s">
        <v>47</v>
      </c>
      <c r="B26" s="338"/>
      <c r="C26" s="339"/>
      <c r="D26" s="194">
        <f>+D24-D25</f>
        <v>0</v>
      </c>
    </row>
    <row r="27" spans="1:5" ht="12.5" thickTop="1" x14ac:dyDescent="0.3"/>
  </sheetData>
  <mergeCells count="4">
    <mergeCell ref="A25:C25"/>
    <mergeCell ref="A26:C26"/>
    <mergeCell ref="B7:C7"/>
    <mergeCell ref="B8:C8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41"/>
  <sheetViews>
    <sheetView showGridLines="0" workbookViewId="0">
      <selection activeCell="I30" sqref="I30"/>
    </sheetView>
  </sheetViews>
  <sheetFormatPr baseColWidth="10" defaultColWidth="10.7265625" defaultRowHeight="12" x14ac:dyDescent="0.3"/>
  <cols>
    <col min="1" max="1" width="12.54296875" style="73" customWidth="1"/>
    <col min="2" max="2" width="13.7265625" style="73" customWidth="1"/>
    <col min="3" max="3" width="31.7265625" style="73" bestFit="1" customWidth="1"/>
    <col min="4" max="16384" width="10.7265625" style="73"/>
  </cols>
  <sheetData>
    <row r="1" spans="1:9" x14ac:dyDescent="0.3">
      <c r="A1" s="163"/>
    </row>
    <row r="2" spans="1:9" x14ac:dyDescent="0.3">
      <c r="A2" s="163"/>
    </row>
    <row r="3" spans="1:9" x14ac:dyDescent="0.3">
      <c r="A3" s="163"/>
    </row>
    <row r="4" spans="1:9" x14ac:dyDescent="0.3">
      <c r="A4" s="163"/>
    </row>
    <row r="5" spans="1:9" x14ac:dyDescent="0.3">
      <c r="A5" s="163" t="s">
        <v>48</v>
      </c>
    </row>
    <row r="6" spans="1:9" x14ac:dyDescent="0.3">
      <c r="A6" s="163" t="s">
        <v>49</v>
      </c>
    </row>
    <row r="7" spans="1:9" x14ac:dyDescent="0.3">
      <c r="A7" s="164"/>
      <c r="B7" s="300" t="s">
        <v>50</v>
      </c>
      <c r="C7" s="300"/>
      <c r="D7" s="164"/>
    </row>
    <row r="8" spans="1:9" x14ac:dyDescent="0.3">
      <c r="B8" s="301" t="str">
        <f>+Proveedores!D8</f>
        <v>AL 31 de Octubre  2024</v>
      </c>
      <c r="C8" s="302"/>
      <c r="D8" s="166"/>
    </row>
    <row r="9" spans="1:9" x14ac:dyDescent="0.3">
      <c r="B9" s="166"/>
      <c r="C9" s="165"/>
      <c r="D9" s="166"/>
    </row>
    <row r="10" spans="1:9" x14ac:dyDescent="0.3">
      <c r="B10" s="167"/>
      <c r="C10" s="167"/>
      <c r="D10" s="167"/>
    </row>
    <row r="11" spans="1:9" x14ac:dyDescent="0.3">
      <c r="A11" s="168" t="s">
        <v>51</v>
      </c>
      <c r="B11" s="177" t="s">
        <v>31</v>
      </c>
      <c r="C11" s="169"/>
      <c r="D11" s="169"/>
    </row>
    <row r="12" spans="1:9" ht="12.5" thickBot="1" x14ac:dyDescent="0.35">
      <c r="A12" s="170"/>
      <c r="B12" s="169"/>
      <c r="C12" s="171"/>
      <c r="D12" s="169"/>
    </row>
    <row r="13" spans="1:9" ht="13" thickTop="1" thickBot="1" x14ac:dyDescent="0.35">
      <c r="A13" s="148" t="s">
        <v>37</v>
      </c>
      <c r="B13" s="148" t="s">
        <v>53</v>
      </c>
      <c r="C13" s="148" t="s">
        <v>54</v>
      </c>
      <c r="D13" s="149" t="s">
        <v>40</v>
      </c>
    </row>
    <row r="14" spans="1:9" ht="12.5" thickTop="1" x14ac:dyDescent="0.3">
      <c r="A14" s="183">
        <v>45626</v>
      </c>
      <c r="B14" s="198">
        <v>82</v>
      </c>
      <c r="C14" s="60" t="s">
        <v>158</v>
      </c>
      <c r="D14" s="174">
        <f>-16422+111</f>
        <v>-16311</v>
      </c>
      <c r="E14" s="60"/>
      <c r="F14" s="60"/>
      <c r="G14" s="60"/>
      <c r="H14" s="60"/>
      <c r="I14" s="60"/>
    </row>
    <row r="15" spans="1:9" x14ac:dyDescent="0.3">
      <c r="A15" s="184">
        <v>45657</v>
      </c>
      <c r="B15" s="198">
        <v>84</v>
      </c>
      <c r="C15" s="60"/>
      <c r="D15" s="174">
        <v>-16422</v>
      </c>
      <c r="E15" s="60"/>
      <c r="F15" s="60"/>
      <c r="G15" s="60"/>
      <c r="H15" s="60"/>
      <c r="I15" s="60"/>
    </row>
    <row r="16" spans="1:9" x14ac:dyDescent="0.3">
      <c r="A16" s="184"/>
      <c r="B16" s="178"/>
      <c r="C16" s="60"/>
      <c r="D16" s="174"/>
      <c r="E16" s="60"/>
      <c r="F16" s="60"/>
      <c r="G16" s="60"/>
      <c r="H16" s="60"/>
      <c r="I16" s="60"/>
    </row>
    <row r="17" spans="1:9" ht="12.5" thickBot="1" x14ac:dyDescent="0.35">
      <c r="A17" s="155"/>
      <c r="B17" s="156"/>
      <c r="C17" s="157"/>
      <c r="D17" s="158">
        <f>SUM(D14:D16)</f>
        <v>-32733</v>
      </c>
      <c r="E17" s="60"/>
      <c r="F17" s="60"/>
      <c r="G17" s="60"/>
      <c r="H17" s="60"/>
      <c r="I17" s="60"/>
    </row>
    <row r="18" spans="1:9" ht="12.5" thickTop="1" x14ac:dyDescent="0.3">
      <c r="A18" s="303" t="s">
        <v>55</v>
      </c>
      <c r="B18" s="304"/>
      <c r="C18" s="305"/>
      <c r="D18" s="175">
        <f>+GETPIVOTDATA("'SALDOS'",'Balance Query'!$A$4,"Cuenta","2-1-03-005","Descripción","MUTUAL SEGURIDAD IPS                                        ","PCTIPO","Pasivo")</f>
        <v>-32733</v>
      </c>
      <c r="E18" s="60"/>
      <c r="F18" s="60"/>
      <c r="G18" s="60"/>
      <c r="H18" s="60"/>
      <c r="I18" s="60"/>
    </row>
    <row r="19" spans="1:9" ht="12.5" thickBot="1" x14ac:dyDescent="0.35">
      <c r="A19" s="306" t="s">
        <v>47</v>
      </c>
      <c r="B19" s="307"/>
      <c r="C19" s="308"/>
      <c r="D19" s="176">
        <f>+D17-D18</f>
        <v>0</v>
      </c>
      <c r="E19" s="60"/>
      <c r="F19" s="60"/>
      <c r="G19" s="60"/>
      <c r="H19" s="60"/>
      <c r="I19" s="60"/>
    </row>
    <row r="20" spans="1:9" ht="12.5" thickTop="1" x14ac:dyDescent="0.3">
      <c r="B20" s="60"/>
      <c r="C20" s="60"/>
      <c r="D20" s="60"/>
      <c r="E20" s="60"/>
      <c r="F20" s="60"/>
      <c r="G20" s="60"/>
      <c r="H20" s="60"/>
      <c r="I20" s="60"/>
    </row>
    <row r="21" spans="1:9" x14ac:dyDescent="0.3">
      <c r="B21" s="60"/>
      <c r="C21" s="60"/>
      <c r="D21" s="60"/>
      <c r="E21" s="60"/>
      <c r="F21" s="60"/>
      <c r="G21" s="60"/>
      <c r="H21" s="60"/>
      <c r="I21" s="60"/>
    </row>
    <row r="22" spans="1:9" x14ac:dyDescent="0.3">
      <c r="B22" s="60"/>
      <c r="C22" s="60"/>
      <c r="D22" s="60"/>
      <c r="E22" s="60"/>
      <c r="F22" s="60"/>
      <c r="G22" s="60"/>
      <c r="H22" s="60"/>
      <c r="I22" s="60"/>
    </row>
    <row r="23" spans="1:9" x14ac:dyDescent="0.3">
      <c r="B23" s="60"/>
      <c r="C23" s="60"/>
      <c r="D23" s="60"/>
      <c r="E23" s="60"/>
      <c r="F23" s="60"/>
      <c r="G23" s="60"/>
      <c r="H23" s="60"/>
      <c r="I23" s="60"/>
    </row>
    <row r="24" spans="1:9" x14ac:dyDescent="0.3">
      <c r="B24" s="60"/>
      <c r="C24" s="60"/>
      <c r="D24" s="60"/>
      <c r="E24" s="60"/>
      <c r="F24" s="60"/>
      <c r="G24" s="60"/>
      <c r="H24" s="60"/>
      <c r="I24" s="60"/>
    </row>
    <row r="25" spans="1:9" x14ac:dyDescent="0.3">
      <c r="B25" s="60"/>
      <c r="C25" s="60"/>
      <c r="D25" s="60"/>
      <c r="E25" s="60"/>
      <c r="F25" s="60"/>
      <c r="G25" s="60"/>
      <c r="H25" s="60"/>
      <c r="I25" s="60"/>
    </row>
    <row r="26" spans="1:9" x14ac:dyDescent="0.3">
      <c r="B26" s="60"/>
      <c r="C26" s="60"/>
      <c r="D26" s="60"/>
      <c r="E26" s="60"/>
      <c r="F26" s="60"/>
      <c r="G26" s="60"/>
      <c r="H26" s="60"/>
      <c r="I26" s="60"/>
    </row>
    <row r="27" spans="1:9" x14ac:dyDescent="0.3">
      <c r="B27" s="60"/>
      <c r="C27" s="60"/>
      <c r="D27" s="60"/>
      <c r="E27" s="60"/>
      <c r="F27" s="60"/>
      <c r="G27" s="60"/>
      <c r="H27" s="60"/>
      <c r="I27" s="60"/>
    </row>
    <row r="28" spans="1:9" x14ac:dyDescent="0.3">
      <c r="B28" s="60"/>
      <c r="C28" s="60"/>
      <c r="D28" s="60"/>
      <c r="E28" s="60"/>
      <c r="F28" s="60"/>
      <c r="G28" s="60"/>
      <c r="H28" s="60"/>
      <c r="I28" s="60"/>
    </row>
    <row r="29" spans="1:9" x14ac:dyDescent="0.3">
      <c r="B29" s="60"/>
      <c r="C29" s="60"/>
      <c r="D29" s="60"/>
      <c r="E29" s="60"/>
      <c r="F29" s="60"/>
      <c r="G29" s="60"/>
      <c r="H29" s="60"/>
      <c r="I29" s="60"/>
    </row>
    <row r="30" spans="1:9" x14ac:dyDescent="0.3">
      <c r="B30" s="60"/>
      <c r="C30" s="60"/>
      <c r="D30" s="60"/>
      <c r="E30" s="60"/>
      <c r="F30" s="60"/>
      <c r="G30" s="60"/>
      <c r="H30" s="60"/>
      <c r="I30" s="60"/>
    </row>
    <row r="31" spans="1:9" x14ac:dyDescent="0.3">
      <c r="B31" s="60"/>
      <c r="C31" s="60"/>
      <c r="D31" s="60"/>
      <c r="E31" s="60"/>
      <c r="F31" s="60"/>
      <c r="G31" s="60"/>
      <c r="H31" s="60"/>
      <c r="I31" s="60"/>
    </row>
    <row r="32" spans="1:9" x14ac:dyDescent="0.3">
      <c r="B32" s="60"/>
      <c r="C32" s="60"/>
      <c r="D32" s="60"/>
      <c r="E32" s="60"/>
      <c r="F32" s="60"/>
      <c r="G32" s="60"/>
      <c r="H32" s="60"/>
      <c r="I32" s="60"/>
    </row>
    <row r="33" spans="2:9" x14ac:dyDescent="0.3">
      <c r="B33" s="60"/>
      <c r="C33" s="60"/>
      <c r="D33" s="60"/>
      <c r="E33" s="60"/>
      <c r="F33" s="60"/>
      <c r="G33" s="60"/>
      <c r="H33" s="60"/>
      <c r="I33" s="60"/>
    </row>
    <row r="34" spans="2:9" x14ac:dyDescent="0.3">
      <c r="B34" s="60"/>
      <c r="C34" s="60"/>
      <c r="D34" s="60"/>
      <c r="E34" s="60"/>
      <c r="F34" s="60"/>
      <c r="G34" s="60"/>
      <c r="H34" s="60"/>
      <c r="I34" s="60"/>
    </row>
    <row r="35" spans="2:9" x14ac:dyDescent="0.3">
      <c r="B35" s="60"/>
      <c r="C35" s="60"/>
      <c r="D35" s="60"/>
      <c r="E35" s="60"/>
      <c r="F35" s="60"/>
      <c r="G35" s="60"/>
      <c r="H35" s="60"/>
      <c r="I35" s="60"/>
    </row>
    <row r="36" spans="2:9" x14ac:dyDescent="0.3">
      <c r="B36" s="60"/>
      <c r="C36" s="60"/>
      <c r="D36" s="60"/>
      <c r="E36" s="60"/>
      <c r="F36" s="60"/>
      <c r="G36" s="60"/>
      <c r="H36" s="60"/>
      <c r="I36" s="60"/>
    </row>
    <row r="37" spans="2:9" x14ac:dyDescent="0.3">
      <c r="B37" s="60"/>
      <c r="C37" s="60"/>
      <c r="D37" s="60"/>
      <c r="E37" s="60"/>
      <c r="F37" s="60"/>
      <c r="G37" s="60"/>
      <c r="H37" s="60"/>
      <c r="I37" s="60"/>
    </row>
    <row r="38" spans="2:9" x14ac:dyDescent="0.3">
      <c r="B38" s="60"/>
      <c r="C38" s="60"/>
      <c r="D38" s="60"/>
      <c r="E38" s="60"/>
      <c r="F38" s="60"/>
      <c r="G38" s="60"/>
      <c r="H38" s="60"/>
      <c r="I38" s="60"/>
    </row>
    <row r="39" spans="2:9" x14ac:dyDescent="0.3">
      <c r="B39" s="60"/>
      <c r="C39" s="60"/>
      <c r="D39" s="60"/>
      <c r="E39" s="60"/>
      <c r="F39" s="60"/>
      <c r="G39" s="60"/>
      <c r="H39" s="60"/>
      <c r="I39" s="60"/>
    </row>
    <row r="40" spans="2:9" x14ac:dyDescent="0.3">
      <c r="B40" s="60"/>
      <c r="C40" s="60"/>
      <c r="D40" s="60"/>
      <c r="E40" s="60"/>
      <c r="F40" s="60"/>
      <c r="G40" s="60"/>
      <c r="H40" s="60"/>
      <c r="I40" s="60"/>
    </row>
    <row r="41" spans="2:9" x14ac:dyDescent="0.3">
      <c r="B41" s="60"/>
      <c r="C41" s="60"/>
      <c r="D41" s="60"/>
      <c r="E41" s="60"/>
      <c r="F41" s="60"/>
      <c r="G41" s="60"/>
      <c r="H41" s="60"/>
      <c r="I41" s="60"/>
    </row>
  </sheetData>
  <mergeCells count="4">
    <mergeCell ref="A18:C18"/>
    <mergeCell ref="A19:C19"/>
    <mergeCell ref="B7:C7"/>
    <mergeCell ref="B8:C8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42"/>
  <sheetViews>
    <sheetView showGridLines="0" workbookViewId="0">
      <selection activeCell="N48" sqref="N48"/>
    </sheetView>
  </sheetViews>
  <sheetFormatPr baseColWidth="10" defaultColWidth="10.7265625" defaultRowHeight="12" x14ac:dyDescent="0.3"/>
  <cols>
    <col min="1" max="1" width="13.453125" style="73" customWidth="1"/>
    <col min="2" max="2" width="14.7265625" style="73" customWidth="1"/>
    <col min="3" max="3" width="31.7265625" style="73" bestFit="1" customWidth="1"/>
    <col min="4" max="4" width="10.7265625" style="73"/>
    <col min="5" max="5" width="13" style="73" bestFit="1" customWidth="1"/>
    <col min="6" max="16384" width="10.7265625" style="73"/>
  </cols>
  <sheetData>
    <row r="1" spans="1:9" x14ac:dyDescent="0.3">
      <c r="A1" s="163"/>
    </row>
    <row r="2" spans="1:9" x14ac:dyDescent="0.3">
      <c r="A2" s="163"/>
    </row>
    <row r="3" spans="1:9" x14ac:dyDescent="0.3">
      <c r="A3" s="163"/>
    </row>
    <row r="4" spans="1:9" x14ac:dyDescent="0.3">
      <c r="A4" s="163"/>
    </row>
    <row r="5" spans="1:9" x14ac:dyDescent="0.3">
      <c r="A5" s="163" t="s">
        <v>48</v>
      </c>
    </row>
    <row r="6" spans="1:9" x14ac:dyDescent="0.3">
      <c r="A6" s="163" t="s">
        <v>49</v>
      </c>
    </row>
    <row r="7" spans="1:9" x14ac:dyDescent="0.3">
      <c r="A7" s="164"/>
      <c r="B7" s="300" t="s">
        <v>50</v>
      </c>
      <c r="C7" s="300"/>
      <c r="D7" s="164"/>
    </row>
    <row r="8" spans="1:9" x14ac:dyDescent="0.3">
      <c r="B8" s="301" t="str">
        <f>+Proveedores!D8</f>
        <v>AL 31 de Octubre  2024</v>
      </c>
      <c r="C8" s="302"/>
      <c r="D8" s="166"/>
    </row>
    <row r="9" spans="1:9" x14ac:dyDescent="0.3">
      <c r="B9" s="166"/>
      <c r="C9" s="165"/>
      <c r="D9" s="166"/>
    </row>
    <row r="10" spans="1:9" x14ac:dyDescent="0.3">
      <c r="B10" s="167"/>
      <c r="C10" s="167"/>
      <c r="D10" s="167"/>
    </row>
    <row r="11" spans="1:9" ht="12.5" thickBot="1" x14ac:dyDescent="0.35">
      <c r="A11" s="168" t="s">
        <v>51</v>
      </c>
      <c r="B11" s="177" t="s">
        <v>32</v>
      </c>
      <c r="C11" s="169"/>
      <c r="D11" s="169"/>
    </row>
    <row r="12" spans="1:9" ht="12.5" thickBot="1" x14ac:dyDescent="0.35">
      <c r="A12" s="170"/>
      <c r="B12" s="169"/>
      <c r="C12" s="171"/>
      <c r="D12" s="169"/>
    </row>
    <row r="13" spans="1:9" ht="13" thickTop="1" thickBot="1" x14ac:dyDescent="0.35">
      <c r="A13" s="148" t="s">
        <v>37</v>
      </c>
      <c r="B13" s="148" t="s">
        <v>53</v>
      </c>
      <c r="C13" s="148" t="s">
        <v>54</v>
      </c>
      <c r="D13" s="149" t="s">
        <v>40</v>
      </c>
    </row>
    <row r="14" spans="1:9" ht="12.5" thickTop="1" x14ac:dyDescent="0.3">
      <c r="A14" s="172"/>
      <c r="B14" s="178"/>
      <c r="C14" s="60"/>
      <c r="D14" s="179"/>
      <c r="E14" s="60"/>
      <c r="F14" s="60"/>
      <c r="G14" s="60"/>
      <c r="H14" s="60"/>
      <c r="I14" s="60"/>
    </row>
    <row r="15" spans="1:9" x14ac:dyDescent="0.3">
      <c r="A15" s="172"/>
      <c r="B15" s="178"/>
      <c r="C15" s="60"/>
      <c r="D15" s="179"/>
      <c r="E15" s="60"/>
      <c r="F15" s="60"/>
      <c r="G15" s="60"/>
      <c r="H15" s="60"/>
      <c r="I15" s="60"/>
    </row>
    <row r="16" spans="1:9" x14ac:dyDescent="0.3">
      <c r="A16" s="172"/>
      <c r="B16" s="178"/>
      <c r="C16" s="60"/>
      <c r="D16" s="179"/>
      <c r="E16" s="60"/>
      <c r="F16" s="60"/>
      <c r="G16" s="60"/>
      <c r="H16" s="60"/>
      <c r="I16" s="60"/>
    </row>
    <row r="17" spans="1:9" x14ac:dyDescent="0.3">
      <c r="A17" s="172"/>
      <c r="B17" s="178"/>
      <c r="C17" s="60"/>
      <c r="D17" s="179"/>
      <c r="E17" s="60"/>
      <c r="F17" s="60"/>
      <c r="G17" s="60"/>
      <c r="H17" s="60"/>
      <c r="I17" s="60"/>
    </row>
    <row r="18" spans="1:9" ht="12.5" thickBot="1" x14ac:dyDescent="0.35">
      <c r="A18" s="155"/>
      <c r="B18" s="156"/>
      <c r="C18" s="157"/>
      <c r="D18" s="180">
        <f>SUM(D14:D17)</f>
        <v>0</v>
      </c>
      <c r="E18" s="60"/>
      <c r="F18" s="60"/>
      <c r="G18" s="60"/>
      <c r="H18" s="60"/>
      <c r="I18" s="60"/>
    </row>
    <row r="19" spans="1:9" ht="12.5" thickTop="1" x14ac:dyDescent="0.3">
      <c r="A19" s="303" t="s">
        <v>55</v>
      </c>
      <c r="B19" s="304"/>
      <c r="C19" s="305"/>
      <c r="D19" s="181">
        <f>GETPIVOTDATA("'SALDOS'",'Balance Query'!$A$4,"CpbMes","06","Cuenta","2-1-04-006","Descripción","IMPUESTOS POR PAGAR","PCTIPO","Pasivo")</f>
        <v>0</v>
      </c>
      <c r="E19" s="60"/>
      <c r="F19" s="60"/>
      <c r="G19" s="60"/>
      <c r="H19" s="60"/>
      <c r="I19" s="60"/>
    </row>
    <row r="20" spans="1:9" ht="12.5" thickBot="1" x14ac:dyDescent="0.35">
      <c r="A20" s="306" t="s">
        <v>47</v>
      </c>
      <c r="B20" s="307"/>
      <c r="C20" s="308"/>
      <c r="D20" s="182">
        <f>+D18-D19</f>
        <v>0</v>
      </c>
      <c r="E20" s="60"/>
      <c r="F20" s="60"/>
      <c r="G20" s="60"/>
      <c r="H20" s="60"/>
      <c r="I20" s="60"/>
    </row>
    <row r="21" spans="1:9" ht="12.5" thickTop="1" x14ac:dyDescent="0.3">
      <c r="B21" s="60"/>
      <c r="C21" s="60"/>
      <c r="D21" s="60"/>
      <c r="E21" s="60"/>
      <c r="F21" s="60"/>
      <c r="G21" s="60"/>
      <c r="H21" s="60"/>
      <c r="I21" s="60"/>
    </row>
    <row r="22" spans="1:9" x14ac:dyDescent="0.3">
      <c r="B22" s="60"/>
      <c r="C22" s="60"/>
      <c r="D22" s="60"/>
      <c r="E22" s="60"/>
      <c r="F22" s="60"/>
      <c r="G22" s="60"/>
      <c r="H22" s="60"/>
      <c r="I22" s="60"/>
    </row>
    <row r="23" spans="1:9" x14ac:dyDescent="0.3">
      <c r="B23" s="60"/>
      <c r="C23" s="60"/>
      <c r="D23" s="60"/>
      <c r="E23" s="60"/>
      <c r="F23" s="60"/>
      <c r="G23" s="60"/>
      <c r="H23" s="60"/>
      <c r="I23" s="60"/>
    </row>
    <row r="24" spans="1:9" x14ac:dyDescent="0.3">
      <c r="B24" s="60"/>
      <c r="C24" s="60"/>
      <c r="D24" s="60"/>
      <c r="E24" s="60"/>
      <c r="F24" s="60"/>
      <c r="G24" s="60"/>
      <c r="H24" s="60"/>
      <c r="I24" s="60"/>
    </row>
    <row r="25" spans="1:9" x14ac:dyDescent="0.3">
      <c r="B25" s="60"/>
      <c r="C25" s="60"/>
      <c r="D25" s="60"/>
      <c r="E25" s="60"/>
      <c r="F25" s="60"/>
      <c r="G25" s="60"/>
      <c r="H25" s="60"/>
      <c r="I25" s="60"/>
    </row>
    <row r="26" spans="1:9" x14ac:dyDescent="0.3">
      <c r="B26" s="60"/>
      <c r="C26" s="60"/>
      <c r="D26" s="60"/>
      <c r="E26" s="60"/>
      <c r="F26" s="60"/>
      <c r="G26" s="60"/>
      <c r="H26" s="60"/>
      <c r="I26" s="60"/>
    </row>
    <row r="27" spans="1:9" x14ac:dyDescent="0.3">
      <c r="B27" s="60"/>
      <c r="C27" s="60"/>
      <c r="D27" s="60"/>
      <c r="E27" s="60"/>
      <c r="F27" s="60"/>
      <c r="G27" s="60"/>
      <c r="H27" s="60"/>
      <c r="I27" s="60"/>
    </row>
    <row r="28" spans="1:9" x14ac:dyDescent="0.3">
      <c r="B28" s="60"/>
      <c r="C28" s="60"/>
      <c r="D28" s="60"/>
      <c r="E28" s="60"/>
      <c r="F28" s="60"/>
      <c r="G28" s="60"/>
      <c r="H28" s="60"/>
      <c r="I28" s="60"/>
    </row>
    <row r="29" spans="1:9" x14ac:dyDescent="0.3">
      <c r="B29" s="60"/>
      <c r="C29" s="60"/>
      <c r="D29" s="60"/>
      <c r="E29" s="60"/>
      <c r="F29" s="60"/>
      <c r="G29" s="60"/>
      <c r="H29" s="60"/>
      <c r="I29" s="60"/>
    </row>
    <row r="30" spans="1:9" x14ac:dyDescent="0.3">
      <c r="B30" s="60"/>
      <c r="C30" s="60"/>
      <c r="D30" s="60"/>
      <c r="E30" s="60"/>
      <c r="F30" s="60"/>
      <c r="G30" s="60"/>
      <c r="H30" s="60"/>
      <c r="I30" s="60"/>
    </row>
    <row r="31" spans="1:9" x14ac:dyDescent="0.3">
      <c r="B31" s="60"/>
      <c r="C31" s="60"/>
      <c r="D31" s="60"/>
      <c r="E31" s="60"/>
      <c r="F31" s="60"/>
      <c r="G31" s="60"/>
      <c r="H31" s="60"/>
      <c r="I31" s="60"/>
    </row>
    <row r="32" spans="1:9" x14ac:dyDescent="0.3">
      <c r="B32" s="60"/>
      <c r="C32" s="60"/>
      <c r="D32" s="60"/>
      <c r="E32" s="60"/>
      <c r="F32" s="60"/>
      <c r="G32" s="60"/>
      <c r="H32" s="60"/>
      <c r="I32" s="60"/>
    </row>
    <row r="33" spans="2:9" x14ac:dyDescent="0.3">
      <c r="B33" s="60"/>
      <c r="C33" s="60"/>
      <c r="D33" s="60"/>
      <c r="E33" s="60"/>
      <c r="F33" s="60"/>
      <c r="G33" s="60"/>
      <c r="H33" s="60"/>
      <c r="I33" s="60"/>
    </row>
    <row r="34" spans="2:9" x14ac:dyDescent="0.3">
      <c r="B34" s="60"/>
      <c r="C34" s="60"/>
      <c r="D34" s="60"/>
      <c r="E34" s="60"/>
      <c r="F34" s="60"/>
      <c r="G34" s="60"/>
      <c r="H34" s="60"/>
      <c r="I34" s="60"/>
    </row>
    <row r="35" spans="2:9" x14ac:dyDescent="0.3">
      <c r="B35" s="60"/>
      <c r="C35" s="60"/>
      <c r="D35" s="60"/>
      <c r="E35" s="60"/>
      <c r="F35" s="60"/>
      <c r="G35" s="60"/>
      <c r="H35" s="60"/>
      <c r="I35" s="60"/>
    </row>
    <row r="36" spans="2:9" x14ac:dyDescent="0.3">
      <c r="B36" s="60"/>
      <c r="C36" s="60"/>
      <c r="D36" s="60"/>
      <c r="E36" s="60"/>
      <c r="F36" s="60"/>
      <c r="G36" s="60"/>
      <c r="H36" s="60"/>
      <c r="I36" s="60"/>
    </row>
    <row r="37" spans="2:9" x14ac:dyDescent="0.3">
      <c r="B37" s="60"/>
      <c r="C37" s="60"/>
      <c r="D37" s="60"/>
      <c r="E37" s="60"/>
      <c r="F37" s="60"/>
      <c r="G37" s="60"/>
      <c r="H37" s="60"/>
      <c r="I37" s="60"/>
    </row>
    <row r="38" spans="2:9" x14ac:dyDescent="0.3">
      <c r="B38" s="60"/>
      <c r="C38" s="60"/>
      <c r="D38" s="60"/>
      <c r="E38" s="60"/>
      <c r="F38" s="60"/>
      <c r="G38" s="60"/>
      <c r="H38" s="60"/>
      <c r="I38" s="60"/>
    </row>
    <row r="39" spans="2:9" x14ac:dyDescent="0.3">
      <c r="B39" s="60"/>
      <c r="C39" s="60"/>
      <c r="D39" s="60"/>
      <c r="E39" s="60"/>
      <c r="F39" s="60"/>
      <c r="G39" s="60"/>
      <c r="H39" s="60"/>
      <c r="I39" s="60"/>
    </row>
    <row r="40" spans="2:9" x14ac:dyDescent="0.3">
      <c r="B40" s="60"/>
      <c r="C40" s="60"/>
      <c r="D40" s="60"/>
      <c r="E40" s="60"/>
      <c r="F40" s="60"/>
      <c r="G40" s="60"/>
      <c r="H40" s="60"/>
      <c r="I40" s="60"/>
    </row>
    <row r="41" spans="2:9" x14ac:dyDescent="0.3">
      <c r="B41" s="60"/>
      <c r="C41" s="60"/>
      <c r="D41" s="60"/>
      <c r="E41" s="60"/>
      <c r="F41" s="60"/>
      <c r="G41" s="60"/>
      <c r="H41" s="60"/>
      <c r="I41" s="60"/>
    </row>
    <row r="42" spans="2:9" x14ac:dyDescent="0.3">
      <c r="B42" s="60"/>
      <c r="C42" s="60"/>
      <c r="D42" s="60"/>
      <c r="E42" s="60"/>
      <c r="F42" s="60"/>
      <c r="G42" s="60"/>
      <c r="H42" s="60"/>
      <c r="I42" s="60"/>
    </row>
  </sheetData>
  <mergeCells count="4">
    <mergeCell ref="A19:C19"/>
    <mergeCell ref="A20:C20"/>
    <mergeCell ref="B7:C7"/>
    <mergeCell ref="B8:C8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46"/>
  <sheetViews>
    <sheetView showGridLines="0" workbookViewId="0">
      <selection activeCell="K24" sqref="K24"/>
    </sheetView>
  </sheetViews>
  <sheetFormatPr baseColWidth="10" defaultColWidth="10.7265625" defaultRowHeight="12" x14ac:dyDescent="0.3"/>
  <cols>
    <col min="1" max="1" width="13.453125" style="73" customWidth="1"/>
    <col min="2" max="2" width="14.7265625" style="73" customWidth="1"/>
    <col min="3" max="3" width="31.7265625" style="73" bestFit="1" customWidth="1"/>
    <col min="4" max="4" width="11.54296875" style="73" bestFit="1" customWidth="1"/>
    <col min="5" max="5" width="10.81640625" style="73" bestFit="1" customWidth="1"/>
    <col min="6" max="6" width="10.7265625" style="73"/>
    <col min="7" max="13" width="10.81640625" style="73" bestFit="1" customWidth="1"/>
    <col min="14" max="16384" width="10.7265625" style="73"/>
  </cols>
  <sheetData>
    <row r="1" spans="1:4" x14ac:dyDescent="0.3">
      <c r="A1" s="163"/>
    </row>
    <row r="2" spans="1:4" x14ac:dyDescent="0.3">
      <c r="A2" s="163"/>
    </row>
    <row r="3" spans="1:4" x14ac:dyDescent="0.3">
      <c r="A3" s="163"/>
    </row>
    <row r="4" spans="1:4" x14ac:dyDescent="0.3">
      <c r="A4" s="163"/>
    </row>
    <row r="5" spans="1:4" x14ac:dyDescent="0.3">
      <c r="A5" s="163" t="s">
        <v>48</v>
      </c>
    </row>
    <row r="6" spans="1:4" x14ac:dyDescent="0.3">
      <c r="A6" s="163" t="s">
        <v>49</v>
      </c>
    </row>
    <row r="7" spans="1:4" x14ac:dyDescent="0.3">
      <c r="A7" s="164"/>
      <c r="B7" s="300" t="s">
        <v>50</v>
      </c>
      <c r="C7" s="300"/>
      <c r="D7" s="164"/>
    </row>
    <row r="8" spans="1:4" x14ac:dyDescent="0.3">
      <c r="B8" s="301" t="str">
        <f>+Proveedores!D8</f>
        <v>AL 31 de Octubre  2024</v>
      </c>
      <c r="C8" s="302"/>
      <c r="D8" s="166"/>
    </row>
    <row r="9" spans="1:4" x14ac:dyDescent="0.3">
      <c r="B9" s="166"/>
      <c r="C9" s="165"/>
      <c r="D9" s="166"/>
    </row>
    <row r="10" spans="1:4" x14ac:dyDescent="0.3">
      <c r="B10" s="167"/>
      <c r="C10" s="167"/>
      <c r="D10" s="167"/>
    </row>
    <row r="11" spans="1:4" x14ac:dyDescent="0.3">
      <c r="A11" s="168" t="s">
        <v>51</v>
      </c>
      <c r="B11" s="166" t="s">
        <v>184</v>
      </c>
      <c r="C11" s="169"/>
      <c r="D11" s="169"/>
    </row>
    <row r="12" spans="1:4" ht="12.5" thickBot="1" x14ac:dyDescent="0.35">
      <c r="A12" s="170"/>
      <c r="B12" s="169"/>
      <c r="C12" s="171"/>
      <c r="D12" s="169"/>
    </row>
    <row r="13" spans="1:4" ht="13" thickTop="1" thickBot="1" x14ac:dyDescent="0.35">
      <c r="A13" s="148" t="s">
        <v>37</v>
      </c>
      <c r="B13" s="148" t="s">
        <v>53</v>
      </c>
      <c r="C13" s="148" t="s">
        <v>54</v>
      </c>
      <c r="D13" s="149" t="s">
        <v>40</v>
      </c>
    </row>
    <row r="14" spans="1:4" ht="12.5" thickTop="1" x14ac:dyDescent="0.3">
      <c r="A14" s="172">
        <v>45535</v>
      </c>
      <c r="B14" s="173" t="s">
        <v>407</v>
      </c>
      <c r="C14" s="60" t="s">
        <v>408</v>
      </c>
      <c r="D14" s="174">
        <v>-828131.26666666695</v>
      </c>
    </row>
    <row r="15" spans="1:4" ht="12.5" thickTop="1" x14ac:dyDescent="0.3">
      <c r="A15" s="172">
        <v>45535</v>
      </c>
      <c r="B15" s="173" t="s">
        <v>409</v>
      </c>
      <c r="C15" s="60" t="s">
        <v>410</v>
      </c>
      <c r="D15" s="174">
        <v>-635350.75800000003</v>
      </c>
    </row>
    <row r="16" spans="1:4" x14ac:dyDescent="0.3">
      <c r="A16" s="172"/>
      <c r="B16" s="173"/>
      <c r="C16" s="60"/>
      <c r="D16" s="174"/>
    </row>
    <row r="17" spans="1:13" x14ac:dyDescent="0.3">
      <c r="A17" s="172"/>
      <c r="B17" s="173"/>
      <c r="C17" s="60"/>
      <c r="D17" s="174"/>
    </row>
    <row r="18" spans="1:13" x14ac:dyDescent="0.3">
      <c r="A18" s="172"/>
      <c r="B18" s="173"/>
      <c r="C18" s="60"/>
      <c r="D18" s="174"/>
      <c r="E18" s="60"/>
      <c r="F18" s="60"/>
      <c r="G18" s="60"/>
      <c r="H18" s="60"/>
      <c r="I18" s="60"/>
    </row>
    <row r="19" spans="1:13" x14ac:dyDescent="0.3">
      <c r="A19" s="172"/>
      <c r="B19" s="173"/>
      <c r="C19" s="60"/>
      <c r="D19" s="174"/>
      <c r="E19" s="60"/>
      <c r="F19" s="60"/>
      <c r="G19" s="60"/>
      <c r="H19" s="60"/>
      <c r="I19" s="60"/>
    </row>
    <row r="20" spans="1:13" x14ac:dyDescent="0.3">
      <c r="A20" s="172"/>
      <c r="B20" s="173"/>
      <c r="C20" s="60"/>
      <c r="D20" s="174"/>
      <c r="E20" s="60"/>
      <c r="F20" s="60"/>
      <c r="G20" s="60"/>
      <c r="H20" s="60"/>
      <c r="I20" s="60"/>
    </row>
    <row r="21" spans="1:13" x14ac:dyDescent="0.3">
      <c r="A21" s="172"/>
      <c r="B21" s="173"/>
      <c r="C21" s="60"/>
      <c r="D21" s="174"/>
      <c r="E21" s="60"/>
      <c r="F21" s="60"/>
      <c r="G21" s="60"/>
      <c r="H21" s="60"/>
      <c r="I21" s="60"/>
    </row>
    <row r="22" spans="1:13" ht="12.5" thickBot="1" x14ac:dyDescent="0.35">
      <c r="A22" s="155"/>
      <c r="B22" s="156"/>
      <c r="C22" s="157"/>
      <c r="D22" s="158">
        <f>SUM(D14:D21)</f>
        <v>-1463482.024666667</v>
      </c>
      <c r="E22" s="60"/>
      <c r="F22" s="60"/>
      <c r="G22" s="60"/>
      <c r="H22" s="60"/>
      <c r="I22" s="60"/>
    </row>
    <row r="23" spans="1:13" ht="12.5" thickTop="1" x14ac:dyDescent="0.3">
      <c r="A23" s="303" t="s">
        <v>55</v>
      </c>
      <c r="B23" s="304"/>
      <c r="C23" s="305"/>
      <c r="D23" s="175">
        <f>+GETPIVOTDATA("'SALDOS'",'Balance Query'!$A$4,"Cuenta","2-1-05-001","Descripción","PROVISION VACACIONES                                        ","PCTIPO","Pasivo")+1</f>
        <v>-1463482</v>
      </c>
      <c r="E23" s="60"/>
      <c r="F23" s="60"/>
      <c r="G23" s="60"/>
      <c r="H23" s="60"/>
      <c r="I23" s="60"/>
    </row>
    <row r="24" spans="1:13" ht="12.5" thickBot="1" x14ac:dyDescent="0.35">
      <c r="A24" s="306" t="s">
        <v>47</v>
      </c>
      <c r="B24" s="307"/>
      <c r="C24" s="308"/>
      <c r="D24" s="176">
        <f>+D22-D23</f>
        <v>-2.4666666984558105E-2</v>
      </c>
      <c r="E24" s="60"/>
      <c r="F24" s="60"/>
      <c r="G24" s="60"/>
      <c r="H24" s="60"/>
      <c r="I24" s="60"/>
    </row>
    <row r="25" spans="1:13" ht="12.5" thickTop="1" x14ac:dyDescent="0.3">
      <c r="B25" s="60"/>
      <c r="C25" s="60"/>
      <c r="D25" s="60"/>
      <c r="E25" s="60"/>
      <c r="F25" s="60"/>
      <c r="G25" s="60"/>
      <c r="I25" s="60"/>
    </row>
    <row r="26" spans="1:13" x14ac:dyDescent="0.3">
      <c r="B26" s="60"/>
      <c r="C26" s="60"/>
      <c r="D26" s="60"/>
      <c r="E26" s="60"/>
      <c r="F26" s="60"/>
      <c r="G26" s="60"/>
      <c r="H26" s="60"/>
      <c r="I26" s="60"/>
    </row>
    <row r="27" spans="1:13" x14ac:dyDescent="0.3">
      <c r="B27" s="60"/>
      <c r="C27" s="60"/>
      <c r="D27" s="60"/>
      <c r="E27" s="60"/>
      <c r="F27" s="60"/>
      <c r="G27" s="60"/>
      <c r="H27" s="60"/>
      <c r="I27" s="60"/>
    </row>
    <row r="28" spans="1:13" x14ac:dyDescent="0.3">
      <c r="B28" s="60"/>
      <c r="C28" s="60"/>
      <c r="D28" s="60"/>
      <c r="E28" s="60"/>
      <c r="F28" s="60"/>
      <c r="G28" s="60"/>
      <c r="H28" s="60"/>
      <c r="I28" s="60"/>
    </row>
    <row r="29" spans="1:13" x14ac:dyDescent="0.3">
      <c r="B29" s="60"/>
      <c r="C29" s="60"/>
      <c r="D29" s="60"/>
      <c r="E29" s="60"/>
      <c r="F29" s="60"/>
      <c r="G29" s="60"/>
      <c r="H29" s="60"/>
      <c r="I29" s="60"/>
    </row>
    <row r="30" spans="1:13" ht="60" x14ac:dyDescent="0.3">
      <c r="A30" s="236" t="s">
        <v>353</v>
      </c>
      <c r="B30" s="236" t="s">
        <v>468</v>
      </c>
      <c r="C30" s="236" t="s">
        <v>469</v>
      </c>
      <c r="D30" s="237" t="s">
        <v>470</v>
      </c>
      <c r="E30" s="238" t="s">
        <v>471</v>
      </c>
      <c r="F30" s="238" t="s">
        <v>472</v>
      </c>
      <c r="G30" s="236" t="s">
        <v>473</v>
      </c>
      <c r="H30" s="236" t="s">
        <v>474</v>
      </c>
      <c r="I30" s="236" t="s">
        <v>475</v>
      </c>
      <c r="J30" s="239" t="s">
        <v>476</v>
      </c>
      <c r="K30" s="236" t="s">
        <v>477</v>
      </c>
      <c r="L30" s="240" t="s">
        <v>478</v>
      </c>
      <c r="M30" s="240" t="s">
        <v>479</v>
      </c>
    </row>
    <row r="31" spans="1:13" x14ac:dyDescent="0.3">
      <c r="A31" s="241" t="s">
        <v>407</v>
      </c>
      <c r="B31" s="241" t="s">
        <v>408</v>
      </c>
      <c r="C31" s="241" t="s">
        <v>480</v>
      </c>
      <c r="D31" s="242">
        <v>44440</v>
      </c>
      <c r="E31" s="243">
        <v>0</v>
      </c>
      <c r="F31" s="243" t="s">
        <v>481</v>
      </c>
      <c r="G31" s="244">
        <v>0</v>
      </c>
      <c r="H31" s="244">
        <v>0</v>
      </c>
      <c r="I31" s="244">
        <v>0</v>
      </c>
      <c r="J31" s="245">
        <v>0</v>
      </c>
      <c r="K31" s="246">
        <v>577766</v>
      </c>
      <c r="L31" s="247">
        <v>43</v>
      </c>
      <c r="M31" s="248">
        <v>828131.2666666666</v>
      </c>
    </row>
    <row r="32" spans="1:13" x14ac:dyDescent="0.3">
      <c r="A32" s="241" t="s">
        <v>409</v>
      </c>
      <c r="B32" s="241" t="s">
        <v>410</v>
      </c>
      <c r="C32" s="241" t="s">
        <v>480</v>
      </c>
      <c r="D32" s="242">
        <v>44986</v>
      </c>
      <c r="E32" s="243">
        <v>0</v>
      </c>
      <c r="F32" s="243" t="s">
        <v>481</v>
      </c>
      <c r="G32" s="244">
        <v>0</v>
      </c>
      <c r="H32" s="244">
        <v>0</v>
      </c>
      <c r="I32" s="244">
        <v>0</v>
      </c>
      <c r="J32" s="245">
        <v>0</v>
      </c>
      <c r="K32" s="246">
        <v>845631</v>
      </c>
      <c r="L32" s="247">
        <v>22.54</v>
      </c>
      <c r="M32" s="248">
        <v>635350.75800000003</v>
      </c>
    </row>
    <row r="33" spans="1:13" x14ac:dyDescent="0.3">
      <c r="A33" s="249"/>
      <c r="B33" s="249"/>
      <c r="C33" s="249"/>
      <c r="D33" s="250"/>
      <c r="E33" s="251"/>
      <c r="F33" s="251"/>
      <c r="G33" s="252"/>
      <c r="H33" s="252"/>
      <c r="I33" s="252"/>
      <c r="J33" s="252"/>
      <c r="K33" s="252"/>
      <c r="L33" s="253"/>
    </row>
    <row r="34" spans="1:13" x14ac:dyDescent="0.3">
      <c r="A34" s="249"/>
      <c r="B34" s="249"/>
      <c r="C34" s="249"/>
      <c r="D34" s="250"/>
      <c r="E34" s="251"/>
      <c r="F34" s="251"/>
      <c r="G34" s="252"/>
      <c r="H34" s="252"/>
      <c r="I34" s="252"/>
      <c r="J34" s="252"/>
      <c r="K34" s="252"/>
      <c r="L34" s="253"/>
    </row>
    <row r="35" spans="1:13" x14ac:dyDescent="0.3">
      <c r="A35" s="73" t="s">
        <v>482</v>
      </c>
      <c r="D35" s="254"/>
      <c r="E35" s="255"/>
      <c r="F35" s="255"/>
      <c r="G35" s="116">
        <v>0</v>
      </c>
      <c r="H35" s="116">
        <v>0</v>
      </c>
      <c r="I35" s="116">
        <v>0</v>
      </c>
      <c r="J35" s="116">
        <v>0</v>
      </c>
      <c r="K35" s="116"/>
      <c r="L35" s="256">
        <f t="shared" ref="L35:M35" si="0">SUM(L31:L32)</f>
        <v>65.539999999999992</v>
      </c>
      <c r="M35" s="116">
        <f t="shared" si="0"/>
        <v>1463482.0246666665</v>
      </c>
    </row>
    <row r="36" spans="1:13" x14ac:dyDescent="0.3">
      <c r="B36" s="60"/>
      <c r="C36" s="60"/>
      <c r="D36" s="60"/>
      <c r="E36" s="60"/>
      <c r="F36" s="60"/>
      <c r="G36" s="60"/>
      <c r="H36" s="60"/>
      <c r="I36" s="60"/>
    </row>
    <row r="37" spans="1:13" x14ac:dyDescent="0.3">
      <c r="B37" s="60"/>
      <c r="C37" s="60"/>
      <c r="D37" s="60"/>
      <c r="E37" s="60"/>
      <c r="F37" s="60"/>
      <c r="G37" s="60"/>
      <c r="H37" s="60"/>
      <c r="I37" s="60"/>
    </row>
    <row r="38" spans="1:13" x14ac:dyDescent="0.3">
      <c r="B38" s="60"/>
      <c r="C38" s="60"/>
      <c r="D38" s="60"/>
      <c r="E38" s="60"/>
      <c r="F38" s="60"/>
      <c r="G38" s="60"/>
      <c r="H38" s="60"/>
      <c r="I38" s="60"/>
    </row>
    <row r="39" spans="1:13" x14ac:dyDescent="0.3">
      <c r="B39" s="60"/>
      <c r="C39" s="60"/>
      <c r="D39" s="60"/>
      <c r="E39" s="60"/>
      <c r="F39" s="60"/>
      <c r="G39" s="60"/>
      <c r="H39" s="60"/>
      <c r="I39" s="60"/>
    </row>
    <row r="40" spans="1:13" x14ac:dyDescent="0.3">
      <c r="B40" s="60"/>
      <c r="C40" s="60"/>
      <c r="D40" s="60"/>
      <c r="E40" s="60"/>
      <c r="F40" s="60"/>
      <c r="G40" s="60"/>
      <c r="H40" s="60"/>
      <c r="I40" s="60"/>
    </row>
    <row r="41" spans="1:13" x14ac:dyDescent="0.3">
      <c r="B41" s="60"/>
      <c r="C41" s="60"/>
      <c r="D41" s="60"/>
      <c r="E41" s="60"/>
      <c r="F41" s="60"/>
      <c r="G41" s="60"/>
      <c r="H41" s="60"/>
      <c r="I41" s="60"/>
    </row>
    <row r="42" spans="1:13" x14ac:dyDescent="0.3">
      <c r="B42" s="60"/>
      <c r="C42" s="60"/>
      <c r="D42" s="60"/>
      <c r="E42" s="60"/>
      <c r="F42" s="60"/>
      <c r="G42" s="60"/>
      <c r="H42" s="60"/>
      <c r="I42" s="60"/>
    </row>
    <row r="43" spans="1:13" x14ac:dyDescent="0.3">
      <c r="B43" s="60"/>
      <c r="C43" s="60"/>
      <c r="D43" s="60"/>
      <c r="E43" s="60"/>
      <c r="F43" s="60"/>
      <c r="G43" s="60"/>
      <c r="H43" s="60"/>
      <c r="I43" s="60"/>
    </row>
    <row r="44" spans="1:13" x14ac:dyDescent="0.3">
      <c r="B44" s="60"/>
      <c r="C44" s="60"/>
      <c r="D44" s="60"/>
      <c r="E44" s="60"/>
      <c r="F44" s="60"/>
      <c r="G44" s="60"/>
      <c r="H44" s="60"/>
      <c r="I44" s="60"/>
    </row>
    <row r="45" spans="1:13" x14ac:dyDescent="0.3">
      <c r="B45" s="60"/>
      <c r="C45" s="60"/>
      <c r="D45" s="60"/>
      <c r="E45" s="60"/>
      <c r="F45" s="60"/>
      <c r="G45" s="60"/>
      <c r="H45" s="60"/>
      <c r="I45" s="60"/>
    </row>
    <row r="46" spans="1:13" x14ac:dyDescent="0.3">
      <c r="B46" s="60"/>
      <c r="C46" s="60"/>
      <c r="D46" s="60"/>
      <c r="E46" s="60"/>
      <c r="F46" s="60"/>
      <c r="G46" s="60"/>
      <c r="H46" s="60"/>
      <c r="I46" s="60"/>
    </row>
  </sheetData>
  <mergeCells count="4">
    <mergeCell ref="B7:C7"/>
    <mergeCell ref="B8:C8"/>
    <mergeCell ref="A23:C23"/>
    <mergeCell ref="A24:C24"/>
  </mergeCells>
  <conditionalFormatting sqref="A31:A32">
    <cfRule type="duplicateValues" dxfId="3" priority="2" stopIfTrue="1"/>
  </conditionalFormatting>
  <conditionalFormatting sqref="B14:B15">
    <cfRule type="duplicateValues" dxfId="2" priority="4" stopIfTrue="1"/>
  </conditionalFormatting>
  <conditionalFormatting sqref="B31:B32">
    <cfRule type="expression" dxfId="1" priority="1" stopIfTrue="1">
      <formula>AND(COUNTIF($B$173:$B$233, B31)+COUNTIF($B$3:$B$172, B31)&gt;1,NOT(ISBLANK(B31)))</formula>
    </cfRule>
  </conditionalFormatting>
  <conditionalFormatting sqref="C14:C15">
    <cfRule type="expression" dxfId="0" priority="3" stopIfTrue="1">
      <formula>AND(COUNTIF($B$173:$B$233, C14)+COUNTIF($B$3:$B$172, C14)&gt;1,NOT(ISBLANK(C14)))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5:I52"/>
  <sheetViews>
    <sheetView topLeftCell="A7" workbookViewId="0">
      <selection activeCell="J23" sqref="J23"/>
    </sheetView>
  </sheetViews>
  <sheetFormatPr baseColWidth="10" defaultColWidth="11.453125" defaultRowHeight="12" x14ac:dyDescent="0.3"/>
  <cols>
    <col min="1" max="1" width="14.7265625" style="139" customWidth="1"/>
    <col min="2" max="2" width="11.54296875" style="139" bestFit="1" customWidth="1"/>
    <col min="3" max="3" width="37.54296875" style="139" bestFit="1" customWidth="1"/>
    <col min="4" max="4" width="14.54296875" style="139" bestFit="1" customWidth="1"/>
    <col min="5" max="16384" width="11.453125" style="139"/>
  </cols>
  <sheetData>
    <row r="5" spans="1:9" x14ac:dyDescent="0.3">
      <c r="A5" s="138" t="s">
        <v>48</v>
      </c>
    </row>
    <row r="6" spans="1:9" x14ac:dyDescent="0.3">
      <c r="A6" s="138" t="s">
        <v>49</v>
      </c>
    </row>
    <row r="7" spans="1:9" x14ac:dyDescent="0.3">
      <c r="A7" s="140"/>
      <c r="B7" s="333" t="s">
        <v>50</v>
      </c>
      <c r="C7" s="333"/>
      <c r="D7" s="140"/>
    </row>
    <row r="8" spans="1:9" x14ac:dyDescent="0.3">
      <c r="B8" s="334" t="str">
        <f>+Honorarios!B8</f>
        <v>AL 31 de Octubre  2024</v>
      </c>
      <c r="C8" s="335"/>
      <c r="D8" s="142"/>
    </row>
    <row r="9" spans="1:9" x14ac:dyDescent="0.3">
      <c r="B9" s="142"/>
      <c r="C9" s="141"/>
      <c r="D9" s="142"/>
    </row>
    <row r="10" spans="1:9" x14ac:dyDescent="0.3">
      <c r="B10" s="143"/>
      <c r="C10" s="143"/>
      <c r="D10" s="143"/>
    </row>
    <row r="11" spans="1:9" x14ac:dyDescent="0.3">
      <c r="A11" s="144" t="s">
        <v>51</v>
      </c>
      <c r="B11" s="142" t="s">
        <v>95</v>
      </c>
      <c r="C11" s="145"/>
      <c r="D11" s="145"/>
    </row>
    <row r="12" spans="1:9" ht="12.5" thickBot="1" x14ac:dyDescent="0.35">
      <c r="A12" s="146"/>
      <c r="B12" s="145"/>
      <c r="C12" s="147"/>
      <c r="D12" s="145"/>
    </row>
    <row r="13" spans="1:9" ht="13" thickTop="1" thickBot="1" x14ac:dyDescent="0.35">
      <c r="A13" s="148" t="s">
        <v>37</v>
      </c>
      <c r="B13" s="148" t="s">
        <v>53</v>
      </c>
      <c r="C13" s="148" t="s">
        <v>54</v>
      </c>
      <c r="D13" s="149" t="s">
        <v>40</v>
      </c>
    </row>
    <row r="14" spans="1:9" ht="12.5" thickTop="1" x14ac:dyDescent="0.3">
      <c r="A14" s="150">
        <v>43831</v>
      </c>
      <c r="B14" s="151">
        <v>0</v>
      </c>
      <c r="C14" s="152" t="s">
        <v>94</v>
      </c>
      <c r="D14" s="153">
        <v>-80130001</v>
      </c>
      <c r="E14" s="152"/>
      <c r="F14" s="152"/>
      <c r="G14" s="152"/>
      <c r="H14" s="152"/>
      <c r="I14" s="152"/>
    </row>
    <row r="15" spans="1:9" x14ac:dyDescent="0.3">
      <c r="A15" s="150">
        <v>43861</v>
      </c>
      <c r="B15" s="151">
        <v>4</v>
      </c>
      <c r="C15" s="152" t="s">
        <v>73</v>
      </c>
      <c r="D15" s="153">
        <v>-6000000</v>
      </c>
      <c r="E15" s="152"/>
      <c r="F15" s="152"/>
      <c r="G15" s="152"/>
      <c r="H15" s="152"/>
      <c r="I15" s="152"/>
    </row>
    <row r="16" spans="1:9" x14ac:dyDescent="0.3">
      <c r="A16" s="150">
        <v>43879</v>
      </c>
      <c r="B16" s="151">
        <v>31</v>
      </c>
      <c r="C16" s="152" t="s">
        <v>74</v>
      </c>
      <c r="D16" s="153">
        <v>-272500</v>
      </c>
      <c r="E16" s="152"/>
      <c r="F16" s="152"/>
      <c r="G16" s="152"/>
      <c r="H16" s="152"/>
      <c r="I16" s="152"/>
    </row>
    <row r="17" spans="1:9" x14ac:dyDescent="0.3">
      <c r="A17" s="150">
        <v>43927</v>
      </c>
      <c r="B17" s="151">
        <v>73</v>
      </c>
      <c r="C17" s="152" t="s">
        <v>75</v>
      </c>
      <c r="D17" s="153">
        <v>-3500000</v>
      </c>
      <c r="E17" s="152"/>
      <c r="F17" s="152"/>
      <c r="G17" s="152"/>
      <c r="H17" s="152"/>
      <c r="I17" s="152"/>
    </row>
    <row r="18" spans="1:9" x14ac:dyDescent="0.3">
      <c r="A18" s="150">
        <v>43959</v>
      </c>
      <c r="B18" s="151">
        <v>86</v>
      </c>
      <c r="C18" s="152" t="s">
        <v>75</v>
      </c>
      <c r="D18" s="153">
        <v>-8500000</v>
      </c>
      <c r="E18" s="152"/>
      <c r="F18" s="152"/>
      <c r="G18" s="152"/>
      <c r="H18" s="152"/>
      <c r="I18" s="152"/>
    </row>
    <row r="19" spans="1:9" x14ac:dyDescent="0.3">
      <c r="A19" s="150">
        <v>44088</v>
      </c>
      <c r="B19" s="151">
        <v>131</v>
      </c>
      <c r="C19" s="152" t="s">
        <v>75</v>
      </c>
      <c r="D19" s="153">
        <v>-2866836</v>
      </c>
      <c r="E19" s="152"/>
      <c r="F19" s="152"/>
      <c r="G19" s="152"/>
      <c r="H19" s="152"/>
      <c r="I19" s="152"/>
    </row>
    <row r="20" spans="1:9" x14ac:dyDescent="0.3">
      <c r="A20" s="150">
        <v>44088</v>
      </c>
      <c r="B20" s="151">
        <v>152</v>
      </c>
      <c r="C20" s="152" t="s">
        <v>75</v>
      </c>
      <c r="D20" s="153">
        <v>-8033914</v>
      </c>
      <c r="E20" s="152"/>
      <c r="F20" s="152"/>
      <c r="G20" s="152"/>
      <c r="H20" s="152"/>
      <c r="I20" s="152"/>
    </row>
    <row r="21" spans="1:9" x14ac:dyDescent="0.3">
      <c r="A21" s="150">
        <v>44137</v>
      </c>
      <c r="B21" s="151">
        <v>178</v>
      </c>
      <c r="C21" s="152" t="s">
        <v>75</v>
      </c>
      <c r="D21" s="153">
        <v>-950000</v>
      </c>
      <c r="E21" s="152"/>
      <c r="F21" s="152"/>
      <c r="G21" s="152"/>
      <c r="H21" s="152"/>
      <c r="I21" s="152"/>
    </row>
    <row r="22" spans="1:9" x14ac:dyDescent="0.3">
      <c r="A22" s="150">
        <v>44169</v>
      </c>
      <c r="B22" s="151">
        <v>194</v>
      </c>
      <c r="C22" s="152" t="s">
        <v>75</v>
      </c>
      <c r="D22" s="153">
        <v>-950000</v>
      </c>
      <c r="E22" s="152"/>
      <c r="F22" s="152"/>
      <c r="G22" s="152"/>
      <c r="H22" s="152"/>
      <c r="I22" s="152"/>
    </row>
    <row r="23" spans="1:9" x14ac:dyDescent="0.3">
      <c r="A23" s="150">
        <v>44196</v>
      </c>
      <c r="B23" s="151">
        <v>193</v>
      </c>
      <c r="C23" s="152" t="s">
        <v>75</v>
      </c>
      <c r="D23" s="153">
        <v>-950000</v>
      </c>
      <c r="E23" s="152"/>
      <c r="F23" s="152"/>
      <c r="G23" s="152"/>
      <c r="H23" s="152"/>
      <c r="I23" s="152"/>
    </row>
    <row r="24" spans="1:9" x14ac:dyDescent="0.3">
      <c r="A24" s="150">
        <v>44554</v>
      </c>
      <c r="B24" s="151">
        <v>166</v>
      </c>
      <c r="C24" s="152" t="s">
        <v>75</v>
      </c>
      <c r="D24" s="153">
        <v>-22000000</v>
      </c>
      <c r="E24" s="152"/>
      <c r="F24" s="152"/>
      <c r="G24" s="152"/>
      <c r="H24" s="152"/>
      <c r="I24" s="152"/>
    </row>
    <row r="25" spans="1:9" x14ac:dyDescent="0.3">
      <c r="A25" s="150">
        <v>44914</v>
      </c>
      <c r="B25" s="151">
        <v>106</v>
      </c>
      <c r="C25" s="152" t="s">
        <v>75</v>
      </c>
      <c r="D25" s="153">
        <v>-20000000</v>
      </c>
      <c r="E25" s="152"/>
      <c r="F25" s="152"/>
      <c r="G25" s="152"/>
      <c r="H25" s="152"/>
      <c r="I25" s="152"/>
    </row>
    <row r="26" spans="1:9" x14ac:dyDescent="0.3">
      <c r="A26" s="150">
        <v>44952</v>
      </c>
      <c r="B26" s="151">
        <v>61</v>
      </c>
      <c r="C26" s="152" t="s">
        <v>75</v>
      </c>
      <c r="D26" s="153">
        <v>-5000000</v>
      </c>
      <c r="E26" s="152"/>
      <c r="F26" s="152"/>
      <c r="G26" s="152"/>
      <c r="H26" s="152"/>
      <c r="I26" s="152"/>
    </row>
    <row r="27" spans="1:9" x14ac:dyDescent="0.3">
      <c r="A27" s="150">
        <v>45048</v>
      </c>
      <c r="B27" s="151">
        <v>109</v>
      </c>
      <c r="C27" s="152" t="s">
        <v>75</v>
      </c>
      <c r="D27" s="153">
        <v>-5000000</v>
      </c>
      <c r="E27" s="152"/>
      <c r="F27" s="152"/>
      <c r="G27" s="152"/>
      <c r="H27" s="152"/>
      <c r="I27" s="152"/>
    </row>
    <row r="28" spans="1:9" x14ac:dyDescent="0.3">
      <c r="A28" s="150">
        <v>45113</v>
      </c>
      <c r="B28" s="151">
        <v>104</v>
      </c>
      <c r="C28" s="152" t="s">
        <v>75</v>
      </c>
      <c r="D28" s="153">
        <v>-5000000</v>
      </c>
      <c r="E28" s="152"/>
      <c r="F28" s="152"/>
      <c r="G28" s="152"/>
      <c r="H28" s="152"/>
      <c r="I28" s="152"/>
    </row>
    <row r="29" spans="1:9" x14ac:dyDescent="0.3">
      <c r="A29" s="150">
        <v>45205</v>
      </c>
      <c r="B29" s="151">
        <v>108</v>
      </c>
      <c r="C29" s="152" t="s">
        <v>75</v>
      </c>
      <c r="D29" s="153">
        <v>-5000000</v>
      </c>
      <c r="E29" s="152"/>
      <c r="F29" s="152"/>
      <c r="G29" s="152"/>
      <c r="H29" s="152"/>
      <c r="I29" s="152"/>
    </row>
    <row r="30" spans="1:9" x14ac:dyDescent="0.3">
      <c r="A30" s="150">
        <v>45267</v>
      </c>
      <c r="B30" s="151">
        <v>134</v>
      </c>
      <c r="C30" s="152" t="s">
        <v>75</v>
      </c>
      <c r="D30" s="153">
        <v>-2000000</v>
      </c>
      <c r="E30" s="152"/>
      <c r="F30" s="152"/>
      <c r="G30" s="152"/>
      <c r="H30" s="152"/>
      <c r="I30" s="152"/>
    </row>
    <row r="31" spans="1:9" x14ac:dyDescent="0.3">
      <c r="A31" s="150">
        <v>45439</v>
      </c>
      <c r="B31" s="151">
        <v>38</v>
      </c>
      <c r="C31" s="152" t="s">
        <v>75</v>
      </c>
      <c r="D31" s="153">
        <v>-5000000</v>
      </c>
      <c r="E31" s="152"/>
      <c r="F31" s="152"/>
      <c r="G31" s="152"/>
      <c r="H31" s="152"/>
      <c r="I31" s="152"/>
    </row>
    <row r="32" spans="1:9" x14ac:dyDescent="0.3">
      <c r="A32" s="150">
        <v>45445</v>
      </c>
      <c r="B32" s="154">
        <v>39</v>
      </c>
      <c r="C32" s="152" t="s">
        <v>75</v>
      </c>
      <c r="D32" s="153">
        <v>-5000000</v>
      </c>
      <c r="E32" s="152"/>
      <c r="F32" s="152"/>
      <c r="G32" s="152"/>
      <c r="H32" s="152"/>
      <c r="I32" s="152"/>
    </row>
    <row r="33" spans="1:9" x14ac:dyDescent="0.3">
      <c r="A33" s="150">
        <v>45565</v>
      </c>
      <c r="B33" s="154">
        <v>68</v>
      </c>
      <c r="C33" s="152" t="s">
        <v>75</v>
      </c>
      <c r="D33" s="153">
        <v>-5000000</v>
      </c>
      <c r="E33" s="152"/>
      <c r="F33" s="152"/>
      <c r="G33" s="152"/>
      <c r="H33" s="152"/>
      <c r="I33" s="152"/>
    </row>
    <row r="34" spans="1:9" x14ac:dyDescent="0.3">
      <c r="A34" s="150">
        <v>45607</v>
      </c>
      <c r="B34" s="154">
        <v>90</v>
      </c>
      <c r="C34" s="152" t="s">
        <v>75</v>
      </c>
      <c r="D34" s="153">
        <v>-5000000</v>
      </c>
      <c r="E34" s="152"/>
      <c r="F34" s="152"/>
      <c r="G34" s="152"/>
      <c r="H34" s="152"/>
      <c r="I34" s="152"/>
    </row>
    <row r="35" spans="1:9" x14ac:dyDescent="0.3">
      <c r="A35" s="150">
        <v>45645</v>
      </c>
      <c r="B35" s="154">
        <v>93</v>
      </c>
      <c r="C35" s="152" t="s">
        <v>75</v>
      </c>
      <c r="D35" s="153">
        <v>-2000000</v>
      </c>
      <c r="E35" s="152"/>
      <c r="F35" s="152"/>
      <c r="G35" s="152"/>
      <c r="H35" s="152"/>
      <c r="I35" s="152"/>
    </row>
    <row r="36" spans="1:9" x14ac:dyDescent="0.3">
      <c r="A36" s="150"/>
      <c r="B36" s="154"/>
      <c r="C36" s="152"/>
      <c r="D36" s="153"/>
      <c r="E36" s="152"/>
      <c r="F36" s="152"/>
      <c r="G36" s="152"/>
      <c r="H36" s="152"/>
      <c r="I36" s="152"/>
    </row>
    <row r="37" spans="1:9" ht="12.5" thickBot="1" x14ac:dyDescent="0.35">
      <c r="A37" s="155"/>
      <c r="B37" s="156"/>
      <c r="C37" s="157"/>
      <c r="D37" s="158">
        <f>SUM(D14:D36)</f>
        <v>-198153251</v>
      </c>
      <c r="E37" s="152"/>
      <c r="F37" s="152"/>
      <c r="G37" s="152"/>
      <c r="H37" s="152"/>
      <c r="I37" s="152"/>
    </row>
    <row r="38" spans="1:9" ht="12.5" thickTop="1" x14ac:dyDescent="0.3">
      <c r="A38" s="340" t="s">
        <v>55</v>
      </c>
      <c r="B38" s="341"/>
      <c r="C38" s="342"/>
      <c r="D38" s="160">
        <f>+GETPIVOTDATA("'SALDOS'",'Balance Query'!$A$4,"Cuenta","3-1-01-001","Descripción","CAPITAL                                                     ","PCTIPO","Patrimonio")</f>
        <v>-198153251</v>
      </c>
      <c r="E38" s="152"/>
      <c r="F38" s="152"/>
      <c r="G38" s="152"/>
      <c r="H38" s="152"/>
      <c r="I38" s="152"/>
    </row>
    <row r="39" spans="1:9" ht="12.5" thickBot="1" x14ac:dyDescent="0.35">
      <c r="A39" s="343" t="s">
        <v>47</v>
      </c>
      <c r="B39" s="344"/>
      <c r="C39" s="345"/>
      <c r="D39" s="162">
        <f>+D37-D38</f>
        <v>0</v>
      </c>
      <c r="E39" s="152"/>
      <c r="F39" s="152"/>
      <c r="G39" s="152"/>
      <c r="H39" s="152"/>
      <c r="I39" s="152"/>
    </row>
    <row r="40" spans="1:9" ht="12.5" thickTop="1" x14ac:dyDescent="0.3">
      <c r="A40" s="73"/>
      <c r="B40" s="152"/>
      <c r="C40" s="60"/>
      <c r="D40" s="60"/>
      <c r="E40" s="152"/>
      <c r="F40" s="152"/>
      <c r="G40" s="152"/>
      <c r="H40" s="152"/>
      <c r="I40" s="152"/>
    </row>
    <row r="41" spans="1:9" x14ac:dyDescent="0.3">
      <c r="B41" s="152"/>
      <c r="C41" s="152"/>
      <c r="D41" s="152"/>
      <c r="E41" s="152"/>
      <c r="F41" s="152"/>
      <c r="G41" s="152"/>
      <c r="H41" s="152"/>
      <c r="I41" s="152"/>
    </row>
    <row r="42" spans="1:9" x14ac:dyDescent="0.3">
      <c r="B42" s="152"/>
      <c r="C42" s="152"/>
      <c r="D42" s="152"/>
      <c r="E42" s="152"/>
      <c r="F42" s="152"/>
      <c r="G42" s="152"/>
      <c r="H42" s="152"/>
      <c r="I42" s="152"/>
    </row>
    <row r="43" spans="1:9" x14ac:dyDescent="0.3">
      <c r="B43" s="152"/>
      <c r="C43" s="152"/>
      <c r="D43" s="152"/>
      <c r="E43" s="152"/>
      <c r="F43" s="152"/>
      <c r="G43" s="152"/>
      <c r="H43" s="152"/>
      <c r="I43" s="152"/>
    </row>
    <row r="44" spans="1:9" x14ac:dyDescent="0.3">
      <c r="B44" s="152"/>
      <c r="C44" s="152"/>
      <c r="D44" s="152"/>
      <c r="E44" s="152"/>
      <c r="F44" s="152"/>
      <c r="G44" s="152"/>
      <c r="H44" s="152"/>
      <c r="I44" s="152"/>
    </row>
    <row r="45" spans="1:9" x14ac:dyDescent="0.3">
      <c r="B45" s="152"/>
      <c r="C45" s="152"/>
      <c r="D45" s="152"/>
      <c r="E45" s="152"/>
      <c r="F45" s="152"/>
      <c r="G45" s="152"/>
      <c r="H45" s="152"/>
      <c r="I45" s="152"/>
    </row>
    <row r="46" spans="1:9" x14ac:dyDescent="0.3">
      <c r="B46" s="152"/>
      <c r="C46" s="152"/>
      <c r="D46" s="152"/>
      <c r="E46" s="152"/>
      <c r="F46" s="152"/>
      <c r="G46" s="152"/>
      <c r="H46" s="152"/>
      <c r="I46" s="152"/>
    </row>
    <row r="47" spans="1:9" x14ac:dyDescent="0.3">
      <c r="B47" s="152"/>
      <c r="C47" s="152"/>
      <c r="D47" s="152"/>
      <c r="E47" s="152"/>
      <c r="F47" s="152"/>
      <c r="G47" s="152"/>
      <c r="H47" s="152"/>
      <c r="I47" s="152"/>
    </row>
    <row r="48" spans="1:9" x14ac:dyDescent="0.3">
      <c r="B48" s="152"/>
      <c r="C48" s="152"/>
      <c r="D48" s="152"/>
      <c r="E48" s="152"/>
      <c r="F48" s="152"/>
      <c r="G48" s="152"/>
      <c r="H48" s="152"/>
      <c r="I48" s="152"/>
    </row>
    <row r="49" spans="2:9" x14ac:dyDescent="0.3">
      <c r="B49" s="152"/>
      <c r="C49" s="152"/>
      <c r="D49" s="152"/>
      <c r="E49" s="152"/>
      <c r="F49" s="152"/>
      <c r="G49" s="152"/>
      <c r="H49" s="152"/>
      <c r="I49" s="152"/>
    </row>
    <row r="50" spans="2:9" x14ac:dyDescent="0.3">
      <c r="B50" s="152"/>
      <c r="C50" s="152"/>
      <c r="D50" s="152"/>
      <c r="E50" s="152"/>
      <c r="F50" s="152"/>
      <c r="G50" s="152"/>
      <c r="H50" s="152"/>
      <c r="I50" s="152"/>
    </row>
    <row r="51" spans="2:9" x14ac:dyDescent="0.3">
      <c r="B51" s="152"/>
      <c r="C51" s="152"/>
      <c r="D51" s="152"/>
      <c r="E51" s="152"/>
      <c r="F51" s="152"/>
      <c r="G51" s="152"/>
      <c r="H51" s="152"/>
      <c r="I51" s="152"/>
    </row>
    <row r="52" spans="2:9" x14ac:dyDescent="0.3">
      <c r="B52" s="152"/>
      <c r="C52" s="152"/>
      <c r="D52" s="152"/>
      <c r="E52" s="152"/>
      <c r="F52" s="152"/>
      <c r="G52" s="152"/>
      <c r="H52" s="152"/>
      <c r="I52" s="152"/>
    </row>
  </sheetData>
  <mergeCells count="4">
    <mergeCell ref="B7:C7"/>
    <mergeCell ref="B8:C8"/>
    <mergeCell ref="A38:C38"/>
    <mergeCell ref="A39:C3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72bf7d8-187e-49a3-a168-d73e74de705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C6F7102A70124FA66CF389B5EA2F80" ma:contentTypeVersion="4" ma:contentTypeDescription="Crear nuevo documento." ma:contentTypeScope="" ma:versionID="09e9f7d5296642a601243fc965ef3f3a">
  <xsd:schema xmlns:xsd="http://www.w3.org/2001/XMLSchema" xmlns:xs="http://www.w3.org/2001/XMLSchema" xmlns:p="http://schemas.microsoft.com/office/2006/metadata/properties" xmlns:ns3="072bf7d8-187e-49a3-a168-d73e74de705a" targetNamespace="http://schemas.microsoft.com/office/2006/metadata/properties" ma:root="true" ma:fieldsID="0a6e6b050040916a3f0fd10acd4e903c" ns3:_="">
    <xsd:import namespace="072bf7d8-187e-49a3-a168-d73e74de705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bf7d8-187e-49a3-a168-d73e74de70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C6AAC3-8598-49FB-9FCA-72C7D996E9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44232A-3664-40DB-99D9-3C479DBD04DE}">
  <ds:schemaRefs>
    <ds:schemaRef ds:uri="http://schemas.microsoft.com/office/2006/metadata/properties"/>
    <ds:schemaRef ds:uri="http://purl.org/dc/terms/"/>
    <ds:schemaRef ds:uri="http://schemas.microsoft.com/office/infopath/2007/PartnerControls"/>
    <ds:schemaRef ds:uri="072bf7d8-187e-49a3-a168-d73e74de705a"/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73E70FC-C82C-43AE-9B1E-B7E2FD4B08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bf7d8-187e-49a3-a168-d73e74de70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1</vt:i4>
      </vt:variant>
    </vt:vector>
  </HeadingPairs>
  <TitlesOfParts>
    <vt:vector size="25" baseType="lpstr">
      <vt:lpstr>Balance Trib</vt:lpstr>
      <vt:lpstr>Activos - pasivos 2023</vt:lpstr>
      <vt:lpstr>Clsificado + EERR</vt:lpstr>
      <vt:lpstr>F.29</vt:lpstr>
      <vt:lpstr>F29</vt:lpstr>
      <vt:lpstr>Balance Query</vt:lpstr>
      <vt:lpstr>Banco BCI</vt:lpstr>
      <vt:lpstr>Ant Proveedor</vt:lpstr>
      <vt:lpstr>Anticipo a Proveedores</vt:lpstr>
      <vt:lpstr>Ant Sueldo</vt:lpstr>
      <vt:lpstr>Proveedores</vt:lpstr>
      <vt:lpstr>Anticipo Sueldo</vt:lpstr>
      <vt:lpstr>Sueldos</vt:lpstr>
      <vt:lpstr>Honorarios</vt:lpstr>
      <vt:lpstr>Cta Pagar</vt:lpstr>
      <vt:lpstr>Cta Cte SCD</vt:lpstr>
      <vt:lpstr>Afp</vt:lpstr>
      <vt:lpstr>Isapre</vt:lpstr>
      <vt:lpstr>Fonasa</vt:lpstr>
      <vt:lpstr>Ccaf los andes</vt:lpstr>
      <vt:lpstr>Mutual</vt:lpstr>
      <vt:lpstr>Impuestos por Pagar</vt:lpstr>
      <vt:lpstr>Provision </vt:lpstr>
      <vt:lpstr>Cta Capital</vt:lpstr>
      <vt:lpstr>'Balance Query'!Área_de_impresión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Contador1</dc:creator>
  <cp:lastModifiedBy>scarlet cayone</cp:lastModifiedBy>
  <cp:lastPrinted>2023-01-25T19:55:35Z</cp:lastPrinted>
  <dcterms:created xsi:type="dcterms:W3CDTF">2017-01-03T19:33:10Z</dcterms:created>
  <dcterms:modified xsi:type="dcterms:W3CDTF">2025-03-31T16:23:02Z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0x01010001C6F7102A70124FA66CF389B5EA2F80</vt:lpwstr>
  </property>
</Properties>
</file>