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cuments\tomas1\Rowan University Semester Files\Junior Spring\Power Electronics\Labproject\"/>
    </mc:Choice>
  </mc:AlternateContent>
  <xr:revisionPtr revIDLastSave="0" documentId="12_ncr:500000_{AE6164D1-5984-4D1B-817D-1AF11E3B7F87}" xr6:coauthVersionLast="31" xr6:coauthVersionMax="31" xr10:uidLastSave="{00000000-0000-0000-0000-000000000000}"/>
  <bookViews>
    <workbookView xWindow="0" yWindow="0" windowWidth="23040" windowHeight="9072" activeTab="1" xr2:uid="{59949133-F32A-4BB6-8987-773D79EE3124}"/>
  </bookViews>
  <sheets>
    <sheet name="Simulations" sheetId="1" r:id="rId1"/>
    <sheet name="Sheet1" sheetId="3" r:id="rId2"/>
    <sheet name="ProjectPar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40" i="3"/>
  <c r="D39" i="3"/>
  <c r="D38" i="3"/>
  <c r="D37" i="3"/>
  <c r="D36" i="3"/>
  <c r="D35" i="3"/>
  <c r="D34" i="3"/>
  <c r="D33" i="3"/>
  <c r="D32" i="3"/>
  <c r="D31" i="3"/>
  <c r="N27" i="3"/>
  <c r="N26" i="3"/>
  <c r="N25" i="3"/>
  <c r="N24" i="3"/>
  <c r="N23" i="3"/>
  <c r="N22" i="3"/>
  <c r="N21" i="3"/>
  <c r="N20" i="3"/>
  <c r="N19" i="3"/>
  <c r="N18" i="3"/>
  <c r="N17" i="3"/>
  <c r="I27" i="3"/>
  <c r="I26" i="3"/>
  <c r="I25" i="3"/>
  <c r="I24" i="3"/>
  <c r="I23" i="3"/>
  <c r="I22" i="3"/>
  <c r="I21" i="3"/>
  <c r="I20" i="3"/>
  <c r="I19" i="3"/>
  <c r="I18" i="3"/>
  <c r="I17" i="3"/>
  <c r="D18" i="3"/>
  <c r="D19" i="3"/>
  <c r="D20" i="3"/>
  <c r="D21" i="3"/>
  <c r="D22" i="3"/>
  <c r="D23" i="3"/>
  <c r="D24" i="3"/>
  <c r="D25" i="3"/>
  <c r="D26" i="3"/>
  <c r="D27" i="3"/>
  <c r="D17" i="3"/>
  <c r="N13" i="3"/>
  <c r="N12" i="3"/>
  <c r="N11" i="3"/>
  <c r="N10" i="3"/>
  <c r="N9" i="3"/>
  <c r="N8" i="3"/>
  <c r="N7" i="3"/>
  <c r="N6" i="3"/>
  <c r="N5" i="3"/>
  <c r="N4" i="3"/>
  <c r="N3" i="3"/>
  <c r="I13" i="3"/>
  <c r="I12" i="3"/>
  <c r="I11" i="3"/>
  <c r="I10" i="3"/>
  <c r="I9" i="3"/>
  <c r="I8" i="3"/>
  <c r="I7" i="3"/>
  <c r="I6" i="3"/>
  <c r="I5" i="3"/>
  <c r="I4" i="3"/>
  <c r="I3" i="3"/>
  <c r="D4" i="3"/>
  <c r="D3" i="3"/>
  <c r="D5" i="3"/>
  <c r="D6" i="3"/>
  <c r="D7" i="3"/>
  <c r="D8" i="3"/>
  <c r="D9" i="3"/>
  <c r="D10" i="3"/>
  <c r="D11" i="3"/>
  <c r="D12" i="3"/>
  <c r="D13" i="3"/>
  <c r="AC17" i="2" l="1"/>
  <c r="AD17" i="2"/>
  <c r="AE17" i="2"/>
  <c r="AF17" i="2"/>
  <c r="AG17" i="2"/>
  <c r="AH17" i="2"/>
  <c r="AI17" i="2"/>
  <c r="AJ17" i="2"/>
  <c r="AL17" i="2"/>
  <c r="AB17" i="2"/>
  <c r="AC15" i="2"/>
  <c r="AD15" i="2"/>
  <c r="AE15" i="2"/>
  <c r="AF15" i="2"/>
  <c r="AG15" i="2"/>
  <c r="AH15" i="2"/>
  <c r="AI15" i="2"/>
  <c r="AJ15" i="2"/>
  <c r="AK15" i="2"/>
  <c r="AL15" i="2"/>
  <c r="AB15" i="2"/>
  <c r="AC13" i="2"/>
  <c r="AD13" i="2"/>
  <c r="AE13" i="2"/>
  <c r="AF13" i="2"/>
  <c r="AG13" i="2"/>
  <c r="AH13" i="2"/>
  <c r="AI13" i="2"/>
  <c r="AJ13" i="2"/>
  <c r="AK13" i="2"/>
  <c r="AK17" i="2" s="1"/>
  <c r="AL13" i="2"/>
  <c r="AB13" i="2"/>
  <c r="C17" i="2"/>
  <c r="D17" i="2"/>
  <c r="E17" i="2"/>
  <c r="F17" i="2"/>
  <c r="G17" i="2"/>
  <c r="H17" i="2"/>
  <c r="I17" i="2"/>
  <c r="J17" i="2"/>
  <c r="K17" i="2"/>
  <c r="L17" i="2"/>
  <c r="B17" i="2"/>
  <c r="C15" i="2"/>
  <c r="D15" i="2"/>
  <c r="E15" i="2"/>
  <c r="F15" i="2"/>
  <c r="G15" i="2"/>
  <c r="H15" i="2"/>
  <c r="I15" i="2"/>
  <c r="J15" i="2"/>
  <c r="K15" i="2"/>
  <c r="L15" i="2"/>
  <c r="B15" i="2"/>
  <c r="C13" i="2"/>
  <c r="D13" i="2"/>
  <c r="E13" i="2"/>
  <c r="F13" i="2"/>
  <c r="G13" i="2"/>
  <c r="H13" i="2"/>
  <c r="I13" i="2"/>
  <c r="J13" i="2"/>
  <c r="K13" i="2"/>
  <c r="L13" i="2"/>
  <c r="B13" i="2"/>
  <c r="AC8" i="2"/>
  <c r="AD8" i="2"/>
  <c r="AE8" i="2"/>
  <c r="AF8" i="2"/>
  <c r="AG8" i="2"/>
  <c r="AH8" i="2"/>
  <c r="AI8" i="2"/>
  <c r="AJ8" i="2"/>
  <c r="AK8" i="2"/>
  <c r="AL8" i="2"/>
  <c r="AB8" i="2"/>
  <c r="AC6" i="2"/>
  <c r="AD6" i="2"/>
  <c r="AE6" i="2"/>
  <c r="AF6" i="2"/>
  <c r="AG6" i="2"/>
  <c r="AH6" i="2"/>
  <c r="AI6" i="2"/>
  <c r="AJ6" i="2"/>
  <c r="AK6" i="2"/>
  <c r="AL6" i="2"/>
  <c r="AB6" i="2"/>
  <c r="AL4" i="2"/>
  <c r="AC4" i="2"/>
  <c r="AD4" i="2"/>
  <c r="AE4" i="2"/>
  <c r="AF4" i="2"/>
  <c r="AG4" i="2"/>
  <c r="AH4" i="2"/>
  <c r="AI4" i="2"/>
  <c r="AJ4" i="2"/>
  <c r="AK4" i="2"/>
  <c r="AB4" i="2"/>
  <c r="C8" i="2"/>
  <c r="D8" i="2"/>
  <c r="E8" i="2"/>
  <c r="F8" i="2"/>
  <c r="G8" i="2"/>
  <c r="H8" i="2"/>
  <c r="I8" i="2"/>
  <c r="J8" i="2"/>
  <c r="K8" i="2"/>
  <c r="L8" i="2"/>
  <c r="B8" i="2"/>
  <c r="C6" i="2"/>
  <c r="D6" i="2"/>
  <c r="E6" i="2"/>
  <c r="F6" i="2"/>
  <c r="G6" i="2"/>
  <c r="H6" i="2"/>
  <c r="I6" i="2"/>
  <c r="J6" i="2"/>
  <c r="K6" i="2"/>
  <c r="L6" i="2"/>
  <c r="B6" i="2"/>
  <c r="C4" i="2"/>
  <c r="D4" i="2"/>
  <c r="E4" i="2"/>
  <c r="F4" i="2"/>
  <c r="G4" i="2"/>
  <c r="H4" i="2"/>
  <c r="I4" i="2"/>
  <c r="J4" i="2"/>
  <c r="K4" i="2"/>
  <c r="L4" i="2"/>
  <c r="B4" i="2"/>
  <c r="R6" i="2"/>
  <c r="Q6" i="2"/>
  <c r="P6" i="2"/>
  <c r="S8" i="2"/>
  <c r="X8" i="2"/>
  <c r="P8" i="2"/>
  <c r="S6" i="2"/>
  <c r="T6" i="2"/>
  <c r="U6" i="2"/>
  <c r="V6" i="2"/>
  <c r="W6" i="2"/>
  <c r="W8" i="2" s="1"/>
  <c r="X6" i="2"/>
  <c r="Y6" i="2"/>
  <c r="O6" i="2"/>
  <c r="O8" i="2" s="1"/>
  <c r="P4" i="2"/>
  <c r="Q4" i="2"/>
  <c r="R4" i="2"/>
  <c r="R8" i="2" s="1"/>
  <c r="S4" i="2"/>
  <c r="T4" i="2"/>
  <c r="U4" i="2"/>
  <c r="V4" i="2"/>
  <c r="W4" i="2"/>
  <c r="X4" i="2"/>
  <c r="Y4" i="2"/>
  <c r="O4" i="2"/>
  <c r="T17" i="2"/>
  <c r="P15" i="2"/>
  <c r="P17" i="2" s="1"/>
  <c r="Q15" i="2"/>
  <c r="R15" i="2"/>
  <c r="S15" i="2"/>
  <c r="T15" i="2"/>
  <c r="U15" i="2"/>
  <c r="U17" i="2" s="1"/>
  <c r="V15" i="2"/>
  <c r="V17" i="2" s="1"/>
  <c r="W15" i="2"/>
  <c r="W17" i="2" s="1"/>
  <c r="X15" i="2"/>
  <c r="X17" i="2" s="1"/>
  <c r="Y15" i="2"/>
  <c r="Y17" i="2" s="1"/>
  <c r="O15" i="2"/>
  <c r="O17" i="2" s="1"/>
  <c r="P13" i="2"/>
  <c r="Q13" i="2"/>
  <c r="R13" i="2"/>
  <c r="S13" i="2"/>
  <c r="T13" i="2"/>
  <c r="U13" i="2"/>
  <c r="V13" i="2"/>
  <c r="W13" i="2"/>
  <c r="X13" i="2"/>
  <c r="Y13" i="2"/>
  <c r="O13" i="2"/>
  <c r="G26" i="2"/>
  <c r="H26" i="2"/>
  <c r="I26" i="2"/>
  <c r="J26" i="2"/>
  <c r="K26" i="2"/>
  <c r="L26" i="2"/>
  <c r="B26" i="2"/>
  <c r="C24" i="2"/>
  <c r="D24" i="2"/>
  <c r="E24" i="2"/>
  <c r="F24" i="2"/>
  <c r="G24" i="2"/>
  <c r="H24" i="2"/>
  <c r="I24" i="2"/>
  <c r="J24" i="2"/>
  <c r="K24" i="2"/>
  <c r="L24" i="2"/>
  <c r="B24" i="2"/>
  <c r="C22" i="2"/>
  <c r="C26" i="2" s="1"/>
  <c r="D22" i="2"/>
  <c r="D26" i="2" s="1"/>
  <c r="E22" i="2"/>
  <c r="E26" i="2" s="1"/>
  <c r="F22" i="2"/>
  <c r="F26" i="2" s="1"/>
  <c r="G22" i="2"/>
  <c r="H22" i="2"/>
  <c r="I22" i="2"/>
  <c r="J22" i="2"/>
  <c r="K22" i="2"/>
  <c r="L22" i="2"/>
  <c r="B22" i="2"/>
  <c r="Q8" i="2" l="1"/>
  <c r="Y8" i="2"/>
  <c r="V8" i="2"/>
  <c r="U8" i="2"/>
  <c r="T8" i="2"/>
  <c r="S17" i="2"/>
  <c r="R17" i="2"/>
  <c r="Q17" i="2"/>
  <c r="B39" i="1"/>
  <c r="B41" i="1" l="1"/>
  <c r="B31" i="1"/>
  <c r="B32" i="1"/>
  <c r="J17" i="1"/>
  <c r="F17" i="1"/>
  <c r="B17" i="1"/>
  <c r="B18" i="1"/>
  <c r="J27" i="1"/>
  <c r="F27" i="1"/>
  <c r="B27" i="1"/>
  <c r="J3" i="1"/>
  <c r="J4" i="1"/>
  <c r="J13" i="1"/>
  <c r="F3" i="1"/>
  <c r="F13" i="1"/>
  <c r="B3" i="1"/>
  <c r="B4" i="1"/>
  <c r="B13" i="1"/>
  <c r="F25" i="1" l="1"/>
  <c r="B33" i="1"/>
  <c r="B34" i="1"/>
  <c r="B35" i="1"/>
  <c r="B36" i="1"/>
  <c r="B37" i="1"/>
  <c r="B38" i="1"/>
  <c r="B40" i="1"/>
  <c r="J19" i="1"/>
  <c r="J20" i="1"/>
  <c r="J21" i="1"/>
  <c r="J22" i="1"/>
  <c r="J23" i="1"/>
  <c r="J24" i="1"/>
  <c r="J25" i="1"/>
  <c r="J26" i="1"/>
  <c r="J18" i="1"/>
  <c r="F26" i="1"/>
  <c r="F19" i="1"/>
  <c r="F20" i="1"/>
  <c r="F21" i="1"/>
  <c r="F22" i="1"/>
  <c r="F23" i="1"/>
  <c r="F24" i="1"/>
  <c r="F18" i="1"/>
  <c r="B19" i="1"/>
  <c r="B20" i="1"/>
  <c r="B21" i="1"/>
  <c r="B22" i="1"/>
  <c r="B23" i="1"/>
  <c r="B24" i="1"/>
  <c r="B25" i="1"/>
  <c r="B26" i="1"/>
  <c r="J5" i="1"/>
  <c r="J6" i="1"/>
  <c r="J7" i="1"/>
  <c r="J8" i="1"/>
  <c r="J9" i="1"/>
  <c r="J10" i="1"/>
  <c r="J11" i="1"/>
  <c r="J12" i="1"/>
  <c r="F5" i="1"/>
  <c r="F6" i="1"/>
  <c r="F7" i="1"/>
  <c r="F8" i="1"/>
  <c r="F9" i="1"/>
  <c r="F10" i="1"/>
  <c r="F11" i="1"/>
  <c r="F12" i="1"/>
  <c r="F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<sst xmlns="http://schemas.openxmlformats.org/spreadsheetml/2006/main" count="197" uniqueCount="28">
  <si>
    <t>Duty Cycle (%)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</si>
  <si>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= 1V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</si>
  <si>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= 2V</t>
    </r>
  </si>
  <si>
    <r>
      <t>Calculated 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(V)</t>
    </r>
  </si>
  <si>
    <r>
      <t>Simulated 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</si>
  <si>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= 3V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</si>
  <si>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= 4V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</si>
  <si>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= 5V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</si>
  <si>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= 6V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</si>
  <si>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= 7V</t>
    </r>
  </si>
  <si>
    <t>Duty Cycle</t>
  </si>
  <si>
    <r>
      <t>I</t>
    </r>
    <r>
      <rPr>
        <vertAlign val="subscript"/>
        <sz val="11.5"/>
        <color theme="1"/>
        <rFont val="Calibri"/>
        <family val="2"/>
        <scheme val="minor"/>
      </rPr>
      <t xml:space="preserve">in </t>
    </r>
    <r>
      <rPr>
        <sz val="11.5"/>
        <color theme="1"/>
        <rFont val="Calibri"/>
        <family val="2"/>
        <scheme val="minor"/>
      </rPr>
      <t>(A)</t>
    </r>
  </si>
  <si>
    <r>
      <t>P</t>
    </r>
    <r>
      <rPr>
        <vertAlign val="subscript"/>
        <sz val="11.5"/>
        <color theme="1"/>
        <rFont val="Calibri"/>
        <family val="2"/>
        <scheme val="minor"/>
      </rPr>
      <t>in</t>
    </r>
    <r>
      <rPr>
        <sz val="11.5"/>
        <color theme="1"/>
        <rFont val="Calibri"/>
        <family val="2"/>
        <scheme val="minor"/>
      </rPr>
      <t>=V</t>
    </r>
    <r>
      <rPr>
        <vertAlign val="subscript"/>
        <sz val="11.5"/>
        <color theme="1"/>
        <rFont val="Calibri"/>
        <family val="2"/>
        <scheme val="minor"/>
      </rPr>
      <t>in</t>
    </r>
    <r>
      <rPr>
        <sz val="11.5"/>
        <color theme="1"/>
        <rFont val="Calibri"/>
        <family val="2"/>
        <scheme val="minor"/>
      </rPr>
      <t>*I</t>
    </r>
    <r>
      <rPr>
        <vertAlign val="subscript"/>
        <sz val="11.5"/>
        <color theme="1"/>
        <rFont val="Calibri"/>
        <family val="2"/>
        <scheme val="minor"/>
      </rPr>
      <t xml:space="preserve">in </t>
    </r>
    <r>
      <rPr>
        <sz val="11.5"/>
        <color theme="1"/>
        <rFont val="Calibri"/>
        <family val="2"/>
        <scheme val="minor"/>
      </rPr>
      <t>(W)</t>
    </r>
  </si>
  <si>
    <r>
      <t>V</t>
    </r>
    <r>
      <rPr>
        <vertAlign val="subscript"/>
        <sz val="11.5"/>
        <color theme="1"/>
        <rFont val="Calibri"/>
        <family val="2"/>
        <scheme val="minor"/>
      </rPr>
      <t xml:space="preserve">out </t>
    </r>
    <r>
      <rPr>
        <sz val="11.5"/>
        <color theme="1"/>
        <rFont val="Calibri"/>
        <family val="2"/>
        <scheme val="minor"/>
      </rPr>
      <t>(V)</t>
    </r>
  </si>
  <si>
    <r>
      <t>Pout=V</t>
    </r>
    <r>
      <rPr>
        <vertAlign val="superscript"/>
        <sz val="11.5"/>
        <color theme="1"/>
        <rFont val="Calibri"/>
        <family val="2"/>
        <scheme val="minor"/>
      </rPr>
      <t>2</t>
    </r>
    <r>
      <rPr>
        <vertAlign val="subscript"/>
        <sz val="11.5"/>
        <color theme="1"/>
        <rFont val="Calibri"/>
        <family val="2"/>
        <scheme val="minor"/>
      </rPr>
      <t>out</t>
    </r>
    <r>
      <rPr>
        <sz val="11.5"/>
        <color theme="1"/>
        <rFont val="Calibri"/>
        <family val="2"/>
        <scheme val="minor"/>
      </rPr>
      <t>/R</t>
    </r>
    <r>
      <rPr>
        <vertAlign val="subscript"/>
        <sz val="11.5"/>
        <color theme="1"/>
        <rFont val="Calibri"/>
        <family val="2"/>
        <scheme val="minor"/>
      </rPr>
      <t>L</t>
    </r>
  </si>
  <si>
    <t>Describe temperature of load resistor</t>
  </si>
  <si>
    <t>η (%)</t>
  </si>
  <si>
    <t>Vin = 1V</t>
  </si>
  <si>
    <t>Vin = 2V</t>
  </si>
  <si>
    <t>Vin = 3V</t>
  </si>
  <si>
    <t>Vin = 4V</t>
  </si>
  <si>
    <t>Vin = 5V</t>
  </si>
  <si>
    <t>Vin = 6V</t>
  </si>
  <si>
    <t>Vin = 7V</t>
  </si>
  <si>
    <t xml:space="preserve"> </t>
  </si>
  <si>
    <t>Warm</t>
  </si>
  <si>
    <r>
      <t>Experimental 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(V)</t>
    </r>
  </si>
  <si>
    <t>Percent Error(%)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</si>
</sst>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vertAlign val="subscript"/>
      <sz val="11.5"/>
      <color theme="1"/>
      <name val="Calibri"/>
      <family val="2"/>
      <scheme val="minor"/>
    </font>
    <font>
      <vertAlign val="superscript"/>
      <sz val="11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1" xfId="0" applyFill="1" applyBorder="1"/>
    <xf numFmtId="0" fontId="4" fillId="0" borderId="0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9" fontId="6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Vout Vs D (Vin= 1V)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37160979877515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Simulations!$C$3:$C$13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3.3000000000000002E-2</c:v>
                </c:pt>
                <c:pt idx="2">
                  <c:v>0.123</c:v>
                </c:pt>
                <c:pt idx="3">
                  <c:v>0.216</c:v>
                </c:pt>
                <c:pt idx="4">
                  <c:v>0.29299999999999998</c:v>
                </c:pt>
                <c:pt idx="5">
                  <c:v>0.377</c:v>
                </c:pt>
                <c:pt idx="6">
                  <c:v>0.48199999999999998</c:v>
                </c:pt>
                <c:pt idx="7">
                  <c:v>0.67200000000000004</c:v>
                </c:pt>
                <c:pt idx="8">
                  <c:v>0.873</c:v>
                </c:pt>
                <c:pt idx="9">
                  <c:v>0.99399999999999999</c:v>
                </c:pt>
                <c:pt idx="10">
                  <c:v>0.995</c:v>
                </c:pt>
              </c:numCache>
            </c:numRef>
          </c:xVal>
          <c:yVal>
            <c:numRef>
              <c:f>Simulations!$A$3:$A$13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2-49B2-9F69-914A8EA9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37688"/>
        <c:axId val="492840312"/>
      </c:scatterChart>
      <c:valAx>
        <c:axId val="4928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layout>
            <c:manualLayout>
              <c:xMode val="edge"/>
              <c:yMode val="edge"/>
              <c:x val="0.4592696850393701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0312"/>
        <c:crosses val="autoZero"/>
        <c:crossBetween val="midCat"/>
      </c:valAx>
      <c:valAx>
        <c:axId val="4928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Vs D (Experimental Vin =6V)</a:t>
            </a:r>
            <a:endParaRPr lang="en-US"/>
          </a:p>
        </c:rich>
      </c:tx>
      <c:layout>
        <c:manualLayout>
          <c:xMode val="edge"/>
          <c:yMode val="edge"/>
          <c:x val="0.267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90479468754925E-2"/>
          <c:y val="0.15263374485596709"/>
          <c:w val="0.88522008519426876"/>
          <c:h val="0.664636596351382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643263342082238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ProjectPart1!$AB$14:$AL$14</c:f>
              <c:numCache>
                <c:formatCode>General</c:formatCode>
                <c:ptCount val="11"/>
                <c:pt idx="0">
                  <c:v>0.15</c:v>
                </c:pt>
                <c:pt idx="1">
                  <c:v>0.39500000000000002</c:v>
                </c:pt>
                <c:pt idx="2">
                  <c:v>0.90200000000000002</c:v>
                </c:pt>
                <c:pt idx="3">
                  <c:v>1.38</c:v>
                </c:pt>
                <c:pt idx="4">
                  <c:v>1.87</c:v>
                </c:pt>
                <c:pt idx="5">
                  <c:v>2.4700000000000002</c:v>
                </c:pt>
                <c:pt idx="6">
                  <c:v>3.06</c:v>
                </c:pt>
                <c:pt idx="7">
                  <c:v>3.65</c:v>
                </c:pt>
                <c:pt idx="8">
                  <c:v>4.26</c:v>
                </c:pt>
                <c:pt idx="9">
                  <c:v>4.8499999999999996</c:v>
                </c:pt>
                <c:pt idx="10">
                  <c:v>5.0999999999999996</c:v>
                </c:pt>
              </c:numCache>
            </c:numRef>
          </c:xVal>
          <c:yVal>
            <c:numRef>
              <c:f>ProjectPart1!$A$28:$A$38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3-46A4-9765-81EB85CA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58176"/>
        <c:axId val="658960472"/>
      </c:scatterChart>
      <c:valAx>
        <c:axId val="6589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4989063867016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0472"/>
        <c:crosses val="autoZero"/>
        <c:crossBetween val="midCat"/>
      </c:valAx>
      <c:valAx>
        <c:axId val="6589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Vs D (Experimental Vin =5V)</a:t>
            </a:r>
            <a:endParaRPr lang="en-US"/>
          </a:p>
        </c:rich>
      </c:tx>
      <c:layout>
        <c:manualLayout>
          <c:xMode val="edge"/>
          <c:yMode val="edge"/>
          <c:x val="0.267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90479468754925E-2"/>
          <c:y val="0.15263374485596709"/>
          <c:w val="0.88522008519426876"/>
          <c:h val="0.664636596351382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643263342082238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ProjectPart1!$O$14:$Y$14</c:f>
              <c:numCache>
                <c:formatCode>General</c:formatCode>
                <c:ptCount val="11"/>
                <c:pt idx="0">
                  <c:v>0.122</c:v>
                </c:pt>
                <c:pt idx="1">
                  <c:v>0.311</c:v>
                </c:pt>
                <c:pt idx="2">
                  <c:v>0.72899999999999998</c:v>
                </c:pt>
                <c:pt idx="3">
                  <c:v>1.1299999999999999</c:v>
                </c:pt>
                <c:pt idx="4">
                  <c:v>1.51</c:v>
                </c:pt>
                <c:pt idx="5">
                  <c:v>2.0099999999999998</c:v>
                </c:pt>
                <c:pt idx="6">
                  <c:v>2.52</c:v>
                </c:pt>
                <c:pt idx="7">
                  <c:v>3.03</c:v>
                </c:pt>
                <c:pt idx="8">
                  <c:v>3.53</c:v>
                </c:pt>
                <c:pt idx="9">
                  <c:v>4.03</c:v>
                </c:pt>
                <c:pt idx="10">
                  <c:v>4.28</c:v>
                </c:pt>
              </c:numCache>
            </c:numRef>
          </c:xVal>
          <c:yVal>
            <c:numRef>
              <c:f>ProjectPart1!$A$28:$A$38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A-47E9-BCC8-CAA34602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58176"/>
        <c:axId val="658960472"/>
      </c:scatterChart>
      <c:valAx>
        <c:axId val="6589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4989063867016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0472"/>
        <c:crosses val="autoZero"/>
        <c:crossBetween val="midCat"/>
      </c:valAx>
      <c:valAx>
        <c:axId val="6589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Vs D (Experimental Vin =4V)</a:t>
            </a:r>
            <a:endParaRPr lang="en-US"/>
          </a:p>
        </c:rich>
      </c:tx>
      <c:layout>
        <c:manualLayout>
          <c:xMode val="edge"/>
          <c:yMode val="edge"/>
          <c:x val="0.267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90479468754925E-2"/>
          <c:y val="0.15263374485596709"/>
          <c:w val="0.88522008519426876"/>
          <c:h val="0.664636596351382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643263342082238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ProjectPart1!$B$14:$L$14</c:f>
              <c:numCache>
                <c:formatCode>General</c:formatCode>
                <c:ptCount val="11"/>
                <c:pt idx="0">
                  <c:v>7.6999999999999999E-2</c:v>
                </c:pt>
                <c:pt idx="1">
                  <c:v>0.22500000000000001</c:v>
                </c:pt>
                <c:pt idx="2">
                  <c:v>0.56000000000000005</c:v>
                </c:pt>
                <c:pt idx="3">
                  <c:v>0.89</c:v>
                </c:pt>
                <c:pt idx="4">
                  <c:v>1.18</c:v>
                </c:pt>
                <c:pt idx="5">
                  <c:v>1.56</c:v>
                </c:pt>
                <c:pt idx="6">
                  <c:v>1.97</c:v>
                </c:pt>
                <c:pt idx="7">
                  <c:v>2.39</c:v>
                </c:pt>
                <c:pt idx="8">
                  <c:v>2.8</c:v>
                </c:pt>
                <c:pt idx="9">
                  <c:v>3.21</c:v>
                </c:pt>
                <c:pt idx="10">
                  <c:v>3.43</c:v>
                </c:pt>
              </c:numCache>
            </c:numRef>
          </c:xVal>
          <c:yVal>
            <c:numRef>
              <c:f>ProjectPart1!$A$28:$A$38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6-4B0B-9AC2-05F76F89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58176"/>
        <c:axId val="658960472"/>
      </c:scatterChart>
      <c:valAx>
        <c:axId val="6589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4989063867016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0472"/>
        <c:crosses val="autoZero"/>
        <c:crossBetween val="midCat"/>
      </c:valAx>
      <c:valAx>
        <c:axId val="6589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Vs D (Experimental Vin =3V)</a:t>
            </a:r>
            <a:endParaRPr lang="en-US"/>
          </a:p>
        </c:rich>
      </c:tx>
      <c:layout>
        <c:manualLayout>
          <c:xMode val="edge"/>
          <c:yMode val="edge"/>
          <c:x val="0.267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90479468754925E-2"/>
          <c:y val="0.15263374485596709"/>
          <c:w val="0.88522008519426876"/>
          <c:h val="0.664636596351382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643263342082238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ProjectPart1!$AB$5:$AL$5</c:f>
              <c:numCache>
                <c:formatCode>General</c:formatCode>
                <c:ptCount val="11"/>
                <c:pt idx="0">
                  <c:v>4.9000000000000002E-2</c:v>
                </c:pt>
                <c:pt idx="1">
                  <c:v>0.15</c:v>
                </c:pt>
                <c:pt idx="2">
                  <c:v>0.39200000000000002</c:v>
                </c:pt>
                <c:pt idx="3">
                  <c:v>0.63700000000000001</c:v>
                </c:pt>
                <c:pt idx="4">
                  <c:v>0.85899999999999999</c:v>
                </c:pt>
                <c:pt idx="5">
                  <c:v>1.1100000000000001</c:v>
                </c:pt>
                <c:pt idx="6">
                  <c:v>1.42</c:v>
                </c:pt>
                <c:pt idx="7">
                  <c:v>1.75</c:v>
                </c:pt>
                <c:pt idx="8">
                  <c:v>2.0699999999999998</c:v>
                </c:pt>
                <c:pt idx="9">
                  <c:v>2.4</c:v>
                </c:pt>
                <c:pt idx="10">
                  <c:v>2.56</c:v>
                </c:pt>
              </c:numCache>
            </c:numRef>
          </c:xVal>
          <c:yVal>
            <c:numRef>
              <c:f>ProjectPart1!$A$28:$A$38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5-426E-84BB-11C399C1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58176"/>
        <c:axId val="658960472"/>
      </c:scatterChart>
      <c:valAx>
        <c:axId val="6589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4989063867016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0472"/>
        <c:crosses val="autoZero"/>
        <c:crossBetween val="midCat"/>
      </c:valAx>
      <c:valAx>
        <c:axId val="6589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Vs D (Experimental Vin =2V)</a:t>
            </a:r>
            <a:endParaRPr lang="en-US"/>
          </a:p>
        </c:rich>
      </c:tx>
      <c:layout>
        <c:manualLayout>
          <c:xMode val="edge"/>
          <c:yMode val="edge"/>
          <c:x val="0.267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90479468754925E-2"/>
          <c:y val="0.15263374485596709"/>
          <c:w val="0.88522008519426876"/>
          <c:h val="0.664636596351382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643263342082238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ProjectPart1!$O$5:$Y$5</c:f>
              <c:numCache>
                <c:formatCode>General</c:formatCode>
                <c:ptCount val="11"/>
                <c:pt idx="0">
                  <c:v>2.5499999999999998E-2</c:v>
                </c:pt>
                <c:pt idx="1">
                  <c:v>8.3000000000000004E-2</c:v>
                </c:pt>
                <c:pt idx="2">
                  <c:v>0.2</c:v>
                </c:pt>
                <c:pt idx="3">
                  <c:v>0.39500000000000002</c:v>
                </c:pt>
                <c:pt idx="4">
                  <c:v>0.55000000000000004</c:v>
                </c:pt>
                <c:pt idx="5">
                  <c:v>0.7</c:v>
                </c:pt>
                <c:pt idx="6">
                  <c:v>0.88500000000000001</c:v>
                </c:pt>
                <c:pt idx="7">
                  <c:v>1.1160000000000001</c:v>
                </c:pt>
                <c:pt idx="8">
                  <c:v>1.34</c:v>
                </c:pt>
                <c:pt idx="9">
                  <c:v>1.58</c:v>
                </c:pt>
                <c:pt idx="10">
                  <c:v>1.69</c:v>
                </c:pt>
              </c:numCache>
            </c:numRef>
          </c:xVal>
          <c:yVal>
            <c:numRef>
              <c:f>ProjectPart1!$A$28:$A$38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C-4905-86E8-4B3CB814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58176"/>
        <c:axId val="658960472"/>
      </c:scatterChart>
      <c:valAx>
        <c:axId val="6589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4989063867016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0472"/>
        <c:crosses val="autoZero"/>
        <c:crossBetween val="midCat"/>
      </c:valAx>
      <c:valAx>
        <c:axId val="6589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Vs D (Experimental Vin =1V)</a:t>
            </a:r>
            <a:endParaRPr lang="en-US"/>
          </a:p>
        </c:rich>
      </c:tx>
      <c:layout>
        <c:manualLayout>
          <c:xMode val="edge"/>
          <c:yMode val="edge"/>
          <c:x val="0.267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90479468754925E-2"/>
          <c:y val="0.15263374485596709"/>
          <c:w val="0.88522008519426876"/>
          <c:h val="0.664636596351382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643263342082238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ProjectPart1!$B$5:$L$5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2.9000000000000001E-2</c:v>
                </c:pt>
                <c:pt idx="2">
                  <c:v>9.2999999999999999E-2</c:v>
                </c:pt>
                <c:pt idx="3">
                  <c:v>0.16900000000000001</c:v>
                </c:pt>
                <c:pt idx="4">
                  <c:v>0.245</c:v>
                </c:pt>
                <c:pt idx="5">
                  <c:v>0.31900000000000001</c:v>
                </c:pt>
                <c:pt idx="6">
                  <c:v>0.38700000000000001</c:v>
                </c:pt>
                <c:pt idx="7">
                  <c:v>0.48499999999999999</c:v>
                </c:pt>
                <c:pt idx="8">
                  <c:v>0.623</c:v>
                </c:pt>
                <c:pt idx="9">
                  <c:v>0.76400000000000001</c:v>
                </c:pt>
                <c:pt idx="10">
                  <c:v>0.83199999999999996</c:v>
                </c:pt>
              </c:numCache>
            </c:numRef>
          </c:xVal>
          <c:yVal>
            <c:numRef>
              <c:f>ProjectPart1!$A$28:$A$38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A-4AFE-AAAB-34F0918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58176"/>
        <c:axId val="658960472"/>
      </c:scatterChart>
      <c:valAx>
        <c:axId val="6589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4989063867016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0472"/>
        <c:crosses val="autoZero"/>
        <c:crossBetween val="midCat"/>
      </c:valAx>
      <c:valAx>
        <c:axId val="6589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Vout Vs D (Vin</a:t>
            </a:r>
            <a:r>
              <a:rPr lang="en-US" baseline="0"/>
              <a:t> = 2V)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42760279965004"/>
                  <c:y val="-2.3724846894138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Simulations!$G$3:$G$13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6.9000000000000006E-2</c:v>
                </c:pt>
                <c:pt idx="2">
                  <c:v>0.25900000000000001</c:v>
                </c:pt>
                <c:pt idx="3">
                  <c:v>0.44</c:v>
                </c:pt>
                <c:pt idx="4">
                  <c:v>0.59899999999999998</c:v>
                </c:pt>
                <c:pt idx="5">
                  <c:v>0.80800000000000005</c:v>
                </c:pt>
                <c:pt idx="6">
                  <c:v>1.1200000000000001</c:v>
                </c:pt>
                <c:pt idx="7">
                  <c:v>1.41</c:v>
                </c:pt>
                <c:pt idx="8">
                  <c:v>1.71</c:v>
                </c:pt>
                <c:pt idx="9">
                  <c:v>1.99</c:v>
                </c:pt>
                <c:pt idx="10">
                  <c:v>1.99</c:v>
                </c:pt>
              </c:numCache>
            </c:numRef>
          </c:xVal>
          <c:yVal>
            <c:numRef>
              <c:f>Simulations!$E$3:$E$13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5-4E75-9D73-D7D2112DB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53776"/>
        <c:axId val="648372408"/>
      </c:scatterChart>
      <c:valAx>
        <c:axId val="6479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72408"/>
        <c:crosses val="autoZero"/>
        <c:crossBetween val="midCat"/>
      </c:valAx>
      <c:valAx>
        <c:axId val="6483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Vout Vs D (Vin=3V)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87182852143483"/>
                  <c:y val="1.6882556131260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Simulations!$K$3:$K$13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0.105</c:v>
                </c:pt>
                <c:pt idx="2">
                  <c:v>0.39600000000000002</c:v>
                </c:pt>
                <c:pt idx="3">
                  <c:v>0.66200000000000003</c:v>
                </c:pt>
                <c:pt idx="4">
                  <c:v>0.93899999999999995</c:v>
                </c:pt>
                <c:pt idx="5">
                  <c:v>1.35</c:v>
                </c:pt>
                <c:pt idx="6">
                  <c:v>1.72</c:v>
                </c:pt>
                <c:pt idx="7">
                  <c:v>2.14</c:v>
                </c:pt>
                <c:pt idx="8">
                  <c:v>2.5299999999999998</c:v>
                </c:pt>
                <c:pt idx="9">
                  <c:v>2.98</c:v>
                </c:pt>
                <c:pt idx="10">
                  <c:v>2.98</c:v>
                </c:pt>
              </c:numCache>
            </c:numRef>
          </c:xVal>
          <c:yVal>
            <c:numRef>
              <c:f>Simulations!$I$3:$I$13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6-4E75-9928-F60E8215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05304"/>
        <c:axId val="655305960"/>
      </c:scatterChart>
      <c:valAx>
        <c:axId val="65530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05960"/>
        <c:crosses val="autoZero"/>
        <c:crossBetween val="midCat"/>
      </c:valAx>
      <c:valAx>
        <c:axId val="6553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0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Vout Vs D (Vin =4V)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09426946631671"/>
                  <c:y val="4.63145231846019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Simulations!$C$17:$C$27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0.13700000000000001</c:v>
                </c:pt>
                <c:pt idx="2">
                  <c:v>0.52500000000000002</c:v>
                </c:pt>
                <c:pt idx="3">
                  <c:v>0.88200000000000001</c:v>
                </c:pt>
                <c:pt idx="4">
                  <c:v>1.31</c:v>
                </c:pt>
                <c:pt idx="5">
                  <c:v>1.83</c:v>
                </c:pt>
                <c:pt idx="6">
                  <c:v>2.3199999999999998</c:v>
                </c:pt>
                <c:pt idx="7">
                  <c:v>2.81</c:v>
                </c:pt>
                <c:pt idx="8">
                  <c:v>3.32</c:v>
                </c:pt>
                <c:pt idx="9">
                  <c:v>3.95</c:v>
                </c:pt>
                <c:pt idx="10">
                  <c:v>3.98</c:v>
                </c:pt>
              </c:numCache>
            </c:numRef>
          </c:xVal>
          <c:yVal>
            <c:numRef>
              <c:f>Simulations!$A$17:$A$27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2-4E67-8118-96AE5C9B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96656"/>
        <c:axId val="656015088"/>
      </c:scatterChart>
      <c:valAx>
        <c:axId val="6531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layout>
            <c:manualLayout>
              <c:xMode val="edge"/>
              <c:yMode val="edge"/>
              <c:x val="0.4739363517060367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5088"/>
        <c:crosses val="autoZero"/>
        <c:crossBetween val="midCat"/>
      </c:valAx>
      <c:valAx>
        <c:axId val="6560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Simlated</a:t>
            </a:r>
            <a:r>
              <a:rPr lang="en-US" baseline="0"/>
              <a:t> Vout Vs D (Vin=5V)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20953630796152"/>
                  <c:y val="-1.6440653251676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Simulations!$G$17:$G$27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0.16200000000000001</c:v>
                </c:pt>
                <c:pt idx="2">
                  <c:v>0.63200000000000001</c:v>
                </c:pt>
                <c:pt idx="3">
                  <c:v>1.1100000000000001</c:v>
                </c:pt>
                <c:pt idx="4">
                  <c:v>1.68</c:v>
                </c:pt>
                <c:pt idx="5">
                  <c:v>2.2799999999999998</c:v>
                </c:pt>
                <c:pt idx="6">
                  <c:v>2.89</c:v>
                </c:pt>
                <c:pt idx="7">
                  <c:v>3.47</c:v>
                </c:pt>
                <c:pt idx="8">
                  <c:v>4.0599999999999996</c:v>
                </c:pt>
                <c:pt idx="9">
                  <c:v>4.8099999999999996</c:v>
                </c:pt>
                <c:pt idx="10">
                  <c:v>4.97</c:v>
                </c:pt>
              </c:numCache>
            </c:numRef>
          </c:xVal>
          <c:yVal>
            <c:numRef>
              <c:f>Simulations!$E$17:$E$27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A-4D23-A9A1-7B20F88C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01192"/>
        <c:axId val="801201848"/>
      </c:scatterChart>
      <c:valAx>
        <c:axId val="8012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01848"/>
        <c:crosses val="autoZero"/>
        <c:crossBetween val="midCat"/>
      </c:valAx>
      <c:valAx>
        <c:axId val="8012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Vout Vs  (Vin= 6V)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0984251968503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Simulations!$K$17:$K$27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0.183</c:v>
                </c:pt>
                <c:pt idx="2">
                  <c:v>0.73099999999999998</c:v>
                </c:pt>
                <c:pt idx="3">
                  <c:v>1.35</c:v>
                </c:pt>
                <c:pt idx="4">
                  <c:v>2.0099999999999998</c:v>
                </c:pt>
                <c:pt idx="5">
                  <c:v>2.7</c:v>
                </c:pt>
                <c:pt idx="6">
                  <c:v>3.4</c:v>
                </c:pt>
                <c:pt idx="7">
                  <c:v>4.09</c:v>
                </c:pt>
                <c:pt idx="8">
                  <c:v>4.8099999999999996</c:v>
                </c:pt>
                <c:pt idx="9">
                  <c:v>5.63</c:v>
                </c:pt>
                <c:pt idx="10">
                  <c:v>5.96</c:v>
                </c:pt>
              </c:numCache>
            </c:numRef>
          </c:xVal>
          <c:yVal>
            <c:numRef>
              <c:f>Simulations!$I$17:$I$27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F-4097-94B5-DA20C6F1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54560"/>
        <c:axId val="804954232"/>
      </c:scatterChart>
      <c:valAx>
        <c:axId val="8049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54232"/>
        <c:crosses val="autoZero"/>
        <c:crossBetween val="midCat"/>
      </c:valAx>
      <c:valAx>
        <c:axId val="8049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Vout Vs D (Vin= 7V)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98447069116361"/>
                  <c:y val="6.77785068533100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Simulations!$C$31:$C$41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0.192</c:v>
                </c:pt>
                <c:pt idx="2">
                  <c:v>0.80400000000000005</c:v>
                </c:pt>
                <c:pt idx="3">
                  <c:v>1.54</c:v>
                </c:pt>
                <c:pt idx="4">
                  <c:v>2.2999999999999998</c:v>
                </c:pt>
                <c:pt idx="5">
                  <c:v>3.13</c:v>
                </c:pt>
                <c:pt idx="6">
                  <c:v>3.91</c:v>
                </c:pt>
                <c:pt idx="7">
                  <c:v>4.7300000000000004</c:v>
                </c:pt>
                <c:pt idx="8">
                  <c:v>5.48</c:v>
                </c:pt>
                <c:pt idx="9">
                  <c:v>6.39</c:v>
                </c:pt>
                <c:pt idx="10">
                  <c:v>6.94</c:v>
                </c:pt>
              </c:numCache>
            </c:numRef>
          </c:xVal>
          <c:yVal>
            <c:numRef>
              <c:f>Simulations!$A$31:$A$41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32A-8CAF-1004C08BA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07528"/>
        <c:axId val="805395720"/>
      </c:scatterChart>
      <c:valAx>
        <c:axId val="80540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95720"/>
        <c:crosses val="autoZero"/>
        <c:crossBetween val="midCat"/>
      </c:valAx>
      <c:valAx>
        <c:axId val="8053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0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Vout Vs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5566439538676"/>
          <c:y val="0.14097301406309387"/>
          <c:w val="0.85503933326707238"/>
          <c:h val="0.52634488248832056"/>
        </c:manualLayout>
      </c:layout>
      <c:scatterChart>
        <c:scatterStyle val="lineMarker"/>
        <c:varyColors val="0"/>
        <c:ser>
          <c:idx val="0"/>
          <c:order val="0"/>
          <c:tx>
            <c:v>Vin= 1V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Simulations!$C$3:$C$13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3.3000000000000002E-2</c:v>
                </c:pt>
                <c:pt idx="2">
                  <c:v>0.123</c:v>
                </c:pt>
                <c:pt idx="3">
                  <c:v>0.216</c:v>
                </c:pt>
                <c:pt idx="4">
                  <c:v>0.29299999999999998</c:v>
                </c:pt>
                <c:pt idx="5">
                  <c:v>0.377</c:v>
                </c:pt>
                <c:pt idx="6">
                  <c:v>0.48199999999999998</c:v>
                </c:pt>
                <c:pt idx="7">
                  <c:v>0.67200000000000004</c:v>
                </c:pt>
                <c:pt idx="8">
                  <c:v>0.873</c:v>
                </c:pt>
                <c:pt idx="9">
                  <c:v>0.99399999999999999</c:v>
                </c:pt>
                <c:pt idx="10">
                  <c:v>0.995</c:v>
                </c:pt>
              </c:numCache>
            </c:numRef>
          </c:xVal>
          <c:yVal>
            <c:numRef>
              <c:f>Simulations!$A$3:$A$13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8-41A7-A8A4-F583B678CC85}"/>
            </c:ext>
          </c:extLst>
        </c:ser>
        <c:ser>
          <c:idx val="1"/>
          <c:order val="1"/>
          <c:tx>
            <c:v>Vin= 2V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Simulations!$G$3:$G$13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6.9000000000000006E-2</c:v>
                </c:pt>
                <c:pt idx="2">
                  <c:v>0.25900000000000001</c:v>
                </c:pt>
                <c:pt idx="3">
                  <c:v>0.44</c:v>
                </c:pt>
                <c:pt idx="4">
                  <c:v>0.59899999999999998</c:v>
                </c:pt>
                <c:pt idx="5">
                  <c:v>0.80800000000000005</c:v>
                </c:pt>
                <c:pt idx="6">
                  <c:v>1.1200000000000001</c:v>
                </c:pt>
                <c:pt idx="7">
                  <c:v>1.41</c:v>
                </c:pt>
                <c:pt idx="8">
                  <c:v>1.71</c:v>
                </c:pt>
                <c:pt idx="9">
                  <c:v>1.99</c:v>
                </c:pt>
                <c:pt idx="10">
                  <c:v>1.99</c:v>
                </c:pt>
              </c:numCache>
            </c:numRef>
          </c:xVal>
          <c:yVal>
            <c:numRef>
              <c:f>Simulations!$A$3:$A$13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8-41A7-A8A4-F583B678CC85}"/>
            </c:ext>
          </c:extLst>
        </c:ser>
        <c:ser>
          <c:idx val="2"/>
          <c:order val="2"/>
          <c:tx>
            <c:v>Vin= 3V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Simulations!$K$3:$K$13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0.105</c:v>
                </c:pt>
                <c:pt idx="2">
                  <c:v>0.39600000000000002</c:v>
                </c:pt>
                <c:pt idx="3">
                  <c:v>0.66200000000000003</c:v>
                </c:pt>
                <c:pt idx="4">
                  <c:v>0.93899999999999995</c:v>
                </c:pt>
                <c:pt idx="5">
                  <c:v>1.35</c:v>
                </c:pt>
                <c:pt idx="6">
                  <c:v>1.72</c:v>
                </c:pt>
                <c:pt idx="7">
                  <c:v>2.14</c:v>
                </c:pt>
                <c:pt idx="8">
                  <c:v>2.5299999999999998</c:v>
                </c:pt>
                <c:pt idx="9">
                  <c:v>2.98</c:v>
                </c:pt>
                <c:pt idx="10">
                  <c:v>2.98</c:v>
                </c:pt>
              </c:numCache>
            </c:numRef>
          </c:xVal>
          <c:yVal>
            <c:numRef>
              <c:f>Simulations!$A$3:$A$13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8-41A7-A8A4-F583B678CC85}"/>
            </c:ext>
          </c:extLst>
        </c:ser>
        <c:ser>
          <c:idx val="3"/>
          <c:order val="3"/>
          <c:tx>
            <c:v>Vin= 4V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Simulations!$C$17:$C$27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0.13700000000000001</c:v>
                </c:pt>
                <c:pt idx="2">
                  <c:v>0.52500000000000002</c:v>
                </c:pt>
                <c:pt idx="3">
                  <c:v>0.88200000000000001</c:v>
                </c:pt>
                <c:pt idx="4">
                  <c:v>1.31</c:v>
                </c:pt>
                <c:pt idx="5">
                  <c:v>1.83</c:v>
                </c:pt>
                <c:pt idx="6">
                  <c:v>2.3199999999999998</c:v>
                </c:pt>
                <c:pt idx="7">
                  <c:v>2.81</c:v>
                </c:pt>
                <c:pt idx="8">
                  <c:v>3.32</c:v>
                </c:pt>
                <c:pt idx="9">
                  <c:v>3.95</c:v>
                </c:pt>
                <c:pt idx="10">
                  <c:v>3.98</c:v>
                </c:pt>
              </c:numCache>
            </c:numRef>
          </c:xVal>
          <c:yVal>
            <c:numRef>
              <c:f>Simulations!$A$17:$A$27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48-41A7-A8A4-F583B678CC85}"/>
            </c:ext>
          </c:extLst>
        </c:ser>
        <c:ser>
          <c:idx val="4"/>
          <c:order val="4"/>
          <c:tx>
            <c:v>Vin= 5V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Simulations!$G$17:$G$27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0.16200000000000001</c:v>
                </c:pt>
                <c:pt idx="2">
                  <c:v>0.63200000000000001</c:v>
                </c:pt>
                <c:pt idx="3">
                  <c:v>1.1100000000000001</c:v>
                </c:pt>
                <c:pt idx="4">
                  <c:v>1.68</c:v>
                </c:pt>
                <c:pt idx="5">
                  <c:v>2.2799999999999998</c:v>
                </c:pt>
                <c:pt idx="6">
                  <c:v>2.89</c:v>
                </c:pt>
                <c:pt idx="7">
                  <c:v>3.47</c:v>
                </c:pt>
                <c:pt idx="8">
                  <c:v>4.0599999999999996</c:v>
                </c:pt>
                <c:pt idx="9">
                  <c:v>4.8099999999999996</c:v>
                </c:pt>
                <c:pt idx="10">
                  <c:v>4.97</c:v>
                </c:pt>
              </c:numCache>
            </c:numRef>
          </c:xVal>
          <c:yVal>
            <c:numRef>
              <c:f>Simulations!$A$3:$A$13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48-41A7-A8A4-F583B678CC85}"/>
            </c:ext>
          </c:extLst>
        </c:ser>
        <c:ser>
          <c:idx val="5"/>
          <c:order val="5"/>
          <c:tx>
            <c:v>Vin= 6V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Simulations!$K$17:$K$27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0.183</c:v>
                </c:pt>
                <c:pt idx="2">
                  <c:v>0.73099999999999998</c:v>
                </c:pt>
                <c:pt idx="3">
                  <c:v>1.35</c:v>
                </c:pt>
                <c:pt idx="4">
                  <c:v>2.0099999999999998</c:v>
                </c:pt>
                <c:pt idx="5">
                  <c:v>2.7</c:v>
                </c:pt>
                <c:pt idx="6">
                  <c:v>3.4</c:v>
                </c:pt>
                <c:pt idx="7">
                  <c:v>4.09</c:v>
                </c:pt>
                <c:pt idx="8">
                  <c:v>4.8099999999999996</c:v>
                </c:pt>
                <c:pt idx="9">
                  <c:v>5.63</c:v>
                </c:pt>
                <c:pt idx="10">
                  <c:v>5.96</c:v>
                </c:pt>
              </c:numCache>
            </c:numRef>
          </c:xVal>
          <c:yVal>
            <c:numRef>
              <c:f>Simulations!$I$17:$I$27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48-41A7-A8A4-F583B678CC85}"/>
            </c:ext>
          </c:extLst>
        </c:ser>
        <c:ser>
          <c:idx val="6"/>
          <c:order val="6"/>
          <c:tx>
            <c:v>Vin= 7V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Simulations!$C$31:$C$41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0.192</c:v>
                </c:pt>
                <c:pt idx="2">
                  <c:v>0.80400000000000005</c:v>
                </c:pt>
                <c:pt idx="3">
                  <c:v>1.54</c:v>
                </c:pt>
                <c:pt idx="4">
                  <c:v>2.2999999999999998</c:v>
                </c:pt>
                <c:pt idx="5">
                  <c:v>3.13</c:v>
                </c:pt>
                <c:pt idx="6">
                  <c:v>3.91</c:v>
                </c:pt>
                <c:pt idx="7">
                  <c:v>4.7300000000000004</c:v>
                </c:pt>
                <c:pt idx="8">
                  <c:v>5.48</c:v>
                </c:pt>
                <c:pt idx="9">
                  <c:v>6.39</c:v>
                </c:pt>
                <c:pt idx="10">
                  <c:v>6.94</c:v>
                </c:pt>
              </c:numCache>
            </c:numRef>
          </c:xVal>
          <c:yVal>
            <c:numRef>
              <c:f>Simulations!$A$3:$A$13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48-41A7-A8A4-F583B678C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82136"/>
        <c:axId val="654879184"/>
      </c:scatterChart>
      <c:valAx>
        <c:axId val="65488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0.47244897246886691"/>
              <c:y val="0.71341520208063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79184"/>
        <c:crosses val="autoZero"/>
        <c:crossBetween val="midCat"/>
      </c:valAx>
      <c:valAx>
        <c:axId val="6548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5.4585846317082694E-2"/>
          <c:y val="0.74914307341676334"/>
          <c:w val="0.83763698541889842"/>
          <c:h val="0.2508569838120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Vs D (Experimental Vin =7V)</a:t>
            </a:r>
            <a:endParaRPr lang="en-US"/>
          </a:p>
        </c:rich>
      </c:tx>
      <c:layout>
        <c:manualLayout>
          <c:xMode val="edge"/>
          <c:yMode val="edge"/>
          <c:x val="0.267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90479468754925E-2"/>
          <c:y val="0.15263374485596709"/>
          <c:w val="0.88522008519426876"/>
          <c:h val="0.664636596351382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643263342082238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ProjectPart1!$C$28:$C$38</c:f>
              <c:numCache>
                <c:formatCode>General</c:formatCode>
                <c:ptCount val="11"/>
                <c:pt idx="0">
                  <c:v>0.15</c:v>
                </c:pt>
                <c:pt idx="1">
                  <c:v>0.4</c:v>
                </c:pt>
                <c:pt idx="2">
                  <c:v>0.9</c:v>
                </c:pt>
                <c:pt idx="3">
                  <c:v>1.38</c:v>
                </c:pt>
                <c:pt idx="4">
                  <c:v>1.87</c:v>
                </c:pt>
                <c:pt idx="5">
                  <c:v>2.4700000000000002</c:v>
                </c:pt>
                <c:pt idx="6">
                  <c:v>3.06</c:v>
                </c:pt>
                <c:pt idx="7">
                  <c:v>3.65</c:v>
                </c:pt>
                <c:pt idx="8">
                  <c:v>4.26</c:v>
                </c:pt>
                <c:pt idx="9">
                  <c:v>4.8499999999999996</c:v>
                </c:pt>
                <c:pt idx="10">
                  <c:v>5.0999999999999996</c:v>
                </c:pt>
              </c:numCache>
            </c:numRef>
          </c:xVal>
          <c:yVal>
            <c:numRef>
              <c:f>ProjectPart1!$A$28:$A$38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EA-43E5-8C05-B1DB2AAF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58176"/>
        <c:axId val="658960472"/>
      </c:scatterChart>
      <c:valAx>
        <c:axId val="6589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4989063867016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0472"/>
        <c:crosses val="autoZero"/>
        <c:crossBetween val="midCat"/>
      </c:valAx>
      <c:valAx>
        <c:axId val="6589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27</xdr:row>
      <xdr:rowOff>102870</xdr:rowOff>
    </xdr:from>
    <xdr:to>
      <xdr:col>8</xdr:col>
      <xdr:colOff>83820</xdr:colOff>
      <xdr:row>43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E2908-5D42-4D2C-B05B-789FEBBF6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27</xdr:row>
      <xdr:rowOff>87630</xdr:rowOff>
    </xdr:from>
    <xdr:to>
      <xdr:col>13</xdr:col>
      <xdr:colOff>533400</xdr:colOff>
      <xdr:row>43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769A4-BFC1-48F9-BB6E-E879ED41C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27</xdr:row>
      <xdr:rowOff>72390</xdr:rowOff>
    </xdr:from>
    <xdr:to>
      <xdr:col>21</xdr:col>
      <xdr:colOff>266700</xdr:colOff>
      <xdr:row>43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E9072-EF04-4C82-94CD-F8159CB2D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289560</xdr:colOff>
      <xdr:row>27</xdr:row>
      <xdr:rowOff>49530</xdr:rowOff>
    </xdr:from>
    <xdr:to>
      <xdr:col>28</xdr:col>
      <xdr:colOff>594360</xdr:colOff>
      <xdr:row>43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0EC057-561A-481D-BC0F-9401724F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213360</xdr:colOff>
      <xdr:row>44</xdr:row>
      <xdr:rowOff>11430</xdr:rowOff>
    </xdr:from>
    <xdr:to>
      <xdr:col>8</xdr:col>
      <xdr:colOff>83820</xdr:colOff>
      <xdr:row>59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E231DF-6E33-41DC-8AEF-976FB5CE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175260</xdr:colOff>
      <xdr:row>44</xdr:row>
      <xdr:rowOff>26670</xdr:rowOff>
    </xdr:from>
    <xdr:to>
      <xdr:col>13</xdr:col>
      <xdr:colOff>525780</xdr:colOff>
      <xdr:row>59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BF081-99FC-4B22-A178-7E35477CF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579120</xdr:colOff>
      <xdr:row>44</xdr:row>
      <xdr:rowOff>19050</xdr:rowOff>
    </xdr:from>
    <xdr:to>
      <xdr:col>21</xdr:col>
      <xdr:colOff>274320</xdr:colOff>
      <xdr:row>59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C3A6D-C3AA-4A16-A9AF-0670D4561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60960</xdr:colOff>
      <xdr:row>64</xdr:row>
      <xdr:rowOff>83820</xdr:rowOff>
    </xdr:from>
    <xdr:to>
      <xdr:col>6</xdr:col>
      <xdr:colOff>350520</xdr:colOff>
      <xdr:row>83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67E885-E2E9-4143-ACFC-FA833EEA5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18</xdr:row>
      <xdr:rowOff>137160</xdr:rowOff>
    </xdr:from>
    <xdr:to>
      <xdr:col>24</xdr:col>
      <xdr:colOff>205740</xdr:colOff>
      <xdr:row>27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DB8A9-D256-40F1-B631-9128E039C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60960</xdr:colOff>
      <xdr:row>18</xdr:row>
      <xdr:rowOff>68580</xdr:rowOff>
    </xdr:from>
    <xdr:to>
      <xdr:col>35</xdr:col>
      <xdr:colOff>38100</xdr:colOff>
      <xdr:row>27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81EF3-C1F2-4833-9D0C-2038BB118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205740</xdr:colOff>
      <xdr:row>18</xdr:row>
      <xdr:rowOff>38100</xdr:rowOff>
    </xdr:from>
    <xdr:to>
      <xdr:col>44</xdr:col>
      <xdr:colOff>45720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AB2ED-3028-480B-92A4-2D3DC3DC8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266700</xdr:colOff>
      <xdr:row>28</xdr:row>
      <xdr:rowOff>167640</xdr:rowOff>
    </xdr:from>
    <xdr:to>
      <xdr:col>24</xdr:col>
      <xdr:colOff>213360</xdr:colOff>
      <xdr:row>45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5E5F0-E1E7-4228-BD71-E09EDADC3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350520</xdr:colOff>
      <xdr:row>28</xdr:row>
      <xdr:rowOff>175260</xdr:rowOff>
    </xdr:from>
    <xdr:to>
      <xdr:col>34</xdr:col>
      <xdr:colOff>327660</xdr:colOff>
      <xdr:row>45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39BF9-8AA6-4765-ADE1-2897CD20A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167640</xdr:colOff>
      <xdr:row>29</xdr:row>
      <xdr:rowOff>15240</xdr:rowOff>
    </xdr:from>
    <xdr:to>
      <xdr:col>44</xdr:col>
      <xdr:colOff>7620</xdr:colOff>
      <xdr:row>45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3E81A2-BB42-40B3-A808-A81F695BE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205740</xdr:colOff>
      <xdr:row>46</xdr:row>
      <xdr:rowOff>38100</xdr:rowOff>
    </xdr:from>
    <xdr:to>
      <xdr:col>24</xdr:col>
      <xdr:colOff>152400</xdr:colOff>
      <xdr:row>63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F2640C-7767-4E3B-85FE-ACF0D9BDF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7349-6DE9-4C94-A654-D5B6D79993A3}">
  <dimension ref="A1:K41"/>
  <sheetViews>
    <sheetView topLeftCell="A57" workbookViewId="0">
      <selection activeCell="I69" sqref="I69"/>
    </sheetView>
  </sheetViews>
  <sheetFormatPr defaultRowHeight="14.4" x14ac:dyDescent="0.3"/>
  <cols>
    <col min="1" max="1" width="14.6640625" bestFit="1" customWidth="1"/>
    <col min="2" max="2" width="15.88671875" bestFit="1" customWidth="1"/>
    <col min="3" max="3" width="15.33203125" bestFit="1" customWidth="1"/>
    <col min="4" max="4" width="15.88671875" customWidth="1"/>
    <col min="5" max="5" width="12.5546875" bestFit="1" customWidth="1"/>
    <col min="6" max="6" width="15.88671875" bestFit="1" customWidth="1"/>
    <col min="7" max="7" width="15.33203125" bestFit="1" customWidth="1"/>
    <col min="9" max="9" width="12.5546875" bestFit="1" customWidth="1"/>
    <col min="10" max="10" width="15.88671875" bestFit="1" customWidth="1"/>
    <col min="11" max="11" width="15.33203125" bestFit="1" customWidth="1"/>
  </cols>
  <sheetData>
    <row r="1" spans="1:11" ht="15.6" x14ac:dyDescent="0.35">
      <c r="A1" s="15" t="s">
        <v>1</v>
      </c>
      <c r="B1" s="15"/>
      <c r="C1" s="15"/>
      <c r="E1" s="15" t="s">
        <v>2</v>
      </c>
      <c r="F1" s="15"/>
      <c r="G1" s="15"/>
      <c r="I1" s="15" t="s">
        <v>5</v>
      </c>
      <c r="J1" s="15"/>
      <c r="K1" s="15"/>
    </row>
    <row r="2" spans="1:11" ht="15.6" x14ac:dyDescent="0.35">
      <c r="A2" s="2" t="s">
        <v>0</v>
      </c>
      <c r="B2" s="2" t="s">
        <v>3</v>
      </c>
      <c r="C2" s="2" t="s">
        <v>4</v>
      </c>
      <c r="E2" s="2" t="s">
        <v>0</v>
      </c>
      <c r="F2" s="2" t="s">
        <v>3</v>
      </c>
      <c r="G2" s="2" t="s">
        <v>4</v>
      </c>
      <c r="I2" s="2" t="s">
        <v>0</v>
      </c>
      <c r="J2" s="2" t="s">
        <v>3</v>
      </c>
      <c r="K2" s="2" t="s">
        <v>4</v>
      </c>
    </row>
    <row r="3" spans="1:11" x14ac:dyDescent="0.3">
      <c r="A3" s="1">
        <v>5</v>
      </c>
      <c r="B3" s="1">
        <f t="shared" ref="B3:B13" si="0">1*(A3/100)</f>
        <v>0.05</v>
      </c>
      <c r="C3" s="1">
        <v>3.0000000000000001E-3</v>
      </c>
      <c r="E3" s="3">
        <v>5</v>
      </c>
      <c r="F3" s="1">
        <f>2*(E3/100)</f>
        <v>0.1</v>
      </c>
      <c r="G3" s="3">
        <v>5.0000000000000001E-3</v>
      </c>
      <c r="I3" s="3">
        <v>5</v>
      </c>
      <c r="J3" s="1">
        <f t="shared" ref="J3:J13" si="1">3*(I3/100)</f>
        <v>0.15000000000000002</v>
      </c>
      <c r="K3" s="3">
        <v>6.0000000000000001E-3</v>
      </c>
    </row>
    <row r="4" spans="1:11" x14ac:dyDescent="0.3">
      <c r="A4" s="1">
        <v>10</v>
      </c>
      <c r="B4" s="1">
        <f t="shared" si="0"/>
        <v>0.1</v>
      </c>
      <c r="C4" s="1">
        <v>3.3000000000000002E-2</v>
      </c>
      <c r="E4" s="1">
        <v>10</v>
      </c>
      <c r="F4" s="1">
        <f>2*(E4/100)</f>
        <v>0.2</v>
      </c>
      <c r="G4" s="1">
        <v>6.9000000000000006E-2</v>
      </c>
      <c r="I4" s="1">
        <v>10</v>
      </c>
      <c r="J4" s="1">
        <f t="shared" si="1"/>
        <v>0.30000000000000004</v>
      </c>
      <c r="K4" s="1">
        <v>0.105</v>
      </c>
    </row>
    <row r="5" spans="1:11" x14ac:dyDescent="0.3">
      <c r="A5" s="1">
        <v>20</v>
      </c>
      <c r="B5" s="1">
        <f t="shared" si="0"/>
        <v>0.2</v>
      </c>
      <c r="C5" s="1">
        <v>0.123</v>
      </c>
      <c r="E5" s="1">
        <v>20</v>
      </c>
      <c r="F5" s="1">
        <f t="shared" ref="F5:F13" si="2">2*(E5/100)</f>
        <v>0.4</v>
      </c>
      <c r="G5" s="1">
        <v>0.25900000000000001</v>
      </c>
      <c r="I5" s="1">
        <v>20</v>
      </c>
      <c r="J5" s="1">
        <f t="shared" si="1"/>
        <v>0.60000000000000009</v>
      </c>
      <c r="K5" s="1">
        <v>0.39600000000000002</v>
      </c>
    </row>
    <row r="6" spans="1:11" x14ac:dyDescent="0.3">
      <c r="A6" s="1">
        <v>30</v>
      </c>
      <c r="B6" s="1">
        <f t="shared" si="0"/>
        <v>0.3</v>
      </c>
      <c r="C6" s="1">
        <v>0.216</v>
      </c>
      <c r="E6" s="1">
        <v>30</v>
      </c>
      <c r="F6" s="1">
        <f t="shared" si="2"/>
        <v>0.6</v>
      </c>
      <c r="G6" s="1">
        <v>0.44</v>
      </c>
      <c r="I6" s="1">
        <v>30</v>
      </c>
      <c r="J6" s="1">
        <f t="shared" si="1"/>
        <v>0.89999999999999991</v>
      </c>
      <c r="K6" s="1">
        <v>0.66200000000000003</v>
      </c>
    </row>
    <row r="7" spans="1:11" x14ac:dyDescent="0.3">
      <c r="A7" s="1">
        <v>40</v>
      </c>
      <c r="B7" s="1">
        <f t="shared" si="0"/>
        <v>0.4</v>
      </c>
      <c r="C7" s="1">
        <v>0.29299999999999998</v>
      </c>
      <c r="E7" s="1">
        <v>40</v>
      </c>
      <c r="F7" s="1">
        <f t="shared" si="2"/>
        <v>0.8</v>
      </c>
      <c r="G7" s="1">
        <v>0.59899999999999998</v>
      </c>
      <c r="I7" s="1">
        <v>40</v>
      </c>
      <c r="J7" s="1">
        <f t="shared" si="1"/>
        <v>1.2000000000000002</v>
      </c>
      <c r="K7" s="1">
        <v>0.93899999999999995</v>
      </c>
    </row>
    <row r="8" spans="1:11" x14ac:dyDescent="0.3">
      <c r="A8" s="1">
        <v>50</v>
      </c>
      <c r="B8" s="1">
        <f t="shared" si="0"/>
        <v>0.5</v>
      </c>
      <c r="C8" s="1">
        <v>0.377</v>
      </c>
      <c r="E8" s="1">
        <v>50</v>
      </c>
      <c r="F8" s="1">
        <f t="shared" si="2"/>
        <v>1</v>
      </c>
      <c r="G8" s="1">
        <v>0.80800000000000005</v>
      </c>
      <c r="I8" s="1">
        <v>50</v>
      </c>
      <c r="J8" s="1">
        <f t="shared" si="1"/>
        <v>1.5</v>
      </c>
      <c r="K8" s="1">
        <v>1.35</v>
      </c>
    </row>
    <row r="9" spans="1:11" x14ac:dyDescent="0.3">
      <c r="A9" s="1">
        <v>60</v>
      </c>
      <c r="B9" s="1">
        <f t="shared" si="0"/>
        <v>0.6</v>
      </c>
      <c r="C9" s="1">
        <v>0.48199999999999998</v>
      </c>
      <c r="E9" s="1">
        <v>60</v>
      </c>
      <c r="F9" s="1">
        <f t="shared" si="2"/>
        <v>1.2</v>
      </c>
      <c r="G9" s="1">
        <v>1.1200000000000001</v>
      </c>
      <c r="I9" s="1">
        <v>60</v>
      </c>
      <c r="J9" s="1">
        <f t="shared" si="1"/>
        <v>1.7999999999999998</v>
      </c>
      <c r="K9" s="1">
        <v>1.72</v>
      </c>
    </row>
    <row r="10" spans="1:11" x14ac:dyDescent="0.3">
      <c r="A10" s="1">
        <v>70</v>
      </c>
      <c r="B10" s="1">
        <f t="shared" si="0"/>
        <v>0.7</v>
      </c>
      <c r="C10" s="1">
        <v>0.67200000000000004</v>
      </c>
      <c r="E10" s="1">
        <v>70</v>
      </c>
      <c r="F10" s="1">
        <f t="shared" si="2"/>
        <v>1.4</v>
      </c>
      <c r="G10" s="1">
        <v>1.41</v>
      </c>
      <c r="I10" s="1">
        <v>70</v>
      </c>
      <c r="J10" s="1">
        <f t="shared" si="1"/>
        <v>2.0999999999999996</v>
      </c>
      <c r="K10" s="1">
        <v>2.14</v>
      </c>
    </row>
    <row r="11" spans="1:11" x14ac:dyDescent="0.3">
      <c r="A11" s="1">
        <v>80</v>
      </c>
      <c r="B11" s="1">
        <f t="shared" si="0"/>
        <v>0.8</v>
      </c>
      <c r="C11" s="1">
        <v>0.873</v>
      </c>
      <c r="E11" s="1">
        <v>80</v>
      </c>
      <c r="F11" s="1">
        <f t="shared" si="2"/>
        <v>1.6</v>
      </c>
      <c r="G11" s="1">
        <v>1.71</v>
      </c>
      <c r="I11" s="1">
        <v>80</v>
      </c>
      <c r="J11" s="1">
        <f t="shared" si="1"/>
        <v>2.4000000000000004</v>
      </c>
      <c r="K11" s="1">
        <v>2.5299999999999998</v>
      </c>
    </row>
    <row r="12" spans="1:11" x14ac:dyDescent="0.3">
      <c r="A12" s="1">
        <v>90</v>
      </c>
      <c r="B12" s="1">
        <f t="shared" si="0"/>
        <v>0.9</v>
      </c>
      <c r="C12" s="1">
        <v>0.99399999999999999</v>
      </c>
      <c r="E12" s="1">
        <v>90</v>
      </c>
      <c r="F12" s="1">
        <f t="shared" si="2"/>
        <v>1.8</v>
      </c>
      <c r="G12" s="1">
        <v>1.99</v>
      </c>
      <c r="I12" s="1">
        <v>90</v>
      </c>
      <c r="J12" s="1">
        <f t="shared" si="1"/>
        <v>2.7</v>
      </c>
      <c r="K12" s="1">
        <v>2.98</v>
      </c>
    </row>
    <row r="13" spans="1:11" x14ac:dyDescent="0.3">
      <c r="A13" s="5">
        <v>95</v>
      </c>
      <c r="B13" s="5">
        <f t="shared" si="0"/>
        <v>0.95</v>
      </c>
      <c r="C13" s="1">
        <v>0.995</v>
      </c>
      <c r="E13" s="5">
        <v>95</v>
      </c>
      <c r="F13" s="5">
        <f t="shared" si="2"/>
        <v>1.9</v>
      </c>
      <c r="G13" s="1">
        <v>1.99</v>
      </c>
      <c r="I13" s="5">
        <v>95</v>
      </c>
      <c r="J13" s="5">
        <f t="shared" si="1"/>
        <v>2.8499999999999996</v>
      </c>
      <c r="K13" s="1">
        <v>2.98</v>
      </c>
    </row>
    <row r="15" spans="1:11" ht="15.6" x14ac:dyDescent="0.35">
      <c r="A15" s="15" t="s">
        <v>6</v>
      </c>
      <c r="B15" s="15"/>
      <c r="C15" s="15"/>
      <c r="E15" s="15" t="s">
        <v>7</v>
      </c>
      <c r="F15" s="15"/>
      <c r="G15" s="15"/>
      <c r="I15" s="15" t="s">
        <v>8</v>
      </c>
      <c r="J15" s="15"/>
      <c r="K15" s="15"/>
    </row>
    <row r="16" spans="1:11" ht="15.6" x14ac:dyDescent="0.35">
      <c r="A16" s="2" t="s">
        <v>0</v>
      </c>
      <c r="B16" s="2" t="s">
        <v>3</v>
      </c>
      <c r="C16" s="2" t="s">
        <v>4</v>
      </c>
      <c r="E16" s="2" t="s">
        <v>0</v>
      </c>
      <c r="F16" s="2" t="s">
        <v>3</v>
      </c>
      <c r="G16" s="2" t="s">
        <v>4</v>
      </c>
      <c r="I16" s="2" t="s">
        <v>0</v>
      </c>
      <c r="J16" s="2" t="s">
        <v>3</v>
      </c>
      <c r="K16" s="2" t="s">
        <v>4</v>
      </c>
    </row>
    <row r="17" spans="1:11" s="4" customFormat="1" x14ac:dyDescent="0.3">
      <c r="A17" s="3">
        <v>5</v>
      </c>
      <c r="B17" s="1">
        <f t="shared" ref="B17:B27" si="3">4*(A17/100)</f>
        <v>0.2</v>
      </c>
      <c r="C17" s="3">
        <v>6.0000000000000001E-3</v>
      </c>
      <c r="E17" s="3">
        <v>5</v>
      </c>
      <c r="F17" s="1">
        <f>5*(E17/100)</f>
        <v>0.25</v>
      </c>
      <c r="G17" s="3">
        <v>6.0000000000000001E-3</v>
      </c>
      <c r="I17" s="3">
        <v>5</v>
      </c>
      <c r="J17" s="1">
        <f>6*(I17/100)</f>
        <v>0.30000000000000004</v>
      </c>
      <c r="K17" s="3">
        <v>7.0000000000000001E-3</v>
      </c>
    </row>
    <row r="18" spans="1:11" x14ac:dyDescent="0.3">
      <c r="A18" s="1">
        <v>10</v>
      </c>
      <c r="B18" s="1">
        <f t="shared" si="3"/>
        <v>0.4</v>
      </c>
      <c r="C18" s="1">
        <v>0.13700000000000001</v>
      </c>
      <c r="E18" s="1">
        <v>10</v>
      </c>
      <c r="F18" s="1">
        <f>5*(E18/100)</f>
        <v>0.5</v>
      </c>
      <c r="G18" s="1">
        <v>0.16200000000000001</v>
      </c>
      <c r="I18" s="1">
        <v>10</v>
      </c>
      <c r="J18" s="1">
        <f>6*(I18/100)</f>
        <v>0.60000000000000009</v>
      </c>
      <c r="K18" s="1">
        <v>0.183</v>
      </c>
    </row>
    <row r="19" spans="1:11" x14ac:dyDescent="0.3">
      <c r="A19" s="1">
        <v>20</v>
      </c>
      <c r="B19" s="1">
        <f t="shared" si="3"/>
        <v>0.8</v>
      </c>
      <c r="C19" s="1">
        <v>0.52500000000000002</v>
      </c>
      <c r="E19" s="1">
        <v>20</v>
      </c>
      <c r="F19" s="1">
        <f t="shared" ref="F19:F24" si="4">5*(E19/100)</f>
        <v>1</v>
      </c>
      <c r="G19" s="1">
        <v>0.63200000000000001</v>
      </c>
      <c r="I19" s="1">
        <v>20</v>
      </c>
      <c r="J19" s="1">
        <f t="shared" ref="J19:J27" si="5">6*(I19/100)</f>
        <v>1.2000000000000002</v>
      </c>
      <c r="K19" s="1">
        <v>0.73099999999999998</v>
      </c>
    </row>
    <row r="20" spans="1:11" x14ac:dyDescent="0.3">
      <c r="A20" s="1">
        <v>30</v>
      </c>
      <c r="B20" s="1">
        <f t="shared" si="3"/>
        <v>1.2</v>
      </c>
      <c r="C20" s="1">
        <v>0.88200000000000001</v>
      </c>
      <c r="E20" s="1">
        <v>30</v>
      </c>
      <c r="F20" s="1">
        <f t="shared" si="4"/>
        <v>1.5</v>
      </c>
      <c r="G20" s="1">
        <v>1.1100000000000001</v>
      </c>
      <c r="I20" s="1">
        <v>30</v>
      </c>
      <c r="J20" s="1">
        <f t="shared" si="5"/>
        <v>1.7999999999999998</v>
      </c>
      <c r="K20" s="1">
        <v>1.35</v>
      </c>
    </row>
    <row r="21" spans="1:11" x14ac:dyDescent="0.3">
      <c r="A21" s="1">
        <v>40</v>
      </c>
      <c r="B21" s="1">
        <f t="shared" si="3"/>
        <v>1.6</v>
      </c>
      <c r="C21" s="1">
        <v>1.31</v>
      </c>
      <c r="E21" s="1">
        <v>40</v>
      </c>
      <c r="F21" s="1">
        <f t="shared" si="4"/>
        <v>2</v>
      </c>
      <c r="G21" s="1">
        <v>1.68</v>
      </c>
      <c r="I21" s="1">
        <v>40</v>
      </c>
      <c r="J21" s="1">
        <f t="shared" si="5"/>
        <v>2.4000000000000004</v>
      </c>
      <c r="K21" s="1">
        <v>2.0099999999999998</v>
      </c>
    </row>
    <row r="22" spans="1:11" x14ac:dyDescent="0.3">
      <c r="A22" s="1">
        <v>50</v>
      </c>
      <c r="B22" s="1">
        <f t="shared" si="3"/>
        <v>2</v>
      </c>
      <c r="C22" s="1">
        <v>1.83</v>
      </c>
      <c r="E22" s="1">
        <v>50</v>
      </c>
      <c r="F22" s="1">
        <f t="shared" si="4"/>
        <v>2.5</v>
      </c>
      <c r="G22" s="1">
        <v>2.2799999999999998</v>
      </c>
      <c r="I22" s="1">
        <v>50</v>
      </c>
      <c r="J22" s="1">
        <f t="shared" si="5"/>
        <v>3</v>
      </c>
      <c r="K22" s="1">
        <v>2.7</v>
      </c>
    </row>
    <row r="23" spans="1:11" x14ac:dyDescent="0.3">
      <c r="A23" s="1">
        <v>60</v>
      </c>
      <c r="B23" s="1">
        <f t="shared" si="3"/>
        <v>2.4</v>
      </c>
      <c r="C23" s="1">
        <v>2.3199999999999998</v>
      </c>
      <c r="E23" s="1">
        <v>60</v>
      </c>
      <c r="F23" s="1">
        <f t="shared" si="4"/>
        <v>3</v>
      </c>
      <c r="G23" s="1">
        <v>2.89</v>
      </c>
      <c r="I23" s="1">
        <v>60</v>
      </c>
      <c r="J23" s="1">
        <f t="shared" si="5"/>
        <v>3.5999999999999996</v>
      </c>
      <c r="K23" s="1">
        <v>3.4</v>
      </c>
    </row>
    <row r="24" spans="1:11" x14ac:dyDescent="0.3">
      <c r="A24" s="1">
        <v>70</v>
      </c>
      <c r="B24" s="1">
        <f t="shared" si="3"/>
        <v>2.8</v>
      </c>
      <c r="C24" s="1">
        <v>2.81</v>
      </c>
      <c r="E24" s="1">
        <v>70</v>
      </c>
      <c r="F24" s="1">
        <f t="shared" si="4"/>
        <v>3.5</v>
      </c>
      <c r="G24" s="1">
        <v>3.47</v>
      </c>
      <c r="I24" s="1">
        <v>70</v>
      </c>
      <c r="J24" s="1">
        <f t="shared" si="5"/>
        <v>4.1999999999999993</v>
      </c>
      <c r="K24" s="1">
        <v>4.09</v>
      </c>
    </row>
    <row r="25" spans="1:11" x14ac:dyDescent="0.3">
      <c r="A25" s="1">
        <v>80</v>
      </c>
      <c r="B25" s="1">
        <f t="shared" si="3"/>
        <v>3.2</v>
      </c>
      <c r="C25" s="1">
        <v>3.32</v>
      </c>
      <c r="E25" s="1">
        <v>80</v>
      </c>
      <c r="F25" s="1">
        <f>5*(E25/100)</f>
        <v>4</v>
      </c>
      <c r="G25" s="1">
        <v>4.0599999999999996</v>
      </c>
      <c r="I25" s="1">
        <v>80</v>
      </c>
      <c r="J25" s="1">
        <f t="shared" si="5"/>
        <v>4.8000000000000007</v>
      </c>
      <c r="K25" s="1">
        <v>4.8099999999999996</v>
      </c>
    </row>
    <row r="26" spans="1:11" x14ac:dyDescent="0.3">
      <c r="A26" s="1">
        <v>90</v>
      </c>
      <c r="B26" s="1">
        <f t="shared" si="3"/>
        <v>3.6</v>
      </c>
      <c r="C26" s="1">
        <v>3.95</v>
      </c>
      <c r="E26" s="1">
        <v>90</v>
      </c>
      <c r="F26" s="1">
        <f>5*(E26/100)</f>
        <v>4.5</v>
      </c>
      <c r="G26" s="1">
        <v>4.8099999999999996</v>
      </c>
      <c r="I26" s="1">
        <v>90</v>
      </c>
      <c r="J26" s="1">
        <f t="shared" si="5"/>
        <v>5.4</v>
      </c>
      <c r="K26" s="1">
        <v>5.63</v>
      </c>
    </row>
    <row r="27" spans="1:11" x14ac:dyDescent="0.3">
      <c r="A27" s="5">
        <v>95</v>
      </c>
      <c r="B27" s="5">
        <f t="shared" si="3"/>
        <v>3.8</v>
      </c>
      <c r="C27" s="1">
        <v>3.98</v>
      </c>
      <c r="E27" s="5">
        <v>95</v>
      </c>
      <c r="F27" s="5">
        <f>5*(E27/100)</f>
        <v>4.75</v>
      </c>
      <c r="G27" s="1">
        <v>4.97</v>
      </c>
      <c r="I27" s="5">
        <v>95</v>
      </c>
      <c r="J27" s="5">
        <f t="shared" si="5"/>
        <v>5.6999999999999993</v>
      </c>
      <c r="K27" s="1">
        <v>5.96</v>
      </c>
    </row>
    <row r="29" spans="1:11" ht="15.6" x14ac:dyDescent="0.35">
      <c r="A29" s="15" t="s">
        <v>9</v>
      </c>
      <c r="B29" s="15"/>
      <c r="C29" s="15"/>
    </row>
    <row r="30" spans="1:11" ht="15.6" x14ac:dyDescent="0.35">
      <c r="A30" s="2" t="s">
        <v>0</v>
      </c>
      <c r="B30" s="2" t="s">
        <v>3</v>
      </c>
      <c r="C30" s="2" t="s">
        <v>4</v>
      </c>
    </row>
    <row r="31" spans="1:11" s="4" customFormat="1" x14ac:dyDescent="0.3">
      <c r="A31" s="3">
        <v>5</v>
      </c>
      <c r="B31" s="1">
        <f t="shared" ref="B31:B41" si="6">7*(A31/100)</f>
        <v>0.35000000000000003</v>
      </c>
      <c r="C31" s="3">
        <v>6.0000000000000001E-3</v>
      </c>
    </row>
    <row r="32" spans="1:11" x14ac:dyDescent="0.3">
      <c r="A32" s="1">
        <v>10</v>
      </c>
      <c r="B32" s="1">
        <f t="shared" si="6"/>
        <v>0.70000000000000007</v>
      </c>
      <c r="C32" s="1">
        <v>0.192</v>
      </c>
    </row>
    <row r="33" spans="1:3" x14ac:dyDescent="0.3">
      <c r="A33" s="1">
        <v>20</v>
      </c>
      <c r="B33" s="1">
        <f t="shared" si="6"/>
        <v>1.4000000000000001</v>
      </c>
      <c r="C33" s="1">
        <v>0.80400000000000005</v>
      </c>
    </row>
    <row r="34" spans="1:3" x14ac:dyDescent="0.3">
      <c r="A34" s="1">
        <v>30</v>
      </c>
      <c r="B34" s="1">
        <f t="shared" si="6"/>
        <v>2.1</v>
      </c>
      <c r="C34" s="1">
        <v>1.54</v>
      </c>
    </row>
    <row r="35" spans="1:3" x14ac:dyDescent="0.3">
      <c r="A35" s="1">
        <v>40</v>
      </c>
      <c r="B35" s="1">
        <f t="shared" si="6"/>
        <v>2.8000000000000003</v>
      </c>
      <c r="C35" s="1">
        <v>2.2999999999999998</v>
      </c>
    </row>
    <row r="36" spans="1:3" x14ac:dyDescent="0.3">
      <c r="A36" s="1">
        <v>50</v>
      </c>
      <c r="B36" s="1">
        <f t="shared" si="6"/>
        <v>3.5</v>
      </c>
      <c r="C36" s="1">
        <v>3.13</v>
      </c>
    </row>
    <row r="37" spans="1:3" x14ac:dyDescent="0.3">
      <c r="A37" s="1">
        <v>60</v>
      </c>
      <c r="B37" s="1">
        <f t="shared" si="6"/>
        <v>4.2</v>
      </c>
      <c r="C37" s="1">
        <v>3.91</v>
      </c>
    </row>
    <row r="38" spans="1:3" x14ac:dyDescent="0.3">
      <c r="A38" s="1">
        <v>70</v>
      </c>
      <c r="B38" s="1">
        <f t="shared" si="6"/>
        <v>4.8999999999999995</v>
      </c>
      <c r="C38" s="1">
        <v>4.7300000000000004</v>
      </c>
    </row>
    <row r="39" spans="1:3" x14ac:dyDescent="0.3">
      <c r="A39" s="1">
        <v>80</v>
      </c>
      <c r="B39" s="1">
        <f>7*(A39/100)</f>
        <v>5.6000000000000005</v>
      </c>
      <c r="C39" s="1">
        <v>5.48</v>
      </c>
    </row>
    <row r="40" spans="1:3" x14ac:dyDescent="0.3">
      <c r="A40" s="1">
        <v>90</v>
      </c>
      <c r="B40" s="1">
        <f t="shared" si="6"/>
        <v>6.3</v>
      </c>
      <c r="C40" s="1">
        <v>6.39</v>
      </c>
    </row>
    <row r="41" spans="1:3" x14ac:dyDescent="0.3">
      <c r="A41" s="5">
        <v>95</v>
      </c>
      <c r="B41" s="5">
        <f t="shared" si="6"/>
        <v>6.6499999999999995</v>
      </c>
      <c r="C41" s="1">
        <v>6.94</v>
      </c>
    </row>
  </sheetData>
  <mergeCells count="7">
    <mergeCell ref="A29:C29"/>
    <mergeCell ref="A1:C1"/>
    <mergeCell ref="E1:G1"/>
    <mergeCell ref="I1:K1"/>
    <mergeCell ref="A15:C15"/>
    <mergeCell ref="E15:G15"/>
    <mergeCell ref="I15:K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7F51-9DD1-4167-ACAD-64B74781741B}">
  <dimension ref="A1:N41"/>
  <sheetViews>
    <sheetView tabSelected="1" topLeftCell="A17" workbookViewId="0">
      <selection activeCell="I30" sqref="I30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5.33203125" bestFit="1" customWidth="1"/>
    <col min="4" max="4" width="14.44140625" bestFit="1" customWidth="1"/>
    <col min="6" max="6" width="12.5546875" bestFit="1" customWidth="1"/>
    <col min="7" max="7" width="18.109375" bestFit="1" customWidth="1"/>
    <col min="8" max="8" width="15.33203125" bestFit="1" customWidth="1"/>
    <col min="9" max="9" width="14.44140625" bestFit="1" customWidth="1"/>
    <col min="11" max="11" width="12.5546875" bestFit="1" customWidth="1"/>
    <col min="12" max="12" width="18.109375" bestFit="1" customWidth="1"/>
    <col min="13" max="13" width="15.33203125" bestFit="1" customWidth="1"/>
    <col min="14" max="14" width="14.44140625" bestFit="1" customWidth="1"/>
  </cols>
  <sheetData>
    <row r="1" spans="1:14" ht="15.6" x14ac:dyDescent="0.35">
      <c r="A1" s="17" t="s">
        <v>1</v>
      </c>
      <c r="B1" s="18"/>
      <c r="C1" s="18"/>
      <c r="D1" s="18"/>
      <c r="F1" s="17" t="s">
        <v>2</v>
      </c>
      <c r="G1" s="18"/>
      <c r="H1" s="18"/>
      <c r="I1" s="18"/>
      <c r="K1" s="17" t="s">
        <v>5</v>
      </c>
      <c r="L1" s="18"/>
      <c r="M1" s="18"/>
      <c r="N1" s="18"/>
    </row>
    <row r="2" spans="1:14" ht="15.6" x14ac:dyDescent="0.35">
      <c r="A2" s="2" t="s">
        <v>0</v>
      </c>
      <c r="B2" s="2" t="s">
        <v>26</v>
      </c>
      <c r="C2" s="2" t="s">
        <v>4</v>
      </c>
      <c r="D2" s="2" t="s">
        <v>27</v>
      </c>
      <c r="F2" s="2" t="s">
        <v>0</v>
      </c>
      <c r="G2" s="2" t="s">
        <v>26</v>
      </c>
      <c r="H2" s="2" t="s">
        <v>4</v>
      </c>
      <c r="I2" s="2" t="s">
        <v>27</v>
      </c>
      <c r="K2" s="2" t="s">
        <v>0</v>
      </c>
      <c r="L2" s="2" t="s">
        <v>26</v>
      </c>
      <c r="M2" s="2" t="s">
        <v>4</v>
      </c>
      <c r="N2" s="2" t="s">
        <v>27</v>
      </c>
    </row>
    <row r="3" spans="1:14" x14ac:dyDescent="0.3">
      <c r="A3" s="3">
        <v>5</v>
      </c>
      <c r="B3" s="1">
        <v>8.0000000000000002E-3</v>
      </c>
      <c r="C3" s="1">
        <v>3.0000000000000001E-3</v>
      </c>
      <c r="D3" s="19">
        <f>(ABS(B3-C3)/C3)*100</f>
        <v>166.66666666666669</v>
      </c>
      <c r="F3" s="3">
        <v>5</v>
      </c>
      <c r="G3" s="1">
        <v>2.5499999999999998E-2</v>
      </c>
      <c r="H3" s="3">
        <v>5.0000000000000001E-3</v>
      </c>
      <c r="I3" s="19">
        <f>(ABS(G3-H3)/H3)*100</f>
        <v>409.99999999999994</v>
      </c>
      <c r="K3" s="3">
        <v>5</v>
      </c>
      <c r="L3" s="1">
        <v>4.9000000000000002E-2</v>
      </c>
      <c r="M3" s="3">
        <v>6.0000000000000001E-3</v>
      </c>
      <c r="N3" s="19">
        <f>(ABS(L3-M3)/M3)*100</f>
        <v>716.66666666666674</v>
      </c>
    </row>
    <row r="4" spans="1:14" x14ac:dyDescent="0.3">
      <c r="A4" s="1">
        <v>10</v>
      </c>
      <c r="B4" s="1">
        <v>2.9000000000000001E-2</v>
      </c>
      <c r="C4" s="1">
        <v>3.3000000000000002E-2</v>
      </c>
      <c r="D4" s="19">
        <f>(ABS(B4-C4)/C4)*100</f>
        <v>12.121212121212121</v>
      </c>
      <c r="F4" s="1">
        <v>10</v>
      </c>
      <c r="G4" s="1">
        <v>8.3000000000000004E-2</v>
      </c>
      <c r="H4" s="1">
        <v>6.9000000000000006E-2</v>
      </c>
      <c r="I4" s="19">
        <f>(ABS(G4-H4)/H4)*100</f>
        <v>20.289855072463762</v>
      </c>
      <c r="K4" s="1">
        <v>10</v>
      </c>
      <c r="L4" s="1">
        <v>0.15</v>
      </c>
      <c r="M4" s="1">
        <v>0.105</v>
      </c>
      <c r="N4" s="19">
        <f>(ABS(L4-M4)/M4)*100</f>
        <v>42.857142857142854</v>
      </c>
    </row>
    <row r="5" spans="1:14" x14ac:dyDescent="0.3">
      <c r="A5" s="1">
        <v>20</v>
      </c>
      <c r="B5" s="1">
        <v>9.2999999999999999E-2</v>
      </c>
      <c r="C5" s="1">
        <v>0.123</v>
      </c>
      <c r="D5" s="19">
        <f t="shared" ref="D4:D13" si="0">(ABS(B5-C5)/C5)*100</f>
        <v>24.390243902439025</v>
      </c>
      <c r="F5" s="1">
        <v>20</v>
      </c>
      <c r="G5" s="1">
        <v>0.2</v>
      </c>
      <c r="H5" s="1">
        <v>0.25900000000000001</v>
      </c>
      <c r="I5" s="19">
        <f t="shared" ref="I5:I13" si="1">(ABS(G5-H5)/H5)*100</f>
        <v>22.779922779922778</v>
      </c>
      <c r="K5" s="1">
        <v>20</v>
      </c>
      <c r="L5" s="1">
        <v>0.39200000000000002</v>
      </c>
      <c r="M5" s="1">
        <v>0.39600000000000002</v>
      </c>
      <c r="N5" s="19">
        <f t="shared" ref="N5:N13" si="2">(ABS(L5-M5)/M5)*100</f>
        <v>1.0101010101010108</v>
      </c>
    </row>
    <row r="6" spans="1:14" x14ac:dyDescent="0.3">
      <c r="A6" s="1">
        <v>30</v>
      </c>
      <c r="B6" s="1">
        <v>0.16900000000000001</v>
      </c>
      <c r="C6" s="1">
        <v>0.216</v>
      </c>
      <c r="D6" s="19">
        <f t="shared" si="0"/>
        <v>21.759259259259252</v>
      </c>
      <c r="F6" s="1">
        <v>30</v>
      </c>
      <c r="G6" s="1">
        <v>0.39500000000000002</v>
      </c>
      <c r="H6" s="1">
        <v>0.44</v>
      </c>
      <c r="I6" s="19">
        <f t="shared" si="1"/>
        <v>10.227272727272723</v>
      </c>
      <c r="K6" s="1">
        <v>30</v>
      </c>
      <c r="L6" s="1">
        <v>0.63700000000000001</v>
      </c>
      <c r="M6" s="1">
        <v>0.66200000000000003</v>
      </c>
      <c r="N6" s="19">
        <f t="shared" si="2"/>
        <v>3.776435045317224</v>
      </c>
    </row>
    <row r="7" spans="1:14" x14ac:dyDescent="0.3">
      <c r="A7" s="1">
        <v>40</v>
      </c>
      <c r="B7" s="1">
        <v>0.245</v>
      </c>
      <c r="C7" s="1">
        <v>0.29299999999999998</v>
      </c>
      <c r="D7" s="19">
        <f t="shared" si="0"/>
        <v>16.382252559726957</v>
      </c>
      <c r="F7" s="1">
        <v>40</v>
      </c>
      <c r="G7" s="1">
        <v>0.55000000000000004</v>
      </c>
      <c r="H7" s="1">
        <v>0.59899999999999998</v>
      </c>
      <c r="I7" s="19">
        <f t="shared" si="1"/>
        <v>8.1803005008347149</v>
      </c>
      <c r="K7" s="1">
        <v>40</v>
      </c>
      <c r="L7" s="1">
        <v>0.85899999999999999</v>
      </c>
      <c r="M7" s="1">
        <v>0.93899999999999995</v>
      </c>
      <c r="N7" s="19">
        <f t="shared" si="2"/>
        <v>8.5197018104366311</v>
      </c>
    </row>
    <row r="8" spans="1:14" x14ac:dyDescent="0.3">
      <c r="A8" s="1">
        <v>50</v>
      </c>
      <c r="B8" s="1">
        <v>0.31900000000000001</v>
      </c>
      <c r="C8" s="1">
        <v>0.377</v>
      </c>
      <c r="D8" s="19">
        <f t="shared" si="0"/>
        <v>15.384615384615383</v>
      </c>
      <c r="F8" s="1">
        <v>50</v>
      </c>
      <c r="G8" s="1">
        <v>0.7</v>
      </c>
      <c r="H8" s="1">
        <v>0.80800000000000005</v>
      </c>
      <c r="I8" s="19">
        <f t="shared" si="1"/>
        <v>13.366336633663378</v>
      </c>
      <c r="K8" s="1">
        <v>50</v>
      </c>
      <c r="L8" s="1">
        <v>1.1100000000000001</v>
      </c>
      <c r="M8" s="1">
        <v>1.35</v>
      </c>
      <c r="N8" s="19">
        <f t="shared" si="2"/>
        <v>17.777777777777775</v>
      </c>
    </row>
    <row r="9" spans="1:14" x14ac:dyDescent="0.3">
      <c r="A9" s="1">
        <v>60</v>
      </c>
      <c r="B9" s="1">
        <v>0.38700000000000001</v>
      </c>
      <c r="C9" s="1">
        <v>0.48199999999999998</v>
      </c>
      <c r="D9" s="19">
        <f t="shared" si="0"/>
        <v>19.709543568464724</v>
      </c>
      <c r="F9" s="1">
        <v>60</v>
      </c>
      <c r="G9" s="1">
        <v>0.88500000000000001</v>
      </c>
      <c r="H9" s="1">
        <v>1.1200000000000001</v>
      </c>
      <c r="I9" s="19">
        <f t="shared" si="1"/>
        <v>20.982142857142865</v>
      </c>
      <c r="K9" s="1">
        <v>60</v>
      </c>
      <c r="L9" s="1">
        <v>1.42</v>
      </c>
      <c r="M9" s="1">
        <v>1.72</v>
      </c>
      <c r="N9" s="19">
        <f t="shared" si="2"/>
        <v>17.441860465116282</v>
      </c>
    </row>
    <row r="10" spans="1:14" x14ac:dyDescent="0.3">
      <c r="A10" s="1">
        <v>70</v>
      </c>
      <c r="B10" s="1">
        <v>0.48499999999999999</v>
      </c>
      <c r="C10" s="1">
        <v>0.67200000000000004</v>
      </c>
      <c r="D10" s="19">
        <f t="shared" si="0"/>
        <v>27.82738095238096</v>
      </c>
      <c r="F10" s="1">
        <v>70</v>
      </c>
      <c r="G10" s="1">
        <v>1.1160000000000001</v>
      </c>
      <c r="H10" s="1">
        <v>1.41</v>
      </c>
      <c r="I10" s="19">
        <f t="shared" si="1"/>
        <v>20.851063829787222</v>
      </c>
      <c r="K10" s="1">
        <v>70</v>
      </c>
      <c r="L10" s="1">
        <v>1.75</v>
      </c>
      <c r="M10" s="1">
        <v>2.14</v>
      </c>
      <c r="N10" s="19">
        <f t="shared" si="2"/>
        <v>18.224299065420567</v>
      </c>
    </row>
    <row r="11" spans="1:14" x14ac:dyDescent="0.3">
      <c r="A11" s="1">
        <v>80</v>
      </c>
      <c r="B11" s="1">
        <v>0.623</v>
      </c>
      <c r="C11" s="1">
        <v>0.873</v>
      </c>
      <c r="D11" s="19">
        <f t="shared" si="0"/>
        <v>28.636884306987398</v>
      </c>
      <c r="F11" s="1">
        <v>80</v>
      </c>
      <c r="G11" s="1">
        <v>1.34</v>
      </c>
      <c r="H11" s="1">
        <v>1.71</v>
      </c>
      <c r="I11" s="19">
        <f t="shared" si="1"/>
        <v>21.637426900584789</v>
      </c>
      <c r="K11" s="1">
        <v>80</v>
      </c>
      <c r="L11" s="1">
        <v>2.0699999999999998</v>
      </c>
      <c r="M11" s="1">
        <v>2.5299999999999998</v>
      </c>
      <c r="N11" s="19">
        <f t="shared" si="2"/>
        <v>18.181818181818183</v>
      </c>
    </row>
    <row r="12" spans="1:14" x14ac:dyDescent="0.3">
      <c r="A12" s="1">
        <v>90</v>
      </c>
      <c r="B12" s="1">
        <v>0.76400000000000001</v>
      </c>
      <c r="C12" s="1">
        <v>0.99399999999999999</v>
      </c>
      <c r="D12" s="19">
        <f t="shared" si="0"/>
        <v>23.138832997987926</v>
      </c>
      <c r="F12" s="1">
        <v>90</v>
      </c>
      <c r="G12" s="1">
        <v>1.58</v>
      </c>
      <c r="H12" s="1">
        <v>1.99</v>
      </c>
      <c r="I12" s="19">
        <f t="shared" si="1"/>
        <v>20.603015075376881</v>
      </c>
      <c r="K12" s="1">
        <v>90</v>
      </c>
      <c r="L12" s="1">
        <v>2.4</v>
      </c>
      <c r="M12" s="1">
        <v>2.98</v>
      </c>
      <c r="N12" s="19">
        <f t="shared" si="2"/>
        <v>19.46308724832215</v>
      </c>
    </row>
    <row r="13" spans="1:14" x14ac:dyDescent="0.3">
      <c r="A13" s="5">
        <v>95</v>
      </c>
      <c r="B13" s="5">
        <v>0.83199999999999996</v>
      </c>
      <c r="C13" s="1">
        <v>0.995</v>
      </c>
      <c r="D13" s="19">
        <f t="shared" si="0"/>
        <v>16.381909547738697</v>
      </c>
      <c r="F13" s="5">
        <v>95</v>
      </c>
      <c r="G13" s="5">
        <v>1.69</v>
      </c>
      <c r="H13" s="1">
        <v>1.99</v>
      </c>
      <c r="I13" s="19">
        <f t="shared" si="1"/>
        <v>15.075376884422113</v>
      </c>
      <c r="K13" s="5">
        <v>95</v>
      </c>
      <c r="L13" s="5">
        <v>2.56</v>
      </c>
      <c r="M13" s="1">
        <v>2.98</v>
      </c>
      <c r="N13" s="19">
        <f t="shared" si="2"/>
        <v>14.093959731543624</v>
      </c>
    </row>
    <row r="15" spans="1:14" ht="15.6" x14ac:dyDescent="0.35">
      <c r="A15" s="17" t="s">
        <v>6</v>
      </c>
      <c r="B15" s="18"/>
      <c r="C15" s="18"/>
      <c r="D15" s="18"/>
      <c r="F15" s="17" t="s">
        <v>7</v>
      </c>
      <c r="G15" s="18"/>
      <c r="H15" s="18"/>
      <c r="I15" s="18"/>
      <c r="K15" s="17" t="s">
        <v>8</v>
      </c>
      <c r="L15" s="18"/>
      <c r="M15" s="18"/>
      <c r="N15" s="18"/>
    </row>
    <row r="16" spans="1:14" ht="15.6" x14ac:dyDescent="0.35">
      <c r="A16" s="2" t="s">
        <v>0</v>
      </c>
      <c r="B16" s="2" t="s">
        <v>26</v>
      </c>
      <c r="C16" s="2" t="s">
        <v>4</v>
      </c>
      <c r="D16" s="2" t="s">
        <v>27</v>
      </c>
      <c r="F16" s="2" t="s">
        <v>0</v>
      </c>
      <c r="G16" s="2" t="s">
        <v>26</v>
      </c>
      <c r="H16" s="2" t="s">
        <v>4</v>
      </c>
      <c r="I16" s="2" t="s">
        <v>27</v>
      </c>
      <c r="K16" s="2" t="s">
        <v>0</v>
      </c>
      <c r="L16" s="2" t="s">
        <v>26</v>
      </c>
      <c r="M16" s="2" t="s">
        <v>4</v>
      </c>
      <c r="N16" s="2" t="s">
        <v>27</v>
      </c>
    </row>
    <row r="17" spans="1:14" x14ac:dyDescent="0.3">
      <c r="A17" s="3">
        <v>5</v>
      </c>
      <c r="B17" s="1">
        <v>7.6999999999999999E-2</v>
      </c>
      <c r="C17" s="3">
        <v>6.0000000000000001E-3</v>
      </c>
      <c r="D17" s="20">
        <f>((ABS(B17-C17))/C17)*100</f>
        <v>1183.3333333333333</v>
      </c>
      <c r="F17" s="3">
        <v>5</v>
      </c>
      <c r="G17" s="1">
        <v>0.122</v>
      </c>
      <c r="H17" s="3">
        <v>6.0000000000000001E-3</v>
      </c>
      <c r="I17" s="20">
        <f>((ABS(G17-H17))/H17)*100</f>
        <v>1933.3333333333333</v>
      </c>
      <c r="K17" s="3">
        <v>5</v>
      </c>
      <c r="L17" s="1">
        <v>0.15</v>
      </c>
      <c r="M17" s="3">
        <v>7.0000000000000001E-3</v>
      </c>
      <c r="N17" s="20">
        <f>((ABS(L17-M17))/M17)*100</f>
        <v>2042.8571428571427</v>
      </c>
    </row>
    <row r="18" spans="1:14" x14ac:dyDescent="0.3">
      <c r="A18" s="1">
        <v>10</v>
      </c>
      <c r="B18" s="1">
        <v>0.22500000000000001</v>
      </c>
      <c r="C18" s="1">
        <v>0.13700000000000001</v>
      </c>
      <c r="D18" s="20">
        <f t="shared" ref="D18:D27" si="3">((ABS(B18-C18))/C18)*100</f>
        <v>64.233576642335748</v>
      </c>
      <c r="F18" s="1">
        <v>10</v>
      </c>
      <c r="G18" s="1">
        <v>0.311</v>
      </c>
      <c r="H18" s="1">
        <v>0.16200000000000001</v>
      </c>
      <c r="I18" s="20">
        <f t="shared" ref="I18:I27" si="4">((ABS(G18-H18))/H18)*100</f>
        <v>91.975308641975303</v>
      </c>
      <c r="K18" s="1">
        <v>10</v>
      </c>
      <c r="L18" s="1">
        <v>0.39500000000000002</v>
      </c>
      <c r="M18" s="1">
        <v>0.183</v>
      </c>
      <c r="N18" s="20">
        <f t="shared" ref="N18:N27" si="5">((ABS(L18-M18))/M18)*100</f>
        <v>115.84699453551914</v>
      </c>
    </row>
    <row r="19" spans="1:14" x14ac:dyDescent="0.3">
      <c r="A19" s="1">
        <v>20</v>
      </c>
      <c r="B19" s="1">
        <v>0.56000000000000005</v>
      </c>
      <c r="C19" s="1">
        <v>0.52500000000000002</v>
      </c>
      <c r="D19" s="20">
        <f t="shared" si="3"/>
        <v>6.6666666666666723</v>
      </c>
      <c r="F19" s="1">
        <v>20</v>
      </c>
      <c r="G19" s="1">
        <v>0.72899999999999998</v>
      </c>
      <c r="H19" s="1">
        <v>0.63200000000000001</v>
      </c>
      <c r="I19" s="20">
        <f t="shared" si="4"/>
        <v>15.34810126582278</v>
      </c>
      <c r="K19" s="1">
        <v>20</v>
      </c>
      <c r="L19" s="1">
        <v>0.90200000000000002</v>
      </c>
      <c r="M19" s="1">
        <v>0.73099999999999998</v>
      </c>
      <c r="N19" s="20">
        <f t="shared" si="5"/>
        <v>23.392612859097135</v>
      </c>
    </row>
    <row r="20" spans="1:14" x14ac:dyDescent="0.3">
      <c r="A20" s="1">
        <v>30</v>
      </c>
      <c r="B20" s="1">
        <v>0.89</v>
      </c>
      <c r="C20" s="1">
        <v>0.88200000000000001</v>
      </c>
      <c r="D20" s="20">
        <f t="shared" si="3"/>
        <v>0.9070294784580506</v>
      </c>
      <c r="F20" s="1">
        <v>30</v>
      </c>
      <c r="G20" s="1">
        <v>1.1299999999999999</v>
      </c>
      <c r="H20" s="1">
        <v>1.1100000000000001</v>
      </c>
      <c r="I20" s="20">
        <f t="shared" si="4"/>
        <v>1.8018018018017834</v>
      </c>
      <c r="K20" s="1">
        <v>30</v>
      </c>
      <c r="L20" s="1">
        <v>1.38</v>
      </c>
      <c r="M20" s="1">
        <v>1.35</v>
      </c>
      <c r="N20" s="20">
        <f t="shared" si="5"/>
        <v>2.2222222222222077</v>
      </c>
    </row>
    <row r="21" spans="1:14" x14ac:dyDescent="0.3">
      <c r="A21" s="1">
        <v>40</v>
      </c>
      <c r="B21" s="1">
        <v>1.18</v>
      </c>
      <c r="C21" s="1">
        <v>1.31</v>
      </c>
      <c r="D21" s="20">
        <f t="shared" si="3"/>
        <v>9.9236641221374136</v>
      </c>
      <c r="F21" s="1">
        <v>40</v>
      </c>
      <c r="G21" s="1">
        <v>1.51</v>
      </c>
      <c r="H21" s="1">
        <v>1.68</v>
      </c>
      <c r="I21" s="20">
        <f t="shared" si="4"/>
        <v>10.119047619047615</v>
      </c>
      <c r="K21" s="1">
        <v>40</v>
      </c>
      <c r="L21" s="1">
        <v>1.87</v>
      </c>
      <c r="M21" s="1">
        <v>2.0099999999999998</v>
      </c>
      <c r="N21" s="20">
        <f t="shared" si="5"/>
        <v>6.965174129353219</v>
      </c>
    </row>
    <row r="22" spans="1:14" x14ac:dyDescent="0.3">
      <c r="A22" s="1">
        <v>50</v>
      </c>
      <c r="B22" s="1">
        <v>1.56</v>
      </c>
      <c r="C22" s="1">
        <v>1.83</v>
      </c>
      <c r="D22" s="20">
        <f t="shared" si="3"/>
        <v>14.754098360655737</v>
      </c>
      <c r="F22" s="1">
        <v>50</v>
      </c>
      <c r="G22" s="1">
        <v>2.0099999999999998</v>
      </c>
      <c r="H22" s="1">
        <v>2.2799999999999998</v>
      </c>
      <c r="I22" s="20">
        <f t="shared" si="4"/>
        <v>11.842105263157897</v>
      </c>
      <c r="K22" s="1">
        <v>50</v>
      </c>
      <c r="L22" s="1">
        <v>2.4700000000000002</v>
      </c>
      <c r="M22" s="1">
        <v>2.7</v>
      </c>
      <c r="N22" s="20">
        <f t="shared" si="5"/>
        <v>8.5185185185185173</v>
      </c>
    </row>
    <row r="23" spans="1:14" x14ac:dyDescent="0.3">
      <c r="A23" s="1">
        <v>60</v>
      </c>
      <c r="B23" s="1">
        <v>1.97</v>
      </c>
      <c r="C23" s="1">
        <v>2.3199999999999998</v>
      </c>
      <c r="D23" s="20">
        <f t="shared" si="3"/>
        <v>15.086206896551719</v>
      </c>
      <c r="F23" s="1">
        <v>60</v>
      </c>
      <c r="G23" s="1">
        <v>2.52</v>
      </c>
      <c r="H23" s="1">
        <v>2.89</v>
      </c>
      <c r="I23" s="20">
        <f t="shared" si="4"/>
        <v>12.802768166089967</v>
      </c>
      <c r="K23" s="1">
        <v>60</v>
      </c>
      <c r="L23" s="1">
        <v>3.06</v>
      </c>
      <c r="M23" s="1">
        <v>3.4</v>
      </c>
      <c r="N23" s="20">
        <f t="shared" si="5"/>
        <v>9.9999999999999964</v>
      </c>
    </row>
    <row r="24" spans="1:14" x14ac:dyDescent="0.3">
      <c r="A24" s="1">
        <v>70</v>
      </c>
      <c r="B24" s="1">
        <v>2.39</v>
      </c>
      <c r="C24" s="1">
        <v>2.81</v>
      </c>
      <c r="D24" s="20">
        <f t="shared" si="3"/>
        <v>14.946619217081846</v>
      </c>
      <c r="F24" s="1">
        <v>70</v>
      </c>
      <c r="G24" s="1">
        <v>3.03</v>
      </c>
      <c r="H24" s="1">
        <v>3.47</v>
      </c>
      <c r="I24" s="20">
        <f t="shared" si="4"/>
        <v>12.680115273775227</v>
      </c>
      <c r="K24" s="1">
        <v>70</v>
      </c>
      <c r="L24" s="1">
        <v>3.65</v>
      </c>
      <c r="M24" s="1">
        <v>4.09</v>
      </c>
      <c r="N24" s="20">
        <f t="shared" si="5"/>
        <v>10.757946210268948</v>
      </c>
    </row>
    <row r="25" spans="1:14" x14ac:dyDescent="0.3">
      <c r="A25" s="1">
        <v>80</v>
      </c>
      <c r="B25" s="1">
        <v>2.8</v>
      </c>
      <c r="C25" s="1">
        <v>3.32</v>
      </c>
      <c r="D25" s="20">
        <f t="shared" si="3"/>
        <v>15.66265060240964</v>
      </c>
      <c r="F25" s="1">
        <v>80</v>
      </c>
      <c r="G25" s="1">
        <v>3.53</v>
      </c>
      <c r="H25" s="1">
        <v>4.0599999999999996</v>
      </c>
      <c r="I25" s="20">
        <f t="shared" si="4"/>
        <v>13.054187192118222</v>
      </c>
      <c r="K25" s="1">
        <v>80</v>
      </c>
      <c r="L25" s="1">
        <v>4.26</v>
      </c>
      <c r="M25" s="1">
        <v>4.8099999999999996</v>
      </c>
      <c r="N25" s="20">
        <f t="shared" si="5"/>
        <v>11.434511434511432</v>
      </c>
    </row>
    <row r="26" spans="1:14" x14ac:dyDescent="0.3">
      <c r="A26" s="1">
        <v>90</v>
      </c>
      <c r="B26" s="1">
        <v>3.21</v>
      </c>
      <c r="C26" s="1">
        <v>3.95</v>
      </c>
      <c r="D26" s="20">
        <f t="shared" si="3"/>
        <v>18.734177215189877</v>
      </c>
      <c r="F26" s="1">
        <v>90</v>
      </c>
      <c r="G26" s="1">
        <v>4.03</v>
      </c>
      <c r="H26" s="1">
        <v>4.8099999999999996</v>
      </c>
      <c r="I26" s="20">
        <f t="shared" si="4"/>
        <v>16.216216216216203</v>
      </c>
      <c r="K26" s="1">
        <v>90</v>
      </c>
      <c r="L26" s="1">
        <v>4.8499999999999996</v>
      </c>
      <c r="M26" s="1">
        <v>5.63</v>
      </c>
      <c r="N26" s="20">
        <f t="shared" si="5"/>
        <v>13.854351687388991</v>
      </c>
    </row>
    <row r="27" spans="1:14" x14ac:dyDescent="0.3">
      <c r="A27" s="5">
        <v>95</v>
      </c>
      <c r="B27" s="5">
        <v>3.43</v>
      </c>
      <c r="C27" s="1">
        <v>3.98</v>
      </c>
      <c r="D27" s="20">
        <f t="shared" si="3"/>
        <v>13.819095477386931</v>
      </c>
      <c r="F27" s="5">
        <v>95</v>
      </c>
      <c r="G27" s="5">
        <v>4.28</v>
      </c>
      <c r="H27" s="1">
        <v>4.97</v>
      </c>
      <c r="I27" s="20">
        <f t="shared" si="4"/>
        <v>13.883299798792748</v>
      </c>
      <c r="K27" s="5">
        <v>95</v>
      </c>
      <c r="L27" s="5">
        <v>5.0999999999999996</v>
      </c>
      <c r="M27" s="1">
        <v>5.96</v>
      </c>
      <c r="N27" s="20">
        <f t="shared" si="5"/>
        <v>14.429530201342287</v>
      </c>
    </row>
    <row r="29" spans="1:14" ht="15.6" x14ac:dyDescent="0.35">
      <c r="A29" s="17" t="s">
        <v>9</v>
      </c>
      <c r="B29" s="18"/>
      <c r="C29" s="18"/>
      <c r="D29" s="18"/>
    </row>
    <row r="30" spans="1:14" ht="15.6" x14ac:dyDescent="0.35">
      <c r="A30" s="2" t="s">
        <v>0</v>
      </c>
      <c r="B30" s="2" t="s">
        <v>26</v>
      </c>
      <c r="C30" s="2" t="s">
        <v>4</v>
      </c>
      <c r="D30" s="2" t="s">
        <v>27</v>
      </c>
    </row>
    <row r="31" spans="1:14" x14ac:dyDescent="0.3">
      <c r="A31" s="3">
        <v>5</v>
      </c>
      <c r="B31" s="1">
        <v>0.17799999999999999</v>
      </c>
      <c r="C31" s="3">
        <v>6.0000000000000001E-3</v>
      </c>
      <c r="D31" s="20">
        <f>((ABS(B31-C31))/C31)*100</f>
        <v>2866.6666666666665</v>
      </c>
    </row>
    <row r="32" spans="1:14" x14ac:dyDescent="0.3">
      <c r="A32" s="1">
        <v>10</v>
      </c>
      <c r="B32" s="1">
        <v>0.47</v>
      </c>
      <c r="C32" s="1">
        <v>0.192</v>
      </c>
      <c r="D32" s="20">
        <f t="shared" ref="D32:D41" si="6">((ABS(B32-C32))/C32)*100</f>
        <v>144.79166666666666</v>
      </c>
    </row>
    <row r="33" spans="1:4" x14ac:dyDescent="0.3">
      <c r="A33" s="1">
        <v>20</v>
      </c>
      <c r="B33" s="1">
        <v>1.07</v>
      </c>
      <c r="C33" s="1">
        <v>0.80400000000000005</v>
      </c>
      <c r="D33" s="20">
        <f t="shared" si="6"/>
        <v>33.084577114427859</v>
      </c>
    </row>
    <row r="34" spans="1:4" x14ac:dyDescent="0.3">
      <c r="A34" s="1">
        <v>30</v>
      </c>
      <c r="B34" s="1">
        <v>1.62</v>
      </c>
      <c r="C34" s="1">
        <v>1.54</v>
      </c>
      <c r="D34" s="20">
        <f t="shared" si="6"/>
        <v>5.1948051948051992</v>
      </c>
    </row>
    <row r="35" spans="1:4" x14ac:dyDescent="0.3">
      <c r="A35" s="1">
        <v>40</v>
      </c>
      <c r="B35" s="1">
        <v>2.2200000000000002</v>
      </c>
      <c r="C35" s="1">
        <v>2.2999999999999998</v>
      </c>
      <c r="D35" s="20">
        <f t="shared" si="6"/>
        <v>3.4782608695652013</v>
      </c>
    </row>
    <row r="36" spans="1:4" x14ac:dyDescent="0.3">
      <c r="A36" s="1">
        <v>50</v>
      </c>
      <c r="B36" s="1">
        <v>2.9</v>
      </c>
      <c r="C36" s="1">
        <v>3.13</v>
      </c>
      <c r="D36" s="20">
        <f t="shared" si="6"/>
        <v>7.3482428115015974</v>
      </c>
    </row>
    <row r="37" spans="1:4" x14ac:dyDescent="0.3">
      <c r="A37" s="1">
        <v>60</v>
      </c>
      <c r="B37" s="1">
        <v>3.6</v>
      </c>
      <c r="C37" s="1">
        <v>3.91</v>
      </c>
      <c r="D37" s="20">
        <f t="shared" si="6"/>
        <v>7.9283887468030692</v>
      </c>
    </row>
    <row r="38" spans="1:4" x14ac:dyDescent="0.3">
      <c r="A38" s="1">
        <v>70</v>
      </c>
      <c r="B38" s="1">
        <v>4.3</v>
      </c>
      <c r="C38" s="1">
        <v>4.7300000000000004</v>
      </c>
      <c r="D38" s="20">
        <f t="shared" si="6"/>
        <v>9.0909090909091024</v>
      </c>
    </row>
    <row r="39" spans="1:4" x14ac:dyDescent="0.3">
      <c r="A39" s="1">
        <v>80</v>
      </c>
      <c r="B39" s="1">
        <v>4.9800000000000004</v>
      </c>
      <c r="C39" s="1">
        <v>5.48</v>
      </c>
      <c r="D39" s="20">
        <f t="shared" si="6"/>
        <v>9.1240875912408761</v>
      </c>
    </row>
    <row r="40" spans="1:4" x14ac:dyDescent="0.3">
      <c r="A40" s="1">
        <v>90</v>
      </c>
      <c r="B40" s="1">
        <v>5.66</v>
      </c>
      <c r="C40" s="1">
        <v>6.39</v>
      </c>
      <c r="D40" s="20">
        <f t="shared" si="6"/>
        <v>11.424100156494516</v>
      </c>
    </row>
    <row r="41" spans="1:4" x14ac:dyDescent="0.3">
      <c r="A41" s="5">
        <v>95</v>
      </c>
      <c r="B41" s="5">
        <v>6</v>
      </c>
      <c r="C41" s="1">
        <v>6.94</v>
      </c>
      <c r="D41" s="20">
        <f t="shared" si="6"/>
        <v>13.544668587896258</v>
      </c>
    </row>
  </sheetData>
  <mergeCells count="7">
    <mergeCell ref="A29:D29"/>
    <mergeCell ref="A1:D1"/>
    <mergeCell ref="F1:I1"/>
    <mergeCell ref="K1:N1"/>
    <mergeCell ref="A15:D15"/>
    <mergeCell ref="F15:I15"/>
    <mergeCell ref="K15:N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8951-F877-4976-805D-EF7D7D78F119}">
  <dimension ref="A1:AL38"/>
  <sheetViews>
    <sheetView topLeftCell="A9" workbookViewId="0">
      <selection activeCell="C9" sqref="C9"/>
    </sheetView>
  </sheetViews>
  <sheetFormatPr defaultRowHeight="14.4" x14ac:dyDescent="0.3"/>
  <cols>
    <col min="1" max="1" width="8.88671875" bestFit="1" customWidth="1"/>
    <col min="2" max="3" width="8.88671875" customWidth="1"/>
    <col min="4" max="10" width="5.5546875" bestFit="1" customWidth="1"/>
    <col min="11" max="12" width="5.5546875" customWidth="1"/>
    <col min="15" max="15" width="10.44140625" bestFit="1" customWidth="1"/>
    <col min="17" max="17" width="7.33203125" customWidth="1"/>
    <col min="18" max="18" width="5.5546875" bestFit="1" customWidth="1"/>
    <col min="19" max="19" width="8.44140625" customWidth="1"/>
    <col min="20" max="23" width="5.5546875" bestFit="1" customWidth="1"/>
    <col min="24" max="25" width="5.5546875" customWidth="1"/>
    <col min="27" max="27" width="8.44140625" bestFit="1" customWidth="1"/>
    <col min="28" max="29" width="8.44140625" customWidth="1"/>
    <col min="30" max="32" width="5.5546875" bestFit="1" customWidth="1"/>
    <col min="33" max="33" width="6" customWidth="1"/>
    <col min="34" max="35" width="5.5546875" customWidth="1"/>
    <col min="36" max="36" width="5.5546875" bestFit="1" customWidth="1"/>
    <col min="37" max="38" width="5.5546875" customWidth="1"/>
  </cols>
  <sheetData>
    <row r="1" spans="1:38" x14ac:dyDescent="0.3">
      <c r="A1" s="16" t="s">
        <v>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N1" s="16" t="s">
        <v>18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AA1" s="16" t="s">
        <v>19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ht="30" x14ac:dyDescent="0.3">
      <c r="A2" s="7" t="s">
        <v>10</v>
      </c>
      <c r="B2" s="8">
        <v>0.05</v>
      </c>
      <c r="C2" s="8">
        <v>0.1</v>
      </c>
      <c r="D2" s="8">
        <v>0.2</v>
      </c>
      <c r="E2" s="9">
        <v>0.3</v>
      </c>
      <c r="F2" s="8">
        <v>0.4</v>
      </c>
      <c r="G2" s="9">
        <v>0.5</v>
      </c>
      <c r="H2" s="8">
        <v>0.6</v>
      </c>
      <c r="I2" s="9">
        <v>0.7</v>
      </c>
      <c r="J2" s="8">
        <v>0.8</v>
      </c>
      <c r="K2" s="9">
        <v>0.9</v>
      </c>
      <c r="L2" s="8">
        <v>0.95</v>
      </c>
      <c r="N2" s="7" t="s">
        <v>10</v>
      </c>
      <c r="O2" s="8">
        <v>0.05</v>
      </c>
      <c r="P2" s="8">
        <v>0.1</v>
      </c>
      <c r="Q2" s="8">
        <v>0.2</v>
      </c>
      <c r="R2" s="9">
        <v>0.3</v>
      </c>
      <c r="S2" s="8">
        <v>0.4</v>
      </c>
      <c r="T2" s="9">
        <v>0.5</v>
      </c>
      <c r="U2" s="8">
        <v>0.6</v>
      </c>
      <c r="V2" s="9">
        <v>0.7</v>
      </c>
      <c r="W2" s="8">
        <v>0.8</v>
      </c>
      <c r="X2" s="9">
        <v>0.9</v>
      </c>
      <c r="Y2" s="8">
        <v>0.95</v>
      </c>
      <c r="AA2" s="7" t="s">
        <v>10</v>
      </c>
      <c r="AB2" s="8">
        <v>0.05</v>
      </c>
      <c r="AC2" s="8">
        <v>0.1</v>
      </c>
      <c r="AD2" s="8">
        <v>0.2</v>
      </c>
      <c r="AE2" s="9">
        <v>0.3</v>
      </c>
      <c r="AF2" s="8">
        <v>0.4</v>
      </c>
      <c r="AG2" s="9">
        <v>0.5</v>
      </c>
      <c r="AH2" s="8">
        <v>0.6</v>
      </c>
      <c r="AI2" s="9">
        <v>0.7</v>
      </c>
      <c r="AJ2" s="8">
        <v>0.8</v>
      </c>
      <c r="AK2" s="9">
        <v>0.9</v>
      </c>
      <c r="AL2" s="8">
        <v>0.95</v>
      </c>
    </row>
    <row r="3" spans="1:38" ht="16.2" x14ac:dyDescent="0.3">
      <c r="A3" s="7" t="s">
        <v>11</v>
      </c>
      <c r="B3" s="7">
        <v>0.01</v>
      </c>
      <c r="C3" s="7">
        <v>0.01</v>
      </c>
      <c r="D3" s="10">
        <v>0.01</v>
      </c>
      <c r="E3" s="10">
        <v>0.01</v>
      </c>
      <c r="F3" s="10">
        <v>0.01</v>
      </c>
      <c r="G3" s="10">
        <v>0.01</v>
      </c>
      <c r="H3" s="10">
        <v>0.02</v>
      </c>
      <c r="I3" s="10">
        <v>0.03</v>
      </c>
      <c r="J3" s="10">
        <v>0.04</v>
      </c>
      <c r="K3" s="10">
        <v>0.06</v>
      </c>
      <c r="L3" s="10">
        <v>7.0000000000000007E-2</v>
      </c>
      <c r="N3" s="7" t="s">
        <v>11</v>
      </c>
      <c r="O3" s="7">
        <v>0.01</v>
      </c>
      <c r="P3" s="7">
        <v>0.01</v>
      </c>
      <c r="Q3" s="10">
        <v>0.01</v>
      </c>
      <c r="R3" s="10">
        <v>0.01</v>
      </c>
      <c r="S3" s="10">
        <v>0.02</v>
      </c>
      <c r="T3" s="10">
        <v>0.03</v>
      </c>
      <c r="U3" s="10">
        <v>0.05</v>
      </c>
      <c r="V3" s="10">
        <v>7.0000000000000007E-2</v>
      </c>
      <c r="W3" s="10">
        <v>0.1</v>
      </c>
      <c r="X3" s="10">
        <v>0.13</v>
      </c>
      <c r="Y3" s="10">
        <v>0.15</v>
      </c>
      <c r="AA3" s="7" t="s">
        <v>11</v>
      </c>
      <c r="AB3" s="7">
        <v>0.01</v>
      </c>
      <c r="AC3" s="7">
        <v>0.01</v>
      </c>
      <c r="AD3" s="10">
        <v>0.01</v>
      </c>
      <c r="AE3" s="10">
        <v>0.02</v>
      </c>
      <c r="AF3" s="10">
        <v>0.03</v>
      </c>
      <c r="AG3" s="10">
        <v>0.05</v>
      </c>
      <c r="AH3" s="10">
        <v>0.08</v>
      </c>
      <c r="AI3" s="10">
        <v>0.12</v>
      </c>
      <c r="AJ3" s="10">
        <v>0.16</v>
      </c>
      <c r="AK3" s="10">
        <v>0.2</v>
      </c>
      <c r="AL3" s="10">
        <v>0.23</v>
      </c>
    </row>
    <row r="4" spans="1:38" ht="32.4" x14ac:dyDescent="0.3">
      <c r="A4" s="7" t="s">
        <v>12</v>
      </c>
      <c r="B4" s="7">
        <f>1*B3</f>
        <v>0.01</v>
      </c>
      <c r="C4" s="7">
        <f t="shared" ref="C4:L4" si="0">1*C3</f>
        <v>0.01</v>
      </c>
      <c r="D4" s="7">
        <f t="shared" si="0"/>
        <v>0.01</v>
      </c>
      <c r="E4" s="7">
        <f t="shared" si="0"/>
        <v>0.01</v>
      </c>
      <c r="F4" s="7">
        <f t="shared" si="0"/>
        <v>0.01</v>
      </c>
      <c r="G4" s="7">
        <f t="shared" si="0"/>
        <v>0.01</v>
      </c>
      <c r="H4" s="7">
        <f t="shared" si="0"/>
        <v>0.02</v>
      </c>
      <c r="I4" s="7">
        <f t="shared" si="0"/>
        <v>0.03</v>
      </c>
      <c r="J4" s="7">
        <f t="shared" si="0"/>
        <v>0.04</v>
      </c>
      <c r="K4" s="7">
        <f t="shared" si="0"/>
        <v>0.06</v>
      </c>
      <c r="L4" s="7">
        <f t="shared" si="0"/>
        <v>7.0000000000000007E-2</v>
      </c>
      <c r="N4" s="7" t="s">
        <v>12</v>
      </c>
      <c r="O4" s="7">
        <f>2*O3</f>
        <v>0.02</v>
      </c>
      <c r="P4" s="7">
        <f t="shared" ref="P4:Y4" si="1">2*P3</f>
        <v>0.02</v>
      </c>
      <c r="Q4" s="7">
        <f t="shared" si="1"/>
        <v>0.02</v>
      </c>
      <c r="R4" s="7">
        <f t="shared" si="1"/>
        <v>0.02</v>
      </c>
      <c r="S4" s="7">
        <f t="shared" si="1"/>
        <v>0.04</v>
      </c>
      <c r="T4" s="7">
        <f t="shared" si="1"/>
        <v>0.06</v>
      </c>
      <c r="U4" s="7">
        <f t="shared" si="1"/>
        <v>0.1</v>
      </c>
      <c r="V4" s="7">
        <f t="shared" si="1"/>
        <v>0.14000000000000001</v>
      </c>
      <c r="W4" s="7">
        <f t="shared" si="1"/>
        <v>0.2</v>
      </c>
      <c r="X4" s="7">
        <f t="shared" si="1"/>
        <v>0.26</v>
      </c>
      <c r="Y4" s="7">
        <f t="shared" si="1"/>
        <v>0.3</v>
      </c>
      <c r="AA4" s="7" t="s">
        <v>12</v>
      </c>
      <c r="AB4" s="7">
        <f>3*AB3</f>
        <v>0.03</v>
      </c>
      <c r="AC4" s="7">
        <f t="shared" ref="AC4:AK4" si="2">3*AC3</f>
        <v>0.03</v>
      </c>
      <c r="AD4" s="7">
        <f t="shared" si="2"/>
        <v>0.03</v>
      </c>
      <c r="AE4" s="7">
        <f t="shared" si="2"/>
        <v>0.06</v>
      </c>
      <c r="AF4" s="7">
        <f t="shared" si="2"/>
        <v>0.09</v>
      </c>
      <c r="AG4" s="7">
        <f t="shared" si="2"/>
        <v>0.15000000000000002</v>
      </c>
      <c r="AH4" s="7">
        <f t="shared" si="2"/>
        <v>0.24</v>
      </c>
      <c r="AI4" s="7">
        <f t="shared" si="2"/>
        <v>0.36</v>
      </c>
      <c r="AJ4" s="7">
        <f t="shared" si="2"/>
        <v>0.48</v>
      </c>
      <c r="AK4" s="7">
        <f t="shared" si="2"/>
        <v>0.60000000000000009</v>
      </c>
      <c r="AL4" s="7">
        <f>3*AL3</f>
        <v>0.69000000000000006</v>
      </c>
    </row>
    <row r="5" spans="1:38" ht="16.2" x14ac:dyDescent="0.3">
      <c r="A5" s="7" t="s">
        <v>13</v>
      </c>
      <c r="B5" s="7">
        <v>8.0000000000000002E-3</v>
      </c>
      <c r="C5" s="7">
        <v>2.9000000000000001E-2</v>
      </c>
      <c r="D5" s="10">
        <v>9.2999999999999999E-2</v>
      </c>
      <c r="E5" s="10">
        <v>0.16900000000000001</v>
      </c>
      <c r="F5" s="10">
        <v>0.245</v>
      </c>
      <c r="G5" s="10">
        <v>0.31900000000000001</v>
      </c>
      <c r="H5" s="10">
        <v>0.38700000000000001</v>
      </c>
      <c r="I5" s="10">
        <v>0.48499999999999999</v>
      </c>
      <c r="J5" s="10">
        <v>0.623</v>
      </c>
      <c r="K5" s="10">
        <v>0.76400000000000001</v>
      </c>
      <c r="L5" s="10">
        <v>0.83199999999999996</v>
      </c>
      <c r="N5" s="7" t="s">
        <v>13</v>
      </c>
      <c r="O5" s="7">
        <v>2.5499999999999998E-2</v>
      </c>
      <c r="P5" s="7">
        <v>8.3000000000000004E-2</v>
      </c>
      <c r="Q5" s="10">
        <v>0.2</v>
      </c>
      <c r="R5" s="10">
        <v>0.39500000000000002</v>
      </c>
      <c r="S5" s="10">
        <v>0.55000000000000004</v>
      </c>
      <c r="T5" s="10">
        <v>0.7</v>
      </c>
      <c r="U5" s="10">
        <v>0.88500000000000001</v>
      </c>
      <c r="V5" s="10">
        <v>1.1160000000000001</v>
      </c>
      <c r="W5" s="10">
        <v>1.34</v>
      </c>
      <c r="X5" s="10">
        <v>1.58</v>
      </c>
      <c r="Y5" s="10">
        <v>1.69</v>
      </c>
      <c r="AA5" s="7" t="s">
        <v>13</v>
      </c>
      <c r="AB5" s="7">
        <v>4.9000000000000002E-2</v>
      </c>
      <c r="AC5" s="7">
        <v>0.15</v>
      </c>
      <c r="AD5" s="10">
        <v>0.39200000000000002</v>
      </c>
      <c r="AE5" s="10">
        <v>0.63700000000000001</v>
      </c>
      <c r="AF5" s="10">
        <v>0.85899999999999999</v>
      </c>
      <c r="AG5" s="10">
        <v>1.1100000000000001</v>
      </c>
      <c r="AH5" s="10">
        <v>1.42</v>
      </c>
      <c r="AI5" s="10">
        <v>1.75</v>
      </c>
      <c r="AJ5" s="10">
        <v>2.0699999999999998</v>
      </c>
      <c r="AK5" s="10">
        <v>2.4</v>
      </c>
      <c r="AL5" s="10">
        <v>2.56</v>
      </c>
    </row>
    <row r="6" spans="1:38" ht="33.6" x14ac:dyDescent="0.3">
      <c r="A6" s="7" t="s">
        <v>14</v>
      </c>
      <c r="B6" s="7">
        <f>(B5^2)/10</f>
        <v>6.3999999999999997E-6</v>
      </c>
      <c r="C6" s="7">
        <f t="shared" ref="C6:L6" si="3">(C5^2)/10</f>
        <v>8.4100000000000011E-5</v>
      </c>
      <c r="D6" s="7">
        <f t="shared" si="3"/>
        <v>8.6490000000000004E-4</v>
      </c>
      <c r="E6" s="7">
        <f t="shared" si="3"/>
        <v>2.8561000000000003E-3</v>
      </c>
      <c r="F6" s="7">
        <f t="shared" si="3"/>
        <v>6.0024999999999992E-3</v>
      </c>
      <c r="G6" s="7">
        <f t="shared" si="3"/>
        <v>1.01761E-2</v>
      </c>
      <c r="H6" s="7">
        <f t="shared" si="3"/>
        <v>1.4976900000000001E-2</v>
      </c>
      <c r="I6" s="7">
        <f t="shared" si="3"/>
        <v>2.3522499999999998E-2</v>
      </c>
      <c r="J6" s="7">
        <f t="shared" si="3"/>
        <v>3.8812899999999997E-2</v>
      </c>
      <c r="K6" s="7">
        <f t="shared" si="3"/>
        <v>5.8369600000000001E-2</v>
      </c>
      <c r="L6" s="7">
        <f t="shared" si="3"/>
        <v>6.9222399999999989E-2</v>
      </c>
      <c r="N6" s="7" t="s">
        <v>14</v>
      </c>
      <c r="O6" s="7">
        <f>(O5^2)/10</f>
        <v>6.5024999999999995E-5</v>
      </c>
      <c r="P6" s="7">
        <f>(P5^2)/10</f>
        <v>6.889000000000001E-4</v>
      </c>
      <c r="Q6" s="7">
        <f>(Q5^2)/10</f>
        <v>4.000000000000001E-3</v>
      </c>
      <c r="R6" s="7">
        <f>(R5^2)/10</f>
        <v>1.5602500000000002E-2</v>
      </c>
      <c r="S6" s="7">
        <f t="shared" ref="S6:Y6" si="4">(S5^2)/10</f>
        <v>3.0250000000000006E-2</v>
      </c>
      <c r="T6" s="7">
        <f t="shared" si="4"/>
        <v>4.8999999999999995E-2</v>
      </c>
      <c r="U6" s="7">
        <f t="shared" si="4"/>
        <v>7.8322500000000003E-2</v>
      </c>
      <c r="V6" s="7">
        <f t="shared" si="4"/>
        <v>0.12454560000000003</v>
      </c>
      <c r="W6" s="7">
        <f t="shared" si="4"/>
        <v>0.17956000000000003</v>
      </c>
      <c r="X6" s="7">
        <f t="shared" si="4"/>
        <v>0.24964000000000003</v>
      </c>
      <c r="Y6" s="7">
        <f t="shared" si="4"/>
        <v>0.28560999999999998</v>
      </c>
      <c r="AA6" s="7" t="s">
        <v>14</v>
      </c>
      <c r="AB6" s="7">
        <f>(AB5^2)/10</f>
        <v>2.4010000000000004E-4</v>
      </c>
      <c r="AC6" s="7">
        <f t="shared" ref="AC6:AL6" si="5">(AC5^2)/10</f>
        <v>2.2499999999999998E-3</v>
      </c>
      <c r="AD6" s="7">
        <f t="shared" si="5"/>
        <v>1.5366400000000002E-2</v>
      </c>
      <c r="AE6" s="7">
        <f t="shared" si="5"/>
        <v>4.0576899999999999E-2</v>
      </c>
      <c r="AF6" s="7">
        <f t="shared" si="5"/>
        <v>7.3788099999999995E-2</v>
      </c>
      <c r="AG6" s="7">
        <f t="shared" si="5"/>
        <v>0.12321000000000001</v>
      </c>
      <c r="AH6" s="7">
        <f t="shared" si="5"/>
        <v>0.20163999999999999</v>
      </c>
      <c r="AI6" s="7">
        <f t="shared" si="5"/>
        <v>0.30625000000000002</v>
      </c>
      <c r="AJ6" s="7">
        <f t="shared" si="5"/>
        <v>0.42848999999999993</v>
      </c>
      <c r="AK6" s="7">
        <f t="shared" si="5"/>
        <v>0.57599999999999996</v>
      </c>
      <c r="AL6" s="7">
        <f t="shared" si="5"/>
        <v>0.65536000000000005</v>
      </c>
    </row>
    <row r="7" spans="1:38" ht="69" x14ac:dyDescent="0.3">
      <c r="A7" s="11" t="s">
        <v>15</v>
      </c>
      <c r="B7" s="11" t="s">
        <v>25</v>
      </c>
      <c r="C7" s="11" t="s">
        <v>25</v>
      </c>
      <c r="D7" s="11" t="s">
        <v>25</v>
      </c>
      <c r="E7" s="11" t="s">
        <v>25</v>
      </c>
      <c r="F7" s="11" t="s">
        <v>25</v>
      </c>
      <c r="G7" s="11" t="s">
        <v>25</v>
      </c>
      <c r="H7" s="11" t="s">
        <v>25</v>
      </c>
      <c r="I7" s="11" t="s">
        <v>25</v>
      </c>
      <c r="J7" s="11" t="s">
        <v>25</v>
      </c>
      <c r="K7" s="11" t="s">
        <v>25</v>
      </c>
      <c r="L7" s="11" t="s">
        <v>25</v>
      </c>
      <c r="N7" s="11" t="s">
        <v>15</v>
      </c>
      <c r="O7" s="11" t="s">
        <v>25</v>
      </c>
      <c r="P7" s="11" t="s">
        <v>25</v>
      </c>
      <c r="Q7" s="11" t="s">
        <v>25</v>
      </c>
      <c r="R7" s="11" t="s">
        <v>25</v>
      </c>
      <c r="S7" s="11" t="s">
        <v>25</v>
      </c>
      <c r="T7" s="11" t="s">
        <v>25</v>
      </c>
      <c r="U7" s="11" t="s">
        <v>25</v>
      </c>
      <c r="V7" s="11" t="s">
        <v>25</v>
      </c>
      <c r="W7" s="11" t="s">
        <v>25</v>
      </c>
      <c r="X7" s="11" t="s">
        <v>25</v>
      </c>
      <c r="Y7" s="11" t="s">
        <v>25</v>
      </c>
      <c r="AA7" s="11" t="s">
        <v>15</v>
      </c>
      <c r="AB7" s="11" t="s">
        <v>25</v>
      </c>
      <c r="AC7" s="11" t="s">
        <v>25</v>
      </c>
      <c r="AD7" s="11" t="s">
        <v>25</v>
      </c>
      <c r="AE7" s="11" t="s">
        <v>25</v>
      </c>
      <c r="AF7" s="11" t="s">
        <v>25</v>
      </c>
      <c r="AG7" s="11" t="s">
        <v>25</v>
      </c>
      <c r="AH7" s="11" t="s">
        <v>25</v>
      </c>
      <c r="AI7" s="11" t="s">
        <v>25</v>
      </c>
      <c r="AJ7" s="11" t="s">
        <v>25</v>
      </c>
      <c r="AK7" s="11" t="s">
        <v>25</v>
      </c>
      <c r="AL7" s="11" t="s">
        <v>25</v>
      </c>
    </row>
    <row r="8" spans="1:38" ht="15" x14ac:dyDescent="0.3">
      <c r="A8" s="7" t="s">
        <v>16</v>
      </c>
      <c r="B8" s="7">
        <f>(B6/B4)*100</f>
        <v>6.4000000000000001E-2</v>
      </c>
      <c r="C8" s="7">
        <f t="shared" ref="C8:L8" si="6">(C6/C4)*100</f>
        <v>0.84100000000000008</v>
      </c>
      <c r="D8" s="7">
        <f t="shared" si="6"/>
        <v>8.6489999999999991</v>
      </c>
      <c r="E8" s="7">
        <f t="shared" si="6"/>
        <v>28.561000000000003</v>
      </c>
      <c r="F8" s="7">
        <f t="shared" si="6"/>
        <v>60.024999999999991</v>
      </c>
      <c r="G8" s="7">
        <f t="shared" si="6"/>
        <v>101.76100000000001</v>
      </c>
      <c r="H8" s="7">
        <f t="shared" si="6"/>
        <v>74.884500000000003</v>
      </c>
      <c r="I8" s="7">
        <f t="shared" si="6"/>
        <v>78.408333333333331</v>
      </c>
      <c r="J8" s="7">
        <f t="shared" si="6"/>
        <v>97.032249999999991</v>
      </c>
      <c r="K8" s="7">
        <f t="shared" si="6"/>
        <v>97.282666666666671</v>
      </c>
      <c r="L8" s="7">
        <f t="shared" si="6"/>
        <v>98.889142857142829</v>
      </c>
      <c r="N8" s="7" t="s">
        <v>16</v>
      </c>
      <c r="O8" s="7">
        <f>(O6/O4)*100</f>
        <v>0.325125</v>
      </c>
      <c r="P8" s="7">
        <f t="shared" ref="P8:Y8" si="7">(P6/P4)*100</f>
        <v>3.4445000000000006</v>
      </c>
      <c r="Q8" s="7">
        <f t="shared" si="7"/>
        <v>20.000000000000004</v>
      </c>
      <c r="R8" s="7">
        <f>(R6/R4)*100</f>
        <v>78.012500000000003</v>
      </c>
      <c r="S8" s="7">
        <f t="shared" si="7"/>
        <v>75.625000000000014</v>
      </c>
      <c r="T8" s="7">
        <f t="shared" si="7"/>
        <v>81.666666666666671</v>
      </c>
      <c r="U8" s="7">
        <f t="shared" si="7"/>
        <v>78.322499999999991</v>
      </c>
      <c r="V8" s="7">
        <f t="shared" si="7"/>
        <v>88.961142857142875</v>
      </c>
      <c r="W8" s="7">
        <f t="shared" si="7"/>
        <v>89.78</v>
      </c>
      <c r="X8" s="7">
        <f t="shared" si="7"/>
        <v>96.015384615384619</v>
      </c>
      <c r="Y8" s="7">
        <f t="shared" si="7"/>
        <v>95.203333333333333</v>
      </c>
      <c r="AA8" s="7" t="s">
        <v>16</v>
      </c>
      <c r="AB8" s="7">
        <f>(AB6/AB4)*100</f>
        <v>0.80033333333333345</v>
      </c>
      <c r="AC8" s="7">
        <f t="shared" ref="AC8:AL8" si="8">(AC6/AC4)*100</f>
        <v>7.5</v>
      </c>
      <c r="AD8" s="7">
        <f t="shared" si="8"/>
        <v>51.221333333333341</v>
      </c>
      <c r="AE8" s="7">
        <f t="shared" si="8"/>
        <v>67.628166666666672</v>
      </c>
      <c r="AF8" s="7">
        <f t="shared" si="8"/>
        <v>81.986777777777775</v>
      </c>
      <c r="AG8" s="7">
        <f t="shared" si="8"/>
        <v>82.14</v>
      </c>
      <c r="AH8" s="7">
        <f t="shared" si="8"/>
        <v>84.016666666666666</v>
      </c>
      <c r="AI8" s="7">
        <f t="shared" si="8"/>
        <v>85.069444444444457</v>
      </c>
      <c r="AJ8" s="7">
        <f t="shared" si="8"/>
        <v>89.268749999999983</v>
      </c>
      <c r="AK8" s="7">
        <f t="shared" si="8"/>
        <v>95.999999999999972</v>
      </c>
      <c r="AL8" s="7">
        <f t="shared" si="8"/>
        <v>94.979710144927537</v>
      </c>
    </row>
    <row r="9" spans="1:38" x14ac:dyDescent="0.3">
      <c r="I9" t="s">
        <v>24</v>
      </c>
    </row>
    <row r="10" spans="1:38" x14ac:dyDescent="0.3">
      <c r="A10" s="16" t="s">
        <v>20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N10" s="16" t="s">
        <v>21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AA10" s="16" t="s">
        <v>22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ht="30" x14ac:dyDescent="0.3">
      <c r="A11" s="7" t="s">
        <v>10</v>
      </c>
      <c r="B11" s="8">
        <v>0.05</v>
      </c>
      <c r="C11" s="8">
        <v>0.1</v>
      </c>
      <c r="D11" s="8">
        <v>0.2</v>
      </c>
      <c r="E11" s="9">
        <v>0.3</v>
      </c>
      <c r="F11" s="8">
        <v>0.4</v>
      </c>
      <c r="G11" s="9">
        <v>0.5</v>
      </c>
      <c r="H11" s="8">
        <v>0.6</v>
      </c>
      <c r="I11" s="9">
        <v>0.7</v>
      </c>
      <c r="J11" s="8">
        <v>0.8</v>
      </c>
      <c r="K11" s="9">
        <v>0.9</v>
      </c>
      <c r="L11" s="8">
        <v>0.95</v>
      </c>
      <c r="N11" s="7" t="s">
        <v>10</v>
      </c>
      <c r="O11" s="8">
        <v>0.05</v>
      </c>
      <c r="P11" s="8">
        <v>0.1</v>
      </c>
      <c r="Q11" s="8">
        <v>0.2</v>
      </c>
      <c r="R11" s="9">
        <v>0.3</v>
      </c>
      <c r="S11" s="8">
        <v>0.4</v>
      </c>
      <c r="T11" s="9">
        <v>0.5</v>
      </c>
      <c r="U11" s="8">
        <v>0.6</v>
      </c>
      <c r="V11" s="9">
        <v>0.7</v>
      </c>
      <c r="W11" s="8">
        <v>0.8</v>
      </c>
      <c r="X11" s="9">
        <v>0.9</v>
      </c>
      <c r="Y11" s="8">
        <v>0.95</v>
      </c>
      <c r="AA11" s="7" t="s">
        <v>10</v>
      </c>
      <c r="AB11" s="8">
        <v>0.05</v>
      </c>
      <c r="AC11" s="8">
        <v>0.1</v>
      </c>
      <c r="AD11" s="8">
        <v>0.2</v>
      </c>
      <c r="AE11" s="9">
        <v>0.3</v>
      </c>
      <c r="AF11" s="8">
        <v>0.4</v>
      </c>
      <c r="AG11" s="9">
        <v>0.5</v>
      </c>
      <c r="AH11" s="8">
        <v>0.6</v>
      </c>
      <c r="AI11" s="9">
        <v>0.7</v>
      </c>
      <c r="AJ11" s="8">
        <v>0.8</v>
      </c>
      <c r="AK11" s="9">
        <v>0.9</v>
      </c>
      <c r="AL11" s="8">
        <v>0.95</v>
      </c>
    </row>
    <row r="12" spans="1:38" ht="16.2" x14ac:dyDescent="0.3">
      <c r="A12" s="7" t="s">
        <v>11</v>
      </c>
      <c r="B12" s="7">
        <v>0.01</v>
      </c>
      <c r="C12" s="7">
        <v>0.01</v>
      </c>
      <c r="D12" s="10">
        <v>0.01</v>
      </c>
      <c r="E12" s="10">
        <v>0.03</v>
      </c>
      <c r="F12" s="10">
        <v>0.05</v>
      </c>
      <c r="G12" s="10">
        <v>7.0000000000000007E-2</v>
      </c>
      <c r="H12" s="10">
        <v>0.11</v>
      </c>
      <c r="I12" s="10">
        <v>0.16</v>
      </c>
      <c r="J12" s="10">
        <v>0.21</v>
      </c>
      <c r="K12" s="10">
        <v>0.28000000000000003</v>
      </c>
      <c r="L12" s="10">
        <v>0.31</v>
      </c>
      <c r="N12" s="7" t="s">
        <v>11</v>
      </c>
      <c r="O12" s="7">
        <v>0.01</v>
      </c>
      <c r="P12" s="7">
        <v>0.01</v>
      </c>
      <c r="Q12" s="10">
        <v>0.01</v>
      </c>
      <c r="R12" s="10">
        <v>0.03</v>
      </c>
      <c r="S12" s="10">
        <v>0.06</v>
      </c>
      <c r="T12" s="10">
        <v>0.1</v>
      </c>
      <c r="U12" s="10">
        <v>0.15</v>
      </c>
      <c r="V12" s="10">
        <v>0.21</v>
      </c>
      <c r="W12" s="10">
        <v>0.27</v>
      </c>
      <c r="X12" s="10">
        <v>0.34</v>
      </c>
      <c r="Y12" s="10">
        <v>0.38</v>
      </c>
      <c r="AA12" s="7" t="s">
        <v>11</v>
      </c>
      <c r="AB12" s="7">
        <v>0.01</v>
      </c>
      <c r="AC12" s="7">
        <v>0.01</v>
      </c>
      <c r="AD12" s="10">
        <v>0.02</v>
      </c>
      <c r="AE12" s="10">
        <v>0.04</v>
      </c>
      <c r="AF12" s="10">
        <v>7.0000000000000007E-2</v>
      </c>
      <c r="AG12" s="10">
        <v>0.12</v>
      </c>
      <c r="AH12" s="10">
        <v>0.18</v>
      </c>
      <c r="AI12" s="10">
        <v>0.25</v>
      </c>
      <c r="AJ12" s="10">
        <v>0.33</v>
      </c>
      <c r="AK12" s="10">
        <v>0.41899999999999998</v>
      </c>
      <c r="AL12" s="10">
        <v>0.47</v>
      </c>
    </row>
    <row r="13" spans="1:38" ht="32.4" x14ac:dyDescent="0.3">
      <c r="A13" s="7" t="s">
        <v>12</v>
      </c>
      <c r="B13" s="7">
        <f>4*B12</f>
        <v>0.04</v>
      </c>
      <c r="C13" s="7">
        <f t="shared" ref="C13:L13" si="9">4*C12</f>
        <v>0.04</v>
      </c>
      <c r="D13" s="7">
        <f t="shared" si="9"/>
        <v>0.04</v>
      </c>
      <c r="E13" s="7">
        <f t="shared" si="9"/>
        <v>0.12</v>
      </c>
      <c r="F13" s="7">
        <f t="shared" si="9"/>
        <v>0.2</v>
      </c>
      <c r="G13" s="7">
        <f t="shared" si="9"/>
        <v>0.28000000000000003</v>
      </c>
      <c r="H13" s="7">
        <f t="shared" si="9"/>
        <v>0.44</v>
      </c>
      <c r="I13" s="7">
        <f t="shared" si="9"/>
        <v>0.64</v>
      </c>
      <c r="J13" s="7">
        <f t="shared" si="9"/>
        <v>0.84</v>
      </c>
      <c r="K13" s="7">
        <f t="shared" si="9"/>
        <v>1.1200000000000001</v>
      </c>
      <c r="L13" s="7">
        <f t="shared" si="9"/>
        <v>1.24</v>
      </c>
      <c r="N13" s="7" t="s">
        <v>12</v>
      </c>
      <c r="O13" s="7">
        <f>5*O12</f>
        <v>0.05</v>
      </c>
      <c r="P13" s="7">
        <f t="shared" ref="P13:Y13" si="10">5*P12</f>
        <v>0.05</v>
      </c>
      <c r="Q13" s="7">
        <f t="shared" si="10"/>
        <v>0.05</v>
      </c>
      <c r="R13" s="7">
        <f t="shared" si="10"/>
        <v>0.15</v>
      </c>
      <c r="S13" s="7">
        <f t="shared" si="10"/>
        <v>0.3</v>
      </c>
      <c r="T13" s="7">
        <f t="shared" si="10"/>
        <v>0.5</v>
      </c>
      <c r="U13" s="7">
        <f t="shared" si="10"/>
        <v>0.75</v>
      </c>
      <c r="V13" s="7">
        <f t="shared" si="10"/>
        <v>1.05</v>
      </c>
      <c r="W13" s="7">
        <f t="shared" si="10"/>
        <v>1.35</v>
      </c>
      <c r="X13" s="7">
        <f t="shared" si="10"/>
        <v>1.7000000000000002</v>
      </c>
      <c r="Y13" s="7">
        <f t="shared" si="10"/>
        <v>1.9</v>
      </c>
      <c r="AA13" s="7" t="s">
        <v>12</v>
      </c>
      <c r="AB13" s="7">
        <f>6*AB12</f>
        <v>0.06</v>
      </c>
      <c r="AC13" s="7">
        <f t="shared" ref="AC13:AL13" si="11">6*AC12</f>
        <v>0.06</v>
      </c>
      <c r="AD13" s="7">
        <f t="shared" si="11"/>
        <v>0.12</v>
      </c>
      <c r="AE13" s="7">
        <f t="shared" si="11"/>
        <v>0.24</v>
      </c>
      <c r="AF13" s="7">
        <f t="shared" si="11"/>
        <v>0.42000000000000004</v>
      </c>
      <c r="AG13" s="7">
        <f t="shared" si="11"/>
        <v>0.72</v>
      </c>
      <c r="AH13" s="7">
        <f t="shared" si="11"/>
        <v>1.08</v>
      </c>
      <c r="AI13" s="7">
        <f t="shared" si="11"/>
        <v>1.5</v>
      </c>
      <c r="AJ13" s="7">
        <f t="shared" si="11"/>
        <v>1.98</v>
      </c>
      <c r="AK13" s="7">
        <f t="shared" si="11"/>
        <v>2.5139999999999998</v>
      </c>
      <c r="AL13" s="7">
        <f t="shared" si="11"/>
        <v>2.82</v>
      </c>
    </row>
    <row r="14" spans="1:38" ht="16.2" x14ac:dyDescent="0.3">
      <c r="A14" s="7" t="s">
        <v>13</v>
      </c>
      <c r="B14" s="7">
        <v>7.6999999999999999E-2</v>
      </c>
      <c r="C14" s="7">
        <v>0.22500000000000001</v>
      </c>
      <c r="D14" s="10">
        <v>0.56000000000000005</v>
      </c>
      <c r="E14" s="10">
        <v>0.89</v>
      </c>
      <c r="F14" s="10">
        <v>1.18</v>
      </c>
      <c r="G14" s="10">
        <v>1.56</v>
      </c>
      <c r="H14" s="10">
        <v>1.97</v>
      </c>
      <c r="I14" s="10">
        <v>2.39</v>
      </c>
      <c r="J14" s="10">
        <v>2.8</v>
      </c>
      <c r="K14" s="10">
        <v>3.21</v>
      </c>
      <c r="L14" s="10">
        <v>3.43</v>
      </c>
      <c r="N14" s="7" t="s">
        <v>13</v>
      </c>
      <c r="O14" s="7">
        <v>0.122</v>
      </c>
      <c r="P14" s="7">
        <v>0.311</v>
      </c>
      <c r="Q14" s="10">
        <v>0.72899999999999998</v>
      </c>
      <c r="R14" s="10">
        <v>1.1299999999999999</v>
      </c>
      <c r="S14" s="10">
        <v>1.51</v>
      </c>
      <c r="T14" s="10">
        <v>2.0099999999999998</v>
      </c>
      <c r="U14" s="10">
        <v>2.52</v>
      </c>
      <c r="V14" s="10">
        <v>3.03</v>
      </c>
      <c r="W14" s="10">
        <v>3.53</v>
      </c>
      <c r="X14" s="10">
        <v>4.03</v>
      </c>
      <c r="Y14" s="10">
        <v>4.28</v>
      </c>
      <c r="AA14" s="7" t="s">
        <v>13</v>
      </c>
      <c r="AB14" s="7">
        <v>0.15</v>
      </c>
      <c r="AC14" s="7">
        <v>0.39500000000000002</v>
      </c>
      <c r="AD14" s="10">
        <v>0.90200000000000002</v>
      </c>
      <c r="AE14" s="10">
        <v>1.38</v>
      </c>
      <c r="AF14" s="10">
        <v>1.87</v>
      </c>
      <c r="AG14" s="10">
        <v>2.4700000000000002</v>
      </c>
      <c r="AH14" s="10">
        <v>3.06</v>
      </c>
      <c r="AI14" s="10">
        <v>3.65</v>
      </c>
      <c r="AJ14" s="10">
        <v>4.26</v>
      </c>
      <c r="AK14" s="10">
        <v>4.8499999999999996</v>
      </c>
      <c r="AL14" s="10">
        <v>5.0999999999999996</v>
      </c>
    </row>
    <row r="15" spans="1:38" ht="33.6" x14ac:dyDescent="0.3">
      <c r="A15" s="7" t="s">
        <v>14</v>
      </c>
      <c r="B15" s="7">
        <f>(B14^2)/10</f>
        <v>5.9290000000000005E-4</v>
      </c>
      <c r="C15" s="7">
        <f t="shared" ref="C15:L15" si="12">(C14^2)/10</f>
        <v>5.0625000000000002E-3</v>
      </c>
      <c r="D15" s="7">
        <f t="shared" si="12"/>
        <v>3.1360000000000006E-2</v>
      </c>
      <c r="E15" s="7">
        <f t="shared" si="12"/>
        <v>7.9210000000000003E-2</v>
      </c>
      <c r="F15" s="7">
        <f t="shared" si="12"/>
        <v>0.13923999999999997</v>
      </c>
      <c r="G15" s="7">
        <f t="shared" si="12"/>
        <v>0.24336000000000002</v>
      </c>
      <c r="H15" s="7">
        <f t="shared" si="12"/>
        <v>0.38808999999999999</v>
      </c>
      <c r="I15" s="7">
        <f t="shared" si="12"/>
        <v>0.57121</v>
      </c>
      <c r="J15" s="7">
        <f t="shared" si="12"/>
        <v>0.78399999999999992</v>
      </c>
      <c r="K15" s="7">
        <f t="shared" si="12"/>
        <v>1.03041</v>
      </c>
      <c r="L15" s="7">
        <f t="shared" si="12"/>
        <v>1.17649</v>
      </c>
      <c r="N15" s="7" t="s">
        <v>14</v>
      </c>
      <c r="O15" s="7">
        <f>(O14^2)/10</f>
        <v>1.4884E-3</v>
      </c>
      <c r="P15" s="7">
        <f t="shared" ref="P15:Y15" si="13">(P14^2)/10</f>
        <v>9.6720999999999994E-3</v>
      </c>
      <c r="Q15" s="7">
        <f t="shared" si="13"/>
        <v>5.3144099999999993E-2</v>
      </c>
      <c r="R15" s="7">
        <f t="shared" si="13"/>
        <v>0.12768999999999997</v>
      </c>
      <c r="S15" s="7">
        <f t="shared" si="13"/>
        <v>0.22800999999999999</v>
      </c>
      <c r="T15" s="7">
        <f t="shared" si="13"/>
        <v>0.40400999999999987</v>
      </c>
      <c r="U15" s="7">
        <f t="shared" si="13"/>
        <v>0.63504000000000005</v>
      </c>
      <c r="V15" s="7">
        <f t="shared" si="13"/>
        <v>0.91808999999999996</v>
      </c>
      <c r="W15" s="7">
        <f t="shared" si="13"/>
        <v>1.2460899999999999</v>
      </c>
      <c r="X15" s="7">
        <f t="shared" si="13"/>
        <v>1.6240900000000003</v>
      </c>
      <c r="Y15" s="7">
        <f t="shared" si="13"/>
        <v>1.8318400000000001</v>
      </c>
      <c r="AA15" s="7" t="s">
        <v>14</v>
      </c>
      <c r="AB15" s="7">
        <f>(AB14^2)/10</f>
        <v>2.2499999999999998E-3</v>
      </c>
      <c r="AC15" s="7">
        <f t="shared" ref="AC15:AL15" si="14">(AC14^2)/10</f>
        <v>1.5602500000000002E-2</v>
      </c>
      <c r="AD15" s="7">
        <f t="shared" si="14"/>
        <v>8.1360399999999999E-2</v>
      </c>
      <c r="AE15" s="7">
        <f t="shared" si="14"/>
        <v>0.19043999999999997</v>
      </c>
      <c r="AF15" s="7">
        <f t="shared" si="14"/>
        <v>0.34969000000000006</v>
      </c>
      <c r="AG15" s="7">
        <f t="shared" si="14"/>
        <v>0.61009000000000013</v>
      </c>
      <c r="AH15" s="7">
        <f t="shared" si="14"/>
        <v>0.93635999999999997</v>
      </c>
      <c r="AI15" s="7">
        <f t="shared" si="14"/>
        <v>1.3322499999999999</v>
      </c>
      <c r="AJ15" s="7">
        <f t="shared" si="14"/>
        <v>1.8147599999999997</v>
      </c>
      <c r="AK15" s="7">
        <f t="shared" si="14"/>
        <v>2.3522499999999997</v>
      </c>
      <c r="AL15" s="7">
        <f t="shared" si="14"/>
        <v>2.601</v>
      </c>
    </row>
    <row r="16" spans="1:38" ht="69" x14ac:dyDescent="0.3">
      <c r="A16" s="11" t="s">
        <v>15</v>
      </c>
      <c r="B16" s="11" t="s">
        <v>25</v>
      </c>
      <c r="C16" s="11" t="s">
        <v>25</v>
      </c>
      <c r="D16" s="11" t="s">
        <v>25</v>
      </c>
      <c r="E16" s="11" t="s">
        <v>25</v>
      </c>
      <c r="F16" s="11" t="s">
        <v>25</v>
      </c>
      <c r="G16" s="11" t="s">
        <v>25</v>
      </c>
      <c r="H16" s="11" t="s">
        <v>25</v>
      </c>
      <c r="I16" s="11" t="s">
        <v>25</v>
      </c>
      <c r="J16" s="11" t="s">
        <v>25</v>
      </c>
      <c r="K16" s="11" t="s">
        <v>25</v>
      </c>
      <c r="L16" s="11" t="s">
        <v>25</v>
      </c>
      <c r="N16" s="11" t="s">
        <v>15</v>
      </c>
      <c r="O16" s="11" t="s">
        <v>25</v>
      </c>
      <c r="P16" s="11" t="s">
        <v>25</v>
      </c>
      <c r="Q16" s="11" t="s">
        <v>25</v>
      </c>
      <c r="R16" s="11" t="s">
        <v>25</v>
      </c>
      <c r="S16" s="11" t="s">
        <v>25</v>
      </c>
      <c r="T16" s="11" t="s">
        <v>25</v>
      </c>
      <c r="U16" s="11" t="s">
        <v>25</v>
      </c>
      <c r="V16" s="11" t="s">
        <v>25</v>
      </c>
      <c r="W16" s="11" t="s">
        <v>25</v>
      </c>
      <c r="X16" s="11" t="s">
        <v>25</v>
      </c>
      <c r="Y16" s="11" t="s">
        <v>25</v>
      </c>
      <c r="AA16" s="11" t="s">
        <v>15</v>
      </c>
      <c r="AB16" s="11" t="s">
        <v>25</v>
      </c>
      <c r="AC16" s="11" t="s">
        <v>25</v>
      </c>
      <c r="AD16" s="11" t="s">
        <v>25</v>
      </c>
      <c r="AE16" s="11" t="s">
        <v>25</v>
      </c>
      <c r="AF16" s="11" t="s">
        <v>25</v>
      </c>
      <c r="AG16" s="11" t="s">
        <v>25</v>
      </c>
      <c r="AH16" s="11" t="s">
        <v>25</v>
      </c>
      <c r="AI16" s="11" t="s">
        <v>25</v>
      </c>
      <c r="AJ16" s="11" t="s">
        <v>25</v>
      </c>
      <c r="AK16" s="11" t="s">
        <v>25</v>
      </c>
      <c r="AL16" s="11" t="s">
        <v>25</v>
      </c>
    </row>
    <row r="17" spans="1:38" ht="15" x14ac:dyDescent="0.3">
      <c r="A17" s="7" t="s">
        <v>16</v>
      </c>
      <c r="B17" s="7">
        <f>B15/B13*100</f>
        <v>1.4822500000000001</v>
      </c>
      <c r="C17" s="7">
        <f t="shared" ref="C17:L17" si="15">C15/C13*100</f>
        <v>12.65625</v>
      </c>
      <c r="D17" s="7">
        <f t="shared" si="15"/>
        <v>78.40000000000002</v>
      </c>
      <c r="E17" s="7">
        <f t="shared" si="15"/>
        <v>66.00833333333334</v>
      </c>
      <c r="F17" s="7">
        <f t="shared" si="15"/>
        <v>69.619999999999976</v>
      </c>
      <c r="G17" s="7">
        <f t="shared" si="15"/>
        <v>86.914285714285711</v>
      </c>
      <c r="H17" s="7">
        <f t="shared" si="15"/>
        <v>88.202272727272728</v>
      </c>
      <c r="I17" s="7">
        <f t="shared" si="15"/>
        <v>89.251562499999991</v>
      </c>
      <c r="J17" s="7">
        <f t="shared" si="15"/>
        <v>93.333333333333329</v>
      </c>
      <c r="K17" s="7">
        <f t="shared" si="15"/>
        <v>92.000892857142858</v>
      </c>
      <c r="L17" s="7">
        <f t="shared" si="15"/>
        <v>94.878225806451624</v>
      </c>
      <c r="N17" s="7" t="s">
        <v>16</v>
      </c>
      <c r="O17" s="7">
        <f>(O15/O13)*100</f>
        <v>2.9767999999999999</v>
      </c>
      <c r="P17" s="7">
        <f t="shared" ref="P17:Y17" si="16">(P15/P13)*100</f>
        <v>19.344199999999997</v>
      </c>
      <c r="Q17" s="7">
        <f t="shared" si="16"/>
        <v>106.28819999999999</v>
      </c>
      <c r="R17" s="7">
        <f t="shared" si="16"/>
        <v>85.126666666666651</v>
      </c>
      <c r="S17" s="7">
        <f t="shared" si="16"/>
        <v>76.00333333333333</v>
      </c>
      <c r="T17" s="7">
        <f t="shared" si="16"/>
        <v>80.801999999999978</v>
      </c>
      <c r="U17" s="7">
        <f t="shared" si="16"/>
        <v>84.671999999999997</v>
      </c>
      <c r="V17" s="7">
        <f t="shared" si="16"/>
        <v>87.437142857142845</v>
      </c>
      <c r="W17" s="7">
        <f t="shared" si="16"/>
        <v>92.302962962962951</v>
      </c>
      <c r="X17" s="7">
        <f t="shared" si="16"/>
        <v>95.534705882352938</v>
      </c>
      <c r="Y17" s="7">
        <f t="shared" si="16"/>
        <v>96.412631578947384</v>
      </c>
      <c r="AA17" s="7" t="s">
        <v>16</v>
      </c>
      <c r="AB17" s="7">
        <f>AB15/AB13*100</f>
        <v>3.75</v>
      </c>
      <c r="AC17" s="7">
        <f t="shared" ref="AC17:AL17" si="17">AC15/AC13*100</f>
        <v>26.004166666666674</v>
      </c>
      <c r="AD17" s="7">
        <f t="shared" si="17"/>
        <v>67.800333333333342</v>
      </c>
      <c r="AE17" s="7">
        <f t="shared" si="17"/>
        <v>79.349999999999994</v>
      </c>
      <c r="AF17" s="7">
        <f t="shared" si="17"/>
        <v>83.259523809523813</v>
      </c>
      <c r="AG17" s="7">
        <f t="shared" si="17"/>
        <v>84.734722222222246</v>
      </c>
      <c r="AH17" s="7">
        <f t="shared" si="17"/>
        <v>86.699999999999989</v>
      </c>
      <c r="AI17" s="7">
        <f t="shared" si="17"/>
        <v>88.816666666666663</v>
      </c>
      <c r="AJ17" s="7">
        <f t="shared" si="17"/>
        <v>91.654545454545442</v>
      </c>
      <c r="AK17" s="7">
        <f t="shared" si="17"/>
        <v>93.566030230708037</v>
      </c>
      <c r="AL17" s="7">
        <f t="shared" si="17"/>
        <v>92.2340425531915</v>
      </c>
    </row>
    <row r="19" spans="1:38" x14ac:dyDescent="0.3">
      <c r="A19" s="16" t="s">
        <v>23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38" ht="30" x14ac:dyDescent="0.3">
      <c r="A20" s="7" t="s">
        <v>10</v>
      </c>
      <c r="B20" s="8">
        <v>0.05</v>
      </c>
      <c r="C20" s="8">
        <v>0.1</v>
      </c>
      <c r="D20" s="8">
        <v>0.2</v>
      </c>
      <c r="E20" s="9">
        <v>0.3</v>
      </c>
      <c r="F20" s="8">
        <v>0.4</v>
      </c>
      <c r="G20" s="9">
        <v>0.5</v>
      </c>
      <c r="H20" s="8">
        <v>0.6</v>
      </c>
      <c r="I20" s="9">
        <v>0.7</v>
      </c>
      <c r="J20" s="8">
        <v>0.8</v>
      </c>
      <c r="K20" s="8">
        <v>0.9</v>
      </c>
      <c r="L20" s="8">
        <v>0.95</v>
      </c>
      <c r="M20" s="12"/>
    </row>
    <row r="21" spans="1:38" ht="16.2" x14ac:dyDescent="0.3">
      <c r="A21" s="7" t="s">
        <v>11</v>
      </c>
      <c r="B21" s="7">
        <v>0.01</v>
      </c>
      <c r="C21" s="7">
        <v>0.01</v>
      </c>
      <c r="D21" s="10">
        <v>0.02</v>
      </c>
      <c r="E21" s="10">
        <v>0.05</v>
      </c>
      <c r="F21" s="10">
        <v>0.09</v>
      </c>
      <c r="G21" s="10">
        <v>0.14000000000000001</v>
      </c>
      <c r="H21" s="10">
        <v>0.21</v>
      </c>
      <c r="I21" s="10">
        <v>0.28999999999999998</v>
      </c>
      <c r="J21" s="10">
        <v>0.38</v>
      </c>
      <c r="K21" s="10">
        <v>0.48</v>
      </c>
      <c r="L21" s="10">
        <v>0.53</v>
      </c>
    </row>
    <row r="22" spans="1:38" ht="32.4" x14ac:dyDescent="0.3">
      <c r="A22" s="7" t="s">
        <v>12</v>
      </c>
      <c r="B22" s="7">
        <f>7*B21</f>
        <v>7.0000000000000007E-2</v>
      </c>
      <c r="C22" s="7">
        <f t="shared" ref="C22:L22" si="18">7*C21</f>
        <v>7.0000000000000007E-2</v>
      </c>
      <c r="D22" s="7">
        <f t="shared" si="18"/>
        <v>0.14000000000000001</v>
      </c>
      <c r="E22" s="7">
        <f t="shared" si="18"/>
        <v>0.35000000000000003</v>
      </c>
      <c r="F22" s="7">
        <f t="shared" si="18"/>
        <v>0.63</v>
      </c>
      <c r="G22" s="7">
        <f t="shared" si="18"/>
        <v>0.98000000000000009</v>
      </c>
      <c r="H22" s="7">
        <f t="shared" si="18"/>
        <v>1.47</v>
      </c>
      <c r="I22" s="7">
        <f t="shared" si="18"/>
        <v>2.0299999999999998</v>
      </c>
      <c r="J22" s="7">
        <f t="shared" si="18"/>
        <v>2.66</v>
      </c>
      <c r="K22" s="7">
        <f t="shared" si="18"/>
        <v>3.36</v>
      </c>
      <c r="L22" s="7">
        <f t="shared" si="18"/>
        <v>3.71</v>
      </c>
    </row>
    <row r="23" spans="1:38" ht="16.2" x14ac:dyDescent="0.3">
      <c r="A23" s="7" t="s">
        <v>13</v>
      </c>
      <c r="B23" s="7">
        <v>0.17799999999999999</v>
      </c>
      <c r="C23" s="7">
        <v>0.47</v>
      </c>
      <c r="D23" s="10">
        <v>1.07</v>
      </c>
      <c r="E23" s="10">
        <v>1.62</v>
      </c>
      <c r="F23" s="10">
        <v>2.2200000000000002</v>
      </c>
      <c r="G23" s="10">
        <v>2.9</v>
      </c>
      <c r="H23" s="10">
        <v>3.6</v>
      </c>
      <c r="I23" s="10">
        <v>4.3</v>
      </c>
      <c r="J23" s="10">
        <v>4.9800000000000004</v>
      </c>
      <c r="K23" s="10">
        <v>5.66</v>
      </c>
      <c r="L23" s="10">
        <v>6</v>
      </c>
    </row>
    <row r="24" spans="1:38" ht="33.6" x14ac:dyDescent="0.3">
      <c r="A24" s="7" t="s">
        <v>14</v>
      </c>
      <c r="B24" s="7">
        <f>(B23)^2/(10)</f>
        <v>3.1683999999999996E-3</v>
      </c>
      <c r="C24" s="7">
        <f t="shared" ref="C24:L24" si="19">(C23)^2/(10)</f>
        <v>2.2089999999999999E-2</v>
      </c>
      <c r="D24" s="7">
        <f t="shared" si="19"/>
        <v>0.11449000000000001</v>
      </c>
      <c r="E24" s="7">
        <f t="shared" si="19"/>
        <v>0.26244000000000006</v>
      </c>
      <c r="F24" s="7">
        <f t="shared" si="19"/>
        <v>0.49284000000000006</v>
      </c>
      <c r="G24" s="7">
        <f t="shared" si="19"/>
        <v>0.84099999999999997</v>
      </c>
      <c r="H24" s="7">
        <f t="shared" si="19"/>
        <v>1.296</v>
      </c>
      <c r="I24" s="7">
        <f t="shared" si="19"/>
        <v>1.8489999999999998</v>
      </c>
      <c r="J24" s="7">
        <f t="shared" si="19"/>
        <v>2.4800400000000002</v>
      </c>
      <c r="K24" s="7">
        <f t="shared" si="19"/>
        <v>3.2035600000000004</v>
      </c>
      <c r="L24" s="7">
        <f t="shared" si="19"/>
        <v>3.6</v>
      </c>
    </row>
    <row r="25" spans="1:38" ht="69" x14ac:dyDescent="0.3">
      <c r="A25" s="11" t="s">
        <v>15</v>
      </c>
      <c r="B25" s="11" t="s">
        <v>25</v>
      </c>
      <c r="C25" s="11" t="s">
        <v>25</v>
      </c>
      <c r="D25" s="11" t="s">
        <v>25</v>
      </c>
      <c r="E25" s="11" t="s">
        <v>25</v>
      </c>
      <c r="F25" s="11" t="s">
        <v>25</v>
      </c>
      <c r="G25" s="11" t="s">
        <v>25</v>
      </c>
      <c r="H25" s="11" t="s">
        <v>25</v>
      </c>
      <c r="I25" s="11" t="s">
        <v>25</v>
      </c>
      <c r="J25" s="11" t="s">
        <v>25</v>
      </c>
      <c r="K25" s="11" t="s">
        <v>25</v>
      </c>
      <c r="L25" s="11" t="s">
        <v>25</v>
      </c>
    </row>
    <row r="26" spans="1:38" ht="15" x14ac:dyDescent="0.3">
      <c r="A26" s="7" t="s">
        <v>16</v>
      </c>
      <c r="B26" s="7">
        <f>(B24/B22)*100</f>
        <v>4.5262857142857129</v>
      </c>
      <c r="C26" s="7">
        <f t="shared" ref="C26:L26" si="20">(C24/C22)*100</f>
        <v>31.55714285714285</v>
      </c>
      <c r="D26" s="7">
        <f t="shared" si="20"/>
        <v>81.778571428571425</v>
      </c>
      <c r="E26" s="7">
        <f t="shared" si="20"/>
        <v>74.982857142857156</v>
      </c>
      <c r="F26" s="7">
        <f t="shared" si="20"/>
        <v>78.228571428571442</v>
      </c>
      <c r="G26" s="7">
        <f t="shared" si="20"/>
        <v>85.81632653061223</v>
      </c>
      <c r="H26" s="7">
        <f t="shared" si="20"/>
        <v>88.163265306122454</v>
      </c>
      <c r="I26" s="7">
        <f t="shared" si="20"/>
        <v>91.083743842364527</v>
      </c>
      <c r="J26" s="7">
        <f t="shared" si="20"/>
        <v>93.23458646616541</v>
      </c>
      <c r="K26" s="7">
        <f t="shared" si="20"/>
        <v>95.344047619047629</v>
      </c>
      <c r="L26" s="7">
        <f t="shared" si="20"/>
        <v>97.03504043126685</v>
      </c>
    </row>
    <row r="27" spans="1:38" ht="15" x14ac:dyDescent="0.3">
      <c r="A27" s="13"/>
      <c r="B27" s="13"/>
      <c r="C27" s="13"/>
      <c r="D27" s="6"/>
      <c r="E27" s="6"/>
      <c r="F27" s="6"/>
      <c r="G27" s="6"/>
      <c r="H27" s="6"/>
      <c r="I27" s="6"/>
      <c r="J27" s="6"/>
      <c r="K27" s="6"/>
      <c r="L27" s="6"/>
    </row>
    <row r="28" spans="1:38" ht="15" x14ac:dyDescent="0.3">
      <c r="A28" s="13">
        <v>5</v>
      </c>
      <c r="B28" s="13">
        <v>0.17799999999999999</v>
      </c>
      <c r="C28" s="13">
        <v>0.15</v>
      </c>
      <c r="D28" s="7">
        <v>0.15</v>
      </c>
      <c r="E28" s="7">
        <v>0.39500000000000002</v>
      </c>
      <c r="F28" s="10">
        <v>0.90200000000000002</v>
      </c>
      <c r="G28" s="10">
        <v>1.38</v>
      </c>
      <c r="H28" s="10">
        <v>1.87</v>
      </c>
      <c r="I28" s="10">
        <v>2.4700000000000002</v>
      </c>
      <c r="J28" s="10">
        <v>3.06</v>
      </c>
      <c r="K28" s="10">
        <v>3.65</v>
      </c>
      <c r="L28" s="10">
        <v>4.26</v>
      </c>
      <c r="M28" s="10">
        <v>4.8499999999999996</v>
      </c>
      <c r="N28" s="10">
        <v>5.0999999999999996</v>
      </c>
    </row>
    <row r="29" spans="1:38" x14ac:dyDescent="0.3">
      <c r="A29">
        <v>10</v>
      </c>
      <c r="B29">
        <v>0.47</v>
      </c>
      <c r="C29">
        <v>0.4</v>
      </c>
    </row>
    <row r="30" spans="1:38" x14ac:dyDescent="0.3">
      <c r="A30">
        <v>20</v>
      </c>
      <c r="B30">
        <v>1.07</v>
      </c>
      <c r="C30">
        <v>0.9</v>
      </c>
    </row>
    <row r="31" spans="1:38" ht="15" x14ac:dyDescent="0.3">
      <c r="A31">
        <v>30</v>
      </c>
      <c r="B31">
        <v>1.62</v>
      </c>
      <c r="C31" s="14">
        <v>1.38</v>
      </c>
    </row>
    <row r="32" spans="1:38" ht="15" x14ac:dyDescent="0.3">
      <c r="A32">
        <v>40</v>
      </c>
      <c r="B32">
        <v>2.2200000000000002</v>
      </c>
      <c r="C32" s="14">
        <v>1.87</v>
      </c>
    </row>
    <row r="33" spans="1:3" ht="15" x14ac:dyDescent="0.3">
      <c r="A33">
        <v>50</v>
      </c>
      <c r="B33">
        <v>2.9</v>
      </c>
      <c r="C33" s="14">
        <v>2.4700000000000002</v>
      </c>
    </row>
    <row r="34" spans="1:3" ht="15" x14ac:dyDescent="0.3">
      <c r="A34">
        <v>60</v>
      </c>
      <c r="B34">
        <v>3.6</v>
      </c>
      <c r="C34" s="14">
        <v>3.06</v>
      </c>
    </row>
    <row r="35" spans="1:3" ht="15" x14ac:dyDescent="0.3">
      <c r="A35">
        <v>70</v>
      </c>
      <c r="B35">
        <v>4.3</v>
      </c>
      <c r="C35" s="14">
        <v>3.65</v>
      </c>
    </row>
    <row r="36" spans="1:3" ht="15" x14ac:dyDescent="0.3">
      <c r="A36">
        <v>80</v>
      </c>
      <c r="B36">
        <v>4.9800000000000004</v>
      </c>
      <c r="C36" s="14">
        <v>4.26</v>
      </c>
    </row>
    <row r="37" spans="1:3" ht="15" x14ac:dyDescent="0.3">
      <c r="A37">
        <v>90</v>
      </c>
      <c r="B37">
        <v>5.66</v>
      </c>
      <c r="C37" s="14">
        <v>4.8499999999999996</v>
      </c>
    </row>
    <row r="38" spans="1:3" ht="15" x14ac:dyDescent="0.3">
      <c r="A38">
        <v>95</v>
      </c>
      <c r="B38">
        <v>6</v>
      </c>
      <c r="C38" s="14">
        <v>5.0999999999999996</v>
      </c>
    </row>
  </sheetData>
  <mergeCells count="7">
    <mergeCell ref="A19:L19"/>
    <mergeCell ref="N1:Y1"/>
    <mergeCell ref="AA1:AL1"/>
    <mergeCell ref="A1:L1"/>
    <mergeCell ref="A10:L10"/>
    <mergeCell ref="N10:Y10"/>
    <mergeCell ref="AA10:AL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Simulations</vt:lpstr>
      <vt:lpstr>Sheet1</vt:lpstr>
      <vt:lpstr>ProjectPart1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Uribe</dc:creator>
  <cp:lastModifiedBy>Tomas Uribe</cp:lastModifiedBy>
  <dcterms:created xsi:type="dcterms:W3CDTF">2018-04-11T16:18:10Z</dcterms:created>
  <dcterms:modified xsi:type="dcterms:W3CDTF">2018-04-30T01:03:52Z</dcterms:modified>
</cp:coreProperties>
</file>