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M24" i="2" l="1"/>
  <c r="U8" i="2"/>
  <c r="U11" i="2"/>
  <c r="U15" i="2"/>
  <c r="W17" i="2"/>
  <c r="X17" i="2"/>
  <c r="X6" i="2"/>
  <c r="X7" i="2"/>
  <c r="X8" i="2"/>
  <c r="X9" i="2"/>
  <c r="X10" i="2"/>
  <c r="X11" i="2"/>
  <c r="X12" i="2"/>
  <c r="X13" i="2"/>
  <c r="X14" i="2"/>
  <c r="X15" i="2"/>
  <c r="X16" i="2"/>
  <c r="X5" i="2"/>
  <c r="X25" i="2"/>
  <c r="X21" i="2"/>
  <c r="X20" i="2"/>
  <c r="W20" i="2"/>
  <c r="W19" i="2"/>
  <c r="U19" i="2"/>
  <c r="Y14" i="2"/>
  <c r="W16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L3" i="1"/>
  <c r="L4" i="1"/>
  <c r="L6" i="1"/>
  <c r="L7" i="1"/>
  <c r="L5" i="1"/>
  <c r="V26" i="1"/>
  <c r="U30" i="1"/>
  <c r="U27" i="1"/>
  <c r="P2" i="2"/>
  <c r="G3" i="1" l="1"/>
  <c r="G4" i="1"/>
  <c r="G5" i="1"/>
  <c r="G6" i="1"/>
  <c r="G7" i="1"/>
  <c r="G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S5" i="1"/>
  <c r="A2" i="2" l="1"/>
  <c r="A1" i="2"/>
  <c r="B1" i="2"/>
  <c r="Q3" i="2"/>
  <c r="Q4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P3" i="2"/>
  <c r="P4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Q2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3" i="2"/>
  <c r="O4" i="2"/>
  <c r="O2" i="2"/>
  <c r="N3" i="2"/>
  <c r="N4" i="2"/>
  <c r="N5" i="2"/>
  <c r="P5" i="2" s="1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  <c r="N1" i="1"/>
  <c r="N2" i="1"/>
  <c r="P2" i="1" s="1"/>
  <c r="H2" i="2" s="1"/>
  <c r="N3" i="1"/>
  <c r="O3" i="1" s="1"/>
  <c r="G3" i="2" s="1"/>
  <c r="N4" i="1"/>
  <c r="O4" i="1" s="1"/>
  <c r="G4" i="2" s="1"/>
  <c r="Q5" i="1"/>
  <c r="I5" i="2" s="1"/>
  <c r="N8" i="1"/>
  <c r="N9" i="1"/>
  <c r="N10" i="1"/>
  <c r="N11" i="1"/>
  <c r="N12" i="1"/>
  <c r="O12" i="1" s="1"/>
  <c r="G12" i="2" s="1"/>
  <c r="N13" i="1"/>
  <c r="O13" i="1" s="1"/>
  <c r="G13" i="2" s="1"/>
  <c r="N14" i="1"/>
  <c r="N15" i="1"/>
  <c r="O15" i="1" s="1"/>
  <c r="G15" i="2" s="1"/>
  <c r="N16" i="1"/>
  <c r="P16" i="1" s="1"/>
  <c r="H16" i="2" s="1"/>
  <c r="N17" i="1"/>
  <c r="N18" i="1"/>
  <c r="N19" i="1"/>
  <c r="O19" i="1" s="1"/>
  <c r="G19" i="2" s="1"/>
  <c r="N20" i="1"/>
  <c r="P20" i="1" s="1"/>
  <c r="H20" i="2" s="1"/>
  <c r="V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M1" i="2"/>
  <c r="G1" i="2"/>
  <c r="I1" i="2"/>
  <c r="K1" i="2"/>
  <c r="C1" i="2"/>
  <c r="D1" i="2"/>
  <c r="E1" i="2"/>
  <c r="B2" i="2"/>
  <c r="D2" i="2"/>
  <c r="E2" i="2"/>
  <c r="A3" i="2"/>
  <c r="B3" i="2"/>
  <c r="D3" i="2"/>
  <c r="E3" i="2"/>
  <c r="A4" i="2"/>
  <c r="B4" i="2"/>
  <c r="D4" i="2"/>
  <c r="E4" i="2"/>
  <c r="A5" i="2"/>
  <c r="B5" i="2"/>
  <c r="C5" i="2"/>
  <c r="D5" i="2"/>
  <c r="E5" i="2"/>
  <c r="O5" i="2" s="1"/>
  <c r="A6" i="2"/>
  <c r="B6" i="2"/>
  <c r="C6" i="2"/>
  <c r="D6" i="2"/>
  <c r="E6" i="2"/>
  <c r="A7" i="2"/>
  <c r="B7" i="2"/>
  <c r="C7" i="2"/>
  <c r="D7" i="2"/>
  <c r="N7" i="2" s="1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I5" i="1"/>
  <c r="I4" i="1"/>
  <c r="I3" i="1"/>
  <c r="I2" i="1"/>
  <c r="K2" i="1"/>
  <c r="Q33" i="1"/>
  <c r="P34" i="1"/>
  <c r="Q34" i="1" s="1"/>
  <c r="P35" i="1"/>
  <c r="Q35" i="1" s="1"/>
  <c r="P36" i="1"/>
  <c r="Q36" i="1" s="1"/>
  <c r="P37" i="1"/>
  <c r="Q37" i="1" s="1"/>
  <c r="P33" i="1"/>
  <c r="O5" i="1"/>
  <c r="G5" i="2" s="1"/>
  <c r="Q13" i="1"/>
  <c r="I13" i="2" s="1"/>
  <c r="O14" i="1"/>
  <c r="G14" i="2" s="1"/>
  <c r="Q14" i="1"/>
  <c r="I14" i="2" s="1"/>
  <c r="Q15" i="1"/>
  <c r="I15" i="2" s="1"/>
  <c r="O16" i="1"/>
  <c r="G16" i="2" s="1"/>
  <c r="O17" i="1"/>
  <c r="G17" i="2" s="1"/>
  <c r="P17" i="1"/>
  <c r="H17" i="2" s="1"/>
  <c r="Q17" i="1"/>
  <c r="I17" i="2" s="1"/>
  <c r="O18" i="1"/>
  <c r="G18" i="2" s="1"/>
  <c r="P18" i="1"/>
  <c r="H18" i="2" s="1"/>
  <c r="Q18" i="1"/>
  <c r="I18" i="2" s="1"/>
  <c r="Q19" i="1"/>
  <c r="I19" i="2" s="1"/>
  <c r="O20" i="1"/>
  <c r="G20" i="2" s="1"/>
  <c r="Q6" i="2" l="1"/>
  <c r="Q7" i="2"/>
  <c r="P7" i="2"/>
  <c r="P6" i="2"/>
  <c r="Q2" i="1"/>
  <c r="I2" i="2" s="1"/>
  <c r="O2" i="1"/>
  <c r="G2" i="2" s="1"/>
  <c r="Q4" i="1"/>
  <c r="I4" i="2" s="1"/>
  <c r="Q12" i="1"/>
  <c r="I12" i="2" s="1"/>
  <c r="Q20" i="1"/>
  <c r="I20" i="2" s="1"/>
  <c r="P19" i="1"/>
  <c r="H19" i="2" s="1"/>
  <c r="Q16" i="1"/>
  <c r="I16" i="2" s="1"/>
  <c r="P15" i="1"/>
  <c r="H15" i="2" s="1"/>
  <c r="Q3" i="1"/>
  <c r="I3" i="2" s="1"/>
  <c r="Q38" i="1"/>
  <c r="P38" i="1"/>
  <c r="N38" i="1"/>
  <c r="N34" i="1"/>
  <c r="N35" i="1"/>
  <c r="N36" i="1"/>
  <c r="N37" i="1"/>
  <c r="N33" i="1"/>
  <c r="L38" i="1"/>
  <c r="K38" i="1"/>
  <c r="I38" i="1"/>
  <c r="L35" i="1"/>
  <c r="L36" i="1"/>
  <c r="L37" i="1"/>
  <c r="L33" i="1"/>
  <c r="Q21" i="2" l="1"/>
  <c r="P21" i="2"/>
  <c r="T11" i="1"/>
  <c r="T12" i="1"/>
  <c r="T13" i="1"/>
  <c r="T14" i="1"/>
  <c r="T15" i="1"/>
  <c r="T16" i="1"/>
  <c r="T17" i="1"/>
  <c r="T18" i="1"/>
  <c r="T19" i="1"/>
  <c r="T20" i="1"/>
  <c r="T2" i="1"/>
  <c r="K3" i="1"/>
  <c r="R3" i="1" s="1"/>
  <c r="J3" i="2" s="1"/>
  <c r="K4" i="1"/>
  <c r="R4" i="1" s="1"/>
  <c r="J4" i="2" s="1"/>
  <c r="K5" i="1"/>
  <c r="R5" i="1" s="1"/>
  <c r="J5" i="2" s="1"/>
  <c r="K6" i="1"/>
  <c r="R6" i="1" s="1"/>
  <c r="J6" i="2" s="1"/>
  <c r="K7" i="1"/>
  <c r="R7" i="1" s="1"/>
  <c r="J7" i="2" s="1"/>
  <c r="K8" i="1"/>
  <c r="R8" i="1" s="1"/>
  <c r="J8" i="2" s="1"/>
  <c r="K9" i="1"/>
  <c r="R9" i="1" s="1"/>
  <c r="J9" i="2" s="1"/>
  <c r="K10" i="1"/>
  <c r="R10" i="1" s="1"/>
  <c r="J10" i="2" s="1"/>
  <c r="K11" i="1"/>
  <c r="R11" i="1" s="1"/>
  <c r="J11" i="2" s="1"/>
  <c r="K12" i="1"/>
  <c r="R12" i="1" s="1"/>
  <c r="J12" i="2" s="1"/>
  <c r="K13" i="1"/>
  <c r="R13" i="1" s="1"/>
  <c r="J13" i="2" s="1"/>
  <c r="K14" i="1"/>
  <c r="R14" i="1" s="1"/>
  <c r="J14" i="2" s="1"/>
  <c r="K15" i="1"/>
  <c r="R15" i="1" s="1"/>
  <c r="J15" i="2" s="1"/>
  <c r="K16" i="1"/>
  <c r="R16" i="1" s="1"/>
  <c r="J16" i="2" s="1"/>
  <c r="K17" i="1"/>
  <c r="R17" i="1" s="1"/>
  <c r="J17" i="2" s="1"/>
  <c r="K18" i="1"/>
  <c r="R18" i="1" s="1"/>
  <c r="J18" i="2" s="1"/>
  <c r="K19" i="1"/>
  <c r="R19" i="1" s="1"/>
  <c r="J19" i="2" s="1"/>
  <c r="K20" i="1"/>
  <c r="R20" i="1" s="1"/>
  <c r="J20" i="2" s="1"/>
  <c r="P3" i="1"/>
  <c r="H3" i="2" s="1"/>
  <c r="P4" i="1"/>
  <c r="H4" i="2" s="1"/>
  <c r="P5" i="1"/>
  <c r="H5" i="2" s="1"/>
  <c r="P6" i="1"/>
  <c r="H6" i="2" s="1"/>
  <c r="P7" i="1"/>
  <c r="H7" i="2" s="1"/>
  <c r="P8" i="1"/>
  <c r="H8" i="2" s="1"/>
  <c r="P9" i="1"/>
  <c r="H9" i="2" s="1"/>
  <c r="P10" i="1"/>
  <c r="H10" i="2" s="1"/>
  <c r="P11" i="1"/>
  <c r="H11" i="2" s="1"/>
  <c r="P12" i="1"/>
  <c r="H12" i="2" s="1"/>
  <c r="P13" i="1"/>
  <c r="H13" i="2" s="1"/>
  <c r="P14" i="1"/>
  <c r="H14" i="2" s="1"/>
  <c r="O9" i="1" l="1"/>
  <c r="G9" i="2" s="1"/>
  <c r="I21" i="1"/>
  <c r="O7" i="1"/>
  <c r="G7" i="2" s="1"/>
  <c r="O10" i="1"/>
  <c r="G10" i="2" s="1"/>
  <c r="S18" i="1"/>
  <c r="S17" i="1"/>
  <c r="S20" i="1"/>
  <c r="S16" i="1"/>
  <c r="S19" i="1"/>
  <c r="S15" i="1"/>
  <c r="R2" i="1"/>
  <c r="J2" i="2" s="1"/>
  <c r="S12" i="1"/>
  <c r="T8" i="1"/>
  <c r="S8" i="1"/>
  <c r="T4" i="1"/>
  <c r="S4" i="1"/>
  <c r="Q8" i="1"/>
  <c r="I8" i="2" s="1"/>
  <c r="S11" i="1"/>
  <c r="T7" i="1"/>
  <c r="S7" i="1"/>
  <c r="T3" i="1"/>
  <c r="S3" i="1"/>
  <c r="Q11" i="1"/>
  <c r="I11" i="2" s="1"/>
  <c r="Q7" i="1"/>
  <c r="I7" i="2" s="1"/>
  <c r="S14" i="1"/>
  <c r="T10" i="1"/>
  <c r="S10" i="1"/>
  <c r="T6" i="1"/>
  <c r="S6" i="1"/>
  <c r="Q6" i="1"/>
  <c r="I6" i="2" s="1"/>
  <c r="Q10" i="1"/>
  <c r="I10" i="2" s="1"/>
  <c r="S2" i="1"/>
  <c r="K2" i="2" s="1"/>
  <c r="L21" i="1"/>
  <c r="S13" i="1"/>
  <c r="T9" i="1"/>
  <c r="S9" i="1"/>
  <c r="T5" i="1"/>
  <c r="O6" i="1"/>
  <c r="G6" i="2" s="1"/>
  <c r="O8" i="1"/>
  <c r="G8" i="2" s="1"/>
  <c r="Q9" i="1"/>
  <c r="I9" i="2" s="1"/>
  <c r="T21" i="1" l="1"/>
  <c r="O11" i="1"/>
  <c r="G11" i="2" s="1"/>
  <c r="S2" i="2"/>
  <c r="R2" i="2"/>
  <c r="U6" i="1"/>
  <c r="K6" i="2"/>
  <c r="U7" i="1"/>
  <c r="K7" i="2"/>
  <c r="U12" i="1"/>
  <c r="K12" i="2"/>
  <c r="U13" i="1"/>
  <c r="K13" i="2"/>
  <c r="U11" i="1"/>
  <c r="K11" i="2"/>
  <c r="U8" i="1"/>
  <c r="K8" i="2"/>
  <c r="U15" i="1"/>
  <c r="K15" i="2"/>
  <c r="U17" i="1"/>
  <c r="K17" i="2"/>
  <c r="U5" i="1"/>
  <c r="K5" i="2"/>
  <c r="U14" i="1"/>
  <c r="K14" i="2"/>
  <c r="U19" i="1"/>
  <c r="K19" i="2"/>
  <c r="U18" i="1"/>
  <c r="K18" i="2"/>
  <c r="U9" i="1"/>
  <c r="K9" i="2"/>
  <c r="U4" i="1"/>
  <c r="K4" i="2"/>
  <c r="U16" i="1"/>
  <c r="K16" i="2"/>
  <c r="U10" i="1"/>
  <c r="K10" i="2"/>
  <c r="U20" i="1"/>
  <c r="K20" i="2"/>
  <c r="U3" i="1"/>
  <c r="K3" i="2"/>
  <c r="L27" i="1"/>
  <c r="L26" i="1"/>
  <c r="L29" i="1"/>
  <c r="L24" i="1"/>
  <c r="L28" i="1"/>
  <c r="L25" i="1"/>
  <c r="P21" i="1"/>
  <c r="H21" i="2" s="1"/>
  <c r="K21" i="1"/>
  <c r="R21" i="1"/>
  <c r="J21" i="2" s="1"/>
  <c r="U2" i="1"/>
  <c r="S21" i="1"/>
  <c r="K21" i="2" s="1"/>
  <c r="R5" i="2" l="1"/>
  <c r="S5" i="2"/>
  <c r="S10" i="2"/>
  <c r="R10" i="2"/>
  <c r="S18" i="2"/>
  <c r="R18" i="2"/>
  <c r="S14" i="2"/>
  <c r="R14" i="2"/>
  <c r="S17" i="2"/>
  <c r="R17" i="2"/>
  <c r="S8" i="2"/>
  <c r="R8" i="2"/>
  <c r="S13" i="2"/>
  <c r="R13" i="2"/>
  <c r="S7" i="2"/>
  <c r="R7" i="2"/>
  <c r="S20" i="2"/>
  <c r="R20" i="2"/>
  <c r="S16" i="2"/>
  <c r="R16" i="2"/>
  <c r="S9" i="2"/>
  <c r="R9" i="2"/>
  <c r="S19" i="2"/>
  <c r="R19" i="2"/>
  <c r="S15" i="2"/>
  <c r="R15" i="2"/>
  <c r="S11" i="2"/>
  <c r="R11" i="2"/>
  <c r="S12" i="2"/>
  <c r="R12" i="2"/>
  <c r="R6" i="2"/>
  <c r="S6" i="2"/>
  <c r="S4" i="2"/>
  <c r="R4" i="2"/>
  <c r="R3" i="2"/>
  <c r="S3" i="2"/>
  <c r="S28" i="1"/>
  <c r="S26" i="1"/>
  <c r="S27" i="1"/>
  <c r="S29" i="1"/>
  <c r="S24" i="1"/>
  <c r="S25" i="1"/>
  <c r="K24" i="1"/>
  <c r="K29" i="1"/>
  <c r="K25" i="1"/>
  <c r="K27" i="1"/>
  <c r="K28" i="1"/>
  <c r="K26" i="1"/>
  <c r="W2" i="1"/>
  <c r="M2" i="2" s="1"/>
  <c r="U21" i="1"/>
  <c r="P29" i="1"/>
  <c r="P28" i="1"/>
  <c r="P26" i="1"/>
  <c r="P25" i="1"/>
  <c r="P24" i="1"/>
  <c r="P27" i="1"/>
  <c r="R26" i="1"/>
  <c r="R25" i="1"/>
  <c r="R28" i="1"/>
  <c r="R27" i="1"/>
  <c r="R24" i="1"/>
  <c r="R29" i="1"/>
  <c r="I24" i="1"/>
  <c r="I27" i="1"/>
  <c r="I25" i="1"/>
  <c r="I29" i="1"/>
  <c r="I28" i="1"/>
  <c r="I26" i="1"/>
  <c r="W3" i="1"/>
  <c r="M3" i="2" s="1"/>
  <c r="W8" i="1"/>
  <c r="M8" i="2" s="1"/>
  <c r="W4" i="1"/>
  <c r="M4" i="2" s="1"/>
  <c r="W9" i="1"/>
  <c r="M9" i="2" s="1"/>
  <c r="W18" i="1"/>
  <c r="M18" i="2" s="1"/>
  <c r="W14" i="1"/>
  <c r="M14" i="2" s="1"/>
  <c r="W12" i="1"/>
  <c r="M12" i="2" s="1"/>
  <c r="W13" i="1"/>
  <c r="M13" i="2" s="1"/>
  <c r="W6" i="1"/>
  <c r="M6" i="2" s="1"/>
  <c r="W15" i="1"/>
  <c r="M15" i="2" s="1"/>
  <c r="W16" i="1"/>
  <c r="M16" i="2" s="1"/>
  <c r="W11" i="1"/>
  <c r="M11" i="2" s="1"/>
  <c r="W5" i="1"/>
  <c r="M5" i="2" s="1"/>
  <c r="W19" i="1"/>
  <c r="M19" i="2" s="1"/>
  <c r="W20" i="1"/>
  <c r="M20" i="2" s="1"/>
  <c r="W17" i="1"/>
  <c r="M17" i="2" s="1"/>
  <c r="W7" i="1"/>
  <c r="M7" i="2" s="1"/>
  <c r="W10" i="1"/>
  <c r="M10" i="2" s="1"/>
  <c r="S21" i="2" l="1"/>
  <c r="R21" i="2"/>
  <c r="W21" i="1"/>
  <c r="M21" i="2" s="1"/>
</calcChain>
</file>

<file path=xl/sharedStrings.xml><?xml version="1.0" encoding="utf-8"?>
<sst xmlns="http://schemas.openxmlformats.org/spreadsheetml/2006/main" count="54" uniqueCount="39">
  <si>
    <t>Kwiaty doniczkowe</t>
  </si>
  <si>
    <t>cena min</t>
  </si>
  <si>
    <t>cena max</t>
  </si>
  <si>
    <t>cena średnia</t>
  </si>
  <si>
    <t>wys</t>
  </si>
  <si>
    <t>szt</t>
  </si>
  <si>
    <t>suma min</t>
  </si>
  <si>
    <t>suma  max</t>
  </si>
  <si>
    <t>suma srednia</t>
  </si>
  <si>
    <t>Suma</t>
  </si>
  <si>
    <t>Marża [%]</t>
  </si>
  <si>
    <t>Pozostałe</t>
  </si>
  <si>
    <t>Dodatki</t>
  </si>
  <si>
    <t>Nawozy</t>
  </si>
  <si>
    <t>Ziemie</t>
  </si>
  <si>
    <t>Marżą</t>
  </si>
  <si>
    <t>Doniczki plastik</t>
  </si>
  <si>
    <t>Doniczki ceramika</t>
  </si>
  <si>
    <t>czastot / [mc]</t>
  </si>
  <si>
    <t>cena uzyskana</t>
  </si>
  <si>
    <t>cena częst/ mc</t>
  </si>
  <si>
    <t>Przychód mc</t>
  </si>
  <si>
    <t>Częstotliwosc/mc</t>
  </si>
  <si>
    <t>Przychód roczny</t>
  </si>
  <si>
    <t>Chryzantemy mała</t>
  </si>
  <si>
    <t>20-30</t>
  </si>
  <si>
    <t>Chryzantemy duża</t>
  </si>
  <si>
    <t>Chryzantemy ekstra</t>
  </si>
  <si>
    <t>30-60</t>
  </si>
  <si>
    <t>60-90</t>
  </si>
  <si>
    <t>marża [*100%]</t>
  </si>
  <si>
    <t>Cena detal min</t>
  </si>
  <si>
    <t>Cena detal max</t>
  </si>
  <si>
    <t>Obrót min</t>
  </si>
  <si>
    <t>Obrót max</t>
  </si>
  <si>
    <t>Zysk max</t>
  </si>
  <si>
    <t>Zysk min</t>
  </si>
  <si>
    <t>Znicze</t>
  </si>
  <si>
    <t>kwiaty doniczkowe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</si>
</sst>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_-* #,##0\ &quot;zł&quot;_-;\-* #,##0\ &quot;zł&quot;_-;_-* &quot;-&quot;??\ &quot;zł&quot;_-;_-@_-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14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44" fontId="4" fillId="0" borderId="0" xfId="0" applyNumberFormat="1" applyFont="1" applyBorder="1"/>
    <xf numFmtId="0" fontId="4" fillId="0" borderId="1" xfId="0" applyFont="1" applyBorder="1"/>
    <xf numFmtId="44" fontId="4" fillId="0" borderId="1" xfId="0" applyNumberFormat="1" applyFont="1" applyBorder="1"/>
    <xf numFmtId="0" fontId="3" fillId="0" borderId="1" xfId="0" applyFont="1" applyBorder="1"/>
    <xf numFmtId="44" fontId="4" fillId="0" borderId="1" xfId="1" applyFont="1" applyBorder="1"/>
    <xf numFmtId="0" fontId="7" fillId="0" borderId="0" xfId="0" applyFont="1"/>
    <xf numFmtId="44" fontId="7" fillId="0" borderId="0" xfId="1" applyFont="1"/>
    <xf numFmtId="0" fontId="3" fillId="0" borderId="0" xfId="0" applyFont="1" applyBorder="1"/>
    <xf numFmtId="0" fontId="6" fillId="0" borderId="1" xfId="0" applyFont="1" applyBorder="1"/>
    <xf numFmtId="44" fontId="4" fillId="0" borderId="0" xfId="0" applyNumberFormat="1" applyFont="1"/>
    <xf numFmtId="0" fontId="5" fillId="0" borderId="1" xfId="0" applyFont="1" applyBorder="1"/>
    <xf numFmtId="44" fontId="8" fillId="0" borderId="0" xfId="0" applyNumberFormat="1" applyFont="1"/>
    <xf numFmtId="44" fontId="4" fillId="0" borderId="2" xfId="1" applyFont="1" applyBorder="1"/>
    <xf numFmtId="44" fontId="8" fillId="0" borderId="1" xfId="0" applyNumberFormat="1" applyFont="1" applyBorder="1"/>
    <xf numFmtId="0" fontId="5" fillId="0" borderId="9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10" xfId="0" applyFont="1" applyBorder="1"/>
    <xf numFmtId="0" fontId="8" fillId="0" borderId="0" xfId="0" applyFont="1"/>
    <xf numFmtId="0" fontId="5" fillId="0" borderId="0" xfId="0" applyFont="1" applyBorder="1"/>
    <xf numFmtId="0" fontId="6" fillId="0" borderId="17" xfId="0" applyFont="1" applyBorder="1"/>
    <xf numFmtId="44" fontId="5" fillId="0" borderId="18" xfId="0" applyNumberFormat="1" applyFont="1" applyBorder="1"/>
    <xf numFmtId="44" fontId="8" fillId="0" borderId="3" xfId="0" applyNumberFormat="1" applyFont="1" applyBorder="1"/>
    <xf numFmtId="44" fontId="5" fillId="0" borderId="13" xfId="0" applyNumberFormat="1" applyFont="1" applyBorder="1"/>
    <xf numFmtId="0" fontId="6" fillId="0" borderId="12" xfId="0" applyFont="1" applyBorder="1"/>
    <xf numFmtId="44" fontId="4" fillId="0" borderId="3" xfId="1" applyFont="1" applyBorder="1"/>
    <xf numFmtId="0" fontId="9" fillId="0" borderId="7" xfId="0" applyFont="1" applyBorder="1"/>
    <xf numFmtId="0" fontId="9" fillId="0" borderId="1" xfId="0" applyNumberFormat="1" applyFont="1" applyBorder="1"/>
    <xf numFmtId="0" fontId="9" fillId="0" borderId="1" xfId="0" applyFont="1" applyBorder="1"/>
    <xf numFmtId="44" fontId="9" fillId="0" borderId="1" xfId="1" applyFont="1" applyBorder="1"/>
    <xf numFmtId="44" fontId="9" fillId="0" borderId="8" xfId="1" applyFont="1" applyBorder="1"/>
    <xf numFmtId="0" fontId="10" fillId="0" borderId="7" xfId="2" applyFont="1" applyBorder="1"/>
    <xf numFmtId="0" fontId="9" fillId="0" borderId="9" xfId="0" applyFont="1" applyBorder="1"/>
    <xf numFmtId="0" fontId="9" fillId="0" borderId="10" xfId="0" applyNumberFormat="1" applyFont="1" applyBorder="1"/>
    <xf numFmtId="0" fontId="9" fillId="0" borderId="10" xfId="0" applyFont="1" applyBorder="1"/>
    <xf numFmtId="44" fontId="9" fillId="0" borderId="10" xfId="1" applyFont="1" applyBorder="1"/>
    <xf numFmtId="44" fontId="9" fillId="0" borderId="11" xfId="1" applyFont="1" applyBorder="1"/>
    <xf numFmtId="164" fontId="5" fillId="0" borderId="10" xfId="0" applyNumberFormat="1" applyFont="1" applyBorder="1"/>
    <xf numFmtId="0" fontId="11" fillId="0" borderId="0" xfId="0" applyFont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/>
    <xf numFmtId="0" fontId="1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2" fillId="0" borderId="0" xfId="0" applyFont="1" applyAlignment="1"/>
    <xf numFmtId="0" fontId="5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3" borderId="6" xfId="0" applyFont="1" applyFill="1" applyBorder="1"/>
    <xf numFmtId="44" fontId="8" fillId="3" borderId="8" xfId="0" applyNumberFormat="1" applyFont="1" applyFill="1" applyBorder="1"/>
    <xf numFmtId="164" fontId="8" fillId="3" borderId="11" xfId="0" applyNumberFormat="1" applyFont="1" applyFill="1" applyBorder="1"/>
    <xf numFmtId="0" fontId="8" fillId="2" borderId="0" xfId="0" applyFont="1" applyFill="1" applyBorder="1"/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1" fillId="7" borderId="0" xfId="0" applyFont="1" applyFill="1" applyAlignment="1">
      <alignment wrapText="1"/>
    </xf>
    <xf numFmtId="0" fontId="12" fillId="7" borderId="0" xfId="0" applyFont="1" applyFill="1" applyAlignment="1">
      <alignment wrapText="1"/>
    </xf>
  </cellXfs>
  <cellStyles count="3">
    <cellStyle name="Hiperłącze" xfId="2" builtinId="8"/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H1" zoomScale="80" zoomScaleNormal="80" workbookViewId="0">
      <selection activeCell="W1" sqref="W1:W21"/>
    </sheetView>
  </sheetViews>
  <sheetFormatPr defaultRowHeight="11.25" x14ac:dyDescent="0.2"/>
  <cols>
    <col min="1" max="1" width="3" style="3" bestFit="1" customWidth="1"/>
    <col min="2" max="2" width="28.42578125" style="2" bestFit="1" customWidth="1"/>
    <col min="3" max="3" width="8.42578125" style="2" bestFit="1" customWidth="1"/>
    <col min="4" max="4" width="6" style="2" bestFit="1" customWidth="1"/>
    <col min="5" max="6" width="16.85546875" style="2" bestFit="1" customWidth="1"/>
    <col min="7" max="7" width="11.5703125" style="2" bestFit="1" customWidth="1"/>
    <col min="8" max="8" width="8.42578125" style="2" bestFit="1" customWidth="1"/>
    <col min="9" max="9" width="11.28515625" style="2" bestFit="1" customWidth="1"/>
    <col min="10" max="10" width="9.7109375" style="2" bestFit="1" customWidth="1"/>
    <col min="11" max="11" width="12.140625" style="2" bestFit="1" customWidth="1"/>
    <col min="12" max="12" width="13.42578125" style="2" bestFit="1" customWidth="1"/>
    <col min="13" max="13" width="3.5703125" style="2" customWidth="1"/>
    <col min="14" max="14" width="13.85546875" style="2" bestFit="1" customWidth="1"/>
    <col min="15" max="15" width="17.7109375" style="2" bestFit="1" customWidth="1"/>
    <col min="16" max="16" width="13.140625" style="2" bestFit="1" customWidth="1"/>
    <col min="17" max="17" width="17.140625" style="2" bestFit="1" customWidth="1"/>
    <col min="18" max="18" width="13.140625" style="2" bestFit="1" customWidth="1"/>
    <col min="19" max="19" width="14" style="2" bestFit="1" customWidth="1"/>
    <col min="20" max="21" width="13.140625" style="2" bestFit="1" customWidth="1"/>
    <col min="22" max="22" width="11.85546875" style="2" bestFit="1" customWidth="1"/>
    <col min="23" max="23" width="11.140625" style="2" bestFit="1" customWidth="1"/>
    <col min="24" max="16384" width="9.140625" style="2"/>
  </cols>
  <sheetData>
    <row r="1" spans="1:23" s="1" customFormat="1" ht="12.75" x14ac:dyDescent="0.2">
      <c r="A1" s="11"/>
      <c r="B1" s="19" t="s">
        <v>0</v>
      </c>
      <c r="C1" s="20" t="s">
        <v>4</v>
      </c>
      <c r="D1" s="20" t="s">
        <v>5</v>
      </c>
      <c r="E1" s="20" t="s">
        <v>1</v>
      </c>
      <c r="F1" s="21" t="s">
        <v>2</v>
      </c>
      <c r="G1" s="29" t="s">
        <v>3</v>
      </c>
      <c r="H1" s="52" t="s">
        <v>6</v>
      </c>
      <c r="I1" s="52"/>
      <c r="J1" s="52" t="s">
        <v>7</v>
      </c>
      <c r="K1" s="52"/>
      <c r="L1" s="20" t="s">
        <v>8</v>
      </c>
      <c r="M1" s="25"/>
      <c r="N1" s="24" t="str">
        <f>Arkusz2!F1</f>
        <v>czastot / [mc]</v>
      </c>
      <c r="O1" s="50" t="s">
        <v>6</v>
      </c>
      <c r="P1" s="51"/>
      <c r="Q1" s="51" t="s">
        <v>7</v>
      </c>
      <c r="R1" s="51"/>
      <c r="S1" s="56" t="s">
        <v>8</v>
      </c>
      <c r="T1" s="1" t="s">
        <v>19</v>
      </c>
      <c r="U1" s="1" t="s">
        <v>20</v>
      </c>
      <c r="V1" s="1" t="str">
        <f>Arkusz2!L1</f>
        <v>marża [*100%]</v>
      </c>
      <c r="W1" s="1" t="s">
        <v>21</v>
      </c>
    </row>
    <row r="2" spans="1:23" ht="18" x14ac:dyDescent="0.25">
      <c r="B2" s="31" t="s">
        <v>24</v>
      </c>
      <c r="C2" s="32" t="s">
        <v>25</v>
      </c>
      <c r="D2" s="33">
        <v>0</v>
      </c>
      <c r="E2" s="34">
        <v>4</v>
      </c>
      <c r="F2" s="35">
        <v>5</v>
      </c>
      <c r="G2" s="30">
        <f>AVERAGE(E2:F2)</f>
        <v>4.5</v>
      </c>
      <c r="H2" s="8"/>
      <c r="I2" s="8">
        <f>D2*E2</f>
        <v>0</v>
      </c>
      <c r="J2" s="8"/>
      <c r="K2" s="8">
        <f>D2*F2</f>
        <v>0</v>
      </c>
      <c r="L2" s="8">
        <f t="shared" ref="L2:L4" si="0">AVERAGE(I2:K2)</f>
        <v>0</v>
      </c>
      <c r="M2" s="16"/>
      <c r="N2" s="59">
        <f>Arkusz2!F2</f>
        <v>1</v>
      </c>
      <c r="O2" s="27">
        <f t="shared" ref="O2:O20" si="1">H2*$N2</f>
        <v>0</v>
      </c>
      <c r="P2" s="17">
        <f t="shared" ref="P2:P20" si="2">I2*$N2</f>
        <v>0</v>
      </c>
      <c r="Q2" s="17">
        <f t="shared" ref="Q2:Q20" si="3">J2*$N2</f>
        <v>0</v>
      </c>
      <c r="R2" s="17">
        <f t="shared" ref="R2:R20" si="4">K2*$N2</f>
        <v>0</v>
      </c>
      <c r="S2" s="57">
        <f t="shared" ref="S2:S20" si="5">L2*$N2</f>
        <v>0</v>
      </c>
      <c r="T2" s="13">
        <f>L2</f>
        <v>0</v>
      </c>
      <c r="U2" s="13">
        <f>S2</f>
        <v>0</v>
      </c>
      <c r="V2" s="2">
        <f>Arkusz2!L2</f>
        <v>2</v>
      </c>
      <c r="W2" s="2">
        <f>((U2*V2)+U2)</f>
        <v>0</v>
      </c>
    </row>
    <row r="3" spans="1:23" ht="18" x14ac:dyDescent="0.25">
      <c r="B3" s="31" t="s">
        <v>26</v>
      </c>
      <c r="C3" s="32" t="s">
        <v>28</v>
      </c>
      <c r="D3" s="33">
        <v>0</v>
      </c>
      <c r="E3" s="34">
        <v>5.5</v>
      </c>
      <c r="F3" s="35">
        <v>6.5</v>
      </c>
      <c r="G3" s="30">
        <f t="shared" ref="G3:G20" si="6">AVERAGE(E3:F3)</f>
        <v>6</v>
      </c>
      <c r="H3" s="8"/>
      <c r="I3" s="8">
        <f t="shared" ref="I3:I20" si="7">D3*E3</f>
        <v>0</v>
      </c>
      <c r="J3" s="8"/>
      <c r="K3" s="8">
        <f t="shared" ref="K3:K20" si="8">D3*F3</f>
        <v>0</v>
      </c>
      <c r="L3" s="8">
        <f t="shared" si="0"/>
        <v>0</v>
      </c>
      <c r="M3" s="16"/>
      <c r="N3" s="59">
        <f>Arkusz2!F3</f>
        <v>1</v>
      </c>
      <c r="O3" s="27">
        <f t="shared" si="1"/>
        <v>0</v>
      </c>
      <c r="P3" s="17">
        <f t="shared" si="2"/>
        <v>0</v>
      </c>
      <c r="Q3" s="17">
        <f t="shared" si="3"/>
        <v>0</v>
      </c>
      <c r="R3" s="17">
        <f t="shared" si="4"/>
        <v>0</v>
      </c>
      <c r="S3" s="57">
        <f t="shared" si="5"/>
        <v>0</v>
      </c>
      <c r="T3" s="13">
        <f t="shared" ref="T3:T20" si="9">L3</f>
        <v>0</v>
      </c>
      <c r="U3" s="13">
        <f t="shared" ref="U3:U20" si="10">S3</f>
        <v>0</v>
      </c>
      <c r="V3" s="2">
        <f>Arkusz2!L3</f>
        <v>2</v>
      </c>
      <c r="W3" s="2">
        <f t="shared" ref="W3:W20" si="11">((U3*V3)+U3)</f>
        <v>0</v>
      </c>
    </row>
    <row r="4" spans="1:23" ht="18" x14ac:dyDescent="0.25">
      <c r="B4" s="31" t="s">
        <v>27</v>
      </c>
      <c r="C4" s="32" t="s">
        <v>29</v>
      </c>
      <c r="D4" s="33">
        <v>0</v>
      </c>
      <c r="E4" s="34">
        <v>7</v>
      </c>
      <c r="F4" s="35">
        <v>8</v>
      </c>
      <c r="G4" s="30">
        <f t="shared" si="6"/>
        <v>7.5</v>
      </c>
      <c r="H4" s="8"/>
      <c r="I4" s="8">
        <f t="shared" si="7"/>
        <v>0</v>
      </c>
      <c r="J4" s="8"/>
      <c r="K4" s="8">
        <f t="shared" si="8"/>
        <v>0</v>
      </c>
      <c r="L4" s="8">
        <f t="shared" si="0"/>
        <v>0</v>
      </c>
      <c r="M4" s="16"/>
      <c r="N4" s="59">
        <f>Arkusz2!F4</f>
        <v>1</v>
      </c>
      <c r="O4" s="27">
        <f t="shared" si="1"/>
        <v>0</v>
      </c>
      <c r="P4" s="17">
        <f t="shared" si="2"/>
        <v>0</v>
      </c>
      <c r="Q4" s="17">
        <f t="shared" si="3"/>
        <v>0</v>
      </c>
      <c r="R4" s="17">
        <f t="shared" si="4"/>
        <v>0</v>
      </c>
      <c r="S4" s="57">
        <f t="shared" si="5"/>
        <v>0</v>
      </c>
      <c r="T4" s="13">
        <f t="shared" si="9"/>
        <v>0</v>
      </c>
      <c r="U4" s="13">
        <f t="shared" si="10"/>
        <v>0</v>
      </c>
      <c r="V4" s="2">
        <f>Arkusz2!L4</f>
        <v>2</v>
      </c>
      <c r="W4" s="2">
        <f t="shared" si="11"/>
        <v>0</v>
      </c>
    </row>
    <row r="5" spans="1:23" ht="18" x14ac:dyDescent="0.25">
      <c r="B5" s="31" t="s">
        <v>37</v>
      </c>
      <c r="C5" s="32"/>
      <c r="D5" s="33">
        <v>1</v>
      </c>
      <c r="E5" s="34">
        <v>3000</v>
      </c>
      <c r="F5" s="35">
        <v>3000</v>
      </c>
      <c r="G5" s="30">
        <f t="shared" si="6"/>
        <v>3000</v>
      </c>
      <c r="H5" s="8"/>
      <c r="I5" s="8">
        <f t="shared" si="7"/>
        <v>3000</v>
      </c>
      <c r="J5" s="8"/>
      <c r="K5" s="8">
        <f t="shared" si="8"/>
        <v>3000</v>
      </c>
      <c r="L5" s="8">
        <f>AVERAGE(I5:K5)</f>
        <v>3000</v>
      </c>
      <c r="M5" s="16"/>
      <c r="N5" s="59">
        <v>1</v>
      </c>
      <c r="O5" s="27">
        <f t="shared" si="1"/>
        <v>0</v>
      </c>
      <c r="P5" s="17">
        <f t="shared" si="2"/>
        <v>3000</v>
      </c>
      <c r="Q5" s="17">
        <f t="shared" si="3"/>
        <v>0</v>
      </c>
      <c r="R5" s="17">
        <f t="shared" si="4"/>
        <v>3000</v>
      </c>
      <c r="S5" s="57">
        <f>L5*$N5</f>
        <v>3000</v>
      </c>
      <c r="T5" s="13">
        <f t="shared" si="9"/>
        <v>3000</v>
      </c>
      <c r="U5" s="13">
        <f t="shared" si="10"/>
        <v>3000</v>
      </c>
      <c r="V5" s="2">
        <f>Arkusz2!L5</f>
        <v>1</v>
      </c>
      <c r="W5" s="2">
        <f t="shared" si="11"/>
        <v>6000</v>
      </c>
    </row>
    <row r="6" spans="1:23" ht="18" x14ac:dyDescent="0.25">
      <c r="B6" s="31" t="s">
        <v>38</v>
      </c>
      <c r="C6" s="32"/>
      <c r="D6" s="33">
        <v>1</v>
      </c>
      <c r="E6" s="34">
        <v>868</v>
      </c>
      <c r="F6" s="35">
        <v>2698.32</v>
      </c>
      <c r="G6" s="30">
        <f t="shared" si="6"/>
        <v>1783.16</v>
      </c>
      <c r="H6" s="8"/>
      <c r="I6" s="8">
        <f t="shared" si="7"/>
        <v>868</v>
      </c>
      <c r="J6" s="8"/>
      <c r="K6" s="8">
        <f t="shared" si="8"/>
        <v>2698.32</v>
      </c>
      <c r="L6" s="8">
        <f t="shared" ref="L6:L20" si="12">AVERAGE(I6:K6)</f>
        <v>1783.16</v>
      </c>
      <c r="M6" s="16"/>
      <c r="N6" s="59">
        <v>4</v>
      </c>
      <c r="O6" s="27">
        <f t="shared" si="1"/>
        <v>0</v>
      </c>
      <c r="P6" s="17">
        <f t="shared" si="2"/>
        <v>3472</v>
      </c>
      <c r="Q6" s="17">
        <f t="shared" si="3"/>
        <v>0</v>
      </c>
      <c r="R6" s="17">
        <f t="shared" si="4"/>
        <v>10793.28</v>
      </c>
      <c r="S6" s="57">
        <f t="shared" si="5"/>
        <v>7132.64</v>
      </c>
      <c r="T6" s="13">
        <f t="shared" si="9"/>
        <v>1783.16</v>
      </c>
      <c r="U6" s="13">
        <f t="shared" si="10"/>
        <v>7132.64</v>
      </c>
      <c r="V6" s="2">
        <f>Arkusz2!L6</f>
        <v>2</v>
      </c>
      <c r="W6" s="2">
        <f t="shared" si="11"/>
        <v>21397.920000000002</v>
      </c>
    </row>
    <row r="7" spans="1:23" ht="18" x14ac:dyDescent="0.25">
      <c r="B7" s="31" t="s">
        <v>12</v>
      </c>
      <c r="C7" s="32"/>
      <c r="D7" s="33">
        <v>1</v>
      </c>
      <c r="E7" s="34">
        <v>1000</v>
      </c>
      <c r="F7" s="35">
        <v>1300</v>
      </c>
      <c r="G7" s="30">
        <f t="shared" si="6"/>
        <v>1150</v>
      </c>
      <c r="H7" s="8"/>
      <c r="I7" s="8">
        <f t="shared" si="7"/>
        <v>1000</v>
      </c>
      <c r="J7" s="8"/>
      <c r="K7" s="8">
        <f t="shared" si="8"/>
        <v>1300</v>
      </c>
      <c r="L7" s="8">
        <f t="shared" si="12"/>
        <v>1150</v>
      </c>
      <c r="M7" s="16"/>
      <c r="N7" s="59">
        <v>2</v>
      </c>
      <c r="O7" s="27">
        <f t="shared" si="1"/>
        <v>0</v>
      </c>
      <c r="P7" s="17">
        <f t="shared" si="2"/>
        <v>2000</v>
      </c>
      <c r="Q7" s="17">
        <f t="shared" si="3"/>
        <v>0</v>
      </c>
      <c r="R7" s="17">
        <f t="shared" si="4"/>
        <v>2600</v>
      </c>
      <c r="S7" s="57">
        <f t="shared" si="5"/>
        <v>2300</v>
      </c>
      <c r="T7" s="13">
        <f t="shared" si="9"/>
        <v>1150</v>
      </c>
      <c r="U7" s="13">
        <f t="shared" si="10"/>
        <v>2300</v>
      </c>
      <c r="V7" s="2">
        <f>Arkusz2!L7</f>
        <v>0.5</v>
      </c>
      <c r="W7" s="2">
        <f t="shared" si="11"/>
        <v>3450</v>
      </c>
    </row>
    <row r="8" spans="1:23" ht="18" x14ac:dyDescent="0.25">
      <c r="B8" s="31"/>
      <c r="C8" s="32"/>
      <c r="D8" s="33"/>
      <c r="E8" s="34"/>
      <c r="F8" s="35"/>
      <c r="G8" s="30"/>
      <c r="H8" s="8"/>
      <c r="I8" s="8">
        <f t="shared" si="7"/>
        <v>0</v>
      </c>
      <c r="J8" s="8"/>
      <c r="K8" s="8">
        <f t="shared" si="8"/>
        <v>0</v>
      </c>
      <c r="L8" s="8">
        <f t="shared" si="12"/>
        <v>0</v>
      </c>
      <c r="M8" s="16"/>
      <c r="N8" s="59">
        <f>Arkusz2!F8</f>
        <v>0</v>
      </c>
      <c r="O8" s="27">
        <f t="shared" si="1"/>
        <v>0</v>
      </c>
      <c r="P8" s="17">
        <f t="shared" si="2"/>
        <v>0</v>
      </c>
      <c r="Q8" s="17">
        <f t="shared" si="3"/>
        <v>0</v>
      </c>
      <c r="R8" s="17">
        <f t="shared" si="4"/>
        <v>0</v>
      </c>
      <c r="S8" s="57">
        <f t="shared" si="5"/>
        <v>0</v>
      </c>
      <c r="T8" s="13">
        <f t="shared" si="9"/>
        <v>0</v>
      </c>
      <c r="U8" s="13">
        <f t="shared" si="10"/>
        <v>0</v>
      </c>
      <c r="V8" s="2">
        <f>Arkusz2!L8</f>
        <v>0</v>
      </c>
      <c r="W8" s="2">
        <f t="shared" si="11"/>
        <v>0</v>
      </c>
    </row>
    <row r="9" spans="1:23" ht="18" x14ac:dyDescent="0.25">
      <c r="B9" s="31"/>
      <c r="C9" s="32"/>
      <c r="D9" s="33"/>
      <c r="E9" s="34"/>
      <c r="F9" s="35"/>
      <c r="G9" s="30"/>
      <c r="H9" s="8"/>
      <c r="I9" s="8">
        <f t="shared" si="7"/>
        <v>0</v>
      </c>
      <c r="J9" s="8"/>
      <c r="K9" s="8">
        <f t="shared" si="8"/>
        <v>0</v>
      </c>
      <c r="L9" s="8">
        <f t="shared" si="12"/>
        <v>0</v>
      </c>
      <c r="M9" s="16"/>
      <c r="N9" s="59">
        <f>Arkusz2!F9</f>
        <v>0</v>
      </c>
      <c r="O9" s="27">
        <f t="shared" si="1"/>
        <v>0</v>
      </c>
      <c r="P9" s="17">
        <f t="shared" si="2"/>
        <v>0</v>
      </c>
      <c r="Q9" s="17">
        <f t="shared" si="3"/>
        <v>0</v>
      </c>
      <c r="R9" s="17">
        <f t="shared" si="4"/>
        <v>0</v>
      </c>
      <c r="S9" s="57">
        <f t="shared" si="5"/>
        <v>0</v>
      </c>
      <c r="T9" s="13">
        <f t="shared" si="9"/>
        <v>0</v>
      </c>
      <c r="U9" s="13">
        <f t="shared" si="10"/>
        <v>0</v>
      </c>
      <c r="V9" s="2">
        <f>Arkusz2!L9</f>
        <v>0</v>
      </c>
      <c r="W9" s="2">
        <f t="shared" si="11"/>
        <v>0</v>
      </c>
    </row>
    <row r="10" spans="1:23" ht="18" x14ac:dyDescent="0.25">
      <c r="B10" s="31"/>
      <c r="C10" s="32"/>
      <c r="D10" s="33"/>
      <c r="E10" s="34"/>
      <c r="F10" s="35"/>
      <c r="G10" s="30"/>
      <c r="H10" s="8"/>
      <c r="I10" s="8">
        <f t="shared" si="7"/>
        <v>0</v>
      </c>
      <c r="J10" s="8"/>
      <c r="K10" s="8">
        <f t="shared" si="8"/>
        <v>0</v>
      </c>
      <c r="L10" s="8">
        <f t="shared" si="12"/>
        <v>0</v>
      </c>
      <c r="M10" s="16"/>
      <c r="N10" s="59">
        <f>Arkusz2!F10</f>
        <v>0</v>
      </c>
      <c r="O10" s="27">
        <f t="shared" si="1"/>
        <v>0</v>
      </c>
      <c r="P10" s="17">
        <f t="shared" si="2"/>
        <v>0</v>
      </c>
      <c r="Q10" s="17">
        <f t="shared" si="3"/>
        <v>0</v>
      </c>
      <c r="R10" s="17">
        <f t="shared" si="4"/>
        <v>0</v>
      </c>
      <c r="S10" s="57">
        <f t="shared" si="5"/>
        <v>0</v>
      </c>
      <c r="T10" s="13">
        <f t="shared" si="9"/>
        <v>0</v>
      </c>
      <c r="U10" s="13">
        <f t="shared" si="10"/>
        <v>0</v>
      </c>
      <c r="V10" s="2">
        <f>Arkusz2!L10</f>
        <v>0</v>
      </c>
      <c r="W10" s="2">
        <f t="shared" si="11"/>
        <v>0</v>
      </c>
    </row>
    <row r="11" spans="1:23" ht="18" x14ac:dyDescent="0.25">
      <c r="B11" s="31"/>
      <c r="C11" s="32"/>
      <c r="D11" s="33"/>
      <c r="E11" s="34"/>
      <c r="F11" s="35"/>
      <c r="G11" s="30"/>
      <c r="H11" s="8"/>
      <c r="I11" s="8">
        <f t="shared" si="7"/>
        <v>0</v>
      </c>
      <c r="J11" s="8"/>
      <c r="K11" s="8">
        <f t="shared" si="8"/>
        <v>0</v>
      </c>
      <c r="L11" s="8">
        <f t="shared" si="12"/>
        <v>0</v>
      </c>
      <c r="M11" s="16"/>
      <c r="N11" s="59">
        <f>Arkusz2!F11</f>
        <v>0</v>
      </c>
      <c r="O11" s="27">
        <f t="shared" si="1"/>
        <v>0</v>
      </c>
      <c r="P11" s="17">
        <f t="shared" si="2"/>
        <v>0</v>
      </c>
      <c r="Q11" s="17">
        <f t="shared" si="3"/>
        <v>0</v>
      </c>
      <c r="R11" s="17">
        <f t="shared" si="4"/>
        <v>0</v>
      </c>
      <c r="S11" s="57">
        <f t="shared" si="5"/>
        <v>0</v>
      </c>
      <c r="T11" s="13">
        <f t="shared" si="9"/>
        <v>0</v>
      </c>
      <c r="U11" s="13">
        <f t="shared" si="10"/>
        <v>0</v>
      </c>
      <c r="V11" s="2">
        <f>Arkusz2!L11</f>
        <v>0</v>
      </c>
      <c r="W11" s="2">
        <f t="shared" si="11"/>
        <v>0</v>
      </c>
    </row>
    <row r="12" spans="1:23" ht="18" x14ac:dyDescent="0.25">
      <c r="B12" s="31"/>
      <c r="C12" s="32"/>
      <c r="D12" s="33"/>
      <c r="E12" s="34"/>
      <c r="F12" s="35"/>
      <c r="G12" s="30"/>
      <c r="H12" s="8"/>
      <c r="I12" s="8">
        <f t="shared" si="7"/>
        <v>0</v>
      </c>
      <c r="J12" s="8"/>
      <c r="K12" s="8">
        <f t="shared" si="8"/>
        <v>0</v>
      </c>
      <c r="L12" s="8">
        <f t="shared" si="12"/>
        <v>0</v>
      </c>
      <c r="M12" s="16"/>
      <c r="N12" s="59">
        <f>Arkusz2!F12</f>
        <v>0</v>
      </c>
      <c r="O12" s="27">
        <f t="shared" si="1"/>
        <v>0</v>
      </c>
      <c r="P12" s="17">
        <f t="shared" si="2"/>
        <v>0</v>
      </c>
      <c r="Q12" s="17">
        <f t="shared" si="3"/>
        <v>0</v>
      </c>
      <c r="R12" s="17">
        <f t="shared" si="4"/>
        <v>0</v>
      </c>
      <c r="S12" s="57">
        <f t="shared" si="5"/>
        <v>0</v>
      </c>
      <c r="T12" s="13">
        <f t="shared" si="9"/>
        <v>0</v>
      </c>
      <c r="U12" s="13">
        <f t="shared" si="10"/>
        <v>0</v>
      </c>
      <c r="V12" s="2">
        <f>Arkusz2!L12</f>
        <v>0</v>
      </c>
      <c r="W12" s="2">
        <f t="shared" si="11"/>
        <v>0</v>
      </c>
    </row>
    <row r="13" spans="1:23" ht="18" x14ac:dyDescent="0.25">
      <c r="B13" s="31"/>
      <c r="C13" s="32"/>
      <c r="D13" s="33"/>
      <c r="E13" s="34"/>
      <c r="F13" s="35"/>
      <c r="G13" s="30"/>
      <c r="H13" s="8"/>
      <c r="I13" s="8">
        <f t="shared" si="7"/>
        <v>0</v>
      </c>
      <c r="J13" s="8"/>
      <c r="K13" s="8">
        <f t="shared" si="8"/>
        <v>0</v>
      </c>
      <c r="L13" s="8">
        <f t="shared" si="12"/>
        <v>0</v>
      </c>
      <c r="M13" s="16"/>
      <c r="N13" s="59">
        <f>Arkusz2!F13</f>
        <v>0</v>
      </c>
      <c r="O13" s="27">
        <f t="shared" si="1"/>
        <v>0</v>
      </c>
      <c r="P13" s="17">
        <f t="shared" si="2"/>
        <v>0</v>
      </c>
      <c r="Q13" s="17">
        <f t="shared" si="3"/>
        <v>0</v>
      </c>
      <c r="R13" s="17">
        <f t="shared" si="4"/>
        <v>0</v>
      </c>
      <c r="S13" s="57">
        <f t="shared" si="5"/>
        <v>0</v>
      </c>
      <c r="T13" s="13">
        <f t="shared" si="9"/>
        <v>0</v>
      </c>
      <c r="U13" s="13">
        <f t="shared" si="10"/>
        <v>0</v>
      </c>
      <c r="V13" s="2">
        <f>Arkusz2!L13</f>
        <v>0</v>
      </c>
      <c r="W13" s="2">
        <f t="shared" si="11"/>
        <v>0</v>
      </c>
    </row>
    <row r="14" spans="1:23" ht="18" x14ac:dyDescent="0.25">
      <c r="B14" s="36"/>
      <c r="C14" s="32"/>
      <c r="D14" s="33"/>
      <c r="E14" s="34"/>
      <c r="F14" s="35"/>
      <c r="G14" s="30"/>
      <c r="H14" s="8"/>
      <c r="I14" s="8">
        <f t="shared" si="7"/>
        <v>0</v>
      </c>
      <c r="J14" s="8"/>
      <c r="K14" s="8">
        <f t="shared" si="8"/>
        <v>0</v>
      </c>
      <c r="L14" s="8">
        <f t="shared" si="12"/>
        <v>0</v>
      </c>
      <c r="M14" s="16"/>
      <c r="N14" s="59">
        <f>Arkusz2!F14</f>
        <v>0</v>
      </c>
      <c r="O14" s="27">
        <f t="shared" si="1"/>
        <v>0</v>
      </c>
      <c r="P14" s="17">
        <f t="shared" si="2"/>
        <v>0</v>
      </c>
      <c r="Q14" s="17">
        <f t="shared" si="3"/>
        <v>0</v>
      </c>
      <c r="R14" s="17">
        <f t="shared" si="4"/>
        <v>0</v>
      </c>
      <c r="S14" s="57">
        <f t="shared" si="5"/>
        <v>0</v>
      </c>
      <c r="T14" s="13">
        <f t="shared" si="9"/>
        <v>0</v>
      </c>
      <c r="U14" s="13">
        <f t="shared" si="10"/>
        <v>0</v>
      </c>
      <c r="V14" s="2">
        <f>Arkusz2!L14</f>
        <v>0</v>
      </c>
      <c r="W14" s="2">
        <f t="shared" si="11"/>
        <v>0</v>
      </c>
    </row>
    <row r="15" spans="1:23" ht="18" x14ac:dyDescent="0.25">
      <c r="B15" s="31"/>
      <c r="C15" s="32"/>
      <c r="D15" s="33"/>
      <c r="E15" s="34"/>
      <c r="F15" s="35"/>
      <c r="G15" s="30"/>
      <c r="H15" s="8"/>
      <c r="I15" s="8">
        <f t="shared" si="7"/>
        <v>0</v>
      </c>
      <c r="J15" s="8"/>
      <c r="K15" s="8">
        <f t="shared" si="8"/>
        <v>0</v>
      </c>
      <c r="L15" s="8">
        <f t="shared" si="12"/>
        <v>0</v>
      </c>
      <c r="M15" s="16"/>
      <c r="N15" s="59">
        <f>Arkusz2!F15</f>
        <v>0</v>
      </c>
      <c r="O15" s="27">
        <f t="shared" si="1"/>
        <v>0</v>
      </c>
      <c r="P15" s="17">
        <f t="shared" si="2"/>
        <v>0</v>
      </c>
      <c r="Q15" s="17">
        <f t="shared" si="3"/>
        <v>0</v>
      </c>
      <c r="R15" s="17">
        <f t="shared" si="4"/>
        <v>0</v>
      </c>
      <c r="S15" s="57">
        <f t="shared" si="5"/>
        <v>0</v>
      </c>
      <c r="T15" s="13">
        <f t="shared" si="9"/>
        <v>0</v>
      </c>
      <c r="U15" s="13">
        <f t="shared" si="10"/>
        <v>0</v>
      </c>
      <c r="V15" s="2">
        <f>Arkusz2!L15</f>
        <v>0</v>
      </c>
      <c r="W15" s="2">
        <f t="shared" si="11"/>
        <v>0</v>
      </c>
    </row>
    <row r="16" spans="1:23" ht="18" x14ac:dyDescent="0.25">
      <c r="B16" s="31"/>
      <c r="C16" s="32"/>
      <c r="D16" s="33"/>
      <c r="E16" s="34"/>
      <c r="F16" s="35"/>
      <c r="G16" s="30"/>
      <c r="H16" s="8"/>
      <c r="I16" s="8">
        <f t="shared" si="7"/>
        <v>0</v>
      </c>
      <c r="J16" s="8"/>
      <c r="K16" s="8">
        <f t="shared" si="8"/>
        <v>0</v>
      </c>
      <c r="L16" s="8">
        <f t="shared" si="12"/>
        <v>0</v>
      </c>
      <c r="M16" s="16"/>
      <c r="N16" s="59">
        <f>Arkusz2!F16</f>
        <v>0</v>
      </c>
      <c r="O16" s="27">
        <f t="shared" si="1"/>
        <v>0</v>
      </c>
      <c r="P16" s="17">
        <f t="shared" si="2"/>
        <v>0</v>
      </c>
      <c r="Q16" s="17">
        <f t="shared" si="3"/>
        <v>0</v>
      </c>
      <c r="R16" s="17">
        <f t="shared" si="4"/>
        <v>0</v>
      </c>
      <c r="S16" s="57">
        <f t="shared" si="5"/>
        <v>0</v>
      </c>
      <c r="T16" s="13">
        <f t="shared" si="9"/>
        <v>0</v>
      </c>
      <c r="U16" s="13">
        <f t="shared" si="10"/>
        <v>0</v>
      </c>
      <c r="V16" s="2">
        <f>Arkusz2!L16</f>
        <v>0</v>
      </c>
      <c r="W16" s="2">
        <f t="shared" si="11"/>
        <v>0</v>
      </c>
    </row>
    <row r="17" spans="2:23" ht="18" x14ac:dyDescent="0.25">
      <c r="B17" s="31"/>
      <c r="C17" s="32"/>
      <c r="D17" s="33"/>
      <c r="E17" s="34"/>
      <c r="F17" s="35"/>
      <c r="G17" s="30"/>
      <c r="H17" s="8"/>
      <c r="I17" s="8">
        <f t="shared" si="7"/>
        <v>0</v>
      </c>
      <c r="J17" s="8"/>
      <c r="K17" s="8">
        <f t="shared" si="8"/>
        <v>0</v>
      </c>
      <c r="L17" s="8">
        <f t="shared" si="12"/>
        <v>0</v>
      </c>
      <c r="M17" s="16"/>
      <c r="N17" s="59">
        <f>Arkusz2!F17</f>
        <v>0</v>
      </c>
      <c r="O17" s="27">
        <f t="shared" si="1"/>
        <v>0</v>
      </c>
      <c r="P17" s="17">
        <f t="shared" si="2"/>
        <v>0</v>
      </c>
      <c r="Q17" s="17">
        <f t="shared" si="3"/>
        <v>0</v>
      </c>
      <c r="R17" s="17">
        <f t="shared" si="4"/>
        <v>0</v>
      </c>
      <c r="S17" s="57">
        <f t="shared" si="5"/>
        <v>0</v>
      </c>
      <c r="T17" s="13">
        <f t="shared" si="9"/>
        <v>0</v>
      </c>
      <c r="U17" s="13">
        <f t="shared" si="10"/>
        <v>0</v>
      </c>
      <c r="V17" s="2">
        <f>Arkusz2!L17</f>
        <v>0</v>
      </c>
      <c r="W17" s="2">
        <f t="shared" si="11"/>
        <v>0</v>
      </c>
    </row>
    <row r="18" spans="2:23" ht="18" x14ac:dyDescent="0.25">
      <c r="B18" s="31"/>
      <c r="C18" s="32"/>
      <c r="D18" s="33"/>
      <c r="E18" s="34"/>
      <c r="F18" s="35"/>
      <c r="G18" s="30"/>
      <c r="H18" s="8"/>
      <c r="I18" s="8">
        <f t="shared" si="7"/>
        <v>0</v>
      </c>
      <c r="J18" s="8"/>
      <c r="K18" s="8">
        <f t="shared" si="8"/>
        <v>0</v>
      </c>
      <c r="L18" s="8">
        <f t="shared" si="12"/>
        <v>0</v>
      </c>
      <c r="M18" s="16"/>
      <c r="N18" s="59">
        <f>Arkusz2!F18</f>
        <v>0</v>
      </c>
      <c r="O18" s="27">
        <f t="shared" si="1"/>
        <v>0</v>
      </c>
      <c r="P18" s="17">
        <f t="shared" si="2"/>
        <v>0</v>
      </c>
      <c r="Q18" s="17">
        <f t="shared" si="3"/>
        <v>0</v>
      </c>
      <c r="R18" s="17">
        <f t="shared" si="4"/>
        <v>0</v>
      </c>
      <c r="S18" s="57">
        <f t="shared" si="5"/>
        <v>0</v>
      </c>
      <c r="T18" s="13">
        <f t="shared" si="9"/>
        <v>0</v>
      </c>
      <c r="U18" s="13">
        <f t="shared" si="10"/>
        <v>0</v>
      </c>
      <c r="V18" s="2">
        <f>Arkusz2!L18</f>
        <v>0</v>
      </c>
      <c r="W18" s="2">
        <f t="shared" si="11"/>
        <v>0</v>
      </c>
    </row>
    <row r="19" spans="2:23" ht="18" x14ac:dyDescent="0.25">
      <c r="B19" s="31"/>
      <c r="C19" s="32"/>
      <c r="D19" s="33"/>
      <c r="E19" s="34"/>
      <c r="F19" s="35"/>
      <c r="G19" s="30"/>
      <c r="H19" s="8"/>
      <c r="I19" s="8">
        <f t="shared" si="7"/>
        <v>0</v>
      </c>
      <c r="J19" s="8"/>
      <c r="K19" s="8">
        <f t="shared" si="8"/>
        <v>0</v>
      </c>
      <c r="L19" s="8">
        <f t="shared" si="12"/>
        <v>0</v>
      </c>
      <c r="M19" s="16"/>
      <c r="N19" s="59">
        <f>Arkusz2!F19</f>
        <v>0</v>
      </c>
      <c r="O19" s="27">
        <f t="shared" si="1"/>
        <v>0</v>
      </c>
      <c r="P19" s="17">
        <f t="shared" si="2"/>
        <v>0</v>
      </c>
      <c r="Q19" s="17">
        <f t="shared" si="3"/>
        <v>0</v>
      </c>
      <c r="R19" s="17">
        <f t="shared" si="4"/>
        <v>0</v>
      </c>
      <c r="S19" s="57">
        <f t="shared" si="5"/>
        <v>0</v>
      </c>
      <c r="T19" s="13">
        <f t="shared" si="9"/>
        <v>0</v>
      </c>
      <c r="U19" s="13">
        <f t="shared" si="10"/>
        <v>0</v>
      </c>
      <c r="V19" s="2">
        <f>Arkusz2!L19</f>
        <v>0</v>
      </c>
      <c r="W19" s="2">
        <f>((U19*V19)+U19)</f>
        <v>0</v>
      </c>
    </row>
    <row r="20" spans="2:23" ht="18.75" thickBot="1" x14ac:dyDescent="0.3">
      <c r="B20" s="37"/>
      <c r="C20" s="38"/>
      <c r="D20" s="39"/>
      <c r="E20" s="40"/>
      <c r="F20" s="41"/>
      <c r="G20" s="30"/>
      <c r="H20" s="8"/>
      <c r="I20" s="8">
        <f t="shared" si="7"/>
        <v>0</v>
      </c>
      <c r="J20" s="8"/>
      <c r="K20" s="8">
        <f t="shared" si="8"/>
        <v>0</v>
      </c>
      <c r="L20" s="8">
        <f t="shared" si="12"/>
        <v>0</v>
      </c>
      <c r="M20" s="16"/>
      <c r="N20" s="59">
        <f>Arkusz2!F20</f>
        <v>0</v>
      </c>
      <c r="O20" s="27">
        <f t="shared" si="1"/>
        <v>0</v>
      </c>
      <c r="P20" s="17">
        <f t="shared" si="2"/>
        <v>0</v>
      </c>
      <c r="Q20" s="17">
        <f t="shared" si="3"/>
        <v>0</v>
      </c>
      <c r="R20" s="17">
        <f t="shared" si="4"/>
        <v>0</v>
      </c>
      <c r="S20" s="57">
        <f t="shared" si="5"/>
        <v>0</v>
      </c>
      <c r="T20" s="13">
        <f t="shared" si="9"/>
        <v>0</v>
      </c>
      <c r="U20" s="13">
        <f t="shared" si="10"/>
        <v>0</v>
      </c>
      <c r="V20" s="2">
        <f>Arkusz2!L20</f>
        <v>0</v>
      </c>
      <c r="W20" s="2">
        <f t="shared" si="11"/>
        <v>0</v>
      </c>
    </row>
    <row r="21" spans="2:23" ht="13.5" thickBot="1" x14ac:dyDescent="0.25">
      <c r="G21" s="18" t="s">
        <v>9</v>
      </c>
      <c r="H21" s="22"/>
      <c r="I21" s="42">
        <f>SUM(H2:I20)</f>
        <v>4868</v>
      </c>
      <c r="J21" s="42"/>
      <c r="K21" s="42">
        <f>SUM(J2:K20)</f>
        <v>6998.32</v>
      </c>
      <c r="L21" s="42">
        <f>SUM(L2:L20)</f>
        <v>5933.16</v>
      </c>
      <c r="M21" s="26"/>
      <c r="N21" s="24" t="s">
        <v>9</v>
      </c>
      <c r="O21" s="28"/>
      <c r="P21" s="42">
        <f>SUM(O2:P20)</f>
        <v>8472</v>
      </c>
      <c r="Q21" s="42"/>
      <c r="R21" s="42">
        <f>SUM(Q2:R20)</f>
        <v>16393.28</v>
      </c>
      <c r="S21" s="58">
        <f>SUM(S2:S20)</f>
        <v>12432.64</v>
      </c>
      <c r="T21" s="15">
        <f>SUM(T2:T20)</f>
        <v>5933.16</v>
      </c>
      <c r="U21" s="15">
        <f>SUM(U2:U20)</f>
        <v>12432.64</v>
      </c>
      <c r="V21" s="23"/>
      <c r="W21" s="23">
        <f>SUM(W2:W20)</f>
        <v>30847.920000000002</v>
      </c>
    </row>
    <row r="23" spans="2:23" x14ac:dyDescent="0.2">
      <c r="G23" s="7" t="s">
        <v>10</v>
      </c>
      <c r="N23" s="7" t="s">
        <v>10</v>
      </c>
    </row>
    <row r="24" spans="2:23" x14ac:dyDescent="0.2">
      <c r="G24" s="5">
        <v>20</v>
      </c>
      <c r="H24" s="7">
        <v>0.2</v>
      </c>
      <c r="I24" s="6">
        <f t="shared" ref="I24:I29" si="13">(I$21+(I$21*H24))-I$21</f>
        <v>973.60000000000036</v>
      </c>
      <c r="J24" s="5"/>
      <c r="K24" s="6">
        <f t="shared" ref="K24:K29" si="14">(K$21+(K$21*H24))-K$21</f>
        <v>1399.6640000000007</v>
      </c>
      <c r="L24" s="6">
        <f t="shared" ref="L24:L29" si="15">(L$21+(L$21*H24))-L$21</f>
        <v>1186.6319999999996</v>
      </c>
      <c r="M24" s="4"/>
      <c r="N24" s="5">
        <v>20</v>
      </c>
      <c r="O24" s="7">
        <v>0.2</v>
      </c>
      <c r="P24" s="6">
        <f>(P$21+(P$21*O24))-P$21</f>
        <v>1694.3999999999996</v>
      </c>
      <c r="Q24" s="5"/>
      <c r="R24" s="6">
        <f>(R$21+(R$21*O24))-R$21</f>
        <v>3278.655999999999</v>
      </c>
      <c r="S24" s="6">
        <f>(S$21+(S$21*O24))-S$21</f>
        <v>2486.5280000000002</v>
      </c>
    </row>
    <row r="25" spans="2:23" x14ac:dyDescent="0.2">
      <c r="G25" s="7">
        <v>50</v>
      </c>
      <c r="H25" s="7">
        <v>0.5</v>
      </c>
      <c r="I25" s="6">
        <f t="shared" si="13"/>
        <v>2434</v>
      </c>
      <c r="J25" s="6"/>
      <c r="K25" s="6">
        <f t="shared" si="14"/>
        <v>3499.16</v>
      </c>
      <c r="L25" s="6">
        <f t="shared" si="15"/>
        <v>2966.58</v>
      </c>
      <c r="M25" s="4"/>
      <c r="N25" s="7">
        <v>50</v>
      </c>
      <c r="O25" s="7">
        <v>0.5</v>
      </c>
      <c r="P25" s="6">
        <f t="shared" ref="P25:P29" si="16">(P$21+(P$21*O25))-P$21</f>
        <v>4236</v>
      </c>
      <c r="Q25" s="6"/>
      <c r="R25" s="6">
        <f t="shared" ref="R25:R29" si="17">(R$21+(R$21*O25))-R$21</f>
        <v>8196.64</v>
      </c>
      <c r="S25" s="6">
        <f t="shared" ref="S25:S29" si="18">(S$21+(S$21*O25))-S$21</f>
        <v>6216.32</v>
      </c>
    </row>
    <row r="26" spans="2:23" x14ac:dyDescent="0.2">
      <c r="G26" s="7">
        <v>80</v>
      </c>
      <c r="H26" s="7">
        <v>0.8</v>
      </c>
      <c r="I26" s="6">
        <f t="shared" si="13"/>
        <v>3894.3999999999996</v>
      </c>
      <c r="J26" s="5"/>
      <c r="K26" s="6">
        <f t="shared" si="14"/>
        <v>5598.655999999999</v>
      </c>
      <c r="L26" s="6">
        <f t="shared" si="15"/>
        <v>4746.5280000000002</v>
      </c>
      <c r="M26" s="4"/>
      <c r="N26" s="7">
        <v>80</v>
      </c>
      <c r="O26" s="7">
        <v>0.8</v>
      </c>
      <c r="P26" s="6">
        <f t="shared" si="16"/>
        <v>6777.6</v>
      </c>
      <c r="Q26" s="5"/>
      <c r="R26" s="6">
        <f t="shared" si="17"/>
        <v>13114.624</v>
      </c>
      <c r="S26" s="6">
        <f t="shared" si="18"/>
        <v>9946.112000000001</v>
      </c>
      <c r="V26" s="2">
        <f>13962*12</f>
        <v>167544</v>
      </c>
    </row>
    <row r="27" spans="2:23" x14ac:dyDescent="0.2">
      <c r="G27" s="7">
        <v>100</v>
      </c>
      <c r="H27" s="7">
        <v>1</v>
      </c>
      <c r="I27" s="6">
        <f t="shared" si="13"/>
        <v>4868</v>
      </c>
      <c r="J27" s="5"/>
      <c r="K27" s="6">
        <f t="shared" si="14"/>
        <v>6998.32</v>
      </c>
      <c r="L27" s="6">
        <f t="shared" si="15"/>
        <v>5933.16</v>
      </c>
      <c r="M27" s="4"/>
      <c r="N27" s="7">
        <v>100</v>
      </c>
      <c r="O27" s="7">
        <v>1</v>
      </c>
      <c r="P27" s="6">
        <f t="shared" si="16"/>
        <v>8472</v>
      </c>
      <c r="Q27" s="5"/>
      <c r="R27" s="6">
        <f t="shared" si="17"/>
        <v>16393.28</v>
      </c>
      <c r="S27" s="6">
        <f t="shared" si="18"/>
        <v>12432.64</v>
      </c>
      <c r="U27" s="2">
        <f>1725*12</f>
        <v>20700</v>
      </c>
    </row>
    <row r="28" spans="2:23" x14ac:dyDescent="0.2">
      <c r="G28" s="7">
        <v>120</v>
      </c>
      <c r="H28" s="7">
        <v>1.2</v>
      </c>
      <c r="I28" s="6">
        <f t="shared" si="13"/>
        <v>5841.5999999999985</v>
      </c>
      <c r="J28" s="5"/>
      <c r="K28" s="6">
        <f t="shared" si="14"/>
        <v>8397.9839999999986</v>
      </c>
      <c r="L28" s="6">
        <f t="shared" si="15"/>
        <v>7119.7919999999995</v>
      </c>
      <c r="M28" s="4"/>
      <c r="N28" s="7">
        <v>120</v>
      </c>
      <c r="O28" s="7">
        <v>1.2</v>
      </c>
      <c r="P28" s="6">
        <f t="shared" si="16"/>
        <v>10166.400000000001</v>
      </c>
      <c r="Q28" s="5"/>
      <c r="R28" s="6">
        <f t="shared" si="17"/>
        <v>19671.936000000002</v>
      </c>
      <c r="S28" s="6">
        <f t="shared" si="18"/>
        <v>14919.167999999998</v>
      </c>
      <c r="U28" s="2">
        <v>245232</v>
      </c>
    </row>
    <row r="29" spans="2:23" x14ac:dyDescent="0.2">
      <c r="G29" s="7">
        <v>140</v>
      </c>
      <c r="H29" s="7">
        <v>1.4</v>
      </c>
      <c r="I29" s="6">
        <f t="shared" si="13"/>
        <v>6815.2000000000007</v>
      </c>
      <c r="J29" s="5"/>
      <c r="K29" s="6">
        <f t="shared" si="14"/>
        <v>9797.648000000001</v>
      </c>
      <c r="L29" s="6">
        <f t="shared" si="15"/>
        <v>8306.4239999999991</v>
      </c>
      <c r="M29" s="4"/>
      <c r="N29" s="7">
        <v>140</v>
      </c>
      <c r="O29" s="7">
        <v>1.4</v>
      </c>
      <c r="P29" s="6">
        <f t="shared" si="16"/>
        <v>11860.8</v>
      </c>
      <c r="Q29" s="5"/>
      <c r="R29" s="6">
        <f t="shared" si="17"/>
        <v>22950.591999999997</v>
      </c>
      <c r="S29" s="6">
        <f t="shared" si="18"/>
        <v>17405.695999999996</v>
      </c>
      <c r="U29" s="2">
        <v>72000</v>
      </c>
    </row>
    <row r="30" spans="2:23" x14ac:dyDescent="0.2">
      <c r="S30" s="6"/>
      <c r="U30" s="2">
        <f>SUM(U27:U29)</f>
        <v>337932</v>
      </c>
    </row>
    <row r="32" spans="2:23" ht="15" customHeight="1" x14ac:dyDescent="0.2">
      <c r="B32" s="12" t="s">
        <v>11</v>
      </c>
      <c r="C32" s="12"/>
      <c r="D32" s="12" t="s">
        <v>5</v>
      </c>
      <c r="E32" s="12" t="s">
        <v>1</v>
      </c>
      <c r="F32" s="12" t="s">
        <v>2</v>
      </c>
      <c r="G32" s="12" t="s">
        <v>3</v>
      </c>
      <c r="H32" s="53" t="s">
        <v>6</v>
      </c>
      <c r="I32" s="53"/>
      <c r="J32" s="53" t="s">
        <v>7</v>
      </c>
      <c r="K32" s="53"/>
      <c r="L32" s="12" t="s">
        <v>8</v>
      </c>
      <c r="M32" s="54" t="s">
        <v>15</v>
      </c>
      <c r="N32" s="55"/>
      <c r="O32" s="14" t="s">
        <v>22</v>
      </c>
      <c r="P32" s="14" t="s">
        <v>21</v>
      </c>
      <c r="Q32" s="14" t="s">
        <v>23</v>
      </c>
    </row>
    <row r="33" spans="2:19" x14ac:dyDescent="0.2">
      <c r="B33" s="5" t="s">
        <v>12</v>
      </c>
      <c r="C33" s="5"/>
      <c r="D33" s="5">
        <v>1</v>
      </c>
      <c r="E33" s="8"/>
      <c r="F33" s="8"/>
      <c r="G33" s="8">
        <v>600</v>
      </c>
      <c r="H33" s="8"/>
      <c r="I33" s="8"/>
      <c r="J33" s="8"/>
      <c r="K33" s="8"/>
      <c r="L33" s="8">
        <f>G33*D33</f>
        <v>600</v>
      </c>
      <c r="M33" s="5">
        <v>0.5</v>
      </c>
      <c r="N33" s="8">
        <f>(L33+(L33*M33)-L33)</f>
        <v>300</v>
      </c>
      <c r="O33" s="5">
        <v>4</v>
      </c>
      <c r="P33" s="5">
        <f>((L33*M33)+L33)*O33</f>
        <v>3600</v>
      </c>
      <c r="Q33" s="5">
        <f>P33*12</f>
        <v>43200</v>
      </c>
    </row>
    <row r="34" spans="2:19" x14ac:dyDescent="0.2">
      <c r="B34" s="5" t="s">
        <v>16</v>
      </c>
      <c r="C34" s="5"/>
      <c r="D34" s="5">
        <v>1</v>
      </c>
      <c r="E34" s="8"/>
      <c r="F34" s="8"/>
      <c r="G34" s="8">
        <v>250</v>
      </c>
      <c r="H34" s="8"/>
      <c r="I34" s="8"/>
      <c r="J34" s="8"/>
      <c r="K34" s="8"/>
      <c r="L34" s="8">
        <v>250</v>
      </c>
      <c r="M34" s="5">
        <v>0.2</v>
      </c>
      <c r="N34" s="8">
        <f t="shared" ref="N34:N37" si="19">(L34+(L34*M34)-L34)</f>
        <v>50</v>
      </c>
      <c r="O34" s="5">
        <v>4</v>
      </c>
      <c r="P34" s="5">
        <f t="shared" ref="P34:P37" si="20">((L34*M34)+L34)*O34</f>
        <v>1200</v>
      </c>
      <c r="Q34" s="5">
        <f t="shared" ref="Q34:Q37" si="21">P34*12</f>
        <v>14400</v>
      </c>
    </row>
    <row r="35" spans="2:19" x14ac:dyDescent="0.2">
      <c r="B35" s="5" t="s">
        <v>17</v>
      </c>
      <c r="C35" s="5"/>
      <c r="D35" s="5">
        <v>1</v>
      </c>
      <c r="E35" s="8"/>
      <c r="F35" s="8"/>
      <c r="G35" s="8">
        <v>250</v>
      </c>
      <c r="H35" s="8"/>
      <c r="I35" s="8"/>
      <c r="J35" s="8"/>
      <c r="K35" s="8"/>
      <c r="L35" s="8">
        <f t="shared" ref="L35:L37" si="22">G35*D35</f>
        <v>250</v>
      </c>
      <c r="M35" s="5">
        <v>0.5</v>
      </c>
      <c r="N35" s="8">
        <f t="shared" si="19"/>
        <v>125</v>
      </c>
      <c r="O35" s="5">
        <v>4</v>
      </c>
      <c r="P35" s="5">
        <f t="shared" si="20"/>
        <v>1500</v>
      </c>
      <c r="Q35" s="5">
        <f t="shared" si="21"/>
        <v>18000</v>
      </c>
      <c r="S35" s="13"/>
    </row>
    <row r="36" spans="2:19" x14ac:dyDescent="0.2">
      <c r="B36" s="5" t="s">
        <v>13</v>
      </c>
      <c r="C36" s="5"/>
      <c r="D36" s="5">
        <v>1</v>
      </c>
      <c r="E36" s="8"/>
      <c r="F36" s="8"/>
      <c r="G36" s="8">
        <v>100</v>
      </c>
      <c r="H36" s="8"/>
      <c r="I36" s="8"/>
      <c r="J36" s="8"/>
      <c r="K36" s="8"/>
      <c r="L36" s="8">
        <f t="shared" si="22"/>
        <v>100</v>
      </c>
      <c r="M36" s="5">
        <v>0.2</v>
      </c>
      <c r="N36" s="8">
        <f t="shared" si="19"/>
        <v>20</v>
      </c>
      <c r="O36" s="5">
        <v>4</v>
      </c>
      <c r="P36" s="5">
        <f t="shared" si="20"/>
        <v>480</v>
      </c>
      <c r="Q36" s="5">
        <f t="shared" si="21"/>
        <v>5760</v>
      </c>
      <c r="S36" s="13"/>
    </row>
    <row r="37" spans="2:19" x14ac:dyDescent="0.2">
      <c r="B37" s="5" t="s">
        <v>14</v>
      </c>
      <c r="C37" s="5"/>
      <c r="D37" s="5">
        <v>1</v>
      </c>
      <c r="E37" s="8"/>
      <c r="F37" s="8"/>
      <c r="G37" s="8">
        <v>100</v>
      </c>
      <c r="H37" s="8"/>
      <c r="I37" s="8"/>
      <c r="J37" s="8"/>
      <c r="K37" s="8"/>
      <c r="L37" s="8">
        <f t="shared" si="22"/>
        <v>100</v>
      </c>
      <c r="M37" s="5">
        <v>0.2</v>
      </c>
      <c r="N37" s="8">
        <f t="shared" si="19"/>
        <v>20</v>
      </c>
      <c r="O37" s="5">
        <v>4</v>
      </c>
      <c r="P37" s="5">
        <f t="shared" si="20"/>
        <v>480</v>
      </c>
      <c r="Q37" s="5">
        <f t="shared" si="21"/>
        <v>5760</v>
      </c>
    </row>
    <row r="38" spans="2:19" ht="15" x14ac:dyDescent="0.25">
      <c r="G38" s="9" t="s">
        <v>9</v>
      </c>
      <c r="H38" s="10"/>
      <c r="I38" s="10">
        <f>SUM(H33:I37)</f>
        <v>0</v>
      </c>
      <c r="J38" s="10"/>
      <c r="K38" s="10">
        <f>SUM(J33:K37)</f>
        <v>0</v>
      </c>
      <c r="L38" s="10">
        <f>SUM(L33:L37)</f>
        <v>1300</v>
      </c>
      <c r="N38" s="10">
        <f>SUM(N33:N37)</f>
        <v>515</v>
      </c>
      <c r="P38" s="1">
        <f>SUM(P33:P37)</f>
        <v>7260</v>
      </c>
      <c r="Q38" s="13">
        <f>SUM(Q32:Q37)</f>
        <v>87120</v>
      </c>
    </row>
    <row r="39" spans="2:19" x14ac:dyDescent="0.2">
      <c r="Q39" s="13"/>
    </row>
    <row r="40" spans="2:19" x14ac:dyDescent="0.2">
      <c r="Q40" s="13"/>
    </row>
    <row r="41" spans="2:19" x14ac:dyDescent="0.2">
      <c r="Q41" s="13"/>
    </row>
    <row r="42" spans="2:19" x14ac:dyDescent="0.2">
      <c r="Q42" s="13"/>
    </row>
    <row r="43" spans="2:19" x14ac:dyDescent="0.2">
      <c r="Q43" s="13"/>
    </row>
    <row r="44" spans="2:19" x14ac:dyDescent="0.2">
      <c r="Q44" s="13"/>
    </row>
    <row r="45" spans="2:19" x14ac:dyDescent="0.2">
      <c r="Q45" s="13"/>
    </row>
    <row r="46" spans="2:19" x14ac:dyDescent="0.2">
      <c r="Q46" s="13"/>
    </row>
    <row r="47" spans="2:19" x14ac:dyDescent="0.2">
      <c r="Q47" s="13"/>
    </row>
    <row r="48" spans="2:19" x14ac:dyDescent="0.2">
      <c r="Q48" s="13"/>
    </row>
    <row r="49" spans="17:17" x14ac:dyDescent="0.2">
      <c r="Q49" s="13"/>
    </row>
    <row r="50" spans="17:17" x14ac:dyDescent="0.2">
      <c r="Q50" s="13"/>
    </row>
    <row r="51" spans="17:17" x14ac:dyDescent="0.2">
      <c r="Q51" s="13"/>
    </row>
    <row r="52" spans="17:17" x14ac:dyDescent="0.2">
      <c r="Q52" s="13"/>
    </row>
    <row r="53" spans="17:17" x14ac:dyDescent="0.2">
      <c r="Q53" s="13"/>
    </row>
    <row r="55" spans="17:17" x14ac:dyDescent="0.2">
      <c r="Q55" s="13"/>
    </row>
  </sheetData>
  <mergeCells count="7">
    <mergeCell ref="O1:P1"/>
    <mergeCell ref="Q1:R1"/>
    <mergeCell ref="J1:K1"/>
    <mergeCell ref="H1:I1"/>
    <mergeCell ref="H32:I32"/>
    <mergeCell ref="J32:K32"/>
    <mergeCell ref="M32:N3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zoomScale="93" zoomScaleNormal="93" workbookViewId="0">
      <selection activeCell="M25" sqref="M25"/>
    </sheetView>
  </sheetViews>
  <sheetFormatPr defaultColWidth="6.5703125" defaultRowHeight="11.25" x14ac:dyDescent="0.2"/>
  <cols>
    <col min="1" max="5" width="6.5703125" style="43"/>
    <col min="6" max="6" width="6.5703125" style="45"/>
    <col min="7" max="12" width="6.5703125" style="43"/>
    <col min="13" max="13" width="8.28515625" style="43" bestFit="1" customWidth="1"/>
    <col min="14" max="18" width="6.5703125" style="43"/>
    <col min="19" max="19" width="6.5703125" style="46"/>
    <col min="20" max="20" width="6.5703125" style="43"/>
    <col min="21" max="21" width="10" style="43" bestFit="1" customWidth="1"/>
    <col min="22" max="22" width="6.5703125" style="43"/>
    <col min="23" max="23" width="8.28515625" style="43" bestFit="1" customWidth="1"/>
    <col min="24" max="24" width="10" style="43" bestFit="1" customWidth="1"/>
    <col min="25" max="25" width="7.42578125" style="43" bestFit="1" customWidth="1"/>
    <col min="26" max="16384" width="6.5703125" style="43"/>
  </cols>
  <sheetData>
    <row r="1" spans="1:25" ht="33.75" x14ac:dyDescent="0.2">
      <c r="A1" s="43" t="str">
        <f>Arkusz1!B1</f>
        <v>Kwiaty doniczkowe</v>
      </c>
      <c r="B1" s="43" t="str">
        <f>Arkusz1!C1</f>
        <v>wys</v>
      </c>
      <c r="C1" s="43" t="str">
        <f>Arkusz1!D1</f>
        <v>szt</v>
      </c>
      <c r="D1" s="43" t="str">
        <f>Arkusz1!E1</f>
        <v>cena min</v>
      </c>
      <c r="E1" s="43" t="str">
        <f>Arkusz1!F1</f>
        <v>cena max</v>
      </c>
      <c r="F1" s="60" t="s">
        <v>18</v>
      </c>
      <c r="G1" s="43" t="str">
        <f>Arkusz1!O1</f>
        <v>suma min</v>
      </c>
      <c r="I1" s="43" t="str">
        <f>Arkusz1!Q1</f>
        <v>suma  max</v>
      </c>
      <c r="K1" s="66" t="str">
        <f>Arkusz1!S1</f>
        <v>suma srednia</v>
      </c>
      <c r="L1" s="63" t="s">
        <v>30</v>
      </c>
      <c r="M1" s="68" t="str">
        <f>Arkusz1!W1</f>
        <v>Przychód mc</v>
      </c>
      <c r="N1" s="43" t="s">
        <v>31</v>
      </c>
      <c r="O1" s="43" t="s">
        <v>32</v>
      </c>
      <c r="P1" s="43" t="s">
        <v>33</v>
      </c>
      <c r="Q1" s="43" t="s">
        <v>34</v>
      </c>
      <c r="R1" s="43" t="s">
        <v>35</v>
      </c>
      <c r="S1" s="46" t="s">
        <v>36</v>
      </c>
    </row>
    <row r="2" spans="1:25" ht="33.75" x14ac:dyDescent="0.2">
      <c r="A2" s="43" t="str">
        <f>Arkusz1!B2</f>
        <v>Chryzantemy mała</v>
      </c>
      <c r="B2" s="43" t="str">
        <f>Arkusz1!C2</f>
        <v>20-30</v>
      </c>
      <c r="C2" s="43">
        <v>0</v>
      </c>
      <c r="D2" s="43">
        <f>Arkusz1!E2</f>
        <v>4</v>
      </c>
      <c r="E2" s="43">
        <f>Arkusz1!F2</f>
        <v>5</v>
      </c>
      <c r="F2" s="61">
        <v>1</v>
      </c>
      <c r="G2" s="43">
        <f>Arkusz1!O2</f>
        <v>0</v>
      </c>
      <c r="H2" s="43">
        <f>Arkusz1!P2</f>
        <v>0</v>
      </c>
      <c r="I2" s="43">
        <f>Arkusz1!Q2</f>
        <v>0</v>
      </c>
      <c r="J2" s="43">
        <f>Arkusz1!R2</f>
        <v>0</v>
      </c>
      <c r="K2" s="66">
        <f>Arkusz1!S2</f>
        <v>0</v>
      </c>
      <c r="L2" s="64">
        <v>2</v>
      </c>
      <c r="M2" s="68">
        <f>Arkusz1!W2</f>
        <v>0</v>
      </c>
      <c r="N2" s="43">
        <f>D2+(D2*L2)</f>
        <v>12</v>
      </c>
      <c r="O2" s="43">
        <f>E2+(E2*L2)</f>
        <v>15</v>
      </c>
      <c r="P2" s="43">
        <f>C2*F2*N2</f>
        <v>0</v>
      </c>
      <c r="Q2" s="43">
        <f>C2*F2*O2</f>
        <v>0</v>
      </c>
      <c r="R2" s="43">
        <f>Q2-K2</f>
        <v>0</v>
      </c>
      <c r="S2" s="46">
        <f>P2-K2</f>
        <v>0</v>
      </c>
    </row>
    <row r="3" spans="1:25" ht="33.75" x14ac:dyDescent="0.2">
      <c r="A3" s="43" t="str">
        <f>Arkusz1!B3</f>
        <v>Chryzantemy duża</v>
      </c>
      <c r="B3" s="43" t="str">
        <f>Arkusz1!C3</f>
        <v>30-60</v>
      </c>
      <c r="C3" s="43">
        <v>0</v>
      </c>
      <c r="D3" s="43">
        <f>Arkusz1!E3</f>
        <v>5.5</v>
      </c>
      <c r="E3" s="43">
        <f>Arkusz1!F3</f>
        <v>6.5</v>
      </c>
      <c r="F3" s="61">
        <v>1</v>
      </c>
      <c r="G3" s="43">
        <f>Arkusz1!O3</f>
        <v>0</v>
      </c>
      <c r="H3" s="43">
        <f>Arkusz1!P3</f>
        <v>0</v>
      </c>
      <c r="I3" s="43">
        <f>Arkusz1!Q3</f>
        <v>0</v>
      </c>
      <c r="J3" s="43">
        <f>Arkusz1!R3</f>
        <v>0</v>
      </c>
      <c r="K3" s="66">
        <f>Arkusz1!S3</f>
        <v>0</v>
      </c>
      <c r="L3" s="64">
        <v>2</v>
      </c>
      <c r="M3" s="68">
        <f>Arkusz1!W3</f>
        <v>0</v>
      </c>
      <c r="N3" s="43">
        <f t="shared" ref="N3:N20" si="0">D3+(D3*L3)</f>
        <v>16.5</v>
      </c>
      <c r="O3" s="43">
        <f t="shared" ref="O3:O20" si="1">E3+(E3*L3)</f>
        <v>19.5</v>
      </c>
      <c r="P3" s="43">
        <f t="shared" ref="P3:P20" si="2">C3*F3*N3</f>
        <v>0</v>
      </c>
      <c r="Q3" s="43">
        <f t="shared" ref="Q3:Q20" si="3">C3*F3*O3</f>
        <v>0</v>
      </c>
      <c r="R3" s="43">
        <f t="shared" ref="R3:R20" si="4">Q3-K3</f>
        <v>0</v>
      </c>
      <c r="S3" s="46">
        <f t="shared" ref="S3:S20" si="5">P3-K3</f>
        <v>0</v>
      </c>
    </row>
    <row r="4" spans="1:25" ht="33.75" x14ac:dyDescent="0.2">
      <c r="A4" s="43" t="str">
        <f>Arkusz1!B4</f>
        <v>Chryzantemy ekstra</v>
      </c>
      <c r="B4" s="43" t="str">
        <f>Arkusz1!C4</f>
        <v>60-90</v>
      </c>
      <c r="C4" s="43">
        <v>0</v>
      </c>
      <c r="D4" s="43">
        <f>Arkusz1!E4</f>
        <v>7</v>
      </c>
      <c r="E4" s="43">
        <f>Arkusz1!F4</f>
        <v>8</v>
      </c>
      <c r="F4" s="61">
        <v>1</v>
      </c>
      <c r="G4" s="43">
        <f>Arkusz1!O4</f>
        <v>0</v>
      </c>
      <c r="H4" s="43">
        <f>Arkusz1!P4</f>
        <v>0</v>
      </c>
      <c r="I4" s="43">
        <f>Arkusz1!Q4</f>
        <v>0</v>
      </c>
      <c r="J4" s="43">
        <f>Arkusz1!R4</f>
        <v>0</v>
      </c>
      <c r="K4" s="66">
        <f>Arkusz1!S4</f>
        <v>0</v>
      </c>
      <c r="L4" s="64">
        <v>2</v>
      </c>
      <c r="M4" s="68">
        <f>Arkusz1!W4</f>
        <v>0</v>
      </c>
      <c r="N4" s="43">
        <f t="shared" si="0"/>
        <v>21</v>
      </c>
      <c r="O4" s="43">
        <f t="shared" si="1"/>
        <v>24</v>
      </c>
      <c r="P4" s="43">
        <f t="shared" si="2"/>
        <v>0</v>
      </c>
      <c r="Q4" s="43">
        <f t="shared" si="3"/>
        <v>0</v>
      </c>
      <c r="R4" s="43">
        <f t="shared" si="4"/>
        <v>0</v>
      </c>
      <c r="S4" s="46">
        <f t="shared" si="5"/>
        <v>0</v>
      </c>
    </row>
    <row r="5" spans="1:25" x14ac:dyDescent="0.2">
      <c r="A5" s="43" t="str">
        <f>Arkusz1!B5</f>
        <v>Znicze</v>
      </c>
      <c r="B5" s="43">
        <f>Arkusz1!C5</f>
        <v>0</v>
      </c>
      <c r="C5" s="43">
        <f>Arkusz1!D5</f>
        <v>1</v>
      </c>
      <c r="D5" s="43">
        <f>Arkusz1!E5</f>
        <v>3000</v>
      </c>
      <c r="E5" s="43">
        <f>Arkusz1!F5</f>
        <v>3000</v>
      </c>
      <c r="F5" s="61">
        <v>1</v>
      </c>
      <c r="G5" s="43">
        <f>Arkusz1!O5</f>
        <v>0</v>
      </c>
      <c r="H5" s="43">
        <f>Arkusz1!P5</f>
        <v>3000</v>
      </c>
      <c r="I5" s="43">
        <f>Arkusz1!Q5</f>
        <v>0</v>
      </c>
      <c r="J5" s="43">
        <f>Arkusz1!R5</f>
        <v>3000</v>
      </c>
      <c r="K5" s="66">
        <f>Arkusz1!S5</f>
        <v>3000</v>
      </c>
      <c r="L5" s="64">
        <v>1</v>
      </c>
      <c r="M5" s="68">
        <f>Arkusz1!W5</f>
        <v>6000</v>
      </c>
      <c r="N5" s="43">
        <f t="shared" si="0"/>
        <v>6000</v>
      </c>
      <c r="O5" s="43">
        <f t="shared" si="1"/>
        <v>6000</v>
      </c>
      <c r="P5" s="43">
        <f t="shared" si="2"/>
        <v>6000</v>
      </c>
      <c r="Q5" s="43">
        <v>6000</v>
      </c>
      <c r="R5" s="43">
        <f t="shared" si="4"/>
        <v>3000</v>
      </c>
      <c r="S5" s="46">
        <f>P5-K5</f>
        <v>3000</v>
      </c>
      <c r="W5" s="43">
        <v>12432.64</v>
      </c>
      <c r="X5" s="43">
        <f>W5*12</f>
        <v>149191.67999999999</v>
      </c>
    </row>
    <row r="6" spans="1:25" ht="33.75" x14ac:dyDescent="0.2">
      <c r="A6" s="43" t="str">
        <f>Arkusz1!B6</f>
        <v>kwiaty doniczkowe</v>
      </c>
      <c r="B6" s="43">
        <f>Arkusz1!C6</f>
        <v>0</v>
      </c>
      <c r="C6" s="43">
        <f>Arkusz1!D6</f>
        <v>1</v>
      </c>
      <c r="D6" s="43">
        <f>Arkusz1!E6</f>
        <v>868</v>
      </c>
      <c r="E6" s="43">
        <f>Arkusz1!F6</f>
        <v>2698.32</v>
      </c>
      <c r="F6" s="61">
        <v>1</v>
      </c>
      <c r="G6" s="43">
        <f>Arkusz1!O6</f>
        <v>0</v>
      </c>
      <c r="H6" s="43">
        <f>Arkusz1!P6</f>
        <v>3472</v>
      </c>
      <c r="I6" s="43">
        <f>Arkusz1!Q6</f>
        <v>0</v>
      </c>
      <c r="J6" s="43">
        <f>Arkusz1!R6</f>
        <v>10793.28</v>
      </c>
      <c r="K6" s="66">
        <f>Arkusz1!S6</f>
        <v>7132.64</v>
      </c>
      <c r="L6" s="64">
        <v>2</v>
      </c>
      <c r="M6" s="68">
        <f>Arkusz1!W6</f>
        <v>21397.920000000002</v>
      </c>
      <c r="N6" s="43">
        <f t="shared" si="0"/>
        <v>2604</v>
      </c>
      <c r="O6" s="43">
        <f t="shared" si="1"/>
        <v>8094.9600000000009</v>
      </c>
      <c r="P6" s="43">
        <f t="shared" si="2"/>
        <v>2604</v>
      </c>
      <c r="Q6" s="43">
        <f t="shared" si="3"/>
        <v>8094.9600000000009</v>
      </c>
      <c r="R6" s="43">
        <f t="shared" si="4"/>
        <v>962.32000000000062</v>
      </c>
      <c r="S6" s="46">
        <f t="shared" si="5"/>
        <v>-4528.6400000000003</v>
      </c>
      <c r="X6" s="43">
        <f t="shared" ref="X6:X17" si="6">W6*12</f>
        <v>0</v>
      </c>
    </row>
    <row r="7" spans="1:25" x14ac:dyDescent="0.2">
      <c r="A7" s="43" t="str">
        <f>Arkusz1!B7</f>
        <v>Dodatki</v>
      </c>
      <c r="B7" s="43">
        <f>Arkusz1!C7</f>
        <v>0</v>
      </c>
      <c r="C7" s="43">
        <f>Arkusz1!D7</f>
        <v>1</v>
      </c>
      <c r="D7" s="43">
        <f>Arkusz1!E7</f>
        <v>1000</v>
      </c>
      <c r="E7" s="43">
        <f>Arkusz1!F7</f>
        <v>1300</v>
      </c>
      <c r="F7" s="61">
        <v>1</v>
      </c>
      <c r="G7" s="43">
        <f>Arkusz1!O7</f>
        <v>0</v>
      </c>
      <c r="H7" s="43">
        <f>Arkusz1!P7</f>
        <v>2000</v>
      </c>
      <c r="I7" s="43">
        <f>Arkusz1!Q7</f>
        <v>0</v>
      </c>
      <c r="J7" s="43">
        <f>Arkusz1!R7</f>
        <v>2600</v>
      </c>
      <c r="K7" s="66">
        <f>Arkusz1!S7</f>
        <v>2300</v>
      </c>
      <c r="L7" s="64">
        <v>0.5</v>
      </c>
      <c r="M7" s="68">
        <f>Arkusz1!W7</f>
        <v>3450</v>
      </c>
      <c r="N7" s="43">
        <f t="shared" si="0"/>
        <v>1500</v>
      </c>
      <c r="O7" s="43">
        <f t="shared" si="1"/>
        <v>1950</v>
      </c>
      <c r="P7" s="43">
        <f t="shared" si="2"/>
        <v>1500</v>
      </c>
      <c r="Q7" s="43">
        <f t="shared" si="3"/>
        <v>1950</v>
      </c>
      <c r="R7" s="43">
        <f t="shared" si="4"/>
        <v>-350</v>
      </c>
      <c r="S7" s="46">
        <f t="shared" si="5"/>
        <v>-800</v>
      </c>
      <c r="W7" s="43">
        <v>4000</v>
      </c>
      <c r="X7" s="43">
        <f t="shared" si="6"/>
        <v>48000</v>
      </c>
    </row>
    <row r="8" spans="1:25" x14ac:dyDescent="0.2">
      <c r="A8" s="43">
        <f>Arkusz1!B8</f>
        <v>0</v>
      </c>
      <c r="B8" s="43">
        <f>Arkusz1!C8</f>
        <v>0</v>
      </c>
      <c r="C8" s="43">
        <f>Arkusz1!D8</f>
        <v>0</v>
      </c>
      <c r="D8" s="43">
        <f>Arkusz1!E8</f>
        <v>0</v>
      </c>
      <c r="E8" s="43">
        <f>Arkusz1!F8</f>
        <v>0</v>
      </c>
      <c r="F8" s="61"/>
      <c r="G8" s="43">
        <f>Arkusz1!O8</f>
        <v>0</v>
      </c>
      <c r="H8" s="43">
        <f>Arkusz1!P8</f>
        <v>0</v>
      </c>
      <c r="I8" s="43">
        <f>Arkusz1!Q8</f>
        <v>0</v>
      </c>
      <c r="J8" s="43">
        <f>Arkusz1!R8</f>
        <v>0</v>
      </c>
      <c r="K8" s="66">
        <f>Arkusz1!S8</f>
        <v>0</v>
      </c>
      <c r="L8" s="64"/>
      <c r="M8" s="68">
        <f>Arkusz1!W8</f>
        <v>0</v>
      </c>
      <c r="N8" s="43">
        <f t="shared" si="0"/>
        <v>0</v>
      </c>
      <c r="O8" s="43">
        <f t="shared" si="1"/>
        <v>0</v>
      </c>
      <c r="P8" s="43">
        <f t="shared" si="2"/>
        <v>0</v>
      </c>
      <c r="Q8" s="43">
        <f t="shared" si="3"/>
        <v>0</v>
      </c>
      <c r="R8" s="43">
        <f t="shared" si="4"/>
        <v>0</v>
      </c>
      <c r="S8" s="46">
        <f t="shared" si="5"/>
        <v>0</v>
      </c>
      <c r="U8" s="43">
        <f>U19-27004.18</f>
        <v>96540.020000000019</v>
      </c>
      <c r="W8" s="43">
        <v>54</v>
      </c>
      <c r="X8" s="43">
        <f t="shared" si="6"/>
        <v>648</v>
      </c>
    </row>
    <row r="9" spans="1:25" x14ac:dyDescent="0.2">
      <c r="A9" s="43">
        <f>Arkusz1!B9</f>
        <v>0</v>
      </c>
      <c r="B9" s="43">
        <f>Arkusz1!C9</f>
        <v>0</v>
      </c>
      <c r="C9" s="43">
        <f>Arkusz1!D9</f>
        <v>0</v>
      </c>
      <c r="D9" s="43">
        <f>Arkusz1!E9</f>
        <v>0</v>
      </c>
      <c r="E9" s="43">
        <f>Arkusz1!F9</f>
        <v>0</v>
      </c>
      <c r="F9" s="61"/>
      <c r="G9" s="43">
        <f>Arkusz1!O9</f>
        <v>0</v>
      </c>
      <c r="H9" s="43">
        <f>Arkusz1!P9</f>
        <v>0</v>
      </c>
      <c r="I9" s="43">
        <f>Arkusz1!Q9</f>
        <v>0</v>
      </c>
      <c r="J9" s="43">
        <f>Arkusz1!R9</f>
        <v>0</v>
      </c>
      <c r="K9" s="66">
        <f>Arkusz1!S9</f>
        <v>0</v>
      </c>
      <c r="L9" s="64"/>
      <c r="M9" s="68">
        <f>Arkusz1!W9</f>
        <v>0</v>
      </c>
      <c r="N9" s="43">
        <f t="shared" si="0"/>
        <v>0</v>
      </c>
      <c r="O9" s="43">
        <f t="shared" si="1"/>
        <v>0</v>
      </c>
      <c r="P9" s="43">
        <f t="shared" si="2"/>
        <v>0</v>
      </c>
      <c r="Q9" s="43">
        <f t="shared" si="3"/>
        <v>0</v>
      </c>
      <c r="R9" s="43">
        <f t="shared" si="4"/>
        <v>0</v>
      </c>
      <c r="S9" s="46">
        <f t="shared" si="5"/>
        <v>0</v>
      </c>
      <c r="W9" s="43">
        <v>2000</v>
      </c>
      <c r="X9" s="43">
        <f t="shared" si="6"/>
        <v>24000</v>
      </c>
    </row>
    <row r="10" spans="1:25" x14ac:dyDescent="0.2">
      <c r="A10" s="43">
        <f>Arkusz1!B10</f>
        <v>0</v>
      </c>
      <c r="B10" s="43">
        <f>Arkusz1!C10</f>
        <v>0</v>
      </c>
      <c r="C10" s="43">
        <f>Arkusz1!D10</f>
        <v>0</v>
      </c>
      <c r="D10" s="43">
        <f>Arkusz1!E10</f>
        <v>0</v>
      </c>
      <c r="E10" s="43">
        <f>Arkusz1!F10</f>
        <v>0</v>
      </c>
      <c r="F10" s="61"/>
      <c r="G10" s="43">
        <f>Arkusz1!O10</f>
        <v>0</v>
      </c>
      <c r="H10" s="43">
        <f>Arkusz1!P10</f>
        <v>0</v>
      </c>
      <c r="I10" s="43">
        <f>Arkusz1!Q10</f>
        <v>0</v>
      </c>
      <c r="J10" s="43">
        <f>Arkusz1!R10</f>
        <v>0</v>
      </c>
      <c r="K10" s="66">
        <f>Arkusz1!S10</f>
        <v>0</v>
      </c>
      <c r="L10" s="64"/>
      <c r="M10" s="68">
        <f>Arkusz1!W10</f>
        <v>0</v>
      </c>
      <c r="N10" s="43">
        <f t="shared" si="0"/>
        <v>0</v>
      </c>
      <c r="O10" s="43">
        <f t="shared" si="1"/>
        <v>0</v>
      </c>
      <c r="P10" s="43">
        <f t="shared" si="2"/>
        <v>0</v>
      </c>
      <c r="Q10" s="43">
        <f t="shared" si="3"/>
        <v>0</v>
      </c>
      <c r="R10" s="43">
        <f t="shared" si="4"/>
        <v>0</v>
      </c>
      <c r="S10" s="46">
        <f t="shared" si="5"/>
        <v>0</v>
      </c>
      <c r="W10" s="43">
        <v>400</v>
      </c>
      <c r="X10" s="43">
        <f t="shared" si="6"/>
        <v>4800</v>
      </c>
    </row>
    <row r="11" spans="1:25" x14ac:dyDescent="0.2">
      <c r="A11" s="43">
        <f>Arkusz1!B11</f>
        <v>0</v>
      </c>
      <c r="B11" s="43">
        <f>Arkusz1!C11</f>
        <v>0</v>
      </c>
      <c r="C11" s="43">
        <f>Arkusz1!D11</f>
        <v>0</v>
      </c>
      <c r="D11" s="43">
        <f>Arkusz1!E11</f>
        <v>0</v>
      </c>
      <c r="E11" s="43">
        <f>Arkusz1!F11</f>
        <v>0</v>
      </c>
      <c r="F11" s="61"/>
      <c r="G11" s="43">
        <f>Arkusz1!O11</f>
        <v>0</v>
      </c>
      <c r="H11" s="43">
        <f>Arkusz1!P11</f>
        <v>0</v>
      </c>
      <c r="I11" s="43">
        <f>Arkusz1!Q11</f>
        <v>0</v>
      </c>
      <c r="J11" s="43">
        <f>Arkusz1!R11</f>
        <v>0</v>
      </c>
      <c r="K11" s="66">
        <f>Arkusz1!S11</f>
        <v>0</v>
      </c>
      <c r="L11" s="64"/>
      <c r="M11" s="68">
        <f>Arkusz1!W11</f>
        <v>0</v>
      </c>
      <c r="N11" s="43">
        <f t="shared" si="0"/>
        <v>0</v>
      </c>
      <c r="O11" s="43">
        <f t="shared" si="1"/>
        <v>0</v>
      </c>
      <c r="P11" s="43">
        <f t="shared" si="2"/>
        <v>0</v>
      </c>
      <c r="Q11" s="43">
        <f t="shared" si="3"/>
        <v>0</v>
      </c>
      <c r="R11" s="43">
        <f t="shared" si="4"/>
        <v>0</v>
      </c>
      <c r="S11" s="46">
        <f t="shared" si="5"/>
        <v>0</v>
      </c>
      <c r="U11" s="43">
        <f>27004.18/12</f>
        <v>2250.3483333333334</v>
      </c>
      <c r="W11" s="43">
        <v>400</v>
      </c>
      <c r="X11" s="43">
        <f t="shared" si="6"/>
        <v>4800</v>
      </c>
    </row>
    <row r="12" spans="1:25" x14ac:dyDescent="0.2">
      <c r="A12" s="43">
        <f>Arkusz1!B12</f>
        <v>0</v>
      </c>
      <c r="B12" s="43">
        <f>Arkusz1!C12</f>
        <v>0</v>
      </c>
      <c r="C12" s="43">
        <f>Arkusz1!D12</f>
        <v>0</v>
      </c>
      <c r="D12" s="43">
        <f>Arkusz1!E12</f>
        <v>0</v>
      </c>
      <c r="E12" s="43">
        <f>Arkusz1!F12</f>
        <v>0</v>
      </c>
      <c r="F12" s="61"/>
      <c r="G12" s="43">
        <f>Arkusz1!O12</f>
        <v>0</v>
      </c>
      <c r="H12" s="43">
        <f>Arkusz1!P12</f>
        <v>0</v>
      </c>
      <c r="I12" s="43">
        <f>Arkusz1!Q12</f>
        <v>0</v>
      </c>
      <c r="J12" s="43">
        <f>Arkusz1!R12</f>
        <v>0</v>
      </c>
      <c r="K12" s="66">
        <f>Arkusz1!S12</f>
        <v>0</v>
      </c>
      <c r="L12" s="64"/>
      <c r="M12" s="68">
        <f>Arkusz1!W12</f>
        <v>0</v>
      </c>
      <c r="N12" s="43">
        <f t="shared" si="0"/>
        <v>0</v>
      </c>
      <c r="O12" s="43">
        <f t="shared" si="1"/>
        <v>0</v>
      </c>
      <c r="P12" s="43">
        <f t="shared" si="2"/>
        <v>0</v>
      </c>
      <c r="Q12" s="43">
        <f t="shared" si="3"/>
        <v>0</v>
      </c>
      <c r="R12" s="43">
        <f t="shared" si="4"/>
        <v>0</v>
      </c>
      <c r="S12" s="46">
        <f t="shared" si="5"/>
        <v>0</v>
      </c>
      <c r="W12" s="43">
        <v>350</v>
      </c>
      <c r="X12" s="43">
        <f t="shared" si="6"/>
        <v>4200</v>
      </c>
    </row>
    <row r="13" spans="1:25" x14ac:dyDescent="0.2">
      <c r="A13" s="43">
        <f>Arkusz1!B13</f>
        <v>0</v>
      </c>
      <c r="B13" s="43">
        <f>Arkusz1!C13</f>
        <v>0</v>
      </c>
      <c r="C13" s="43">
        <f>Arkusz1!D13</f>
        <v>0</v>
      </c>
      <c r="D13" s="43">
        <f>Arkusz1!E13</f>
        <v>0</v>
      </c>
      <c r="E13" s="43">
        <f>Arkusz1!F13</f>
        <v>0</v>
      </c>
      <c r="F13" s="61"/>
      <c r="G13" s="43">
        <f>Arkusz1!O13</f>
        <v>0</v>
      </c>
      <c r="H13" s="43">
        <f>Arkusz1!P13</f>
        <v>0</v>
      </c>
      <c r="I13" s="43">
        <f>Arkusz1!Q13</f>
        <v>0</v>
      </c>
      <c r="J13" s="43">
        <f>Arkusz1!R13</f>
        <v>0</v>
      </c>
      <c r="K13" s="66">
        <f>Arkusz1!S13</f>
        <v>0</v>
      </c>
      <c r="L13" s="64"/>
      <c r="M13" s="68">
        <f>Arkusz1!W13</f>
        <v>0</v>
      </c>
      <c r="N13" s="43">
        <f t="shared" si="0"/>
        <v>0</v>
      </c>
      <c r="O13" s="43">
        <f t="shared" si="1"/>
        <v>0</v>
      </c>
      <c r="P13" s="43">
        <f t="shared" si="2"/>
        <v>0</v>
      </c>
      <c r="Q13" s="43">
        <f t="shared" si="3"/>
        <v>0</v>
      </c>
      <c r="R13" s="43">
        <f t="shared" si="4"/>
        <v>0</v>
      </c>
      <c r="S13" s="46">
        <f t="shared" si="5"/>
        <v>0</v>
      </c>
      <c r="W13" s="43">
        <v>440</v>
      </c>
      <c r="X13" s="43">
        <f t="shared" si="6"/>
        <v>5280</v>
      </c>
    </row>
    <row r="14" spans="1:25" x14ac:dyDescent="0.2">
      <c r="A14" s="43">
        <f>Arkusz1!B14</f>
        <v>0</v>
      </c>
      <c r="B14" s="43">
        <f>Arkusz1!C14</f>
        <v>0</v>
      </c>
      <c r="C14" s="43">
        <f>Arkusz1!D14</f>
        <v>0</v>
      </c>
      <c r="D14" s="43">
        <f>Arkusz1!E14</f>
        <v>0</v>
      </c>
      <c r="E14" s="43">
        <f>Arkusz1!F14</f>
        <v>0</v>
      </c>
      <c r="F14" s="61"/>
      <c r="G14" s="43">
        <f>Arkusz1!O14</f>
        <v>0</v>
      </c>
      <c r="H14" s="43">
        <f>Arkusz1!P14</f>
        <v>0</v>
      </c>
      <c r="I14" s="43">
        <f>Arkusz1!Q14</f>
        <v>0</v>
      </c>
      <c r="J14" s="43">
        <f>Arkusz1!R14</f>
        <v>0</v>
      </c>
      <c r="K14" s="66">
        <f>Arkusz1!S14</f>
        <v>0</v>
      </c>
      <c r="L14" s="64"/>
      <c r="M14" s="68">
        <f>Arkusz1!W14</f>
        <v>0</v>
      </c>
      <c r="N14" s="43">
        <f t="shared" si="0"/>
        <v>0</v>
      </c>
      <c r="O14" s="43">
        <f t="shared" si="1"/>
        <v>0</v>
      </c>
      <c r="P14" s="43">
        <f t="shared" si="2"/>
        <v>0</v>
      </c>
      <c r="Q14" s="43">
        <f t="shared" si="3"/>
        <v>0</v>
      </c>
      <c r="R14" s="43">
        <f t="shared" si="4"/>
        <v>0</v>
      </c>
      <c r="S14" s="46">
        <f t="shared" si="5"/>
        <v>0</v>
      </c>
      <c r="W14" s="43">
        <v>100</v>
      </c>
      <c r="X14" s="43">
        <f t="shared" si="6"/>
        <v>1200</v>
      </c>
      <c r="Y14" s="43">
        <f>30847.99-20376.64-176</f>
        <v>10295.350000000002</v>
      </c>
    </row>
    <row r="15" spans="1:25" x14ac:dyDescent="0.2">
      <c r="A15" s="43">
        <f>Arkusz1!B15</f>
        <v>0</v>
      </c>
      <c r="B15" s="43">
        <f>Arkusz1!C15</f>
        <v>0</v>
      </c>
      <c r="C15" s="43">
        <f>Arkusz1!D15</f>
        <v>0</v>
      </c>
      <c r="D15" s="43">
        <f>Arkusz1!E15</f>
        <v>0</v>
      </c>
      <c r="E15" s="43">
        <f>Arkusz1!F15</f>
        <v>0</v>
      </c>
      <c r="F15" s="61"/>
      <c r="G15" s="43">
        <f>Arkusz1!O15</f>
        <v>0</v>
      </c>
      <c r="H15" s="43">
        <f>Arkusz1!P15</f>
        <v>0</v>
      </c>
      <c r="I15" s="43">
        <f>Arkusz1!Q15</f>
        <v>0</v>
      </c>
      <c r="J15" s="43">
        <f>Arkusz1!R15</f>
        <v>0</v>
      </c>
      <c r="K15" s="66">
        <f>Arkusz1!S15</f>
        <v>0</v>
      </c>
      <c r="L15" s="64"/>
      <c r="M15" s="68">
        <f>Arkusz1!W15</f>
        <v>0</v>
      </c>
      <c r="N15" s="43">
        <f t="shared" si="0"/>
        <v>0</v>
      </c>
      <c r="O15" s="43">
        <f t="shared" si="1"/>
        <v>0</v>
      </c>
      <c r="P15" s="43">
        <f t="shared" si="2"/>
        <v>0</v>
      </c>
      <c r="Q15" s="43">
        <f t="shared" si="3"/>
        <v>0</v>
      </c>
      <c r="R15" s="43">
        <f t="shared" si="4"/>
        <v>0</v>
      </c>
      <c r="S15" s="46">
        <f t="shared" si="5"/>
        <v>0</v>
      </c>
      <c r="U15" s="43">
        <f>U19/12</f>
        <v>10295.35</v>
      </c>
      <c r="W15" s="43">
        <v>200</v>
      </c>
      <c r="X15" s="43">
        <f t="shared" si="6"/>
        <v>2400</v>
      </c>
    </row>
    <row r="16" spans="1:25" x14ac:dyDescent="0.2">
      <c r="A16" s="43">
        <f>Arkusz1!B16</f>
        <v>0</v>
      </c>
      <c r="B16" s="43">
        <f>Arkusz1!C16</f>
        <v>0</v>
      </c>
      <c r="C16" s="43">
        <f>Arkusz1!D16</f>
        <v>0</v>
      </c>
      <c r="D16" s="43">
        <f>Arkusz1!E16</f>
        <v>0</v>
      </c>
      <c r="E16" s="43">
        <f>Arkusz1!F16</f>
        <v>0</v>
      </c>
      <c r="F16" s="61"/>
      <c r="G16" s="43">
        <f>Arkusz1!O16</f>
        <v>0</v>
      </c>
      <c r="H16" s="43">
        <f>Arkusz1!P16</f>
        <v>0</v>
      </c>
      <c r="I16" s="43">
        <f>Arkusz1!Q16</f>
        <v>0</v>
      </c>
      <c r="J16" s="43">
        <f>Arkusz1!R16</f>
        <v>0</v>
      </c>
      <c r="K16" s="66">
        <f>Arkusz1!S16</f>
        <v>0</v>
      </c>
      <c r="L16" s="64"/>
      <c r="M16" s="68">
        <f>Arkusz1!W16</f>
        <v>0</v>
      </c>
      <c r="N16" s="43">
        <f t="shared" si="0"/>
        <v>0</v>
      </c>
      <c r="O16" s="43">
        <f t="shared" si="1"/>
        <v>0</v>
      </c>
      <c r="P16" s="43">
        <f t="shared" si="2"/>
        <v>0</v>
      </c>
      <c r="Q16" s="43">
        <f t="shared" si="3"/>
        <v>0</v>
      </c>
      <c r="R16" s="43">
        <f t="shared" si="4"/>
        <v>0</v>
      </c>
      <c r="S16" s="46">
        <f t="shared" si="5"/>
        <v>0</v>
      </c>
      <c r="W16" s="43">
        <f>SUM(W5:W15)</f>
        <v>20376.64</v>
      </c>
      <c r="X16" s="43">
        <f t="shared" si="6"/>
        <v>244519.67999999999</v>
      </c>
    </row>
    <row r="17" spans="1:24" x14ac:dyDescent="0.2">
      <c r="A17" s="43">
        <f>Arkusz1!B17</f>
        <v>0</v>
      </c>
      <c r="B17" s="43">
        <f>Arkusz1!C17</f>
        <v>0</v>
      </c>
      <c r="C17" s="43">
        <f>Arkusz1!D17</f>
        <v>0</v>
      </c>
      <c r="D17" s="43">
        <f>Arkusz1!E17</f>
        <v>0</v>
      </c>
      <c r="E17" s="43">
        <f>Arkusz1!F17</f>
        <v>0</v>
      </c>
      <c r="F17" s="61"/>
      <c r="G17" s="43">
        <f>Arkusz1!O17</f>
        <v>0</v>
      </c>
      <c r="H17" s="43">
        <f>Arkusz1!P17</f>
        <v>0</v>
      </c>
      <c r="I17" s="43">
        <f>Arkusz1!Q17</f>
        <v>0</v>
      </c>
      <c r="J17" s="43">
        <f>Arkusz1!R17</f>
        <v>0</v>
      </c>
      <c r="K17" s="66">
        <f>Arkusz1!S17</f>
        <v>0</v>
      </c>
      <c r="L17" s="64"/>
      <c r="M17" s="68">
        <f>Arkusz1!W17</f>
        <v>0</v>
      </c>
      <c r="N17" s="43">
        <f t="shared" si="0"/>
        <v>0</v>
      </c>
      <c r="O17" s="43">
        <f t="shared" si="1"/>
        <v>0</v>
      </c>
      <c r="P17" s="43">
        <f t="shared" si="2"/>
        <v>0</v>
      </c>
      <c r="Q17" s="43">
        <f t="shared" si="3"/>
        <v>0</v>
      </c>
      <c r="R17" s="43">
        <f t="shared" si="4"/>
        <v>0</v>
      </c>
      <c r="S17" s="46">
        <f t="shared" si="5"/>
        <v>0</v>
      </c>
      <c r="W17" s="43">
        <f>X16/12</f>
        <v>20376.64</v>
      </c>
      <c r="X17" s="43">
        <f t="shared" si="6"/>
        <v>244519.67999999999</v>
      </c>
    </row>
    <row r="18" spans="1:24" x14ac:dyDescent="0.2">
      <c r="A18" s="43">
        <f>Arkusz1!B18</f>
        <v>0</v>
      </c>
      <c r="B18" s="43">
        <f>Arkusz1!C18</f>
        <v>0</v>
      </c>
      <c r="C18" s="43">
        <f>Arkusz1!D18</f>
        <v>0</v>
      </c>
      <c r="D18" s="43">
        <f>Arkusz1!E18</f>
        <v>0</v>
      </c>
      <c r="E18" s="43">
        <f>Arkusz1!F18</f>
        <v>0</v>
      </c>
      <c r="F18" s="61"/>
      <c r="G18" s="43">
        <f>Arkusz1!O18</f>
        <v>0</v>
      </c>
      <c r="H18" s="43">
        <f>Arkusz1!P18</f>
        <v>0</v>
      </c>
      <c r="I18" s="43">
        <f>Arkusz1!Q18</f>
        <v>0</v>
      </c>
      <c r="J18" s="43">
        <f>Arkusz1!R18</f>
        <v>0</v>
      </c>
      <c r="K18" s="66">
        <f>Arkusz1!S18</f>
        <v>0</v>
      </c>
      <c r="L18" s="64"/>
      <c r="M18" s="68">
        <f>Arkusz1!W18</f>
        <v>0</v>
      </c>
      <c r="N18" s="43">
        <f t="shared" si="0"/>
        <v>0</v>
      </c>
      <c r="O18" s="43">
        <f t="shared" si="1"/>
        <v>0</v>
      </c>
      <c r="P18" s="43">
        <f t="shared" si="2"/>
        <v>0</v>
      </c>
      <c r="Q18" s="43">
        <f t="shared" si="3"/>
        <v>0</v>
      </c>
      <c r="R18" s="43">
        <f t="shared" si="4"/>
        <v>0</v>
      </c>
      <c r="S18" s="46">
        <f t="shared" si="5"/>
        <v>0</v>
      </c>
    </row>
    <row r="19" spans="1:24" x14ac:dyDescent="0.2">
      <c r="A19" s="43">
        <f>Arkusz1!B19</f>
        <v>0</v>
      </c>
      <c r="B19" s="43">
        <f>Arkusz1!C19</f>
        <v>0</v>
      </c>
      <c r="C19" s="43">
        <f>Arkusz1!D19</f>
        <v>0</v>
      </c>
      <c r="D19" s="43">
        <f>Arkusz1!E19</f>
        <v>0</v>
      </c>
      <c r="E19" s="43">
        <f>Arkusz1!F19</f>
        <v>0</v>
      </c>
      <c r="F19" s="61"/>
      <c r="G19" s="43">
        <f>Arkusz1!O19</f>
        <v>0</v>
      </c>
      <c r="H19" s="43">
        <f>Arkusz1!P19</f>
        <v>0</v>
      </c>
      <c r="I19" s="43">
        <f>Arkusz1!Q19</f>
        <v>0</v>
      </c>
      <c r="J19" s="43">
        <f>Arkusz1!R19</f>
        <v>0</v>
      </c>
      <c r="K19" s="66">
        <f>Arkusz1!S19</f>
        <v>0</v>
      </c>
      <c r="L19" s="64"/>
      <c r="M19" s="68">
        <f>Arkusz1!W19</f>
        <v>0</v>
      </c>
      <c r="N19" s="43">
        <f t="shared" si="0"/>
        <v>0</v>
      </c>
      <c r="O19" s="43">
        <f t="shared" si="1"/>
        <v>0</v>
      </c>
      <c r="P19" s="43">
        <f t="shared" si="2"/>
        <v>0</v>
      </c>
      <c r="Q19" s="43">
        <f t="shared" si="3"/>
        <v>0</v>
      </c>
      <c r="R19" s="43">
        <f t="shared" si="4"/>
        <v>0</v>
      </c>
      <c r="S19" s="46">
        <f t="shared" si="5"/>
        <v>0</v>
      </c>
      <c r="U19" s="43">
        <f>10295.35*12</f>
        <v>123544.20000000001</v>
      </c>
      <c r="V19" s="43">
        <v>85528</v>
      </c>
      <c r="W19" s="43">
        <f>U19-V19</f>
        <v>38016.200000000012</v>
      </c>
    </row>
    <row r="20" spans="1:24" ht="12" thickBot="1" x14ac:dyDescent="0.25">
      <c r="A20" s="43">
        <f>Arkusz1!B20</f>
        <v>0</v>
      </c>
      <c r="B20" s="43">
        <f>Arkusz1!C20</f>
        <v>0</v>
      </c>
      <c r="C20" s="43">
        <f>Arkusz1!D20</f>
        <v>0</v>
      </c>
      <c r="D20" s="43">
        <f>Arkusz1!E20</f>
        <v>0</v>
      </c>
      <c r="E20" s="43">
        <f>Arkusz1!F20</f>
        <v>0</v>
      </c>
      <c r="F20" s="62"/>
      <c r="G20" s="43">
        <f>Arkusz1!O20</f>
        <v>0</v>
      </c>
      <c r="H20" s="43">
        <f>Arkusz1!P20</f>
        <v>0</v>
      </c>
      <c r="I20" s="43">
        <f>Arkusz1!Q20</f>
        <v>0</v>
      </c>
      <c r="J20" s="43">
        <f>Arkusz1!R20</f>
        <v>0</v>
      </c>
      <c r="K20" s="66">
        <f>Arkusz1!S20</f>
        <v>0</v>
      </c>
      <c r="L20" s="65"/>
      <c r="M20" s="68">
        <f>Arkusz1!W20</f>
        <v>0</v>
      </c>
      <c r="N20" s="43">
        <f t="shared" si="0"/>
        <v>0</v>
      </c>
      <c r="O20" s="43">
        <f t="shared" si="1"/>
        <v>0</v>
      </c>
      <c r="P20" s="43">
        <f t="shared" si="2"/>
        <v>0</v>
      </c>
      <c r="Q20" s="43">
        <f t="shared" si="3"/>
        <v>0</v>
      </c>
      <c r="R20" s="43">
        <f t="shared" si="4"/>
        <v>0</v>
      </c>
      <c r="S20" s="46">
        <f t="shared" si="5"/>
        <v>0</v>
      </c>
      <c r="U20" s="43">
        <v>14839</v>
      </c>
      <c r="W20" s="43">
        <f>W19*0.32</f>
        <v>12165.184000000005</v>
      </c>
      <c r="X20" s="43">
        <f>SUM(U20:W20)</f>
        <v>27004.184000000005</v>
      </c>
    </row>
    <row r="21" spans="1:24" x14ac:dyDescent="0.2">
      <c r="F21" s="44"/>
      <c r="H21" s="47">
        <f>Arkusz1!P21</f>
        <v>8472</v>
      </c>
      <c r="I21" s="47"/>
      <c r="J21" s="47">
        <f>Arkusz1!R21</f>
        <v>16393.28</v>
      </c>
      <c r="K21" s="67">
        <f>Arkusz1!S21</f>
        <v>12432.64</v>
      </c>
      <c r="L21" s="48"/>
      <c r="M21" s="69">
        <f>Arkusz1!W21</f>
        <v>30847.920000000002</v>
      </c>
      <c r="N21" s="47"/>
      <c r="O21" s="47"/>
      <c r="P21" s="47">
        <f>SUM(P2:P20)</f>
        <v>10104</v>
      </c>
      <c r="Q21" s="47">
        <f>SUM(Q2:Q20)</f>
        <v>16044.960000000001</v>
      </c>
      <c r="R21" s="47">
        <f>SUM(R2:R20)</f>
        <v>3612.3200000000006</v>
      </c>
      <c r="S21" s="49">
        <f>SUM(S2:S20)</f>
        <v>-2328.6400000000003</v>
      </c>
      <c r="X21" s="43">
        <f>X20/12</f>
        <v>2250.3486666666672</v>
      </c>
    </row>
    <row r="24" spans="1:24" x14ac:dyDescent="0.2">
      <c r="M24" s="43">
        <f>M21*12</f>
        <v>370175.04000000004</v>
      </c>
    </row>
    <row r="25" spans="1:24" x14ac:dyDescent="0.2">
      <c r="X25" s="43">
        <f>10295.35-2250</f>
        <v>8045.35</v>
      </c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Murzynski</dc:creator>
  <cp:lastModifiedBy>Tomasz Murzynski</cp:lastModifiedBy>
  <cp:lastPrinted>2016-06-07T17:14:11Z</cp:lastPrinted>
  <dcterms:created xsi:type="dcterms:W3CDTF">2016-06-04T14:01:46Z</dcterms:created>
  <dcterms:modified xsi:type="dcterms:W3CDTF">2016-06-07T22:04:27Z</dcterms:modified>
</cp:coreProperties>
</file>