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agov-my.sharepoint.com/personal/simoneugomaria_bregaglio_crea_gov_it/Documents/Desktop/cumba_R_package/testFiles/"/>
    </mc:Choice>
  </mc:AlternateContent>
  <xr:revisionPtr revIDLastSave="2" documentId="13_ncr:1_{73EC4604-1FAB-4B97-8D34-A51128201D96}" xr6:coauthVersionLast="47" xr6:coauthVersionMax="47" xr10:uidLastSave="{9B491F60-45D4-4D6E-A8E4-C22A0134186E}"/>
  <bookViews>
    <workbookView xWindow="-28920" yWindow="-390" windowWidth="29040" windowHeight="15720" activeTab="1" xr2:uid="{00000000-000D-0000-FFFF-FFFF00000000}"/>
  </bookViews>
  <sheets>
    <sheet name="testBrix2" sheetId="1" r:id="rId1"/>
    <sheet name="testBrix2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Q3" i="1"/>
  <c r="S3" i="1"/>
  <c r="L3" i="1"/>
  <c r="L4" i="1"/>
  <c r="N3" i="1"/>
  <c r="O3" i="1"/>
  <c r="P4" i="1"/>
  <c r="N4" i="1" s="1"/>
  <c r="M4" i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4" i="1"/>
  <c r="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T15" i="1"/>
  <c r="U15" i="1" s="1"/>
  <c r="T28" i="1"/>
  <c r="U28" i="1" s="1"/>
  <c r="T31" i="1"/>
  <c r="U31" i="1" s="1"/>
  <c r="T47" i="1"/>
  <c r="U47" i="1" s="1"/>
  <c r="T60" i="1"/>
  <c r="U60" i="1" s="1"/>
  <c r="R5" i="1"/>
  <c r="R7" i="1"/>
  <c r="T7" i="1" s="1"/>
  <c r="U7" i="1" s="1"/>
  <c r="R12" i="1"/>
  <c r="T12" i="1" s="1"/>
  <c r="U12" i="1" s="1"/>
  <c r="R13" i="1"/>
  <c r="R14" i="1"/>
  <c r="R15" i="1"/>
  <c r="R18" i="1"/>
  <c r="T18" i="1" s="1"/>
  <c r="U18" i="1" s="1"/>
  <c r="R20" i="1"/>
  <c r="T20" i="1" s="1"/>
  <c r="U20" i="1" s="1"/>
  <c r="R21" i="1"/>
  <c r="R23" i="1"/>
  <c r="T23" i="1" s="1"/>
  <c r="U23" i="1" s="1"/>
  <c r="R28" i="1"/>
  <c r="R29" i="1"/>
  <c r="R30" i="1"/>
  <c r="R31" i="1"/>
  <c r="R34" i="1"/>
  <c r="T34" i="1" s="1"/>
  <c r="U34" i="1" s="1"/>
  <c r="R36" i="1"/>
  <c r="T36" i="1" s="1"/>
  <c r="U36" i="1" s="1"/>
  <c r="R37" i="1"/>
  <c r="R39" i="1"/>
  <c r="T39" i="1" s="1"/>
  <c r="U39" i="1" s="1"/>
  <c r="R44" i="1"/>
  <c r="T44" i="1" s="1"/>
  <c r="U44" i="1" s="1"/>
  <c r="R45" i="1"/>
  <c r="R46" i="1"/>
  <c r="R47" i="1"/>
  <c r="R50" i="1"/>
  <c r="T50" i="1" s="1"/>
  <c r="U50" i="1" s="1"/>
  <c r="R52" i="1"/>
  <c r="T52" i="1" s="1"/>
  <c r="U52" i="1" s="1"/>
  <c r="R53" i="1"/>
  <c r="R55" i="1"/>
  <c r="T55" i="1" s="1"/>
  <c r="U55" i="1" s="1"/>
  <c r="R60" i="1"/>
  <c r="R61" i="1"/>
  <c r="R62" i="1"/>
  <c r="Q4" i="1"/>
  <c r="Q5" i="1"/>
  <c r="Q6" i="1"/>
  <c r="R6" i="1" s="1"/>
  <c r="Q7" i="1"/>
  <c r="Q8" i="1"/>
  <c r="Q9" i="1"/>
  <c r="Q10" i="1"/>
  <c r="R10" i="1" s="1"/>
  <c r="T10" i="1" s="1"/>
  <c r="U10" i="1" s="1"/>
  <c r="Q11" i="1"/>
  <c r="R11" i="1" s="1"/>
  <c r="T11" i="1" s="1"/>
  <c r="U11" i="1" s="1"/>
  <c r="Q12" i="1"/>
  <c r="Q13" i="1"/>
  <c r="Q14" i="1"/>
  <c r="Q15" i="1"/>
  <c r="Q16" i="1"/>
  <c r="R16" i="1" s="1"/>
  <c r="Q17" i="1"/>
  <c r="R17" i="1" s="1"/>
  <c r="Q18" i="1"/>
  <c r="Q19" i="1"/>
  <c r="R19" i="1" s="1"/>
  <c r="T19" i="1" s="1"/>
  <c r="U19" i="1" s="1"/>
  <c r="Q20" i="1"/>
  <c r="Q21" i="1"/>
  <c r="Q22" i="1"/>
  <c r="R22" i="1" s="1"/>
  <c r="Q23" i="1"/>
  <c r="Q24" i="1"/>
  <c r="Q25" i="1"/>
  <c r="Q26" i="1"/>
  <c r="R26" i="1" s="1"/>
  <c r="T26" i="1" s="1"/>
  <c r="U26" i="1" s="1"/>
  <c r="Q27" i="1"/>
  <c r="R27" i="1" s="1"/>
  <c r="T27" i="1" s="1"/>
  <c r="U27" i="1" s="1"/>
  <c r="Q28" i="1"/>
  <c r="Q29" i="1"/>
  <c r="Q30" i="1"/>
  <c r="Q31" i="1"/>
  <c r="Q32" i="1"/>
  <c r="R32" i="1" s="1"/>
  <c r="Q33" i="1"/>
  <c r="R33" i="1" s="1"/>
  <c r="Q34" i="1"/>
  <c r="Q35" i="1"/>
  <c r="R35" i="1" s="1"/>
  <c r="T35" i="1" s="1"/>
  <c r="U35" i="1" s="1"/>
  <c r="Q36" i="1"/>
  <c r="Q37" i="1"/>
  <c r="Q38" i="1"/>
  <c r="R38" i="1" s="1"/>
  <c r="Q39" i="1"/>
  <c r="Q40" i="1"/>
  <c r="Q41" i="1"/>
  <c r="Q42" i="1"/>
  <c r="R42" i="1" s="1"/>
  <c r="T42" i="1" s="1"/>
  <c r="U42" i="1" s="1"/>
  <c r="Q43" i="1"/>
  <c r="R43" i="1" s="1"/>
  <c r="T43" i="1" s="1"/>
  <c r="U43" i="1" s="1"/>
  <c r="Q44" i="1"/>
  <c r="Q45" i="1"/>
  <c r="Q46" i="1"/>
  <c r="Q47" i="1"/>
  <c r="Q48" i="1"/>
  <c r="R48" i="1" s="1"/>
  <c r="Q49" i="1"/>
  <c r="R49" i="1" s="1"/>
  <c r="Q50" i="1"/>
  <c r="Q51" i="1"/>
  <c r="R51" i="1" s="1"/>
  <c r="T51" i="1" s="1"/>
  <c r="U51" i="1" s="1"/>
  <c r="Q52" i="1"/>
  <c r="Q53" i="1"/>
  <c r="Q54" i="1"/>
  <c r="R54" i="1" s="1"/>
  <c r="Q55" i="1"/>
  <c r="Q56" i="1"/>
  <c r="R56" i="1" s="1"/>
  <c r="Q57" i="1"/>
  <c r="R57" i="1" s="1"/>
  <c r="Q58" i="1"/>
  <c r="R58" i="1" s="1"/>
  <c r="T58" i="1" s="1"/>
  <c r="U58" i="1" s="1"/>
  <c r="Q59" i="1"/>
  <c r="R59" i="1" s="1"/>
  <c r="T59" i="1" s="1"/>
  <c r="U59" i="1" s="1"/>
  <c r="Q60" i="1"/>
  <c r="Q61" i="1"/>
  <c r="Q6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V3" i="1"/>
  <c r="AD5" i="1"/>
  <c r="L3" i="2"/>
  <c r="AC4" i="2"/>
  <c r="Z9" i="2"/>
  <c r="Z5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4" i="2"/>
  <c r="Z4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4" i="2"/>
  <c r="P3" i="2"/>
  <c r="U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3" i="2"/>
  <c r="N31" i="2"/>
  <c r="L62" i="2"/>
  <c r="L61" i="2"/>
  <c r="L60" i="2"/>
  <c r="L59" i="2"/>
  <c r="N59" i="2" s="1"/>
  <c r="L58" i="2"/>
  <c r="L57" i="2"/>
  <c r="L56" i="2"/>
  <c r="N55" i="2"/>
  <c r="L55" i="2"/>
  <c r="L54" i="2"/>
  <c r="N54" i="2" s="1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N38" i="2" s="1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N22" i="2" s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N9" i="2" s="1"/>
  <c r="L8" i="2"/>
  <c r="L7" i="2"/>
  <c r="L6" i="2"/>
  <c r="N6" i="2" s="1"/>
  <c r="L5" i="2"/>
  <c r="N5" i="2" s="1"/>
  <c r="L4" i="2"/>
  <c r="E4" i="2"/>
  <c r="E5" i="2" s="1"/>
  <c r="E4" i="1"/>
  <c r="E5" i="1" s="1"/>
  <c r="O4" i="1" l="1"/>
  <c r="P5" i="1" s="1"/>
  <c r="V4" i="1"/>
  <c r="M3" i="1"/>
  <c r="V5" i="1"/>
  <c r="T54" i="1"/>
  <c r="U54" i="1" s="1"/>
  <c r="T38" i="1"/>
  <c r="U38" i="1" s="1"/>
  <c r="T22" i="1"/>
  <c r="U22" i="1" s="1"/>
  <c r="T6" i="1"/>
  <c r="U6" i="1" s="1"/>
  <c r="R4" i="1"/>
  <c r="T53" i="1"/>
  <c r="U53" i="1" s="1"/>
  <c r="T37" i="1"/>
  <c r="U37" i="1" s="1"/>
  <c r="T21" i="1"/>
  <c r="U21" i="1" s="1"/>
  <c r="T5" i="1"/>
  <c r="U5" i="1" s="1"/>
  <c r="W5" i="1" s="1"/>
  <c r="T56" i="1"/>
  <c r="U56" i="1" s="1"/>
  <c r="T49" i="1"/>
  <c r="U49" i="1" s="1"/>
  <c r="T33" i="1"/>
  <c r="U33" i="1" s="1"/>
  <c r="T17" i="1"/>
  <c r="U17" i="1" s="1"/>
  <c r="T48" i="1"/>
  <c r="U48" i="1" s="1"/>
  <c r="T32" i="1"/>
  <c r="U32" i="1" s="1"/>
  <c r="T16" i="1"/>
  <c r="U16" i="1" s="1"/>
  <c r="R41" i="1"/>
  <c r="R25" i="1"/>
  <c r="R9" i="1"/>
  <c r="R40" i="1"/>
  <c r="T40" i="1" s="1"/>
  <c r="U40" i="1" s="1"/>
  <c r="R24" i="1"/>
  <c r="T24" i="1" s="1"/>
  <c r="U24" i="1" s="1"/>
  <c r="R8" i="1"/>
  <c r="T8" i="1" s="1"/>
  <c r="U8" i="1" s="1"/>
  <c r="T62" i="1"/>
  <c r="U62" i="1" s="1"/>
  <c r="T46" i="1"/>
  <c r="U46" i="1" s="1"/>
  <c r="T30" i="1"/>
  <c r="U30" i="1" s="1"/>
  <c r="T14" i="1"/>
  <c r="U14" i="1" s="1"/>
  <c r="T61" i="1"/>
  <c r="U61" i="1" s="1"/>
  <c r="T45" i="1"/>
  <c r="U45" i="1" s="1"/>
  <c r="T29" i="1"/>
  <c r="U29" i="1" s="1"/>
  <c r="T13" i="1"/>
  <c r="U13" i="1" s="1"/>
  <c r="T57" i="1"/>
  <c r="U57" i="1" s="1"/>
  <c r="T41" i="1"/>
  <c r="U41" i="1" s="1"/>
  <c r="T25" i="1"/>
  <c r="U25" i="1" s="1"/>
  <c r="T9" i="1"/>
  <c r="U9" i="1" s="1"/>
  <c r="T4" i="1"/>
  <c r="U4" i="1" s="1"/>
  <c r="W4" i="1" s="1"/>
  <c r="AA4" i="2"/>
  <c r="N20" i="2"/>
  <c r="N39" i="2"/>
  <c r="N10" i="2"/>
  <c r="N26" i="2"/>
  <c r="N42" i="2"/>
  <c r="N14" i="2"/>
  <c r="N16" i="2"/>
  <c r="N17" i="2"/>
  <c r="N48" i="2"/>
  <c r="N18" i="2"/>
  <c r="N34" i="2"/>
  <c r="N50" i="2"/>
  <c r="N51" i="2"/>
  <c r="N11" i="2"/>
  <c r="N27" i="2"/>
  <c r="N32" i="2"/>
  <c r="N36" i="2"/>
  <c r="N60" i="2"/>
  <c r="N53" i="2"/>
  <c r="N7" i="2"/>
  <c r="N58" i="2"/>
  <c r="N21" i="2"/>
  <c r="N49" i="2"/>
  <c r="N4" i="2"/>
  <c r="N15" i="2"/>
  <c r="N23" i="2"/>
  <c r="N8" i="2"/>
  <c r="N25" i="2"/>
  <c r="N47" i="2"/>
  <c r="Q3" i="2"/>
  <c r="N56" i="2"/>
  <c r="N30" i="2"/>
  <c r="N43" i="2"/>
  <c r="N57" i="2"/>
  <c r="N37" i="2"/>
  <c r="N44" i="2"/>
  <c r="U4" i="2"/>
  <c r="N24" i="2"/>
  <c r="N52" i="2"/>
  <c r="N12" i="2"/>
  <c r="N19" i="2"/>
  <c r="N46" i="2"/>
  <c r="N33" i="2"/>
  <c r="N40" i="2"/>
  <c r="N41" i="2"/>
  <c r="N62" i="2"/>
  <c r="N28" i="2"/>
  <c r="N3" i="2"/>
  <c r="O3" i="2" s="1"/>
  <c r="N35" i="2"/>
  <c r="N45" i="2"/>
  <c r="N13" i="2"/>
  <c r="N61" i="2"/>
  <c r="E6" i="2"/>
  <c r="N29" i="2"/>
  <c r="E6" i="1"/>
  <c r="R3" i="1"/>
  <c r="M5" i="1" l="1"/>
  <c r="O4" i="2"/>
  <c r="O5" i="2" s="1"/>
  <c r="Q4" i="2"/>
  <c r="U5" i="2"/>
  <c r="Q5" i="2"/>
  <c r="W3" i="2"/>
  <c r="E7" i="2"/>
  <c r="E7" i="1"/>
  <c r="M6" i="1" l="1"/>
  <c r="V6" i="1"/>
  <c r="W6" i="1"/>
  <c r="Z3" i="2"/>
  <c r="AA3" i="2"/>
  <c r="Q6" i="2"/>
  <c r="U6" i="2"/>
  <c r="O6" i="2"/>
  <c r="E8" i="2"/>
  <c r="E8" i="1"/>
  <c r="M7" i="1" l="1"/>
  <c r="W7" i="1"/>
  <c r="V7" i="1"/>
  <c r="AB4" i="2"/>
  <c r="AB3" i="2"/>
  <c r="AA5" i="2"/>
  <c r="U7" i="2"/>
  <c r="Q7" i="2"/>
  <c r="E9" i="2"/>
  <c r="O7" i="2"/>
  <c r="E9" i="1"/>
  <c r="M8" i="1" l="1"/>
  <c r="V8" i="1"/>
  <c r="W8" i="1"/>
  <c r="AB5" i="2"/>
  <c r="AC5" i="2" s="1"/>
  <c r="AA6" i="2"/>
  <c r="Z6" i="2"/>
  <c r="O8" i="2"/>
  <c r="E10" i="2"/>
  <c r="U8" i="2"/>
  <c r="Q8" i="2"/>
  <c r="E10" i="1"/>
  <c r="M9" i="1" l="1"/>
  <c r="V9" i="1"/>
  <c r="W9" i="1"/>
  <c r="AB6" i="2"/>
  <c r="AC6" i="2" s="1"/>
  <c r="AA7" i="2"/>
  <c r="Z7" i="2"/>
  <c r="AB7" i="2" s="1"/>
  <c r="E11" i="2"/>
  <c r="U9" i="2"/>
  <c r="Q9" i="2"/>
  <c r="O9" i="2"/>
  <c r="E11" i="1"/>
  <c r="M10" i="1" l="1"/>
  <c r="V10" i="1"/>
  <c r="W10" i="1"/>
  <c r="AC7" i="2"/>
  <c r="Z8" i="2"/>
  <c r="AA8" i="2"/>
  <c r="E12" i="2"/>
  <c r="O10" i="2"/>
  <c r="Q10" i="2"/>
  <c r="U10" i="2"/>
  <c r="E12" i="1"/>
  <c r="M11" i="1" l="1"/>
  <c r="W11" i="1"/>
  <c r="V11" i="1"/>
  <c r="AA9" i="2"/>
  <c r="AB8" i="2"/>
  <c r="AC8" i="2" s="1"/>
  <c r="O11" i="2"/>
  <c r="E13" i="2"/>
  <c r="Q11" i="2"/>
  <c r="U11" i="2"/>
  <c r="E13" i="1"/>
  <c r="V12" i="1" l="1"/>
  <c r="M12" i="1"/>
  <c r="W12" i="1"/>
  <c r="Z10" i="2"/>
  <c r="AA10" i="2"/>
  <c r="AB9" i="2"/>
  <c r="AC9" i="2" s="1"/>
  <c r="Q12" i="2"/>
  <c r="U12" i="2"/>
  <c r="O12" i="2"/>
  <c r="E14" i="2"/>
  <c r="E14" i="1"/>
  <c r="M13" i="1" l="1"/>
  <c r="V13" i="1"/>
  <c r="W13" i="1"/>
  <c r="AA11" i="2"/>
  <c r="Z11" i="2"/>
  <c r="AB11" i="2" s="1"/>
  <c r="AB10" i="2"/>
  <c r="AC10" i="2" s="1"/>
  <c r="Q13" i="2"/>
  <c r="U13" i="2"/>
  <c r="E15" i="2"/>
  <c r="O13" i="2"/>
  <c r="E15" i="1"/>
  <c r="V14" i="1" l="1"/>
  <c r="M14" i="1"/>
  <c r="W14" i="1"/>
  <c r="AC11" i="2"/>
  <c r="Z12" i="2"/>
  <c r="AA12" i="2"/>
  <c r="O14" i="2"/>
  <c r="E16" i="2"/>
  <c r="U14" i="2"/>
  <c r="Q14" i="2"/>
  <c r="E16" i="1"/>
  <c r="M15" i="1" l="1"/>
  <c r="W15" i="1"/>
  <c r="V15" i="1"/>
  <c r="Z13" i="2"/>
  <c r="AA13" i="2"/>
  <c r="AB12" i="2"/>
  <c r="AC12" i="2" s="1"/>
  <c r="E17" i="2"/>
  <c r="U15" i="2"/>
  <c r="Q15" i="2"/>
  <c r="O15" i="2"/>
  <c r="E17" i="1"/>
  <c r="V16" i="1" l="1"/>
  <c r="M16" i="1"/>
  <c r="W16" i="1"/>
  <c r="Z14" i="2"/>
  <c r="AA14" i="2"/>
  <c r="AB13" i="2"/>
  <c r="AC13" i="2" s="1"/>
  <c r="O16" i="2"/>
  <c r="U16" i="2"/>
  <c r="Q16" i="2"/>
  <c r="E18" i="2"/>
  <c r="E18" i="1"/>
  <c r="V17" i="1" l="1"/>
  <c r="M17" i="1"/>
  <c r="W17" i="1"/>
  <c r="Z15" i="2"/>
  <c r="AA15" i="2"/>
  <c r="AB14" i="2"/>
  <c r="AC14" i="2" s="1"/>
  <c r="U17" i="2"/>
  <c r="Q17" i="2"/>
  <c r="E19" i="2"/>
  <c r="O17" i="2"/>
  <c r="E19" i="1"/>
  <c r="M18" i="1" l="1"/>
  <c r="V18" i="1"/>
  <c r="W18" i="1"/>
  <c r="Z16" i="2"/>
  <c r="AA16" i="2"/>
  <c r="AB15" i="2"/>
  <c r="AC15" i="2" s="1"/>
  <c r="O18" i="2"/>
  <c r="U18" i="2"/>
  <c r="Q18" i="2"/>
  <c r="E20" i="2"/>
  <c r="E20" i="1"/>
  <c r="M19" i="1" l="1"/>
  <c r="V19" i="1"/>
  <c r="W19" i="1"/>
  <c r="AA17" i="2"/>
  <c r="Z17" i="2"/>
  <c r="AB17" i="2" s="1"/>
  <c r="AB16" i="2"/>
  <c r="AC16" i="2" s="1"/>
  <c r="AC17" i="2" s="1"/>
  <c r="U19" i="2"/>
  <c r="Q19" i="2"/>
  <c r="O19" i="2"/>
  <c r="E21" i="2"/>
  <c r="E21" i="1"/>
  <c r="M20" i="1" l="1"/>
  <c r="W20" i="1"/>
  <c r="V20" i="1"/>
  <c r="AA18" i="2"/>
  <c r="Z18" i="2"/>
  <c r="AB18" i="2" s="1"/>
  <c r="AC18" i="2" s="1"/>
  <c r="U20" i="2"/>
  <c r="Q20" i="2"/>
  <c r="O20" i="2"/>
  <c r="E22" i="2"/>
  <c r="P21" i="2"/>
  <c r="E22" i="1"/>
  <c r="M21" i="1" l="1"/>
  <c r="V21" i="1"/>
  <c r="W21" i="1"/>
  <c r="Z19" i="2"/>
  <c r="AA19" i="2"/>
  <c r="Q21" i="2"/>
  <c r="U21" i="2"/>
  <c r="E23" i="2"/>
  <c r="P22" i="2"/>
  <c r="O21" i="2"/>
  <c r="E23" i="1"/>
  <c r="M22" i="1" l="1"/>
  <c r="V22" i="1"/>
  <c r="W22" i="1"/>
  <c r="AA20" i="2"/>
  <c r="Z20" i="2"/>
  <c r="AB20" i="2" s="1"/>
  <c r="AB19" i="2"/>
  <c r="AC19" i="2" s="1"/>
  <c r="AC20" i="2" s="1"/>
  <c r="O22" i="2"/>
  <c r="Q22" i="2"/>
  <c r="U22" i="2"/>
  <c r="E24" i="2"/>
  <c r="P23" i="2"/>
  <c r="E24" i="1"/>
  <c r="M23" i="1" l="1"/>
  <c r="V23" i="1"/>
  <c r="W23" i="1"/>
  <c r="AA21" i="2"/>
  <c r="Z21" i="2"/>
  <c r="AB21" i="2" s="1"/>
  <c r="AC21" i="2"/>
  <c r="Q23" i="2"/>
  <c r="U23" i="2"/>
  <c r="E25" i="2"/>
  <c r="P24" i="2"/>
  <c r="O23" i="2"/>
  <c r="E25" i="1"/>
  <c r="M24" i="1" l="1"/>
  <c r="V24" i="1"/>
  <c r="W24" i="1"/>
  <c r="Z22" i="2"/>
  <c r="AA22" i="2"/>
  <c r="O24" i="2"/>
  <c r="U24" i="2"/>
  <c r="Q24" i="2"/>
  <c r="P25" i="2"/>
  <c r="E26" i="2"/>
  <c r="E26" i="1"/>
  <c r="M25" i="1" l="1"/>
  <c r="V25" i="1"/>
  <c r="W25" i="1"/>
  <c r="AA23" i="2"/>
  <c r="Z23" i="2"/>
  <c r="AB23" i="2" s="1"/>
  <c r="AB22" i="2"/>
  <c r="AC22" i="2" s="1"/>
  <c r="P26" i="2"/>
  <c r="E27" i="2"/>
  <c r="U25" i="2"/>
  <c r="Q25" i="2"/>
  <c r="O25" i="2"/>
  <c r="E27" i="1"/>
  <c r="M26" i="1" l="1"/>
  <c r="W26" i="1"/>
  <c r="V26" i="1"/>
  <c r="AC23" i="2"/>
  <c r="Z24" i="2"/>
  <c r="AA24" i="2"/>
  <c r="O26" i="2"/>
  <c r="P27" i="2"/>
  <c r="E28" i="2"/>
  <c r="Q26" i="2"/>
  <c r="U26" i="2"/>
  <c r="E28" i="1"/>
  <c r="M27" i="1" l="1"/>
  <c r="W27" i="1"/>
  <c r="V27" i="1"/>
  <c r="Z25" i="2"/>
  <c r="AA25" i="2"/>
  <c r="AB24" i="2"/>
  <c r="AC24" i="2" s="1"/>
  <c r="P28" i="2"/>
  <c r="E29" i="2"/>
  <c r="Q27" i="2"/>
  <c r="U27" i="2"/>
  <c r="O27" i="2"/>
  <c r="E29" i="1"/>
  <c r="M28" i="1" l="1"/>
  <c r="V28" i="1"/>
  <c r="W28" i="1"/>
  <c r="Z26" i="2"/>
  <c r="AA26" i="2"/>
  <c r="AB25" i="2"/>
  <c r="AC25" i="2" s="1"/>
  <c r="O28" i="2"/>
  <c r="P29" i="2"/>
  <c r="E30" i="2"/>
  <c r="Q28" i="2"/>
  <c r="U28" i="2"/>
  <c r="E30" i="1"/>
  <c r="M29" i="1" l="1"/>
  <c r="V29" i="1"/>
  <c r="W29" i="1"/>
  <c r="Z27" i="2"/>
  <c r="AA27" i="2"/>
  <c r="AB26" i="2"/>
  <c r="AC26" i="2" s="1"/>
  <c r="P30" i="2"/>
  <c r="E31" i="2"/>
  <c r="Q29" i="2"/>
  <c r="U29" i="2"/>
  <c r="O29" i="2"/>
  <c r="E31" i="1"/>
  <c r="M30" i="1" l="1"/>
  <c r="V30" i="1"/>
  <c r="W30" i="1"/>
  <c r="Z28" i="2"/>
  <c r="AA28" i="2"/>
  <c r="AB27" i="2"/>
  <c r="AC27" i="2" s="1"/>
  <c r="O30" i="2"/>
  <c r="P31" i="2"/>
  <c r="E32" i="2"/>
  <c r="U30" i="2"/>
  <c r="Q30" i="2"/>
  <c r="E32" i="1"/>
  <c r="M31" i="1" l="1"/>
  <c r="V31" i="1"/>
  <c r="W31" i="1"/>
  <c r="Z29" i="2"/>
  <c r="AA29" i="2"/>
  <c r="AB28" i="2"/>
  <c r="AC28" i="2" s="1"/>
  <c r="P32" i="2"/>
  <c r="E33" i="2"/>
  <c r="U31" i="2"/>
  <c r="Q31" i="2"/>
  <c r="O31" i="2"/>
  <c r="E33" i="1"/>
  <c r="V32" i="1" l="1"/>
  <c r="M32" i="1"/>
  <c r="W32" i="1"/>
  <c r="Z30" i="2"/>
  <c r="AA30" i="2"/>
  <c r="AB29" i="2"/>
  <c r="AC29" i="2" s="1"/>
  <c r="O32" i="2"/>
  <c r="E34" i="2"/>
  <c r="P33" i="2"/>
  <c r="Q32" i="2"/>
  <c r="U32" i="2"/>
  <c r="E34" i="1"/>
  <c r="V33" i="1" l="1"/>
  <c r="M33" i="1"/>
  <c r="W33" i="1"/>
  <c r="AA31" i="2"/>
  <c r="Z31" i="2"/>
  <c r="AB31" i="2" s="1"/>
  <c r="AB30" i="2"/>
  <c r="AC30" i="2" s="1"/>
  <c r="AC31" i="2" s="1"/>
  <c r="U33" i="2"/>
  <c r="Q33" i="2"/>
  <c r="E35" i="2"/>
  <c r="P34" i="2"/>
  <c r="O33" i="2"/>
  <c r="E35" i="1"/>
  <c r="M34" i="1" l="1"/>
  <c r="V34" i="1"/>
  <c r="W34" i="1"/>
  <c r="Z32" i="2"/>
  <c r="AA32" i="2"/>
  <c r="O34" i="2"/>
  <c r="U34" i="2"/>
  <c r="Q34" i="2"/>
  <c r="E36" i="2"/>
  <c r="P35" i="2"/>
  <c r="E36" i="1"/>
  <c r="M35" i="1" l="1"/>
  <c r="W35" i="1"/>
  <c r="V35" i="1"/>
  <c r="AA33" i="2"/>
  <c r="Z33" i="2"/>
  <c r="AB33" i="2" s="1"/>
  <c r="AB32" i="2"/>
  <c r="AC32" i="2" s="1"/>
  <c r="AC33" i="2" s="1"/>
  <c r="U35" i="2"/>
  <c r="Q35" i="2"/>
  <c r="E37" i="2"/>
  <c r="P36" i="2"/>
  <c r="O35" i="2"/>
  <c r="E37" i="1"/>
  <c r="M36" i="1" l="1"/>
  <c r="V36" i="1"/>
  <c r="W36" i="1"/>
  <c r="AA34" i="2"/>
  <c r="Z34" i="2"/>
  <c r="AB34" i="2" s="1"/>
  <c r="AC34" i="2"/>
  <c r="O36" i="2"/>
  <c r="U36" i="2"/>
  <c r="Q36" i="2"/>
  <c r="E38" i="2"/>
  <c r="P37" i="2"/>
  <c r="E38" i="1"/>
  <c r="M37" i="1" l="1"/>
  <c r="V37" i="1"/>
  <c r="W37" i="1"/>
  <c r="AA35" i="2"/>
  <c r="Z35" i="2"/>
  <c r="AB35" i="2" s="1"/>
  <c r="AC35" i="2"/>
  <c r="Q37" i="2"/>
  <c r="U37" i="2"/>
  <c r="E39" i="2"/>
  <c r="P38" i="2"/>
  <c r="O37" i="2"/>
  <c r="E39" i="1"/>
  <c r="M38" i="1" l="1"/>
  <c r="V38" i="1"/>
  <c r="W38" i="1"/>
  <c r="AA36" i="2"/>
  <c r="Z36" i="2"/>
  <c r="AB36" i="2" s="1"/>
  <c r="AC36" i="2"/>
  <c r="O38" i="2"/>
  <c r="Q38" i="2"/>
  <c r="U38" i="2"/>
  <c r="E40" i="2"/>
  <c r="P39" i="2"/>
  <c r="E40" i="1"/>
  <c r="M39" i="1" l="1"/>
  <c r="V39" i="1"/>
  <c r="W39" i="1"/>
  <c r="AA37" i="2"/>
  <c r="Z37" i="2"/>
  <c r="Q39" i="2"/>
  <c r="U39" i="2"/>
  <c r="E41" i="2"/>
  <c r="P40" i="2"/>
  <c r="O39" i="2"/>
  <c r="E41" i="1"/>
  <c r="M40" i="1" l="1"/>
  <c r="V40" i="1"/>
  <c r="W40" i="1"/>
  <c r="AB37" i="2"/>
  <c r="AC37" i="2" s="1"/>
  <c r="AA38" i="2"/>
  <c r="Z38" i="2"/>
  <c r="AB38" i="2" s="1"/>
  <c r="AC38" i="2"/>
  <c r="O40" i="2"/>
  <c r="U40" i="2"/>
  <c r="Q40" i="2"/>
  <c r="P41" i="2"/>
  <c r="E42" i="2"/>
  <c r="E42" i="1"/>
  <c r="M41" i="1" l="1"/>
  <c r="V41" i="1"/>
  <c r="W41" i="1"/>
  <c r="Z39" i="2"/>
  <c r="AA39" i="2"/>
  <c r="P42" i="2"/>
  <c r="E43" i="2"/>
  <c r="U41" i="2"/>
  <c r="Q41" i="2"/>
  <c r="O41" i="2"/>
  <c r="E43" i="1"/>
  <c r="M42" i="1" l="1"/>
  <c r="W42" i="1"/>
  <c r="V42" i="1"/>
  <c r="Z40" i="2"/>
  <c r="AA40" i="2"/>
  <c r="AB39" i="2"/>
  <c r="AC39" i="2" s="1"/>
  <c r="O42" i="2"/>
  <c r="P43" i="2"/>
  <c r="E44" i="2"/>
  <c r="Q42" i="2"/>
  <c r="U42" i="2"/>
  <c r="E44" i="1"/>
  <c r="M43" i="1" l="1"/>
  <c r="W43" i="1"/>
  <c r="V43" i="1"/>
  <c r="Z41" i="2"/>
  <c r="AA41" i="2"/>
  <c r="AB40" i="2"/>
  <c r="AC40" i="2" s="1"/>
  <c r="P44" i="2"/>
  <c r="E45" i="2"/>
  <c r="Q43" i="2"/>
  <c r="U43" i="2"/>
  <c r="O43" i="2"/>
  <c r="E45" i="1"/>
  <c r="M44" i="1" l="1"/>
  <c r="V44" i="1"/>
  <c r="W44" i="1"/>
  <c r="Z42" i="2"/>
  <c r="AA42" i="2"/>
  <c r="AB41" i="2"/>
  <c r="AC41" i="2" s="1"/>
  <c r="O44" i="2"/>
  <c r="P45" i="2"/>
  <c r="E46" i="2"/>
  <c r="Q44" i="2"/>
  <c r="U44" i="2"/>
  <c r="E46" i="1"/>
  <c r="M45" i="1" l="1"/>
  <c r="V45" i="1"/>
  <c r="W45" i="1"/>
  <c r="Z43" i="2"/>
  <c r="AA43" i="2"/>
  <c r="AB42" i="2"/>
  <c r="AC42" i="2" s="1"/>
  <c r="P46" i="2"/>
  <c r="E47" i="2"/>
  <c r="Q45" i="2"/>
  <c r="U45" i="2"/>
  <c r="O45" i="2"/>
  <c r="E47" i="1"/>
  <c r="M46" i="1" l="1"/>
  <c r="V46" i="1"/>
  <c r="W46" i="1"/>
  <c r="Z44" i="2"/>
  <c r="AA44" i="2"/>
  <c r="AB43" i="2"/>
  <c r="AC43" i="2" s="1"/>
  <c r="O46" i="2"/>
  <c r="P47" i="2"/>
  <c r="E48" i="2"/>
  <c r="U46" i="2"/>
  <c r="Q46" i="2"/>
  <c r="E48" i="1"/>
  <c r="M47" i="1" l="1"/>
  <c r="V47" i="1"/>
  <c r="W47" i="1"/>
  <c r="Z45" i="2"/>
  <c r="AA45" i="2"/>
  <c r="AB44" i="2"/>
  <c r="AC44" i="2" s="1"/>
  <c r="E49" i="2"/>
  <c r="P48" i="2"/>
  <c r="U47" i="2"/>
  <c r="Q47" i="2"/>
  <c r="O47" i="2"/>
  <c r="E49" i="1"/>
  <c r="M48" i="1" l="1"/>
  <c r="V48" i="1"/>
  <c r="W48" i="1"/>
  <c r="AA46" i="2"/>
  <c r="Z46" i="2"/>
  <c r="AB46" i="2" s="1"/>
  <c r="AB45" i="2"/>
  <c r="AC45" i="2" s="1"/>
  <c r="AC46" i="2" s="1"/>
  <c r="O48" i="2"/>
  <c r="P49" i="2"/>
  <c r="E50" i="2"/>
  <c r="U48" i="2"/>
  <c r="Q48" i="2"/>
  <c r="E50" i="1"/>
  <c r="M49" i="1" l="1"/>
  <c r="V49" i="1"/>
  <c r="W49" i="1"/>
  <c r="AA47" i="2"/>
  <c r="Z47" i="2"/>
  <c r="AB47" i="2" s="1"/>
  <c r="AC47" i="2" s="1"/>
  <c r="U49" i="2"/>
  <c r="Q49" i="2"/>
  <c r="E51" i="2"/>
  <c r="P50" i="2"/>
  <c r="O49" i="2"/>
  <c r="E51" i="1"/>
  <c r="M50" i="1" l="1"/>
  <c r="W50" i="1"/>
  <c r="V50" i="1"/>
  <c r="Z48" i="2"/>
  <c r="AA48" i="2"/>
  <c r="O50" i="2"/>
  <c r="E52" i="2"/>
  <c r="P51" i="2"/>
  <c r="U50" i="2"/>
  <c r="Q50" i="2"/>
  <c r="E52" i="1"/>
  <c r="M51" i="1" l="1"/>
  <c r="V51" i="1"/>
  <c r="W51" i="1"/>
  <c r="Z49" i="2"/>
  <c r="AA49" i="2"/>
  <c r="AB48" i="2"/>
  <c r="AC48" i="2" s="1"/>
  <c r="U51" i="2"/>
  <c r="Q51" i="2"/>
  <c r="E53" i="2"/>
  <c r="P52" i="2"/>
  <c r="O51" i="2"/>
  <c r="E53" i="1"/>
  <c r="M52" i="1" l="1"/>
  <c r="V52" i="1"/>
  <c r="W52" i="1"/>
  <c r="Z50" i="2"/>
  <c r="AA50" i="2"/>
  <c r="AB49" i="2"/>
  <c r="AC49" i="2" s="1"/>
  <c r="O52" i="2"/>
  <c r="U52" i="2"/>
  <c r="Q52" i="2"/>
  <c r="E54" i="2"/>
  <c r="P53" i="2"/>
  <c r="E54" i="1"/>
  <c r="M53" i="1" l="1"/>
  <c r="V53" i="1"/>
  <c r="W53" i="1"/>
  <c r="AA51" i="2"/>
  <c r="Z51" i="2"/>
  <c r="AB51" i="2" s="1"/>
  <c r="AB50" i="2"/>
  <c r="AC50" i="2" s="1"/>
  <c r="AC51" i="2" s="1"/>
  <c r="Q53" i="2"/>
  <c r="U53" i="2"/>
  <c r="E55" i="2"/>
  <c r="P54" i="2"/>
  <c r="O53" i="2"/>
  <c r="E55" i="1"/>
  <c r="M54" i="1" l="1"/>
  <c r="V54" i="1"/>
  <c r="W54" i="1"/>
  <c r="AA52" i="2"/>
  <c r="Z52" i="2"/>
  <c r="AB52" i="2" s="1"/>
  <c r="AC52" i="2" s="1"/>
  <c r="O54" i="2"/>
  <c r="Q54" i="2"/>
  <c r="U54" i="2"/>
  <c r="E56" i="2"/>
  <c r="P55" i="2"/>
  <c r="E56" i="1"/>
  <c r="M55" i="1" l="1"/>
  <c r="W55" i="1"/>
  <c r="V55" i="1"/>
  <c r="AA53" i="2"/>
  <c r="Z53" i="2"/>
  <c r="AB53" i="2" s="1"/>
  <c r="AC53" i="2" s="1"/>
  <c r="Q55" i="2"/>
  <c r="U55" i="2"/>
  <c r="E57" i="2"/>
  <c r="P56" i="2"/>
  <c r="O55" i="2"/>
  <c r="E57" i="1"/>
  <c r="M56" i="1" l="1"/>
  <c r="V56" i="1"/>
  <c r="W56" i="1"/>
  <c r="Z54" i="2"/>
  <c r="AA54" i="2"/>
  <c r="O56" i="2"/>
  <c r="U56" i="2"/>
  <c r="Q56" i="2"/>
  <c r="P57" i="2"/>
  <c r="E58" i="2"/>
  <c r="E58" i="1"/>
  <c r="M57" i="1" l="1"/>
  <c r="V57" i="1"/>
  <c r="W57" i="1"/>
  <c r="AA55" i="2"/>
  <c r="Z55" i="2"/>
  <c r="AB55" i="2" s="1"/>
  <c r="AB54" i="2"/>
  <c r="AC54" i="2" s="1"/>
  <c r="AC55" i="2" s="1"/>
  <c r="P58" i="2"/>
  <c r="E59" i="2"/>
  <c r="U57" i="2"/>
  <c r="Q57" i="2"/>
  <c r="O57" i="2"/>
  <c r="E59" i="1"/>
  <c r="M58" i="1" l="1"/>
  <c r="V58" i="1"/>
  <c r="W58" i="1"/>
  <c r="Z56" i="2"/>
  <c r="AA56" i="2"/>
  <c r="O58" i="2"/>
  <c r="P59" i="2"/>
  <c r="E60" i="2"/>
  <c r="Q58" i="2"/>
  <c r="U58" i="2"/>
  <c r="E60" i="1"/>
  <c r="M59" i="1" l="1"/>
  <c r="V59" i="1"/>
  <c r="W59" i="1"/>
  <c r="Z57" i="2"/>
  <c r="AA57" i="2"/>
  <c r="AB56" i="2"/>
  <c r="AC56" i="2" s="1"/>
  <c r="P60" i="2"/>
  <c r="E61" i="2"/>
  <c r="Q59" i="2"/>
  <c r="U59" i="2"/>
  <c r="O59" i="2"/>
  <c r="E61" i="1"/>
  <c r="V60" i="1" l="1"/>
  <c r="M60" i="1"/>
  <c r="W60" i="1"/>
  <c r="Z58" i="2"/>
  <c r="AA58" i="2"/>
  <c r="AB57" i="2"/>
  <c r="AC57" i="2" s="1"/>
  <c r="O60" i="2"/>
  <c r="P61" i="2"/>
  <c r="E62" i="2"/>
  <c r="F61" i="2"/>
  <c r="R61" i="2" s="1"/>
  <c r="Q60" i="2"/>
  <c r="U60" i="2"/>
  <c r="E62" i="1"/>
  <c r="M61" i="1" l="1"/>
  <c r="V61" i="1"/>
  <c r="W61" i="1"/>
  <c r="Z59" i="2"/>
  <c r="AA59" i="2"/>
  <c r="AB58" i="2"/>
  <c r="AC58" i="2" s="1"/>
  <c r="F4" i="2"/>
  <c r="R4" i="2" s="1"/>
  <c r="S4" i="2" s="1"/>
  <c r="P62" i="2"/>
  <c r="F62" i="2"/>
  <c r="R62" i="2" s="1"/>
  <c r="F3" i="2"/>
  <c r="S3" i="2" s="1"/>
  <c r="T3" i="2" s="1"/>
  <c r="F5" i="2"/>
  <c r="R5" i="2" s="1"/>
  <c r="S5" i="2" s="1"/>
  <c r="F6" i="2"/>
  <c r="R6" i="2" s="1"/>
  <c r="S6" i="2" s="1"/>
  <c r="F7" i="2"/>
  <c r="R7" i="2" s="1"/>
  <c r="S7" i="2" s="1"/>
  <c r="F8" i="2"/>
  <c r="R8" i="2" s="1"/>
  <c r="S8" i="2" s="1"/>
  <c r="F9" i="2"/>
  <c r="R9" i="2" s="1"/>
  <c r="S9" i="2" s="1"/>
  <c r="F10" i="2"/>
  <c r="R10" i="2" s="1"/>
  <c r="S10" i="2" s="1"/>
  <c r="F11" i="2"/>
  <c r="R11" i="2" s="1"/>
  <c r="S11" i="2" s="1"/>
  <c r="F12" i="2"/>
  <c r="R12" i="2" s="1"/>
  <c r="S12" i="2" s="1"/>
  <c r="F13" i="2"/>
  <c r="R13" i="2" s="1"/>
  <c r="S13" i="2" s="1"/>
  <c r="F14" i="2"/>
  <c r="R14" i="2" s="1"/>
  <c r="S14" i="2" s="1"/>
  <c r="F15" i="2"/>
  <c r="R15" i="2" s="1"/>
  <c r="S15" i="2" s="1"/>
  <c r="F16" i="2"/>
  <c r="R16" i="2" s="1"/>
  <c r="S16" i="2" s="1"/>
  <c r="F17" i="2"/>
  <c r="R17" i="2" s="1"/>
  <c r="S17" i="2" s="1"/>
  <c r="F18" i="2"/>
  <c r="R18" i="2" s="1"/>
  <c r="S18" i="2" s="1"/>
  <c r="F19" i="2"/>
  <c r="R19" i="2" s="1"/>
  <c r="S19" i="2" s="1"/>
  <c r="F20" i="2"/>
  <c r="R20" i="2" s="1"/>
  <c r="S20" i="2" s="1"/>
  <c r="F21" i="2"/>
  <c r="R21" i="2" s="1"/>
  <c r="S21" i="2" s="1"/>
  <c r="F22" i="2"/>
  <c r="R22" i="2" s="1"/>
  <c r="S22" i="2" s="1"/>
  <c r="F23" i="2"/>
  <c r="R23" i="2" s="1"/>
  <c r="S23" i="2" s="1"/>
  <c r="F24" i="2"/>
  <c r="R24" i="2" s="1"/>
  <c r="S24" i="2" s="1"/>
  <c r="F25" i="2"/>
  <c r="R25" i="2" s="1"/>
  <c r="S25" i="2" s="1"/>
  <c r="F26" i="2"/>
  <c r="R26" i="2" s="1"/>
  <c r="S26" i="2" s="1"/>
  <c r="F27" i="2"/>
  <c r="R27" i="2" s="1"/>
  <c r="S27" i="2" s="1"/>
  <c r="F28" i="2"/>
  <c r="R28" i="2" s="1"/>
  <c r="S28" i="2" s="1"/>
  <c r="F29" i="2"/>
  <c r="R29" i="2" s="1"/>
  <c r="S29" i="2" s="1"/>
  <c r="F30" i="2"/>
  <c r="R30" i="2" s="1"/>
  <c r="S30" i="2" s="1"/>
  <c r="F31" i="2"/>
  <c r="R31" i="2" s="1"/>
  <c r="S31" i="2" s="1"/>
  <c r="F32" i="2"/>
  <c r="R32" i="2" s="1"/>
  <c r="S32" i="2" s="1"/>
  <c r="F33" i="2"/>
  <c r="R33" i="2" s="1"/>
  <c r="S33" i="2" s="1"/>
  <c r="F34" i="2"/>
  <c r="R34" i="2" s="1"/>
  <c r="S34" i="2" s="1"/>
  <c r="F35" i="2"/>
  <c r="R35" i="2" s="1"/>
  <c r="S35" i="2" s="1"/>
  <c r="F36" i="2"/>
  <c r="R36" i="2" s="1"/>
  <c r="S36" i="2" s="1"/>
  <c r="F37" i="2"/>
  <c r="R37" i="2" s="1"/>
  <c r="S37" i="2" s="1"/>
  <c r="F38" i="2"/>
  <c r="R38" i="2" s="1"/>
  <c r="S38" i="2" s="1"/>
  <c r="F39" i="2"/>
  <c r="R39" i="2" s="1"/>
  <c r="S39" i="2" s="1"/>
  <c r="F40" i="2"/>
  <c r="R40" i="2" s="1"/>
  <c r="S40" i="2" s="1"/>
  <c r="F41" i="2"/>
  <c r="R41" i="2" s="1"/>
  <c r="S41" i="2" s="1"/>
  <c r="F42" i="2"/>
  <c r="R42" i="2" s="1"/>
  <c r="S42" i="2" s="1"/>
  <c r="F43" i="2"/>
  <c r="R43" i="2" s="1"/>
  <c r="S43" i="2" s="1"/>
  <c r="F44" i="2"/>
  <c r="R44" i="2" s="1"/>
  <c r="S44" i="2" s="1"/>
  <c r="F45" i="2"/>
  <c r="R45" i="2" s="1"/>
  <c r="S45" i="2" s="1"/>
  <c r="F46" i="2"/>
  <c r="R46" i="2" s="1"/>
  <c r="S46" i="2" s="1"/>
  <c r="F47" i="2"/>
  <c r="R47" i="2" s="1"/>
  <c r="S47" i="2" s="1"/>
  <c r="F48" i="2"/>
  <c r="R48" i="2" s="1"/>
  <c r="S48" i="2" s="1"/>
  <c r="F49" i="2"/>
  <c r="R49" i="2" s="1"/>
  <c r="S49" i="2" s="1"/>
  <c r="F50" i="2"/>
  <c r="R50" i="2" s="1"/>
  <c r="S50" i="2" s="1"/>
  <c r="F51" i="2"/>
  <c r="R51" i="2" s="1"/>
  <c r="S51" i="2" s="1"/>
  <c r="F52" i="2"/>
  <c r="R52" i="2" s="1"/>
  <c r="S52" i="2" s="1"/>
  <c r="F53" i="2"/>
  <c r="R53" i="2" s="1"/>
  <c r="S53" i="2" s="1"/>
  <c r="F54" i="2"/>
  <c r="R54" i="2" s="1"/>
  <c r="S54" i="2" s="1"/>
  <c r="F55" i="2"/>
  <c r="R55" i="2" s="1"/>
  <c r="S55" i="2" s="1"/>
  <c r="F56" i="2"/>
  <c r="R56" i="2" s="1"/>
  <c r="S56" i="2" s="1"/>
  <c r="F57" i="2"/>
  <c r="R57" i="2" s="1"/>
  <c r="S57" i="2" s="1"/>
  <c r="F58" i="2"/>
  <c r="R58" i="2" s="1"/>
  <c r="S58" i="2" s="1"/>
  <c r="F59" i="2"/>
  <c r="R59" i="2" s="1"/>
  <c r="S59" i="2" s="1"/>
  <c r="F60" i="2"/>
  <c r="R60" i="2" s="1"/>
  <c r="S60" i="2" s="1"/>
  <c r="Q61" i="2"/>
  <c r="S61" i="2" s="1"/>
  <c r="U61" i="2"/>
  <c r="O61" i="2"/>
  <c r="F62" i="1"/>
  <c r="F3" i="1"/>
  <c r="T3" i="1" s="1"/>
  <c r="U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V62" i="1" l="1"/>
  <c r="M62" i="1"/>
  <c r="W62" i="1"/>
  <c r="AB59" i="2"/>
  <c r="AC59" i="2" s="1"/>
  <c r="Z60" i="2"/>
  <c r="AA60" i="2"/>
  <c r="V3" i="2"/>
  <c r="X3" i="2" s="1"/>
  <c r="T4" i="2"/>
  <c r="U62" i="2"/>
  <c r="Q62" i="2"/>
  <c r="S62" i="2" s="1"/>
  <c r="O62" i="2"/>
  <c r="W3" i="1"/>
  <c r="Z61" i="2" l="1"/>
  <c r="AA61" i="2"/>
  <c r="AB60" i="2"/>
  <c r="AC60" i="2" s="1"/>
  <c r="V4" i="2"/>
  <c r="X4" i="2" s="1"/>
  <c r="T5" i="2"/>
  <c r="Z62" i="2" l="1"/>
  <c r="AA62" i="2"/>
  <c r="AB61" i="2"/>
  <c r="AC61" i="2" s="1"/>
  <c r="V5" i="2"/>
  <c r="X5" i="2" s="1"/>
  <c r="T6" i="2"/>
  <c r="AB62" i="2" l="1"/>
  <c r="AC62" i="2" s="1"/>
  <c r="T7" i="2"/>
  <c r="V6" i="2"/>
  <c r="X6" i="2" s="1"/>
  <c r="V7" i="2" l="1"/>
  <c r="X7" i="2" s="1"/>
  <c r="T8" i="2"/>
  <c r="T9" i="2" l="1"/>
  <c r="V8" i="2"/>
  <c r="X8" i="2" s="1"/>
  <c r="V9" i="2" l="1"/>
  <c r="X9" i="2" s="1"/>
  <c r="T10" i="2"/>
  <c r="T11" i="2" l="1"/>
  <c r="V10" i="2"/>
  <c r="X10" i="2" s="1"/>
  <c r="V11" i="2" l="1"/>
  <c r="X11" i="2" s="1"/>
  <c r="T12" i="2"/>
  <c r="T13" i="2" l="1"/>
  <c r="V12" i="2"/>
  <c r="X12" i="2" s="1"/>
  <c r="T14" i="2" l="1"/>
  <c r="V13" i="2"/>
  <c r="X13" i="2" s="1"/>
  <c r="T15" i="2" l="1"/>
  <c r="V14" i="2"/>
  <c r="X14" i="2" s="1"/>
  <c r="V15" i="2" l="1"/>
  <c r="X15" i="2" s="1"/>
  <c r="T16" i="2"/>
  <c r="V16" i="2" l="1"/>
  <c r="X16" i="2" s="1"/>
  <c r="T17" i="2"/>
  <c r="V17" i="2" l="1"/>
  <c r="X17" i="2" s="1"/>
  <c r="T18" i="2"/>
  <c r="V18" i="2" l="1"/>
  <c r="X18" i="2" s="1"/>
  <c r="T19" i="2"/>
  <c r="V19" i="2" l="1"/>
  <c r="X19" i="2" s="1"/>
  <c r="T20" i="2"/>
  <c r="V20" i="2" l="1"/>
  <c r="X20" i="2" s="1"/>
  <c r="T21" i="2"/>
  <c r="V21" i="2" l="1"/>
  <c r="X21" i="2" s="1"/>
  <c r="T22" i="2"/>
  <c r="T23" i="2" l="1"/>
  <c r="V22" i="2"/>
  <c r="X22" i="2" s="1"/>
  <c r="T24" i="2" l="1"/>
  <c r="V23" i="2"/>
  <c r="X23" i="2" s="1"/>
  <c r="T25" i="2" l="1"/>
  <c r="V24" i="2"/>
  <c r="X24" i="2" s="1"/>
  <c r="V25" i="2" l="1"/>
  <c r="X25" i="2" s="1"/>
  <c r="T26" i="2"/>
  <c r="V26" i="2" l="1"/>
  <c r="X26" i="2" s="1"/>
  <c r="T27" i="2"/>
  <c r="V27" i="2" l="1"/>
  <c r="X27" i="2" s="1"/>
  <c r="T28" i="2"/>
  <c r="T29" i="2" l="1"/>
  <c r="V28" i="2"/>
  <c r="X28" i="2" s="1"/>
  <c r="T30" i="2" l="1"/>
  <c r="V29" i="2"/>
  <c r="X29" i="2" s="1"/>
  <c r="T31" i="2" l="1"/>
  <c r="V30" i="2"/>
  <c r="X30" i="2" s="1"/>
  <c r="V31" i="2" l="1"/>
  <c r="X31" i="2" s="1"/>
  <c r="T32" i="2"/>
  <c r="V32" i="2" l="1"/>
  <c r="X32" i="2" s="1"/>
  <c r="T33" i="2"/>
  <c r="V33" i="2" l="1"/>
  <c r="X33" i="2" s="1"/>
  <c r="T34" i="2"/>
  <c r="T35" i="2" l="1"/>
  <c r="V34" i="2"/>
  <c r="X34" i="2" s="1"/>
  <c r="V35" i="2" l="1"/>
  <c r="X35" i="2" s="1"/>
  <c r="T36" i="2"/>
  <c r="V36" i="2" l="1"/>
  <c r="X36" i="2" s="1"/>
  <c r="T37" i="2"/>
  <c r="V37" i="2" l="1"/>
  <c r="X37" i="2" s="1"/>
  <c r="T38" i="2"/>
  <c r="T39" i="2" l="1"/>
  <c r="V38" i="2"/>
  <c r="X38" i="2" s="1"/>
  <c r="T40" i="2" l="1"/>
  <c r="V39" i="2"/>
  <c r="X39" i="2" s="1"/>
  <c r="T41" i="2" l="1"/>
  <c r="V40" i="2"/>
  <c r="X40" i="2" s="1"/>
  <c r="V41" i="2" l="1"/>
  <c r="X41" i="2" s="1"/>
  <c r="T42" i="2"/>
  <c r="V42" i="2" l="1"/>
  <c r="X42" i="2" s="1"/>
  <c r="T43" i="2"/>
  <c r="V43" i="2" l="1"/>
  <c r="X43" i="2" s="1"/>
  <c r="T44" i="2"/>
  <c r="T45" i="2" l="1"/>
  <c r="V44" i="2"/>
  <c r="X44" i="2" s="1"/>
  <c r="T46" i="2" l="1"/>
  <c r="V45" i="2"/>
  <c r="X45" i="2" s="1"/>
  <c r="T47" i="2" l="1"/>
  <c r="V46" i="2"/>
  <c r="X46" i="2" s="1"/>
  <c r="V47" i="2" l="1"/>
  <c r="X47" i="2" s="1"/>
  <c r="T48" i="2"/>
  <c r="V48" i="2" l="1"/>
  <c r="X48" i="2" s="1"/>
  <c r="T49" i="2"/>
  <c r="V49" i="2" l="1"/>
  <c r="X49" i="2" s="1"/>
  <c r="T50" i="2"/>
  <c r="V50" i="2" l="1"/>
  <c r="X50" i="2" s="1"/>
  <c r="T51" i="2"/>
  <c r="V51" i="2" l="1"/>
  <c r="X51" i="2" s="1"/>
  <c r="T52" i="2"/>
  <c r="V52" i="2" l="1"/>
  <c r="X52" i="2" s="1"/>
  <c r="T53" i="2"/>
  <c r="V53" i="2" l="1"/>
  <c r="X53" i="2" s="1"/>
  <c r="T54" i="2"/>
  <c r="T55" i="2" l="1"/>
  <c r="V54" i="2"/>
  <c r="X54" i="2" s="1"/>
  <c r="T56" i="2" l="1"/>
  <c r="V55" i="2"/>
  <c r="X55" i="2" s="1"/>
  <c r="T57" i="2" l="1"/>
  <c r="V56" i="2"/>
  <c r="X56" i="2" s="1"/>
  <c r="V57" i="2" l="1"/>
  <c r="X57" i="2" s="1"/>
  <c r="T58" i="2"/>
  <c r="V58" i="2" l="1"/>
  <c r="X58" i="2" s="1"/>
  <c r="T59" i="2"/>
  <c r="V59" i="2" l="1"/>
  <c r="X59" i="2" s="1"/>
  <c r="T60" i="2"/>
  <c r="T61" i="2" l="1"/>
  <c r="V60" i="2"/>
  <c r="X60" i="2" s="1"/>
  <c r="T62" i="2" l="1"/>
  <c r="V62" i="2" s="1"/>
  <c r="X62" i="2" s="1"/>
  <c r="V61" i="2"/>
  <c r="X61" i="2" s="1"/>
  <c r="N5" i="1" l="1"/>
  <c r="O5" i="1" s="1"/>
  <c r="X5" i="1"/>
  <c r="Y5" i="1"/>
  <c r="P6" i="1" l="1"/>
  <c r="X6" i="1" l="1"/>
  <c r="Y6" i="1"/>
  <c r="N6" i="1"/>
  <c r="O6" i="1" s="1"/>
  <c r="P7" i="1" s="1"/>
  <c r="N7" i="1" s="1"/>
  <c r="O7" i="1" s="1"/>
  <c r="P8" i="1" s="1"/>
  <c r="X7" i="1" l="1"/>
  <c r="Y7" i="1"/>
  <c r="Y8" i="1"/>
  <c r="X8" i="1"/>
  <c r="N8" i="1"/>
  <c r="O8" i="1" s="1"/>
  <c r="P9" i="1" s="1"/>
  <c r="X9" i="1" l="1"/>
  <c r="N9" i="1"/>
  <c r="O9" i="1" s="1"/>
  <c r="P10" i="1" s="1"/>
  <c r="Y9" i="1"/>
  <c r="N10" i="1" l="1"/>
  <c r="O10" i="1" s="1"/>
  <c r="P11" i="1" s="1"/>
  <c r="X10" i="1"/>
  <c r="Y10" i="1"/>
  <c r="X11" i="1" l="1"/>
  <c r="Y11" i="1"/>
  <c r="N11" i="1"/>
  <c r="O11" i="1" s="1"/>
  <c r="P12" i="1" s="1"/>
  <c r="X12" i="1" l="1"/>
  <c r="Y12" i="1"/>
  <c r="N12" i="1"/>
  <c r="O12" i="1" s="1"/>
  <c r="P13" i="1" s="1"/>
  <c r="X13" i="1" l="1"/>
  <c r="N13" i="1"/>
  <c r="O13" i="1" s="1"/>
  <c r="P14" i="1" s="1"/>
  <c r="Y13" i="1"/>
  <c r="N14" i="1" l="1"/>
  <c r="O14" i="1" s="1"/>
  <c r="P15" i="1" s="1"/>
  <c r="Y14" i="1"/>
  <c r="X14" i="1"/>
  <c r="X15" i="1" l="1"/>
  <c r="Y15" i="1"/>
  <c r="N15" i="1"/>
  <c r="O15" i="1" s="1"/>
  <c r="P16" i="1" s="1"/>
  <c r="N16" i="1" l="1"/>
  <c r="O16" i="1" s="1"/>
  <c r="P17" i="1" s="1"/>
  <c r="Y16" i="1"/>
  <c r="X16" i="1"/>
  <c r="N17" i="1" l="1"/>
  <c r="O17" i="1" s="1"/>
  <c r="P18" i="1" s="1"/>
  <c r="Y17" i="1"/>
  <c r="X17" i="1"/>
  <c r="X18" i="1" l="1"/>
  <c r="Y18" i="1"/>
  <c r="N18" i="1"/>
  <c r="O18" i="1" s="1"/>
  <c r="P19" i="1" s="1"/>
  <c r="N19" i="1" l="1"/>
  <c r="O19" i="1" s="1"/>
  <c r="P20" i="1" s="1"/>
  <c r="Y19" i="1"/>
  <c r="X19" i="1"/>
  <c r="N20" i="1" l="1"/>
  <c r="O20" i="1" s="1"/>
  <c r="P21" i="1" s="1"/>
  <c r="Y20" i="1"/>
  <c r="X20" i="1"/>
  <c r="Y21" i="1" l="1"/>
  <c r="N21" i="1"/>
  <c r="O21" i="1" s="1"/>
  <c r="P22" i="1" s="1"/>
  <c r="X21" i="1"/>
  <c r="N22" i="1" l="1"/>
  <c r="O22" i="1" s="1"/>
  <c r="P23" i="1" s="1"/>
  <c r="Y22" i="1"/>
  <c r="X22" i="1"/>
  <c r="N23" i="1" l="1"/>
  <c r="O23" i="1" s="1"/>
  <c r="P24" i="1" s="1"/>
  <c r="Y23" i="1"/>
  <c r="X23" i="1"/>
  <c r="Y24" i="1" l="1"/>
  <c r="X24" i="1"/>
  <c r="N24" i="1"/>
  <c r="O24" i="1" s="1"/>
  <c r="P25" i="1" s="1"/>
  <c r="X25" i="1" l="1"/>
  <c r="N25" i="1"/>
  <c r="O25" i="1" s="1"/>
  <c r="P26" i="1" s="1"/>
  <c r="Y25" i="1"/>
  <c r="X26" i="1" l="1"/>
  <c r="N26" i="1"/>
  <c r="O26" i="1" s="1"/>
  <c r="P27" i="1" s="1"/>
  <c r="Y26" i="1"/>
  <c r="Y27" i="1" l="1"/>
  <c r="X27" i="1"/>
  <c r="N27" i="1"/>
  <c r="O27" i="1" s="1"/>
  <c r="P28" i="1" s="1"/>
  <c r="X28" i="1" l="1"/>
  <c r="Y28" i="1"/>
  <c r="N28" i="1"/>
  <c r="O28" i="1" s="1"/>
  <c r="P29" i="1" s="1"/>
  <c r="X29" i="1" l="1"/>
  <c r="N29" i="1"/>
  <c r="O29" i="1" s="1"/>
  <c r="P30" i="1" s="1"/>
  <c r="Y29" i="1"/>
  <c r="Y30" i="1" l="1"/>
  <c r="X30" i="1"/>
  <c r="N30" i="1"/>
  <c r="O30" i="1" s="1"/>
  <c r="P31" i="1" s="1"/>
  <c r="X31" i="1" l="1"/>
  <c r="N31" i="1"/>
  <c r="O31" i="1" s="1"/>
  <c r="P32" i="1" s="1"/>
  <c r="Y31" i="1"/>
  <c r="X32" i="1" l="1"/>
  <c r="N32" i="1"/>
  <c r="O32" i="1" s="1"/>
  <c r="P33" i="1" s="1"/>
  <c r="Y32" i="1"/>
  <c r="N33" i="1" l="1"/>
  <c r="O33" i="1" s="1"/>
  <c r="P34" i="1" s="1"/>
  <c r="Y33" i="1"/>
  <c r="X33" i="1"/>
  <c r="N34" i="1" l="1"/>
  <c r="O34" i="1" s="1"/>
  <c r="P35" i="1" s="1"/>
  <c r="X34" i="1"/>
  <c r="Y34" i="1"/>
  <c r="N35" i="1" l="1"/>
  <c r="O35" i="1" s="1"/>
  <c r="P36" i="1" s="1"/>
  <c r="Y35" i="1"/>
  <c r="X35" i="1"/>
  <c r="N36" i="1" l="1"/>
  <c r="O36" i="1" s="1"/>
  <c r="P37" i="1" s="1"/>
  <c r="Y36" i="1"/>
  <c r="X36" i="1"/>
  <c r="Y37" i="1" l="1"/>
  <c r="X37" i="1"/>
  <c r="N37" i="1"/>
  <c r="O37" i="1" s="1"/>
  <c r="P38" i="1" s="1"/>
  <c r="X38" i="1" l="1"/>
  <c r="N38" i="1"/>
  <c r="O38" i="1" s="1"/>
  <c r="P39" i="1" s="1"/>
  <c r="Y38" i="1"/>
  <c r="N39" i="1" l="1"/>
  <c r="O39" i="1" s="1"/>
  <c r="P40" i="1" s="1"/>
  <c r="Y39" i="1"/>
  <c r="X39" i="1"/>
  <c r="Y40" i="1" l="1"/>
  <c r="X40" i="1"/>
  <c r="N40" i="1"/>
  <c r="O40" i="1" s="1"/>
  <c r="P41" i="1" s="1"/>
  <c r="X41" i="1" l="1"/>
  <c r="Y41" i="1"/>
  <c r="N41" i="1"/>
  <c r="O41" i="1" s="1"/>
  <c r="P42" i="1" s="1"/>
  <c r="N42" i="1" l="1"/>
  <c r="O42" i="1" s="1"/>
  <c r="P43" i="1" s="1"/>
  <c r="Y42" i="1"/>
  <c r="X42" i="1"/>
  <c r="X43" i="1" l="1"/>
  <c r="Y43" i="1"/>
  <c r="N43" i="1"/>
  <c r="O43" i="1" s="1"/>
  <c r="P44" i="1" s="1"/>
  <c r="X44" i="1" l="1"/>
  <c r="Y44" i="1"/>
  <c r="N44" i="1"/>
  <c r="O44" i="1" s="1"/>
  <c r="P45" i="1" s="1"/>
  <c r="N45" i="1" l="1"/>
  <c r="O45" i="1" s="1"/>
  <c r="P46" i="1" s="1"/>
  <c r="Y45" i="1"/>
  <c r="X45" i="1"/>
  <c r="Y46" i="1" l="1"/>
  <c r="X46" i="1"/>
  <c r="N46" i="1"/>
  <c r="O46" i="1" s="1"/>
  <c r="P47" i="1" s="1"/>
  <c r="X47" i="1" l="1"/>
  <c r="N47" i="1"/>
  <c r="O47" i="1" s="1"/>
  <c r="P48" i="1" s="1"/>
  <c r="Y47" i="1"/>
  <c r="N48" i="1" l="1"/>
  <c r="O48" i="1" s="1"/>
  <c r="P49" i="1" s="1"/>
  <c r="Y48" i="1"/>
  <c r="X48" i="1"/>
  <c r="N49" i="1" l="1"/>
  <c r="O49" i="1" s="1"/>
  <c r="P50" i="1" s="1"/>
  <c r="Y49" i="1"/>
  <c r="X49" i="1"/>
  <c r="X50" i="1" l="1"/>
  <c r="Y50" i="1"/>
  <c r="N50" i="1"/>
  <c r="O50" i="1" s="1"/>
  <c r="P51" i="1" s="1"/>
  <c r="N51" i="1" l="1"/>
  <c r="O51" i="1" s="1"/>
  <c r="P52" i="1" s="1"/>
  <c r="Y51" i="1"/>
  <c r="X51" i="1"/>
  <c r="N52" i="1" l="1"/>
  <c r="O52" i="1" s="1"/>
  <c r="P53" i="1" s="1"/>
  <c r="Y52" i="1"/>
  <c r="X52" i="1"/>
  <c r="Y53" i="1" l="1"/>
  <c r="X53" i="1"/>
  <c r="N53" i="1"/>
  <c r="O53" i="1" s="1"/>
  <c r="P54" i="1" s="1"/>
  <c r="N54" i="1" l="1"/>
  <c r="O54" i="1" s="1"/>
  <c r="P55" i="1" s="1"/>
  <c r="Y54" i="1"/>
  <c r="X54" i="1"/>
  <c r="N55" i="1" l="1"/>
  <c r="O55" i="1" s="1"/>
  <c r="P56" i="1" s="1"/>
  <c r="Y55" i="1"/>
  <c r="X55" i="1"/>
  <c r="Y56" i="1" l="1"/>
  <c r="X56" i="1"/>
  <c r="N56" i="1"/>
  <c r="O56" i="1" s="1"/>
  <c r="P57" i="1" s="1"/>
  <c r="X57" i="1" l="1"/>
  <c r="N57" i="1"/>
  <c r="O57" i="1" s="1"/>
  <c r="P58" i="1" s="1"/>
  <c r="Y57" i="1"/>
  <c r="N58" i="1" l="1"/>
  <c r="O58" i="1" s="1"/>
  <c r="P59" i="1" s="1"/>
  <c r="Y58" i="1"/>
  <c r="X58" i="1"/>
  <c r="X59" i="1" l="1"/>
  <c r="Y59" i="1"/>
  <c r="N59" i="1"/>
  <c r="O59" i="1" s="1"/>
  <c r="P60" i="1" s="1"/>
  <c r="X60" i="1" l="1"/>
  <c r="N60" i="1"/>
  <c r="O60" i="1" s="1"/>
  <c r="P61" i="1" s="1"/>
  <c r="Y60" i="1"/>
  <c r="N61" i="1" l="1"/>
  <c r="O61" i="1" s="1"/>
  <c r="P62" i="1" s="1"/>
  <c r="Y61" i="1"/>
  <c r="X61" i="1"/>
  <c r="N62" i="1" l="1"/>
  <c r="O62" i="1" s="1"/>
  <c r="Y62" i="1"/>
  <c r="X62" i="1"/>
</calcChain>
</file>

<file path=xl/sharedStrings.xml><?xml version="1.0" encoding="utf-8"?>
<sst xmlns="http://schemas.openxmlformats.org/spreadsheetml/2006/main" count="107" uniqueCount="57">
  <si>
    <t>year</t>
  </si>
  <si>
    <t>experiment</t>
  </si>
  <si>
    <t>doy</t>
  </si>
  <si>
    <t>gddRate</t>
  </si>
  <si>
    <t>gddState</t>
  </si>
  <si>
    <t>radiation</t>
  </si>
  <si>
    <t>cycleCompletion</t>
  </si>
  <si>
    <t>dCsug/dt</t>
  </si>
  <si>
    <t>k</t>
  </si>
  <si>
    <t>k0</t>
  </si>
  <si>
    <t>carbon concentration in dry pericarp</t>
  </si>
  <si>
    <t>description</t>
  </si>
  <si>
    <t>γDW</t>
  </si>
  <si>
    <t>value</t>
  </si>
  <si>
    <t>k value when the relative growth rate is equal to 1</t>
  </si>
  <si>
    <t>ε</t>
  </si>
  <si>
    <t>exponential of the k function</t>
  </si>
  <si>
    <t>Wcmin</t>
  </si>
  <si>
    <t>Wcmax</t>
  </si>
  <si>
    <t>minimum water content in fruit</t>
  </si>
  <si>
    <t>maximum water content in fruit</t>
  </si>
  <si>
    <t>Wcincrease</t>
  </si>
  <si>
    <t>increase in water content</t>
  </si>
  <si>
    <t>TO FRESH WEIGHT</t>
  </si>
  <si>
    <t>TO DRY WEIGHT</t>
  </si>
  <si>
    <t>γsug</t>
  </si>
  <si>
    <t>carbon concentration in sugars</t>
  </si>
  <si>
    <t>WATER CONTENT</t>
  </si>
  <si>
    <t>PotRate</t>
  </si>
  <si>
    <t>ActRate</t>
  </si>
  <si>
    <t>completionPercentage</t>
  </si>
  <si>
    <t>Sensitivity water stress</t>
  </si>
  <si>
    <t>steepness sensitivity</t>
  </si>
  <si>
    <t>ksens</t>
  </si>
  <si>
    <t>midSensitivity</t>
  </si>
  <si>
    <t>midsens</t>
  </si>
  <si>
    <t>maxDecrease</t>
  </si>
  <si>
    <t>maximum water content decrease</t>
  </si>
  <si>
    <t>C rate</t>
  </si>
  <si>
    <t>DM rate</t>
  </si>
  <si>
    <t>water stress</t>
  </si>
  <si>
    <t>WC pot</t>
  </si>
  <si>
    <t>WC act</t>
  </si>
  <si>
    <t>DM fruit</t>
  </si>
  <si>
    <t>C sug (DM)</t>
  </si>
  <si>
    <t>FW pot</t>
  </si>
  <si>
    <t>FW act</t>
  </si>
  <si>
    <t>Sugar FW pot</t>
  </si>
  <si>
    <t>Sugar FW act</t>
  </si>
  <si>
    <t>acronym</t>
  </si>
  <si>
    <t>initial sugar</t>
  </si>
  <si>
    <t>initiali sugar concentration</t>
  </si>
  <si>
    <t>S</t>
  </si>
  <si>
    <t>M</t>
  </si>
  <si>
    <t>D</t>
  </si>
  <si>
    <t>k*Csug</t>
  </si>
  <si>
    <t>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</si>
</sst>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0" fontId="0" fillId="35" borderId="0" xfId="0" applyFill="1"/>
    <xf numFmtId="0" fontId="0" fillId="36" borderId="0" xfId="0" applyFill="1"/>
    <xf numFmtId="0" fontId="19" fillId="36" borderId="0" xfId="0" applyFont="1" applyFill="1"/>
    <xf numFmtId="2" fontId="20" fillId="36" borderId="0" xfId="0" applyNumberFormat="1" applyFont="1" applyFill="1"/>
    <xf numFmtId="2" fontId="16" fillId="36" borderId="0" xfId="0" applyNumberFormat="1" applyFont="1" applyFill="1"/>
    <xf numFmtId="0" fontId="0" fillId="37" borderId="0" xfId="0" applyFill="1"/>
    <xf numFmtId="2" fontId="0" fillId="37" borderId="0" xfId="0" applyNumberFormat="1" applyFill="1"/>
    <xf numFmtId="0" fontId="0" fillId="38" borderId="0" xfId="0" applyFill="1"/>
    <xf numFmtId="0" fontId="0" fillId="39" borderId="0" xfId="0" applyFill="1"/>
    <xf numFmtId="2" fontId="19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47969267535816"/>
          <c:y val="0.13693111143137576"/>
          <c:w val="0.72963833631171626"/>
          <c:h val="0.65277289094640967"/>
        </c:manualLayout>
      </c:layout>
      <c:lineChart>
        <c:grouping val="standard"/>
        <c:varyColors val="0"/>
        <c:ser>
          <c:idx val="1"/>
          <c:order val="0"/>
          <c:tx>
            <c:strRef>
              <c:f>testBrix2!$M$2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testBrix2!$M$3:$M$62</c:f>
              <c:numCache>
                <c:formatCode>General</c:formatCode>
                <c:ptCount val="60"/>
                <c:pt idx="0">
                  <c:v>4</c:v>
                </c:pt>
                <c:pt idx="1">
                  <c:v>1.6927100918853613</c:v>
                </c:pt>
                <c:pt idx="2">
                  <c:v>1.9605812267429037</c:v>
                </c:pt>
                <c:pt idx="3">
                  <c:v>1.4790717748579927</c:v>
                </c:pt>
                <c:pt idx="4">
                  <c:v>0.89542783870513343</c:v>
                </c:pt>
                <c:pt idx="5">
                  <c:v>0.72779670068699676</c:v>
                </c:pt>
                <c:pt idx="6">
                  <c:v>0.27683746435957052</c:v>
                </c:pt>
                <c:pt idx="7">
                  <c:v>0.30548260775959352</c:v>
                </c:pt>
                <c:pt idx="8">
                  <c:v>0.26041735052001208</c:v>
                </c:pt>
                <c:pt idx="9">
                  <c:v>0.1990739400890916</c:v>
                </c:pt>
                <c:pt idx="10">
                  <c:v>0.18462943322300035</c:v>
                </c:pt>
                <c:pt idx="11">
                  <c:v>0.15535458649233683</c:v>
                </c:pt>
                <c:pt idx="12">
                  <c:v>0.15858590522885171</c:v>
                </c:pt>
                <c:pt idx="13">
                  <c:v>0.12707971162799675</c:v>
                </c:pt>
                <c:pt idx="14">
                  <c:v>0.11431889358490684</c:v>
                </c:pt>
                <c:pt idx="15">
                  <c:v>8.085587777682704E-2</c:v>
                </c:pt>
                <c:pt idx="16">
                  <c:v>4.8251348248577013E-2</c:v>
                </c:pt>
                <c:pt idx="17">
                  <c:v>9.7310494704416564E-2</c:v>
                </c:pt>
                <c:pt idx="18">
                  <c:v>4.6981476345524978E-2</c:v>
                </c:pt>
                <c:pt idx="19">
                  <c:v>3.9975221690691291E-4</c:v>
                </c:pt>
                <c:pt idx="20">
                  <c:v>3.9084332925318124E-3</c:v>
                </c:pt>
                <c:pt idx="21">
                  <c:v>2.9388552379462998E-2</c:v>
                </c:pt>
                <c:pt idx="22">
                  <c:v>2.6129612463082198E-2</c:v>
                </c:pt>
                <c:pt idx="23">
                  <c:v>2.4350212235168169E-2</c:v>
                </c:pt>
                <c:pt idx="24">
                  <c:v>4.984863353122708E-2</c:v>
                </c:pt>
                <c:pt idx="25">
                  <c:v>5.4788289620050161E-2</c:v>
                </c:pt>
                <c:pt idx="26">
                  <c:v>3.1691108841084066E-2</c:v>
                </c:pt>
                <c:pt idx="27">
                  <c:v>3.8609715851789579E-2</c:v>
                </c:pt>
                <c:pt idx="28">
                  <c:v>3.3560502147279458E-2</c:v>
                </c:pt>
                <c:pt idx="29">
                  <c:v>2.9408805431578245E-2</c:v>
                </c:pt>
                <c:pt idx="30">
                  <c:v>2.4545047239744065E-2</c:v>
                </c:pt>
                <c:pt idx="31">
                  <c:v>3.5202850504640379E-2</c:v>
                </c:pt>
                <c:pt idx="32">
                  <c:v>2.0896574045627541E-2</c:v>
                </c:pt>
                <c:pt idx="33">
                  <c:v>1.6827291797435372E-2</c:v>
                </c:pt>
                <c:pt idx="34">
                  <c:v>2.0134949171815519E-2</c:v>
                </c:pt>
                <c:pt idx="35">
                  <c:v>2.4679254296417368E-2</c:v>
                </c:pt>
                <c:pt idx="36">
                  <c:v>2.8487316255060492E-2</c:v>
                </c:pt>
                <c:pt idx="37">
                  <c:v>2.3925531408878781E-2</c:v>
                </c:pt>
                <c:pt idx="38">
                  <c:v>1.4467231027761712E-2</c:v>
                </c:pt>
                <c:pt idx="39">
                  <c:v>6.0012387602880217E-3</c:v>
                </c:pt>
                <c:pt idx="40">
                  <c:v>2.923199182995645E-2</c:v>
                </c:pt>
                <c:pt idx="41">
                  <c:v>2.9324966605067795E-2</c:v>
                </c:pt>
                <c:pt idx="42">
                  <c:v>1.8787637846209505E-2</c:v>
                </c:pt>
                <c:pt idx="43">
                  <c:v>2.3035341288171123E-2</c:v>
                </c:pt>
                <c:pt idx="44">
                  <c:v>2.001663963427187E-2</c:v>
                </c:pt>
                <c:pt idx="45">
                  <c:v>3.6827882203424346E-2</c:v>
                </c:pt>
                <c:pt idx="46">
                  <c:v>2.2183623288829217E-2</c:v>
                </c:pt>
                <c:pt idx="47">
                  <c:v>1.3786775478088866E-2</c:v>
                </c:pt>
                <c:pt idx="48">
                  <c:v>9.5292467329283464E-3</c:v>
                </c:pt>
                <c:pt idx="49">
                  <c:v>3.9176050227430178E-3</c:v>
                </c:pt>
                <c:pt idx="50">
                  <c:v>3.4784564828040389E-3</c:v>
                </c:pt>
                <c:pt idx="51">
                  <c:v>3.089249652917125E-3</c:v>
                </c:pt>
                <c:pt idx="52">
                  <c:v>2.7438559730840685E-3</c:v>
                </c:pt>
                <c:pt idx="53">
                  <c:v>4.7859072050677369E-3</c:v>
                </c:pt>
                <c:pt idx="54">
                  <c:v>1.2097998143033598E-2</c:v>
                </c:pt>
                <c:pt idx="55">
                  <c:v>6.884977495475785E-3</c:v>
                </c:pt>
                <c:pt idx="56">
                  <c:v>7.4905376834890633E-3</c:v>
                </c:pt>
                <c:pt idx="57">
                  <c:v>4.7575877242147123E-3</c:v>
                </c:pt>
                <c:pt idx="58">
                  <c:v>3.3969872813804833E-3</c:v>
                </c:pt>
                <c:pt idx="59">
                  <c:v>1.4388416729923879E-3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E-4B7E-8A3A-10DD796B9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083824"/>
        <c:axId val="935093808"/>
      </c:lineChart>
      <c:catAx>
        <c:axId val="93508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93808"/>
        <c:crosses val="autoZero"/>
        <c:auto val="1"/>
        <c:lblAlgn val="ctr"/>
        <c:lblOffset val="100"/>
        <c:noMultiLvlLbl val="0"/>
      </c:catAx>
      <c:valAx>
        <c:axId val="9350938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4320436156701"/>
          <c:y val="1.9315183635124713E-2"/>
          <c:w val="0.32763217909155734"/>
          <c:h val="0.1266849984240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4656179063903"/>
          <c:y val="0.18560185185185185"/>
          <c:w val="0.789619593474665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'testBrix2 (2)'!$J$2</c:f>
              <c:strCache>
                <c:ptCount val="1"/>
                <c:pt idx="0">
                  <c:v>DM fruit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(2)'!$J$3:$J$62</c:f>
              <c:numCache>
                <c:formatCode>General</c:formatCode>
                <c:ptCount val="60"/>
                <c:pt idx="0">
                  <c:v>1.5944806932765601</c:v>
                </c:pt>
                <c:pt idx="1">
                  <c:v>6.8389265373402699</c:v>
                </c:pt>
                <c:pt idx="2">
                  <c:v>8.0139161415477407</c:v>
                </c:pt>
                <c:pt idx="3">
                  <c:v>9.7461628724363401</c:v>
                </c:pt>
                <c:pt idx="4">
                  <c:v>15.9594031120472</c:v>
                </c:pt>
                <c:pt idx="5">
                  <c:v>23.545754635859002</c:v>
                </c:pt>
                <c:pt idx="6">
                  <c:v>29.863982750247299</c:v>
                </c:pt>
                <c:pt idx="7">
                  <c:v>34.336263024345399</c:v>
                </c:pt>
                <c:pt idx="8">
                  <c:v>37.140943663155298</c:v>
                </c:pt>
                <c:pt idx="9">
                  <c:v>37.140943663155298</c:v>
                </c:pt>
                <c:pt idx="10">
                  <c:v>37.140943663155298</c:v>
                </c:pt>
                <c:pt idx="11">
                  <c:v>41.780060855667799</c:v>
                </c:pt>
                <c:pt idx="12">
                  <c:v>45.826867114077899</c:v>
                </c:pt>
                <c:pt idx="13">
                  <c:v>52.697629206198201</c:v>
                </c:pt>
                <c:pt idx="14">
                  <c:v>58.666817349805001</c:v>
                </c:pt>
                <c:pt idx="15">
                  <c:v>64.017209597638498</c:v>
                </c:pt>
                <c:pt idx="16">
                  <c:v>69.418413422377597</c:v>
                </c:pt>
                <c:pt idx="17">
                  <c:v>75.590835646801295</c:v>
                </c:pt>
                <c:pt idx="18">
                  <c:v>80.284897899430007</c:v>
                </c:pt>
                <c:pt idx="19">
                  <c:v>84.027265928179006</c:v>
                </c:pt>
                <c:pt idx="20">
                  <c:v>87.649235555341804</c:v>
                </c:pt>
                <c:pt idx="21">
                  <c:v>93.751742220410407</c:v>
                </c:pt>
                <c:pt idx="22">
                  <c:v>100.013024087956</c:v>
                </c:pt>
                <c:pt idx="23">
                  <c:v>106.113491814105</c:v>
                </c:pt>
                <c:pt idx="24">
                  <c:v>111.798062124216</c:v>
                </c:pt>
                <c:pt idx="25">
                  <c:v>117.084862136578</c:v>
                </c:pt>
                <c:pt idx="26">
                  <c:v>121.955933024931</c:v>
                </c:pt>
                <c:pt idx="27">
                  <c:v>125.49965035463001</c:v>
                </c:pt>
                <c:pt idx="28">
                  <c:v>128.233216730583</c:v>
                </c:pt>
                <c:pt idx="29">
                  <c:v>132.958455707117</c:v>
                </c:pt>
                <c:pt idx="30">
                  <c:v>137.911674766175</c:v>
                </c:pt>
                <c:pt idx="31">
                  <c:v>143.860085414472</c:v>
                </c:pt>
                <c:pt idx="32">
                  <c:v>148.43644572902301</c:v>
                </c:pt>
                <c:pt idx="33">
                  <c:v>149.96949605742901</c:v>
                </c:pt>
                <c:pt idx="34">
                  <c:v>150.28435506837201</c:v>
                </c:pt>
                <c:pt idx="35">
                  <c:v>151.430773790475</c:v>
                </c:pt>
                <c:pt idx="36">
                  <c:v>153.16231594858201</c:v>
                </c:pt>
                <c:pt idx="37">
                  <c:v>158.194203371035</c:v>
                </c:pt>
                <c:pt idx="38">
                  <c:v>162.84582890807101</c:v>
                </c:pt>
                <c:pt idx="39">
                  <c:v>165.76093001089799</c:v>
                </c:pt>
                <c:pt idx="40">
                  <c:v>166.167037587522</c:v>
                </c:pt>
                <c:pt idx="41">
                  <c:v>170.80020480662799</c:v>
                </c:pt>
                <c:pt idx="42">
                  <c:v>175.493297474028</c:v>
                </c:pt>
                <c:pt idx="43">
                  <c:v>176.55516952753899</c:v>
                </c:pt>
                <c:pt idx="44">
                  <c:v>179.22807856217699</c:v>
                </c:pt>
                <c:pt idx="45">
                  <c:v>183.386519238207</c:v>
                </c:pt>
                <c:pt idx="46">
                  <c:v>187.018932901048</c:v>
                </c:pt>
                <c:pt idx="47">
                  <c:v>189.68642359034399</c:v>
                </c:pt>
                <c:pt idx="48">
                  <c:v>194.13381672329501</c:v>
                </c:pt>
                <c:pt idx="49">
                  <c:v>199.551276513717</c:v>
                </c:pt>
                <c:pt idx="50">
                  <c:v>206.00993157894601</c:v>
                </c:pt>
                <c:pt idx="51">
                  <c:v>210.45361357100001</c:v>
                </c:pt>
                <c:pt idx="52">
                  <c:v>214.20004509288</c:v>
                </c:pt>
                <c:pt idx="53">
                  <c:v>220.451306590267</c:v>
                </c:pt>
                <c:pt idx="54">
                  <c:v>225.84682784058401</c:v>
                </c:pt>
                <c:pt idx="55">
                  <c:v>229.83874360014701</c:v>
                </c:pt>
                <c:pt idx="56">
                  <c:v>235.07241471906801</c:v>
                </c:pt>
                <c:pt idx="57">
                  <c:v>240.49895739450599</c:v>
                </c:pt>
                <c:pt idx="58">
                  <c:v>246.45318937964799</c:v>
                </c:pt>
                <c:pt idx="59">
                  <c:v>248.33990224258201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8-4068-A5F8-EBD6EA301CAC}"/>
            </c:ext>
          </c:extLst>
        </c:ser>
        <c:ser>
          <c:idx val="3"/>
          <c:order val="1"/>
          <c:tx>
            <c:strRef>
              <c:f>'testBrix2 (2)'!$O$2</c:f>
              <c:strCache>
                <c:ptCount val="1"/>
                <c:pt idx="0">
                  <c:v>C sug (DM)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(2)'!$O$3:$O$62</c:f>
              <c:numCache>
                <c:formatCode>General</c:formatCode>
                <c:ptCount val="60"/>
                <c:pt idx="0">
                  <c:v>0</c:v>
                </c:pt>
                <c:pt idx="1">
                  <c:v>0.10350272087502577</c:v>
                </c:pt>
                <c:pt idx="2">
                  <c:v>1.8639647596063194</c:v>
                </c:pt>
                <c:pt idx="3">
                  <c:v>5.1887261540635583</c:v>
                </c:pt>
                <c:pt idx="4">
                  <c:v>8.669670331351071</c:v>
                </c:pt>
                <c:pt idx="5">
                  <c:v>13.055734243004022</c:v>
                </c:pt>
                <c:pt idx="6">
                  <c:v>15.578129975430992</c:v>
                </c:pt>
                <c:pt idx="7">
                  <c:v>18.84179018386579</c:v>
                </c:pt>
                <c:pt idx="8">
                  <c:v>22.25404122025774</c:v>
                </c:pt>
                <c:pt idx="9">
                  <c:v>25.416936725017663</c:v>
                </c:pt>
                <c:pt idx="10">
                  <c:v>28.746363717211146</c:v>
                </c:pt>
                <c:pt idx="11">
                  <c:v>32.062078960144852</c:v>
                </c:pt>
                <c:pt idx="12">
                  <c:v>35.816736647614889</c:v>
                </c:pt>
                <c:pt idx="13">
                  <c:v>39.368208675314335</c:v>
                </c:pt>
                <c:pt idx="14">
                  <c:v>42.961722569461536</c:v>
                </c:pt>
                <c:pt idx="15">
                  <c:v>45.958319539843735</c:v>
                </c:pt>
                <c:pt idx="16">
                  <c:v>48.121766378593392</c:v>
                </c:pt>
                <c:pt idx="17">
                  <c:v>51.976902713573061</c:v>
                </c:pt>
                <c:pt idx="18">
                  <c:v>54.354895489670184</c:v>
                </c:pt>
                <c:pt idx="19">
                  <c:v>54.428750201722302</c:v>
                </c:pt>
                <c:pt idx="20">
                  <c:v>54.822178643902689</c:v>
                </c:pt>
                <c:pt idx="21">
                  <c:v>56.582940340732883</c:v>
                </c:pt>
                <c:pt idx="22">
                  <c:v>58.244506763032369</c:v>
                </c:pt>
                <c:pt idx="23">
                  <c:v>59.864120522743157</c:v>
                </c:pt>
                <c:pt idx="24">
                  <c:v>62.709808065218894</c:v>
                </c:pt>
                <c:pt idx="25">
                  <c:v>65.894850571727815</c:v>
                </c:pt>
                <c:pt idx="26">
                  <c:v>68.098207620866674</c:v>
                </c:pt>
                <c:pt idx="27">
                  <c:v>70.731083755424493</c:v>
                </c:pt>
                <c:pt idx="28">
                  <c:v>73.182257661205412</c:v>
                </c:pt>
                <c:pt idx="29">
                  <c:v>75.472186518459921</c:v>
                </c:pt>
                <c:pt idx="30">
                  <c:v>77.529436817552678</c:v>
                </c:pt>
                <c:pt idx="31">
                  <c:v>80.293789542950876</c:v>
                </c:pt>
                <c:pt idx="32">
                  <c:v>82.224477182045021</c:v>
                </c:pt>
                <c:pt idx="33">
                  <c:v>83.902800906652217</c:v>
                </c:pt>
                <c:pt idx="34">
                  <c:v>85.856066506573967</c:v>
                </c:pt>
                <c:pt idx="35">
                  <c:v>88.177572346894507</c:v>
                </c:pt>
                <c:pt idx="36">
                  <c:v>90.821810173345781</c:v>
                </c:pt>
                <c:pt idx="37">
                  <c:v>93.179345317003268</c:v>
                </c:pt>
                <c:pt idx="38">
                  <c:v>94.813884801128495</c:v>
                </c:pt>
                <c:pt idx="39">
                  <c:v>95.664298087666921</c:v>
                </c:pt>
                <c:pt idx="40">
                  <c:v>98.447015597704777</c:v>
                </c:pt>
                <c:pt idx="41">
                  <c:v>101.31474364395888</c:v>
                </c:pt>
                <c:pt idx="42">
                  <c:v>103.41542724226119</c:v>
                </c:pt>
                <c:pt idx="43">
                  <c:v>105.91007634228835</c:v>
                </c:pt>
                <c:pt idx="44">
                  <c:v>108.20835300779827</c:v>
                </c:pt>
                <c:pt idx="45">
                  <c:v>111.91680307396477</c:v>
                </c:pt>
                <c:pt idx="46">
                  <c:v>114.51690168108651</c:v>
                </c:pt>
                <c:pt idx="47">
                  <c:v>116.35904712482167</c:v>
                </c:pt>
                <c:pt idx="48">
                  <c:v>117.76194290012886</c:v>
                </c:pt>
                <c:pt idx="49">
                  <c:v>118.48357182613253</c:v>
                </c:pt>
                <c:pt idx="50">
                  <c:v>119.13553798187014</c:v>
                </c:pt>
                <c:pt idx="51">
                  <c:v>119.72405950083009</c:v>
                </c:pt>
                <c:pt idx="52">
                  <c:v>120.25486044203824</c:v>
                </c:pt>
                <c:pt idx="53">
                  <c:v>121.04614339046471</c:v>
                </c:pt>
                <c:pt idx="54">
                  <c:v>122.63043238573597</c:v>
                </c:pt>
                <c:pt idx="55">
                  <c:v>123.68846100217893</c:v>
                </c:pt>
                <c:pt idx="56">
                  <c:v>124.8165844712868</c:v>
                </c:pt>
                <c:pt idx="57">
                  <c:v>125.61998928668353</c:v>
                </c:pt>
                <c:pt idx="58">
                  <c:v>126.2412131125492</c:v>
                </c:pt>
                <c:pt idx="59">
                  <c:v>126.56569110469862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8-4068-A5F8-EBD6EA30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52832"/>
        <c:axId val="1607039936"/>
      </c:lineChart>
      <c:catAx>
        <c:axId val="16070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39936"/>
        <c:crosses val="autoZero"/>
        <c:auto val="1"/>
        <c:lblAlgn val="ctr"/>
        <c:lblOffset val="100"/>
        <c:noMultiLvlLbl val="0"/>
      </c:catAx>
      <c:valAx>
        <c:axId val="160703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15774578680285"/>
          <c:y val="3.1822287137712096E-2"/>
          <c:w val="0.5670860267425416"/>
          <c:h val="0.1046106969434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7595191986178"/>
          <c:y val="0.11867362990719234"/>
          <c:w val="0.71878178290793571"/>
          <c:h val="0.67103037247059316"/>
        </c:manualLayout>
      </c:layout>
      <c:lineChart>
        <c:grouping val="standard"/>
        <c:varyColors val="0"/>
        <c:ser>
          <c:idx val="0"/>
          <c:order val="0"/>
          <c:tx>
            <c:strRef>
              <c:f>'testBrix2 (2)'!$U$2</c:f>
              <c:strCache>
                <c:ptCount val="1"/>
                <c:pt idx="0">
                  <c:v>FW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(2)'!$U$3:$U$62</c:f>
              <c:numCache>
                <c:formatCode>General</c:formatCode>
                <c:ptCount val="60"/>
                <c:pt idx="0">
                  <c:v>2.2783163841919314</c:v>
                </c:pt>
                <c:pt idx="1">
                  <c:v>11.096820388494658</c:v>
                </c:pt>
                <c:pt idx="2">
                  <c:v>14.716370740797014</c:v>
                </c:pt>
                <c:pt idx="3">
                  <c:v>20.299538119061214</c:v>
                </c:pt>
                <c:pt idx="4">
                  <c:v>37.616037802852453</c:v>
                </c:pt>
                <c:pt idx="5">
                  <c:v>62.553704671183709</c:v>
                </c:pt>
                <c:pt idx="6">
                  <c:v>88.778020542580975</c:v>
                </c:pt>
                <c:pt idx="7">
                  <c:v>112.9436601664342</c:v>
                </c:pt>
                <c:pt idx="8">
                  <c:v>134.68911043224298</c:v>
                </c:pt>
                <c:pt idx="9">
                  <c:v>145.53079573963396</c:v>
                </c:pt>
                <c:pt idx="10">
                  <c:v>154.65121876714716</c:v>
                </c:pt>
                <c:pt idx="11">
                  <c:v>189.22708229518892</c:v>
                </c:pt>
                <c:pt idx="12">
                  <c:v>225.82241234420835</c:v>
                </c:pt>
                <c:pt idx="13">
                  <c:v>280.47139099251075</c:v>
                </c:pt>
                <c:pt idx="14">
                  <c:v>334.36328508871344</c:v>
                </c:pt>
                <c:pt idx="15">
                  <c:v>387.54077170799906</c:v>
                </c:pt>
                <c:pt idx="16">
                  <c:v>444.45786296555076</c:v>
                </c:pt>
                <c:pt idx="17">
                  <c:v>509.97313117955468</c:v>
                </c:pt>
                <c:pt idx="18">
                  <c:v>568.53317157106062</c:v>
                </c:pt>
                <c:pt idx="19">
                  <c:v>620.15217690780742</c:v>
                </c:pt>
                <c:pt idx="20">
                  <c:v>671.71170843247023</c:v>
                </c:pt>
                <c:pt idx="21">
                  <c:v>741.81271075298037</c:v>
                </c:pt>
                <c:pt idx="22">
                  <c:v>816.24307423493644</c:v>
                </c:pt>
                <c:pt idx="23">
                  <c:v>890.08906324575105</c:v>
                </c:pt>
                <c:pt idx="24">
                  <c:v>960.0581797891374</c:v>
                </c:pt>
                <c:pt idx="25">
                  <c:v>1026.4887326390892</c:v>
                </c:pt>
                <c:pt idx="26">
                  <c:v>1089.0469157434707</c:v>
                </c:pt>
                <c:pt idx="27">
                  <c:v>1137.9476116225153</c:v>
                </c:pt>
                <c:pt idx="28">
                  <c:v>1177.0371770494851</c:v>
                </c:pt>
                <c:pt idx="29">
                  <c:v>1232.9554940047078</c:v>
                </c:pt>
                <c:pt idx="30">
                  <c:v>1291.3030701791306</c:v>
                </c:pt>
                <c:pt idx="31">
                  <c:v>1359.6822897748398</c:v>
                </c:pt>
                <c:pt idx="32">
                  <c:v>1414.4077675420524</c:v>
                </c:pt>
                <c:pt idx="33">
                  <c:v>1438.9852532659818</c:v>
                </c:pt>
                <c:pt idx="34">
                  <c:v>1450.4674035759745</c:v>
                </c:pt>
                <c:pt idx="35">
                  <c:v>1468.8296178060625</c:v>
                </c:pt>
                <c:pt idx="36">
                  <c:v>1492.0127682960149</c:v>
                </c:pt>
                <c:pt idx="37">
                  <c:v>1546.8289977795844</c:v>
                </c:pt>
                <c:pt idx="38">
                  <c:v>1597.4858885699746</c:v>
                </c:pt>
                <c:pt idx="39">
                  <c:v>1630.4446046473824</c:v>
                </c:pt>
                <c:pt idx="40">
                  <c:v>1637.8779591555269</c:v>
                </c:pt>
                <c:pt idx="41">
                  <c:v>1687.0456439060838</c:v>
                </c:pt>
                <c:pt idx="42">
                  <c:v>1736.5474374498326</c:v>
                </c:pt>
                <c:pt idx="43">
                  <c:v>1749.6333587595982</c:v>
                </c:pt>
                <c:pt idx="44">
                  <c:v>1778.0856022313719</c:v>
                </c:pt>
                <c:pt idx="45">
                  <c:v>1821.4478122584917</c:v>
                </c:pt>
                <c:pt idx="46">
                  <c:v>1859.3875312749014</c:v>
                </c:pt>
                <c:pt idx="47">
                  <c:v>1887.3096829030917</c:v>
                </c:pt>
                <c:pt idx="48">
                  <c:v>1932.7617575797931</c:v>
                </c:pt>
                <c:pt idx="49">
                  <c:v>1987.8221170703637</c:v>
                </c:pt>
                <c:pt idx="50">
                  <c:v>2053.3102139395264</c:v>
                </c:pt>
                <c:pt idx="51">
                  <c:v>2098.4198802790138</c:v>
                </c:pt>
                <c:pt idx="52">
                  <c:v>2136.5387920868884</c:v>
                </c:pt>
                <c:pt idx="53">
                  <c:v>2199.6684301451373</c:v>
                </c:pt>
                <c:pt idx="54">
                  <c:v>2254.1878411071489</c:v>
                </c:pt>
                <c:pt idx="55">
                  <c:v>2294.5134411311574</c:v>
                </c:pt>
                <c:pt idx="56">
                  <c:v>2347.2445812732035</c:v>
                </c:pt>
                <c:pt idx="57">
                  <c:v>2401.9147990914257</c:v>
                </c:pt>
                <c:pt idx="58">
                  <c:v>2461.8277928025923</c:v>
                </c:pt>
                <c:pt idx="59">
                  <c:v>2481.0613590712892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0-414C-A88A-02813F4811D1}"/>
            </c:ext>
          </c:extLst>
        </c:ser>
        <c:ser>
          <c:idx val="1"/>
          <c:order val="1"/>
          <c:tx>
            <c:strRef>
              <c:f>'testBrix2 (2)'!$V$2</c:f>
              <c:strCache>
                <c:ptCount val="1"/>
                <c:pt idx="0">
                  <c:v>FW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(2)'!$V$3:$V$62</c:f>
              <c:numCache>
                <c:formatCode>General</c:formatCode>
                <c:ptCount val="60"/>
                <c:pt idx="0">
                  <c:v>2.2783022342408374</c:v>
                </c:pt>
                <c:pt idx="1">
                  <c:v>11.096636653204641</c:v>
                </c:pt>
                <c:pt idx="2">
                  <c:v>14.715880432471566</c:v>
                </c:pt>
                <c:pt idx="3">
                  <c:v>20.298524803063099</c:v>
                </c:pt>
                <c:pt idx="4">
                  <c:v>37.613132734279368</c:v>
                </c:pt>
                <c:pt idx="5">
                  <c:v>62.546502897745562</c:v>
                </c:pt>
                <c:pt idx="6">
                  <c:v>88.76274669241819</c:v>
                </c:pt>
                <c:pt idx="7">
                  <c:v>112.91482919313844</c:v>
                </c:pt>
                <c:pt idx="8">
                  <c:v>134.63834720033745</c:v>
                </c:pt>
                <c:pt idx="9">
                  <c:v>145.45245378816617</c:v>
                </c:pt>
                <c:pt idx="10">
                  <c:v>154.54635893366077</c:v>
                </c:pt>
                <c:pt idx="11">
                  <c:v>189.05777652615325</c:v>
                </c:pt>
                <c:pt idx="12">
                  <c:v>225.55012085426605</c:v>
                </c:pt>
                <c:pt idx="13">
                  <c:v>280.01124510517241</c:v>
                </c:pt>
                <c:pt idx="14">
                  <c:v>333.6180971154854</c:v>
                </c:pt>
                <c:pt idx="15">
                  <c:v>386.37708140804352</c:v>
                </c:pt>
                <c:pt idx="16">
                  <c:v>442.67248865010805</c:v>
                </c:pt>
                <c:pt idx="17">
                  <c:v>507.42782489954868</c:v>
                </c:pt>
                <c:pt idx="18">
                  <c:v>564.96415378299412</c:v>
                </c:pt>
                <c:pt idx="19">
                  <c:v>615.23725915745115</c:v>
                </c:pt>
                <c:pt idx="20">
                  <c:v>664.98392959333887</c:v>
                </c:pt>
                <c:pt idx="21">
                  <c:v>732.49673934912687</c:v>
                </c:pt>
                <c:pt idx="22">
                  <c:v>803.45735882827876</c:v>
                </c:pt>
                <c:pt idx="23">
                  <c:v>872.9121557936445</c:v>
                </c:pt>
                <c:pt idx="24">
                  <c:v>938.35728322363445</c:v>
                </c:pt>
                <c:pt idx="25">
                  <c:v>999.16584265047936</c:v>
                </c:pt>
                <c:pt idx="26">
                  <c:v>1054.9195637341925</c:v>
                </c:pt>
                <c:pt idx="27">
                  <c:v>1096.0849974842956</c:v>
                </c:pt>
                <c:pt idx="28">
                  <c:v>1126.4988147175172</c:v>
                </c:pt>
                <c:pt idx="29">
                  <c:v>1171.7487932525748</c:v>
                </c:pt>
                <c:pt idx="30">
                  <c:v>1217.5415568730023</c:v>
                </c:pt>
                <c:pt idx="31">
                  <c:v>1273.2411255794932</c:v>
                </c:pt>
                <c:pt idx="32">
                  <c:v>1314.4710562742014</c:v>
                </c:pt>
                <c:pt idx="33">
                  <c:v>1326.5081116953945</c:v>
                </c:pt>
                <c:pt idx="34">
                  <c:v>1325.5355145676945</c:v>
                </c:pt>
                <c:pt idx="35">
                  <c:v>1329.9465879975492</c:v>
                </c:pt>
                <c:pt idx="36">
                  <c:v>1337.6690939312784</c:v>
                </c:pt>
                <c:pt idx="37">
                  <c:v>1376.3140879091993</c:v>
                </c:pt>
                <c:pt idx="38">
                  <c:v>1409.6169567312998</c:v>
                </c:pt>
                <c:pt idx="39">
                  <c:v>1425.8970371841751</c:v>
                </c:pt>
                <c:pt idx="40">
                  <c:v>1419.0574878155383</c:v>
                </c:pt>
                <c:pt idx="41">
                  <c:v>1447.3200401281924</c:v>
                </c:pt>
                <c:pt idx="42">
                  <c:v>1474.5046631913867</c:v>
                </c:pt>
                <c:pt idx="43">
                  <c:v>1469.8775111371688</c:v>
                </c:pt>
                <c:pt idx="44">
                  <c:v>1477.5711771495887</c:v>
                </c:pt>
                <c:pt idx="45">
                  <c:v>1500.6769078535681</c:v>
                </c:pt>
                <c:pt idx="46">
                  <c:v>1518.08715644571</c:v>
                </c:pt>
                <c:pt idx="47">
                  <c:v>1526.3026643307958</c:v>
                </c:pt>
                <c:pt idx="48">
                  <c:v>1547.6582061637423</c:v>
                </c:pt>
                <c:pt idx="49">
                  <c:v>1575.4666516632851</c:v>
                </c:pt>
                <c:pt idx="50">
                  <c:v>1610.1645192634508</c:v>
                </c:pt>
                <c:pt idx="51">
                  <c:v>1627.721660789088</c:v>
                </c:pt>
                <c:pt idx="52">
                  <c:v>1638.9394911224849</c:v>
                </c:pt>
                <c:pt idx="53">
                  <c:v>1668.3339307622362</c:v>
                </c:pt>
                <c:pt idx="54">
                  <c:v>1690.6264671245046</c:v>
                </c:pt>
                <c:pt idx="55">
                  <c:v>1701.545653321157</c:v>
                </c:pt>
                <c:pt idx="56">
                  <c:v>1720.800568135239</c:v>
                </c:pt>
                <c:pt idx="57">
                  <c:v>1740.6363102706432</c:v>
                </c:pt>
                <c:pt idx="58">
                  <c:v>1763.4697814892802</c:v>
                </c:pt>
                <c:pt idx="59">
                  <c:v>1756.6850599239067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0-414C-A88A-02813F48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796656"/>
        <c:axId val="1511793744"/>
      </c:lineChart>
      <c:lineChart>
        <c:grouping val="standard"/>
        <c:varyColors val="0"/>
        <c:ser>
          <c:idx val="2"/>
          <c:order val="2"/>
          <c:tx>
            <c:strRef>
              <c:f>'testBrix2 (2)'!$K$2</c:f>
              <c:strCache>
                <c:ptCount val="1"/>
                <c:pt idx="0">
                  <c:v>water stress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(2)'!$K$3:$K$62</c:f>
              <c:numCache>
                <c:formatCode>General</c:formatCode>
                <c:ptCount val="60"/>
                <c:pt idx="0">
                  <c:v>0.72658275803433703</c:v>
                </c:pt>
                <c:pt idx="1">
                  <c:v>0.688137903260437</c:v>
                </c:pt>
                <c:pt idx="2">
                  <c:v>0.64202279782479799</c:v>
                </c:pt>
                <c:pt idx="3">
                  <c:v>0.77924059087070296</c:v>
                </c:pt>
                <c:pt idx="4">
                  <c:v>0.72015314716240397</c:v>
                </c:pt>
                <c:pt idx="5">
                  <c:v>0.71811892574707503</c:v>
                </c:pt>
                <c:pt idx="6">
                  <c:v>0.67346122827221</c:v>
                </c:pt>
                <c:pt idx="7">
                  <c:v>0.62278840606191299</c:v>
                </c:pt>
                <c:pt idx="8">
                  <c:v>0.57212133557182598</c:v>
                </c:pt>
                <c:pt idx="9">
                  <c:v>0.52467345175996505</c:v>
                </c:pt>
                <c:pt idx="10">
                  <c:v>0.675962305493646</c:v>
                </c:pt>
                <c:pt idx="11">
                  <c:v>0.62315829024916702</c:v>
                </c:pt>
                <c:pt idx="12">
                  <c:v>0.56814494635313895</c:v>
                </c:pt>
                <c:pt idx="13">
                  <c:v>0.50675150670588998</c:v>
                </c:pt>
                <c:pt idx="14">
                  <c:v>0.451467441401742</c:v>
                </c:pt>
                <c:pt idx="15">
                  <c:v>0.400840697280611</c:v>
                </c:pt>
                <c:pt idx="16">
                  <c:v>0.35391114914905097</c:v>
                </c:pt>
                <c:pt idx="17">
                  <c:v>0.52415426128643605</c:v>
                </c:pt>
                <c:pt idx="18">
                  <c:v>0.46614797971626398</c:v>
                </c:pt>
                <c:pt idx="19">
                  <c:v>0.406943804922409</c:v>
                </c:pt>
                <c:pt idx="20">
                  <c:v>0.356804960393721</c:v>
                </c:pt>
                <c:pt idx="21">
                  <c:v>0.31788777529890699</c:v>
                </c:pt>
                <c:pt idx="22">
                  <c:v>0.29076043551088998</c:v>
                </c:pt>
                <c:pt idx="23">
                  <c:v>0.28147878419327399</c:v>
                </c:pt>
                <c:pt idx="24">
                  <c:v>0.44325929175061402</c:v>
                </c:pt>
                <c:pt idx="25">
                  <c:v>0.392487750223043</c:v>
                </c:pt>
                <c:pt idx="26">
                  <c:v>0.35855846869843799</c:v>
                </c:pt>
                <c:pt idx="27">
                  <c:v>0.321163891375147</c:v>
                </c:pt>
                <c:pt idx="28">
                  <c:v>0.28577246112531501</c:v>
                </c:pt>
                <c:pt idx="29">
                  <c:v>0.26933475203988</c:v>
                </c:pt>
                <c:pt idx="30">
                  <c:v>0.23829012495983801</c:v>
                </c:pt>
                <c:pt idx="31">
                  <c:v>0.39902218598418099</c:v>
                </c:pt>
                <c:pt idx="32">
                  <c:v>0.37404480883505598</c:v>
                </c:pt>
                <c:pt idx="33">
                  <c:v>0.36518424717831899</c:v>
                </c:pt>
                <c:pt idx="34">
                  <c:v>0.348802716151356</c:v>
                </c:pt>
                <c:pt idx="35">
                  <c:v>0.33002937829359902</c:v>
                </c:pt>
                <c:pt idx="36">
                  <c:v>0.30693948158630102</c:v>
                </c:pt>
                <c:pt idx="37">
                  <c:v>0.488237541252866</c:v>
                </c:pt>
                <c:pt idx="38">
                  <c:v>0.4504347882802</c:v>
                </c:pt>
                <c:pt idx="39">
                  <c:v>0.41653193223073498</c:v>
                </c:pt>
                <c:pt idx="40">
                  <c:v>0.39318111177440201</c:v>
                </c:pt>
                <c:pt idx="41">
                  <c:v>0.369045994086377</c:v>
                </c:pt>
                <c:pt idx="42">
                  <c:v>0.34417954461903799</c:v>
                </c:pt>
                <c:pt idx="43">
                  <c:v>0.32354410738699402</c:v>
                </c:pt>
                <c:pt idx="44">
                  <c:v>0.30451964039146501</c:v>
                </c:pt>
                <c:pt idx="45">
                  <c:v>0.45833708978686999</c:v>
                </c:pt>
                <c:pt idx="46">
                  <c:v>0.425647525190261</c:v>
                </c:pt>
                <c:pt idx="47">
                  <c:v>0.39461230950832599</c:v>
                </c:pt>
                <c:pt idx="48">
                  <c:v>0.36595688951296901</c:v>
                </c:pt>
                <c:pt idx="49">
                  <c:v>0.33823821377310798</c:v>
                </c:pt>
                <c:pt idx="50">
                  <c:v>0.31258720222396102</c:v>
                </c:pt>
                <c:pt idx="51">
                  <c:v>0.28881848892808099</c:v>
                </c:pt>
                <c:pt idx="52">
                  <c:v>0.26678323338300303</c:v>
                </c:pt>
                <c:pt idx="53">
                  <c:v>0.24723221589917499</c:v>
                </c:pt>
                <c:pt idx="54">
                  <c:v>0.24935202432565701</c:v>
                </c:pt>
                <c:pt idx="55">
                  <c:v>0.23529181331264201</c:v>
                </c:pt>
                <c:pt idx="56">
                  <c:v>0.21602714669932699</c:v>
                </c:pt>
                <c:pt idx="57">
                  <c:v>0.201954490961608</c:v>
                </c:pt>
                <c:pt idx="58">
                  <c:v>0.190771216924044</c:v>
                </c:pt>
                <c:pt idx="59">
                  <c:v>0.17980831807575701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0-414C-A88A-02813F481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27184"/>
        <c:axId val="1837720528"/>
      </c:lineChart>
      <c:catAx>
        <c:axId val="15117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3744"/>
        <c:crosses val="autoZero"/>
        <c:auto val="1"/>
        <c:lblAlgn val="ctr"/>
        <c:lblOffset val="100"/>
        <c:noMultiLvlLbl val="0"/>
      </c:catAx>
      <c:valAx>
        <c:axId val="151179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g m-2</a:t>
                </a:r>
              </a:p>
            </c:rich>
          </c:tx>
          <c:layout>
            <c:manualLayout>
              <c:xMode val="edge"/>
              <c:yMode val="edge"/>
              <c:x val="1.8785875501560412E-2"/>
              <c:y val="0.34673185689728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6656"/>
        <c:crosses val="autoZero"/>
        <c:crossBetween val="between"/>
      </c:valAx>
      <c:valAx>
        <c:axId val="1837720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27184"/>
        <c:crosses val="max"/>
        <c:crossBetween val="between"/>
      </c:valAx>
      <c:catAx>
        <c:axId val="183772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3772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62574885755683"/>
          <c:y val="9.7289374972371417E-4"/>
          <c:w val="0.69437425114244311"/>
          <c:h val="0.1046106969434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893113377467"/>
          <c:y val="0.14351851851851852"/>
          <c:w val="0.71822979339969439"/>
          <c:h val="0.64317876932050155"/>
        </c:manualLayout>
      </c:layout>
      <c:lineChart>
        <c:grouping val="standard"/>
        <c:varyColors val="0"/>
        <c:ser>
          <c:idx val="0"/>
          <c:order val="0"/>
          <c:tx>
            <c:strRef>
              <c:f>'testBrix2 (2)'!$P$2</c:f>
              <c:strCache>
                <c:ptCount val="1"/>
                <c:pt idx="0">
                  <c:v>WC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(2)'!$P$3:$P$62</c:f>
              <c:numCache>
                <c:formatCode>0.00</c:formatCode>
                <c:ptCount val="60"/>
                <c:pt idx="0">
                  <c:v>0.30014957345703014</c:v>
                </c:pt>
                <c:pt idx="1">
                  <c:v>0.38370395321249268</c:v>
                </c:pt>
                <c:pt idx="2">
                  <c:v>0.4554420867278503</c:v>
                </c:pt>
                <c:pt idx="3">
                  <c:v>0.5198825305643423</c:v>
                </c:pt>
                <c:pt idx="4">
                  <c:v>0.57572875708783489</c:v>
                </c:pt>
                <c:pt idx="5">
                  <c:v>0.62359136425846728</c:v>
                </c:pt>
                <c:pt idx="6">
                  <c:v>0.66361062605666554</c:v>
                </c:pt>
                <c:pt idx="7">
                  <c:v>0.69598769002396987</c:v>
                </c:pt>
                <c:pt idx="8">
                  <c:v>0.72424687085716921</c:v>
                </c:pt>
                <c:pt idx="9">
                  <c:v>0.74478979878868135</c:v>
                </c:pt>
                <c:pt idx="10">
                  <c:v>0.75984060158570688</c:v>
                </c:pt>
                <c:pt idx="11">
                  <c:v>0.77920675862616706</c:v>
                </c:pt>
                <c:pt idx="12">
                  <c:v>0.79706678961419208</c:v>
                </c:pt>
                <c:pt idx="13">
                  <c:v>0.81211050075476199</c:v>
                </c:pt>
                <c:pt idx="14">
                  <c:v>0.82454168873762712</c:v>
                </c:pt>
                <c:pt idx="15">
                  <c:v>0.83481167848353866</c:v>
                </c:pt>
                <c:pt idx="16">
                  <c:v>0.84381328533778666</c:v>
                </c:pt>
                <c:pt idx="17">
                  <c:v>0.85177486611508013</c:v>
                </c:pt>
                <c:pt idx="18">
                  <c:v>0.85878590394721543</c:v>
                </c:pt>
                <c:pt idx="19">
                  <c:v>0.86450540841902002</c:v>
                </c:pt>
                <c:pt idx="20">
                  <c:v>0.86951361059362342</c:v>
                </c:pt>
                <c:pt idx="21">
                  <c:v>0.873618042854446</c:v>
                </c:pt>
                <c:pt idx="22">
                  <c:v>0.87747151890789632</c:v>
                </c:pt>
                <c:pt idx="23">
                  <c:v>0.88078328765533054</c:v>
                </c:pt>
                <c:pt idx="24">
                  <c:v>0.88355074257190247</c:v>
                </c:pt>
                <c:pt idx="25">
                  <c:v>0.88593653450481202</c:v>
                </c:pt>
                <c:pt idx="26">
                  <c:v>0.88801590522693497</c:v>
                </c:pt>
                <c:pt idx="27">
                  <c:v>0.88971403509895386</c:v>
                </c:pt>
                <c:pt idx="28">
                  <c:v>0.89105423411346352</c:v>
                </c:pt>
                <c:pt idx="29">
                  <c:v>0.89216281013091514</c:v>
                </c:pt>
                <c:pt idx="30">
                  <c:v>0.89319960747321403</c:v>
                </c:pt>
                <c:pt idx="31">
                  <c:v>0.89419580846471503</c:v>
                </c:pt>
                <c:pt idx="32">
                  <c:v>0.89505399423323673</c:v>
                </c:pt>
                <c:pt idx="33">
                  <c:v>0.89578107508951055</c:v>
                </c:pt>
                <c:pt idx="34">
                  <c:v>0.89638901591455156</c:v>
                </c:pt>
                <c:pt idx="35">
                  <c:v>0.89690378519418634</c:v>
                </c:pt>
                <c:pt idx="36">
                  <c:v>0.89734517076318032</c:v>
                </c:pt>
                <c:pt idx="37">
                  <c:v>0.89772999885694094</c:v>
                </c:pt>
                <c:pt idx="38">
                  <c:v>0.89806117845970701</c:v>
                </c:pt>
                <c:pt idx="39">
                  <c:v>0.89833390871519536</c:v>
                </c:pt>
                <c:pt idx="40">
                  <c:v>0.89854736327656792</c:v>
                </c:pt>
                <c:pt idx="41">
                  <c:v>0.89875780455402055</c:v>
                </c:pt>
                <c:pt idx="42">
                  <c:v>0.89894125913902778</c:v>
                </c:pt>
                <c:pt idx="43">
                  <c:v>0.89909019015692082</c:v>
                </c:pt>
                <c:pt idx="44">
                  <c:v>0.89920165916800721</c:v>
                </c:pt>
                <c:pt idx="45">
                  <c:v>0.89931826868494347</c:v>
                </c:pt>
                <c:pt idx="46">
                  <c:v>0.89941906689413087</c:v>
                </c:pt>
                <c:pt idx="47">
                  <c:v>0.89949374747096877</c:v>
                </c:pt>
                <c:pt idx="48">
                  <c:v>0.89955626141610456</c:v>
                </c:pt>
                <c:pt idx="49">
                  <c:v>0.899613111857406</c:v>
                </c:pt>
                <c:pt idx="50">
                  <c:v>0.89966935820004967</c:v>
                </c:pt>
                <c:pt idx="51">
                  <c:v>0.89970853042861121</c:v>
                </c:pt>
                <c:pt idx="52">
                  <c:v>0.89974436884262809</c:v>
                </c:pt>
                <c:pt idx="53">
                  <c:v>0.89977975609000249</c:v>
                </c:pt>
                <c:pt idx="54">
                  <c:v>0.89981011177415504</c:v>
                </c:pt>
                <c:pt idx="55">
                  <c:v>0.89983116268569763</c:v>
                </c:pt>
                <c:pt idx="56">
                  <c:v>0.89985175955052843</c:v>
                </c:pt>
                <c:pt idx="57">
                  <c:v>0.89987198651447597</c:v>
                </c:pt>
                <c:pt idx="58">
                  <c:v>0.89989015880794776</c:v>
                </c:pt>
                <c:pt idx="59">
                  <c:v>0.8999057797040777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E-49D1-BC19-5D1CD9EB78AF}"/>
            </c:ext>
          </c:extLst>
        </c:ser>
        <c:ser>
          <c:idx val="1"/>
          <c:order val="1"/>
          <c:tx>
            <c:strRef>
              <c:f>'testBrix2 (2)'!$T$2</c:f>
              <c:strCache>
                <c:ptCount val="1"/>
                <c:pt idx="0">
                  <c:v>WC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(2)'!$T$3:$T$62</c:f>
              <c:numCache>
                <c:formatCode>0.00</c:formatCode>
                <c:ptCount val="60"/>
                <c:pt idx="0">
                  <c:v>0.30014522686544992</c:v>
                </c:pt>
                <c:pt idx="1">
                  <c:v>0.38369374873915241</c:v>
                </c:pt>
                <c:pt idx="2">
                  <c:v>0.45542394297628952</c:v>
                </c:pt>
                <c:pt idx="3">
                  <c:v>0.51985856277764486</c:v>
                </c:pt>
                <c:pt idx="4">
                  <c:v>0.57569598829234647</c:v>
                </c:pt>
                <c:pt idx="5">
                  <c:v>0.62354802355052708</c:v>
                </c:pt>
                <c:pt idx="6">
                  <c:v>0.66355274185315205</c:v>
                </c:pt>
                <c:pt idx="7">
                  <c:v>0.69591006540324352</c:v>
                </c:pt>
                <c:pt idx="8">
                  <c:v>0.72414290255739111</c:v>
                </c:pt>
                <c:pt idx="9">
                  <c:v>0.74465234036376882</c:v>
                </c:pt>
                <c:pt idx="10">
                  <c:v>0.75967765323349934</c:v>
                </c:pt>
                <c:pt idx="11">
                  <c:v>0.77900903298792279</c:v>
                </c:pt>
                <c:pt idx="12">
                  <c:v>0.79682180199899844</c:v>
                </c:pt>
                <c:pt idx="13">
                  <c:v>0.81180173965368807</c:v>
                </c:pt>
                <c:pt idx="14">
                  <c:v>0.82414977527583921</c:v>
                </c:pt>
                <c:pt idx="15">
                  <c:v>0.83431416437966344</c:v>
                </c:pt>
                <c:pt idx="16">
                  <c:v>0.84318335744318984</c:v>
                </c:pt>
                <c:pt idx="17">
                  <c:v>0.85103135473155145</c:v>
                </c:pt>
                <c:pt idx="18">
                  <c:v>0.85789381970193479</c:v>
                </c:pt>
                <c:pt idx="19">
                  <c:v>0.86342298897298286</c:v>
                </c:pt>
                <c:pt idx="20">
                  <c:v>0.86819345302232731</c:v>
                </c:pt>
                <c:pt idx="21">
                  <c:v>0.87201070368761613</c:v>
                </c:pt>
                <c:pt idx="22">
                  <c:v>0.87552167767333677</c:v>
                </c:pt>
                <c:pt idx="23">
                  <c:v>0.87843737641890496</c:v>
                </c:pt>
                <c:pt idx="24">
                  <c:v>0.88085768169226042</c:v>
                </c:pt>
                <c:pt idx="25">
                  <c:v>0.88281738912732655</c:v>
                </c:pt>
                <c:pt idx="26">
                  <c:v>0.88439314501549982</c:v>
                </c:pt>
                <c:pt idx="27">
                  <c:v>0.88550189935755586</c:v>
                </c:pt>
                <c:pt idx="28">
                  <c:v>0.88616657642667918</c:v>
                </c:pt>
                <c:pt idx="29">
                  <c:v>0.88652989747226707</c:v>
                </c:pt>
                <c:pt idx="30">
                  <c:v>0.88672939006667506</c:v>
                </c:pt>
                <c:pt idx="31">
                  <c:v>0.88701269341343603</c:v>
                </c:pt>
                <c:pt idx="32">
                  <c:v>0.88707515085972433</c:v>
                </c:pt>
                <c:pt idx="33">
                  <c:v>0.88694415455495801</c:v>
                </c:pt>
                <c:pt idx="34">
                  <c:v>0.8866236676296182</c:v>
                </c:pt>
                <c:pt idx="35">
                  <c:v>0.88613770270392689</c:v>
                </c:pt>
                <c:pt idx="36">
                  <c:v>0.88550059454655339</c:v>
                </c:pt>
                <c:pt idx="37">
                  <c:v>0.88505951892757806</c:v>
                </c:pt>
                <c:pt idx="38">
                  <c:v>0.88447512061312938</c:v>
                </c:pt>
                <c:pt idx="39">
                  <c:v>0.88374971986880735</c:v>
                </c:pt>
                <c:pt idx="40">
                  <c:v>0.88290323752611644</c:v>
                </c:pt>
                <c:pt idx="41">
                  <c:v>0.88198864102545016</c:v>
                </c:pt>
                <c:pt idx="42">
                  <c:v>0.88098152426714338</c:v>
                </c:pt>
                <c:pt idx="43">
                  <c:v>0.87988443377778647</c:v>
                </c:pt>
                <c:pt idx="44">
                  <c:v>0.87870088335918317</c:v>
                </c:pt>
                <c:pt idx="45">
                  <c:v>0.8777974670773695</c:v>
                </c:pt>
                <c:pt idx="46">
                  <c:v>0.87680619514698055</c:v>
                </c:pt>
                <c:pt idx="47">
                  <c:v>0.8757216192939612</c:v>
                </c:pt>
                <c:pt idx="48">
                  <c:v>0.87456286152192209</c:v>
                </c:pt>
                <c:pt idx="49">
                  <c:v>0.87333830500122456</c:v>
                </c:pt>
                <c:pt idx="50">
                  <c:v>0.87205659476760633</c:v>
                </c:pt>
                <c:pt idx="51">
                  <c:v>0.87070663330180409</c:v>
                </c:pt>
                <c:pt idx="52">
                  <c:v>0.86930570271012408</c:v>
                </c:pt>
                <c:pt idx="53">
                  <c:v>0.86786140200988049</c:v>
                </c:pt>
                <c:pt idx="54">
                  <c:v>0.86641234345235663</c:v>
                </c:pt>
                <c:pt idx="55">
                  <c:v>0.8649235516240561</c:v>
                </c:pt>
                <c:pt idx="56">
                  <c:v>0.8633935744373874</c:v>
                </c:pt>
                <c:pt idx="57">
                  <c:v>0.8618327355488109</c:v>
                </c:pt>
                <c:pt idx="58">
                  <c:v>0.86024530050551018</c:v>
                </c:pt>
                <c:pt idx="59">
                  <c:v>0.85863151687910455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E-49D1-BC19-5D1CD9EB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511392"/>
        <c:axId val="1881516800"/>
      </c:lineChart>
      <c:lineChart>
        <c:grouping val="standard"/>
        <c:varyColors val="0"/>
        <c:ser>
          <c:idx val="2"/>
          <c:order val="2"/>
          <c:tx>
            <c:strRef>
              <c:f>'testBrix2 (2)'!$K$2</c:f>
              <c:strCache>
                <c:ptCount val="1"/>
                <c:pt idx="0">
                  <c:v>water stress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(2)'!$K$3:$K$62</c:f>
              <c:numCache>
                <c:formatCode>General</c:formatCode>
                <c:ptCount val="60"/>
                <c:pt idx="0">
                  <c:v>0.72658275803433703</c:v>
                </c:pt>
                <c:pt idx="1">
                  <c:v>0.688137903260437</c:v>
                </c:pt>
                <c:pt idx="2">
                  <c:v>0.64202279782479799</c:v>
                </c:pt>
                <c:pt idx="3">
                  <c:v>0.77924059087070296</c:v>
                </c:pt>
                <c:pt idx="4">
                  <c:v>0.72015314716240397</c:v>
                </c:pt>
                <c:pt idx="5">
                  <c:v>0.71811892574707503</c:v>
                </c:pt>
                <c:pt idx="6">
                  <c:v>0.67346122827221</c:v>
                </c:pt>
                <c:pt idx="7">
                  <c:v>0.62278840606191299</c:v>
                </c:pt>
                <c:pt idx="8">
                  <c:v>0.57212133557182598</c:v>
                </c:pt>
                <c:pt idx="9">
                  <c:v>0.52467345175996505</c:v>
                </c:pt>
                <c:pt idx="10">
                  <c:v>0.675962305493646</c:v>
                </c:pt>
                <c:pt idx="11">
                  <c:v>0.62315829024916702</c:v>
                </c:pt>
                <c:pt idx="12">
                  <c:v>0.56814494635313895</c:v>
                </c:pt>
                <c:pt idx="13">
                  <c:v>0.50675150670588998</c:v>
                </c:pt>
                <c:pt idx="14">
                  <c:v>0.451467441401742</c:v>
                </c:pt>
                <c:pt idx="15">
                  <c:v>0.400840697280611</c:v>
                </c:pt>
                <c:pt idx="16">
                  <c:v>0.35391114914905097</c:v>
                </c:pt>
                <c:pt idx="17">
                  <c:v>0.52415426128643605</c:v>
                </c:pt>
                <c:pt idx="18">
                  <c:v>0.46614797971626398</c:v>
                </c:pt>
                <c:pt idx="19">
                  <c:v>0.406943804922409</c:v>
                </c:pt>
                <c:pt idx="20">
                  <c:v>0.356804960393721</c:v>
                </c:pt>
                <c:pt idx="21">
                  <c:v>0.31788777529890699</c:v>
                </c:pt>
                <c:pt idx="22">
                  <c:v>0.29076043551088998</c:v>
                </c:pt>
                <c:pt idx="23">
                  <c:v>0.28147878419327399</c:v>
                </c:pt>
                <c:pt idx="24">
                  <c:v>0.44325929175061402</c:v>
                </c:pt>
                <c:pt idx="25">
                  <c:v>0.392487750223043</c:v>
                </c:pt>
                <c:pt idx="26">
                  <c:v>0.35855846869843799</c:v>
                </c:pt>
                <c:pt idx="27">
                  <c:v>0.321163891375147</c:v>
                </c:pt>
                <c:pt idx="28">
                  <c:v>0.28577246112531501</c:v>
                </c:pt>
                <c:pt idx="29">
                  <c:v>0.26933475203988</c:v>
                </c:pt>
                <c:pt idx="30">
                  <c:v>0.23829012495983801</c:v>
                </c:pt>
                <c:pt idx="31">
                  <c:v>0.39902218598418099</c:v>
                </c:pt>
                <c:pt idx="32">
                  <c:v>0.37404480883505598</c:v>
                </c:pt>
                <c:pt idx="33">
                  <c:v>0.36518424717831899</c:v>
                </c:pt>
                <c:pt idx="34">
                  <c:v>0.348802716151356</c:v>
                </c:pt>
                <c:pt idx="35">
                  <c:v>0.33002937829359902</c:v>
                </c:pt>
                <c:pt idx="36">
                  <c:v>0.30693948158630102</c:v>
                </c:pt>
                <c:pt idx="37">
                  <c:v>0.488237541252866</c:v>
                </c:pt>
                <c:pt idx="38">
                  <c:v>0.4504347882802</c:v>
                </c:pt>
                <c:pt idx="39">
                  <c:v>0.41653193223073498</c:v>
                </c:pt>
                <c:pt idx="40">
                  <c:v>0.39318111177440201</c:v>
                </c:pt>
                <c:pt idx="41">
                  <c:v>0.369045994086377</c:v>
                </c:pt>
                <c:pt idx="42">
                  <c:v>0.34417954461903799</c:v>
                </c:pt>
                <c:pt idx="43">
                  <c:v>0.32354410738699402</c:v>
                </c:pt>
                <c:pt idx="44">
                  <c:v>0.30451964039146501</c:v>
                </c:pt>
                <c:pt idx="45">
                  <c:v>0.45833708978686999</c:v>
                </c:pt>
                <c:pt idx="46">
                  <c:v>0.425647525190261</c:v>
                </c:pt>
                <c:pt idx="47">
                  <c:v>0.39461230950832599</c:v>
                </c:pt>
                <c:pt idx="48">
                  <c:v>0.36595688951296901</c:v>
                </c:pt>
                <c:pt idx="49">
                  <c:v>0.33823821377310798</c:v>
                </c:pt>
                <c:pt idx="50">
                  <c:v>0.31258720222396102</c:v>
                </c:pt>
                <c:pt idx="51">
                  <c:v>0.28881848892808099</c:v>
                </c:pt>
                <c:pt idx="52">
                  <c:v>0.26678323338300303</c:v>
                </c:pt>
                <c:pt idx="53">
                  <c:v>0.24723221589917499</c:v>
                </c:pt>
                <c:pt idx="54">
                  <c:v>0.24935202432565701</c:v>
                </c:pt>
                <c:pt idx="55">
                  <c:v>0.23529181331264201</c:v>
                </c:pt>
                <c:pt idx="56">
                  <c:v>0.21602714669932699</c:v>
                </c:pt>
                <c:pt idx="57">
                  <c:v>0.201954490961608</c:v>
                </c:pt>
                <c:pt idx="58">
                  <c:v>0.190771216924044</c:v>
                </c:pt>
                <c:pt idx="59">
                  <c:v>0.17980831807575701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E-49D1-BC19-5D1CD9EB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284416"/>
        <c:axId val="1898259456"/>
      </c:lineChart>
      <c:catAx>
        <c:axId val="18815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6800"/>
        <c:crosses val="autoZero"/>
        <c:auto val="1"/>
        <c:lblAlgn val="ctr"/>
        <c:lblOffset val="100"/>
        <c:noMultiLvlLbl val="0"/>
      </c:catAx>
      <c:valAx>
        <c:axId val="188151680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fruit</a:t>
                </a:r>
                <a:r>
                  <a:rPr lang="en-GB" sz="1400" baseline="0"/>
                  <a:t> water content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1392"/>
        <c:crosses val="autoZero"/>
        <c:crossBetween val="between"/>
      </c:valAx>
      <c:valAx>
        <c:axId val="1898259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84416"/>
        <c:crosses val="max"/>
        <c:crossBetween val="between"/>
      </c:valAx>
      <c:catAx>
        <c:axId val="189828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89825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62139107611543"/>
          <c:y val="2.8355934674832307E-2"/>
          <c:w val="0.66937851828934281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'testBrix2 (2)'!$L$2</c:f>
              <c:strCache>
                <c:ptCount val="1"/>
                <c:pt idx="0">
                  <c:v>C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(2)'!$L$3:$L$62</c:f>
              <c:numCache>
                <c:formatCode>General</c:formatCode>
                <c:ptCount val="60"/>
                <c:pt idx="0">
                  <c:v>0.88</c:v>
                </c:pt>
                <c:pt idx="1">
                  <c:v>1.0110284450395011</c:v>
                </c:pt>
                <c:pt idx="2">
                  <c:v>2.7604620387312937</c:v>
                </c:pt>
                <c:pt idx="3">
                  <c:v>4.3247613944572389</c:v>
                </c:pt>
                <c:pt idx="4">
                  <c:v>4.4809441772875127</c:v>
                </c:pt>
                <c:pt idx="5">
                  <c:v>5.3860639116529514</c:v>
                </c:pt>
                <c:pt idx="6">
                  <c:v>3.0780732346883637</c:v>
                </c:pt>
                <c:pt idx="7">
                  <c:v>3.8971812733703532</c:v>
                </c:pt>
                <c:pt idx="8">
                  <c:v>4.002669612706514</c:v>
                </c:pt>
                <c:pt idx="9">
                  <c:v>3.6918469038080501</c:v>
                </c:pt>
                <c:pt idx="10">
                  <c:v>3.89918229405707</c:v>
                </c:pt>
                <c:pt idx="11">
                  <c:v>3.7813510059745208</c:v>
                </c:pt>
                <c:pt idx="12">
                  <c:v>4.2334476352094503</c:v>
                </c:pt>
                <c:pt idx="13">
                  <c:v>3.9064042758848836</c:v>
                </c:pt>
                <c:pt idx="14">
                  <c:v>3.8995165192033578</c:v>
                </c:pt>
                <c:pt idx="15">
                  <c:v>3.2046964361482453</c:v>
                </c:pt>
                <c:pt idx="16">
                  <c:v>2.280818185812318</c:v>
                </c:pt>
                <c:pt idx="17">
                  <c:v>4.0861477510193946</c:v>
                </c:pt>
                <c:pt idx="18">
                  <c:v>2.4862887816738488</c:v>
                </c:pt>
                <c:pt idx="19">
                  <c:v>7.4720944473549475E-2</c:v>
                </c:pt>
                <c:pt idx="20">
                  <c:v>0.40147866405987886</c:v>
                </c:pt>
                <c:pt idx="21">
                  <c:v>1.8180597031300045</c:v>
                </c:pt>
                <c:pt idx="22">
                  <c:v>1.7098396979386781</c:v>
                </c:pt>
                <c:pt idx="23">
                  <c:v>1.6624830357951226</c:v>
                </c:pt>
                <c:pt idx="24">
                  <c:v>2.9320752374592791</c:v>
                </c:pt>
                <c:pt idx="25">
                  <c:v>3.279514782658846</c:v>
                </c:pt>
                <c:pt idx="26">
                  <c:v>2.2571301832521122</c:v>
                </c:pt>
                <c:pt idx="27">
                  <c:v>2.6988251298258796</c:v>
                </c:pt>
                <c:pt idx="28">
                  <c:v>2.5091763139537626</c:v>
                </c:pt>
                <c:pt idx="29">
                  <c:v>2.3401494614366016</c:v>
                </c:pt>
                <c:pt idx="30">
                  <c:v>2.0984495141073181</c:v>
                </c:pt>
                <c:pt idx="31">
                  <c:v>2.8225686863422355</c:v>
                </c:pt>
                <c:pt idx="32">
                  <c:v>1.9647734943192483</c:v>
                </c:pt>
                <c:pt idx="33">
                  <c:v>1.7060642109244781</c:v>
                </c:pt>
                <c:pt idx="34">
                  <c:v>1.9873065631421252</c:v>
                </c:pt>
                <c:pt idx="35">
                  <c:v>2.3641713049666682</c:v>
                </c:pt>
                <c:pt idx="36">
                  <c:v>2.6944248685486083</c:v>
                </c:pt>
                <c:pt idx="37">
                  <c:v>2.3985359171091964</c:v>
                </c:pt>
                <c:pt idx="38">
                  <c:v>1.658402562514284</c:v>
                </c:pt>
                <c:pt idx="39">
                  <c:v>0.85994896137787125</c:v>
                </c:pt>
                <c:pt idx="40">
                  <c:v>2.8307584100034808</c:v>
                </c:pt>
                <c:pt idx="41">
                  <c:v>2.9159086988433534</c:v>
                </c:pt>
                <c:pt idx="42">
                  <c:v>2.1309975701361648</c:v>
                </c:pt>
                <c:pt idx="43">
                  <c:v>2.5326745999429634</c:v>
                </c:pt>
                <c:pt idx="44">
                  <c:v>2.3315681811813533</c:v>
                </c:pt>
                <c:pt idx="45">
                  <c:v>3.7704920968981197</c:v>
                </c:pt>
                <c:pt idx="46">
                  <c:v>2.6372491835170924</c:v>
                </c:pt>
                <c:pt idx="47">
                  <c:v>1.864892447965367</c:v>
                </c:pt>
                <c:pt idx="48">
                  <c:v>1.4180823809653544</c:v>
                </c:pt>
                <c:pt idx="49">
                  <c:v>0.72753104963086568</c:v>
                </c:pt>
                <c:pt idx="50">
                  <c:v>0.65688498733528378</c:v>
                </c:pt>
                <c:pt idx="51">
                  <c:v>0.59267586930289096</c:v>
                </c:pt>
                <c:pt idx="52">
                  <c:v>0.53432354351331468</c:v>
                </c:pt>
                <c:pt idx="53">
                  <c:v>0.79711915593332605</c:v>
                </c:pt>
                <c:pt idx="54">
                  <c:v>1.5988420065560718</c:v>
                </c:pt>
                <c:pt idx="55">
                  <c:v>1.0662189167858811</c:v>
                </c:pt>
                <c:pt idx="56">
                  <c:v>1.1367902001416519</c:v>
                </c:pt>
                <c:pt idx="57">
                  <c:v>0.80869213521314809</c:v>
                </c:pt>
                <c:pt idx="58">
                  <c:v>0.6248249398938901</c:v>
                </c:pt>
                <c:pt idx="59">
                  <c:v>0.32594889653875725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3-45C2-B0A4-501473E6FD73}"/>
            </c:ext>
          </c:extLst>
        </c:ser>
        <c:ser>
          <c:idx val="1"/>
          <c:order val="1"/>
          <c:tx>
            <c:strRef>
              <c:f>'testBrix2 (2)'!$H$2</c:f>
              <c:strCache>
                <c:ptCount val="1"/>
                <c:pt idx="0">
                  <c:v>DM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(2)'!$H$3:$H$62</c:f>
              <c:numCache>
                <c:formatCode>0.00</c:formatCode>
                <c:ptCount val="60"/>
                <c:pt idx="0">
                  <c:v>2</c:v>
                </c:pt>
                <c:pt idx="1">
                  <c:v>2.2977919205443205</c:v>
                </c:pt>
                <c:pt idx="2">
                  <c:v>6.2737773607529403</c:v>
                </c:pt>
                <c:pt idx="3">
                  <c:v>9.8290031692209983</c:v>
                </c:pt>
                <c:pt idx="4">
                  <c:v>10.183964039289801</c:v>
                </c:pt>
                <c:pt idx="5">
                  <c:v>12.241054344665798</c:v>
                </c:pt>
                <c:pt idx="6">
                  <c:v>6.9956209879280991</c:v>
                </c:pt>
                <c:pt idx="7">
                  <c:v>8.8572301667508029</c:v>
                </c:pt>
                <c:pt idx="8">
                  <c:v>9.0969763925148044</c:v>
                </c:pt>
                <c:pt idx="9">
                  <c:v>8.390561145018296</c:v>
                </c:pt>
                <c:pt idx="10">
                  <c:v>8.8617779410387953</c:v>
                </c:pt>
                <c:pt idx="11">
                  <c:v>8.5939795590330021</c:v>
                </c:pt>
                <c:pt idx="12">
                  <c:v>9.6214718982032963</c:v>
                </c:pt>
                <c:pt idx="13">
                  <c:v>8.8781915361020083</c:v>
                </c:pt>
                <c:pt idx="14">
                  <c:v>8.8625375436439953</c:v>
                </c:pt>
                <c:pt idx="15">
                  <c:v>7.2834009912460118</c:v>
                </c:pt>
                <c:pt idx="16">
                  <c:v>5.1836776950279955</c:v>
                </c:pt>
                <c:pt idx="17">
                  <c:v>9.286699434134988</c:v>
                </c:pt>
                <c:pt idx="18">
                  <c:v>5.6506563219860197</c:v>
                </c:pt>
                <c:pt idx="19">
                  <c:v>0.16982032834897609</c:v>
                </c:pt>
                <c:pt idx="20">
                  <c:v>0.91245150922699736</c:v>
                </c:pt>
                <c:pt idx="21">
                  <c:v>4.1319538707500101</c:v>
                </c:pt>
                <c:pt idx="22">
                  <c:v>3.8859993134969955</c:v>
                </c:pt>
                <c:pt idx="23">
                  <c:v>3.7783705358980058</c:v>
                </c:pt>
                <c:pt idx="24">
                  <c:v>6.6638073578619981</c:v>
                </c:pt>
                <c:pt idx="25">
                  <c:v>7.4534426878610134</c:v>
                </c:pt>
                <c:pt idx="26">
                  <c:v>5.1298413255729827</c:v>
                </c:pt>
                <c:pt idx="27">
                  <c:v>6.1336934768769993</c:v>
                </c:pt>
                <c:pt idx="28">
                  <c:v>5.7026734408040056</c:v>
                </c:pt>
                <c:pt idx="29">
                  <c:v>5.3185215032650035</c:v>
                </c:pt>
                <c:pt idx="30">
                  <c:v>4.769203441152996</c:v>
                </c:pt>
                <c:pt idx="31">
                  <c:v>6.4149288325959901</c:v>
                </c:pt>
                <c:pt idx="32">
                  <c:v>4.465394305271019</c:v>
                </c:pt>
                <c:pt idx="33">
                  <c:v>3.8774186611919959</c:v>
                </c:pt>
                <c:pt idx="34">
                  <c:v>4.5166058253230119</c:v>
                </c:pt>
                <c:pt idx="35">
                  <c:v>5.3731166021969727</c:v>
                </c:pt>
                <c:pt idx="36">
                  <c:v>6.1236928830650186</c:v>
                </c:pt>
                <c:pt idx="37">
                  <c:v>5.4512179934299922</c:v>
                </c:pt>
                <c:pt idx="38">
                  <c:v>3.7690967329870091</c:v>
                </c:pt>
                <c:pt idx="39">
                  <c:v>1.9544294576769801</c:v>
                </c:pt>
                <c:pt idx="40">
                  <c:v>6.4335418409170018</c:v>
                </c:pt>
                <c:pt idx="41">
                  <c:v>6.6270652246439852</c:v>
                </c:pt>
                <c:pt idx="42">
                  <c:v>4.8431762957640103</c:v>
                </c:pt>
                <c:pt idx="43">
                  <c:v>5.7560786362340082</c:v>
                </c:pt>
                <c:pt idx="44">
                  <c:v>5.2990185935939849</c:v>
                </c:pt>
                <c:pt idx="45">
                  <c:v>8.5693002202229991</c:v>
                </c:pt>
                <c:pt idx="46">
                  <c:v>5.9937481443570277</c:v>
                </c:pt>
                <c:pt idx="47">
                  <c:v>4.2383919271940158</c:v>
                </c:pt>
                <c:pt idx="48">
                  <c:v>3.2229145021939871</c:v>
                </c:pt>
                <c:pt idx="49">
                  <c:v>1.6534796582519675</c:v>
                </c:pt>
                <c:pt idx="50">
                  <c:v>1.4929204257620086</c:v>
                </c:pt>
                <c:pt idx="51">
                  <c:v>1.346990612052025</c:v>
                </c:pt>
                <c:pt idx="52">
                  <c:v>1.2143716898029879</c:v>
                </c:pt>
                <c:pt idx="53">
                  <c:v>1.8116344453030138</c:v>
                </c:pt>
                <c:pt idx="54">
                  <c:v>3.6337318330819812</c:v>
                </c:pt>
                <c:pt idx="55">
                  <c:v>2.4232248108770023</c:v>
                </c:pt>
                <c:pt idx="56">
                  <c:v>2.583614091231027</c:v>
                </c:pt>
                <c:pt idx="57">
                  <c:v>1.8379366709389728</c:v>
                </c:pt>
                <c:pt idx="58">
                  <c:v>1.420056681577023</c:v>
                </c:pt>
                <c:pt idx="59">
                  <c:v>0.74079294667899376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3-45C2-B0A4-501473E6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082240"/>
        <c:axId val="1875093888"/>
      </c:lineChart>
      <c:catAx>
        <c:axId val="18750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93888"/>
        <c:crosses val="autoZero"/>
        <c:auto val="1"/>
        <c:lblAlgn val="ctr"/>
        <c:lblOffset val="100"/>
        <c:noMultiLvlLbl val="0"/>
      </c:catAx>
      <c:valAx>
        <c:axId val="187509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(2)'!$Y$3:$Y$62</c:f>
              <c:numCache>
                <c:formatCode>General</c:formatCode>
                <c:ptCount val="60"/>
                <c:pt idx="0">
                  <c:v>0</c:v>
                </c:pt>
                <c:pt idx="1">
                  <c:v>21.692795766282867</c:v>
                </c:pt>
                <c:pt idx="2">
                  <c:v>44.661341980366423</c:v>
                </c:pt>
                <c:pt idx="3">
                  <c:v>50.725543008857919</c:v>
                </c:pt>
                <c:pt idx="4">
                  <c:v>28.362675419840148</c:v>
                </c:pt>
                <c:pt idx="5">
                  <c:v>20.500722957691327</c:v>
                </c:pt>
                <c:pt idx="6">
                  <c:v>8.2551353950969641</c:v>
                </c:pt>
                <c:pt idx="7">
                  <c:v>8.2156032646370782</c:v>
                </c:pt>
                <c:pt idx="8">
                  <c:v>7.075676507146869</c:v>
                </c:pt>
                <c:pt idx="9">
                  <c:v>6.040035465386759</c:v>
                </c:pt>
                <c:pt idx="10">
                  <c:v>6.0030353726347201</c:v>
                </c:pt>
                <c:pt idx="11">
                  <c:v>4.7578901347994949</c:v>
                </c:pt>
                <c:pt idx="12">
                  <c:v>4.4635238469268259</c:v>
                </c:pt>
                <c:pt idx="13">
                  <c:v>3.3161894083803483</c:v>
                </c:pt>
                <c:pt idx="14">
                  <c:v>2.7767890659696657</c:v>
                </c:pt>
                <c:pt idx="15">
                  <c:v>1.9688843515091974</c:v>
                </c:pt>
                <c:pt idx="16">
                  <c:v>1.2218299961655175</c:v>
                </c:pt>
                <c:pt idx="17">
                  <c:v>1.9077325101834477</c:v>
                </c:pt>
                <c:pt idx="18">
                  <c:v>1.0412295166706278</c:v>
                </c:pt>
                <c:pt idx="19">
                  <c:v>2.8687637853403222E-2</c:v>
                </c:pt>
                <c:pt idx="20">
                  <c:v>0.14230831011203821</c:v>
                </c:pt>
                <c:pt idx="21">
                  <c:v>0.58353186945085955</c:v>
                </c:pt>
                <c:pt idx="22">
                  <c:v>0.49875423490358961</c:v>
                </c:pt>
                <c:pt idx="23">
                  <c:v>0.44470751364310002</c:v>
                </c:pt>
                <c:pt idx="24">
                  <c:v>0.72715713117443481</c:v>
                </c:pt>
                <c:pt idx="25">
                  <c:v>0.76068721281186358</c:v>
                </c:pt>
                <c:pt idx="26">
                  <c:v>0.49346996958939982</c:v>
                </c:pt>
                <c:pt idx="27">
                  <c:v>0.56468101457421327</c:v>
                </c:pt>
                <c:pt idx="28">
                  <c:v>0.50756504853256312</c:v>
                </c:pt>
                <c:pt idx="29">
                  <c:v>0.45190474912394796</c:v>
                </c:pt>
                <c:pt idx="30">
                  <c:v>0.38691988598997867</c:v>
                </c:pt>
                <c:pt idx="31">
                  <c:v>0.49426264390492747</c:v>
                </c:pt>
                <c:pt idx="32">
                  <c:v>0.3307414054619478</c:v>
                </c:pt>
                <c:pt idx="33">
                  <c:v>0.28228625942057872</c:v>
                </c:pt>
                <c:pt idx="34">
                  <c:v>0.32621776135955022</c:v>
                </c:pt>
                <c:pt idx="35">
                  <c:v>0.38322888028003466</c:v>
                </c:pt>
                <c:pt idx="36">
                  <c:v>0.42997603253723105</c:v>
                </c:pt>
                <c:pt idx="37">
                  <c:v>0.36919399693428206</c:v>
                </c:pt>
                <c:pt idx="38">
                  <c:v>0.24717448573712114</c:v>
                </c:pt>
                <c:pt idx="39">
                  <c:v>0.12557909181667556</c:v>
                </c:pt>
                <c:pt idx="40">
                  <c:v>0.41150202544234665</c:v>
                </c:pt>
                <c:pt idx="41">
                  <c:v>0.4115264921390196</c:v>
                </c:pt>
                <c:pt idx="42">
                  <c:v>0.29217766408215479</c:v>
                </c:pt>
                <c:pt idx="43">
                  <c:v>0.34465378639024752</c:v>
                </c:pt>
                <c:pt idx="44">
                  <c:v>0.31220953622086589</c:v>
                </c:pt>
                <c:pt idx="45">
                  <c:v>0.4928695774346834</c:v>
                </c:pt>
                <c:pt idx="46">
                  <c:v>0.33770070074388381</c:v>
                </c:pt>
                <c:pt idx="47">
                  <c:v>0.23526717180686707</c:v>
                </c:pt>
                <c:pt idx="48">
                  <c:v>0.17469233381221272</c:v>
                </c:pt>
                <c:pt idx="49">
                  <c:v>8.7141438359098336E-2</c:v>
                </c:pt>
                <c:pt idx="50">
                  <c:v>7.6170267112589424E-2</c:v>
                </c:pt>
                <c:pt idx="51">
                  <c:v>6.724741008277671E-2</c:v>
                </c:pt>
                <c:pt idx="52">
                  <c:v>5.9544854408391301E-2</c:v>
                </c:pt>
                <c:pt idx="53">
                  <c:v>8.6281310683582371E-2</c:v>
                </c:pt>
                <c:pt idx="54">
                  <c:v>0.16887530900737446</c:v>
                </c:pt>
                <c:pt idx="55">
                  <c:v>0.11063855295117887</c:v>
                </c:pt>
                <c:pt idx="56">
                  <c:v>0.11531151697035549</c:v>
                </c:pt>
                <c:pt idx="57">
                  <c:v>8.0163437334311541E-2</c:v>
                </c:pt>
                <c:pt idx="58">
                  <c:v>6.0429833177940699E-2</c:v>
                </c:pt>
                <c:pt idx="59">
                  <c:v>3.1279710130718147E-2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8-4EE6-8AEB-58D3D05E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946207"/>
        <c:axId val="348946623"/>
      </c:lineChart>
      <c:catAx>
        <c:axId val="34894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6623"/>
        <c:crosses val="autoZero"/>
        <c:auto val="1"/>
        <c:lblAlgn val="ctr"/>
        <c:lblOffset val="100"/>
        <c:noMultiLvlLbl val="0"/>
      </c:catAx>
      <c:valAx>
        <c:axId val="3489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8513115344717"/>
          <c:y val="0.18546876460059947"/>
          <c:w val="0.84659939285951424"/>
          <c:h val="0.7086457112872967"/>
        </c:manualLayout>
      </c:layout>
      <c:lineChart>
        <c:grouping val="standard"/>
        <c:varyColors val="0"/>
        <c:ser>
          <c:idx val="0"/>
          <c:order val="0"/>
          <c:tx>
            <c:strRef>
              <c:f>testBrix2!$X$2</c:f>
              <c:strCache>
                <c:ptCount val="1"/>
                <c:pt idx="0">
                  <c:v>Sugar FW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testBrix2!$X$3:$X$62</c:f>
              <c:numCache>
                <c:formatCode>General</c:formatCode>
                <c:ptCount val="60"/>
                <c:pt idx="2">
                  <c:v>3.2755384871212008</c:v>
                </c:pt>
                <c:pt idx="3">
                  <c:v>3.4242046554103345</c:v>
                </c:pt>
                <c:pt idx="4">
                  <c:v>3.8840111520347991</c:v>
                </c:pt>
                <c:pt idx="5">
                  <c:v>3.7493862625198822</c:v>
                </c:pt>
                <c:pt idx="6">
                  <c:v>4.2827998285702895</c:v>
                </c:pt>
                <c:pt idx="7">
                  <c:v>4.1511819002754793</c:v>
                </c:pt>
                <c:pt idx="8">
                  <c:v>4.1303674930114145</c:v>
                </c:pt>
                <c:pt idx="9">
                  <c:v>4.1827222438433758</c:v>
                </c:pt>
                <c:pt idx="10">
                  <c:v>4.1885952097927142</c:v>
                </c:pt>
                <c:pt idx="11">
                  <c:v>4.1927558997251193</c:v>
                </c:pt>
                <c:pt idx="12">
                  <c:v>4.1415802486093058</c:v>
                </c:pt>
                <c:pt idx="13">
                  <c:v>4.1604097456388054</c:v>
                </c:pt>
                <c:pt idx="14">
                  <c:v>4.1640920315396697</c:v>
                </c:pt>
                <c:pt idx="15">
                  <c:v>4.2237095898715555</c:v>
                </c:pt>
                <c:pt idx="16">
                  <c:v>4.3050777724502378</c:v>
                </c:pt>
                <c:pt idx="17">
                  <c:v>4.1971007940735134</c:v>
                </c:pt>
                <c:pt idx="18">
                  <c:v>4.3044418704792244</c:v>
                </c:pt>
                <c:pt idx="19">
                  <c:v>4.4846660326581862</c:v>
                </c:pt>
                <c:pt idx="20">
                  <c:v>4.4375373957666433</c:v>
                </c:pt>
                <c:pt idx="21">
                  <c:v>4.3415223018173972</c:v>
                </c:pt>
                <c:pt idx="22">
                  <c:v>4.3723462129142643</c:v>
                </c:pt>
                <c:pt idx="23">
                  <c:v>4.3990719398274916</c:v>
                </c:pt>
                <c:pt idx="24">
                  <c:v>4.3472130450062361</c:v>
                </c:pt>
                <c:pt idx="25">
                  <c:v>4.3482146726615731</c:v>
                </c:pt>
                <c:pt idx="26">
                  <c:v>4.4226186869040598</c:v>
                </c:pt>
                <c:pt idx="27">
                  <c:v>4.4245056343528795</c:v>
                </c:pt>
                <c:pt idx="28">
                  <c:v>4.4587869884848015</c:v>
                </c:pt>
                <c:pt idx="29">
                  <c:v>4.4928513202504634</c:v>
                </c:pt>
                <c:pt idx="30">
                  <c:v>4.530187122401963</c:v>
                </c:pt>
                <c:pt idx="31">
                  <c:v>4.5187447352305243</c:v>
                </c:pt>
                <c:pt idx="32">
                  <c:v>4.5811336517338681</c:v>
                </c:pt>
                <c:pt idx="33">
                  <c:v>4.6178504004450858</c:v>
                </c:pt>
                <c:pt idx="34">
                  <c:v>4.6282255920903168</c:v>
                </c:pt>
                <c:pt idx="35">
                  <c:v>4.6340537252134988</c:v>
                </c:pt>
                <c:pt idx="36">
                  <c:v>4.6406749206804285</c:v>
                </c:pt>
                <c:pt idx="37">
                  <c:v>4.6721841267575703</c:v>
                </c:pt>
                <c:pt idx="38">
                  <c:v>4.7249379188472105</c:v>
                </c:pt>
                <c:pt idx="39">
                  <c:v>4.7825398141115683</c:v>
                </c:pt>
                <c:pt idx="40">
                  <c:v>4.7103882821461909</c:v>
                </c:pt>
                <c:pt idx="41">
                  <c:v>4.7226023252047389</c:v>
                </c:pt>
                <c:pt idx="42">
                  <c:v>4.7710355063724208</c:v>
                </c:pt>
                <c:pt idx="43">
                  <c:v>4.7738997192626034</c:v>
                </c:pt>
                <c:pt idx="44">
                  <c:v>4.8000633875560696</c:v>
                </c:pt>
                <c:pt idx="45">
                  <c:v>4.7599230553994794</c:v>
                </c:pt>
                <c:pt idx="46">
                  <c:v>4.8099682829856851</c:v>
                </c:pt>
                <c:pt idx="47">
                  <c:v>4.8564655407105608</c:v>
                </c:pt>
                <c:pt idx="48">
                  <c:v>4.892820471183307</c:v>
                </c:pt>
                <c:pt idx="49">
                  <c:v>4.9388676272768031</c:v>
                </c:pt>
                <c:pt idx="50">
                  <c:v>4.9553833250011081</c:v>
                </c:pt>
                <c:pt idx="51">
                  <c:v>4.9710176777655635</c:v>
                </c:pt>
                <c:pt idx="52">
                  <c:v>4.9857214816613098</c:v>
                </c:pt>
                <c:pt idx="53">
                  <c:v>4.9855691531335546</c:v>
                </c:pt>
                <c:pt idx="54">
                  <c:v>4.9651866689880126</c:v>
                </c:pt>
                <c:pt idx="55">
                  <c:v>5.0052677837047499</c:v>
                </c:pt>
                <c:pt idx="56">
                  <c:v>5.0178607734791454</c:v>
                </c:pt>
                <c:pt idx="57">
                  <c:v>5.047633142113189</c:v>
                </c:pt>
                <c:pt idx="58">
                  <c:v>5.0694425895051554</c:v>
                </c:pt>
                <c:pt idx="59">
                  <c:v>5.0949472312910871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C-4566-8537-D51C814928ED}"/>
            </c:ext>
          </c:extLst>
        </c:ser>
        <c:ser>
          <c:idx val="3"/>
          <c:order val="1"/>
          <c:tx>
            <c:strRef>
              <c:f>testBrix2!$Y$2</c:f>
              <c:strCache>
                <c:ptCount val="1"/>
                <c:pt idx="0">
                  <c:v>Sugar FW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testBrix2!$Y$3:$Y$62</c:f>
              <c:numCache>
                <c:formatCode>General</c:formatCode>
                <c:ptCount val="60"/>
                <c:pt idx="2">
                  <c:v>3.2763337194003541</c:v>
                </c:pt>
                <c:pt idx="3">
                  <c:v>3.4242046554103345</c:v>
                </c:pt>
                <c:pt idx="4">
                  <c:v>3.8851792142825166</c:v>
                </c:pt>
                <c:pt idx="5">
                  <c:v>3.7508071188757719</c:v>
                </c:pt>
                <c:pt idx="6">
                  <c:v>4.2851279635030917</c:v>
                </c:pt>
                <c:pt idx="7">
                  <c:v>4.1543545475510468</c:v>
                </c:pt>
                <c:pt idx="8">
                  <c:v>4.1347161130954797</c:v>
                </c:pt>
                <c:pt idx="9">
                  <c:v>4.188455098982697</c:v>
                </c:pt>
                <c:pt idx="10">
                  <c:v>4.1930429902553952</c:v>
                </c:pt>
                <c:pt idx="11">
                  <c:v>4.1989735965030617</c:v>
                </c:pt>
                <c:pt idx="12">
                  <c:v>4.1501125578598312</c:v>
                </c:pt>
                <c:pt idx="13">
                  <c:v>4.1721960864071868</c:v>
                </c:pt>
                <c:pt idx="14">
                  <c:v>4.179720070748016</c:v>
                </c:pt>
                <c:pt idx="15">
                  <c:v>4.2441110062613037</c:v>
                </c:pt>
                <c:pt idx="16">
                  <c:v>4.331462536907468</c:v>
                </c:pt>
                <c:pt idx="17">
                  <c:v>4.219400562619116</c:v>
                </c:pt>
                <c:pt idx="18">
                  <c:v>4.3346400463668182</c:v>
                </c:pt>
                <c:pt idx="19">
                  <c:v>4.525285832830467</c:v>
                </c:pt>
                <c:pt idx="20">
                  <c:v>4.4880845576011961</c:v>
                </c:pt>
                <c:pt idx="21">
                  <c:v>4.4015983886881811</c:v>
                </c:pt>
                <c:pt idx="22">
                  <c:v>4.4448884282427592</c:v>
                </c:pt>
                <c:pt idx="23">
                  <c:v>4.4838612864220266</c:v>
                </c:pt>
                <c:pt idx="24">
                  <c:v>4.4209372766485453</c:v>
                </c:pt>
                <c:pt idx="25">
                  <c:v>4.4390255647173751</c:v>
                </c:pt>
                <c:pt idx="26">
                  <c:v>4.5321090164202227</c:v>
                </c:pt>
                <c:pt idx="27">
                  <c:v>4.5530022425748617</c:v>
                </c:pt>
                <c:pt idx="28">
                  <c:v>4.6074870741486658</c:v>
                </c:pt>
                <c:pt idx="29">
                  <c:v>4.6584136757277337</c:v>
                </c:pt>
                <c:pt idx="30">
                  <c:v>4.7180197169059577</c:v>
                </c:pt>
                <c:pt idx="31">
                  <c:v>4.678490296555692</c:v>
                </c:pt>
                <c:pt idx="32">
                  <c:v>4.7621217299242957</c:v>
                </c:pt>
                <c:pt idx="33">
                  <c:v>4.8147870543100728</c:v>
                </c:pt>
                <c:pt idx="34">
                  <c:v>4.8419716264997472</c:v>
                </c:pt>
                <c:pt idx="35">
                  <c:v>4.8649054338515976</c:v>
                </c:pt>
                <c:pt idx="36">
                  <c:v>4.8899763561697771</c:v>
                </c:pt>
                <c:pt idx="37">
                  <c:v>4.8644991870204404</c:v>
                </c:pt>
                <c:pt idx="38">
                  <c:v>4.9406429119440345</c:v>
                </c:pt>
                <c:pt idx="39">
                  <c:v>5.0206531356692521</c:v>
                </c:pt>
                <c:pt idx="40">
                  <c:v>4.959507030720971</c:v>
                </c:pt>
                <c:pt idx="41">
                  <c:v>4.9877870390578485</c:v>
                </c:pt>
                <c:pt idx="42">
                  <c:v>5.0546194968802194</c:v>
                </c:pt>
                <c:pt idx="43">
                  <c:v>5.0709327432040894</c:v>
                </c:pt>
                <c:pt idx="44">
                  <c:v>5.1105180855704155</c:v>
                </c:pt>
                <c:pt idx="45">
                  <c:v>5.0024490746822865</c:v>
                </c:pt>
                <c:pt idx="46">
                  <c:v>5.0723916333907226</c:v>
                </c:pt>
                <c:pt idx="47">
                  <c:v>5.1377565512394714</c:v>
                </c:pt>
                <c:pt idx="48">
                  <c:v>5.1914043581294456</c:v>
                </c:pt>
                <c:pt idx="49">
                  <c:v>5.2551277992181333</c:v>
                </c:pt>
                <c:pt idx="50">
                  <c:v>5.2867311997264164</c:v>
                </c:pt>
                <c:pt idx="51">
                  <c:v>5.3161443797216954</c:v>
                </c:pt>
                <c:pt idx="52">
                  <c:v>5.3437572363209362</c:v>
                </c:pt>
                <c:pt idx="53">
                  <c:v>5.354307464861038</c:v>
                </c:pt>
                <c:pt idx="54">
                  <c:v>5.3323654583380335</c:v>
                </c:pt>
                <c:pt idx="55">
                  <c:v>5.3830350289044429</c:v>
                </c:pt>
                <c:pt idx="56">
                  <c:v>5.4068066410770781</c:v>
                </c:pt>
                <c:pt idx="57">
                  <c:v>5.4465922017666601</c:v>
                </c:pt>
                <c:pt idx="58">
                  <c:v>5.4763554491243305</c:v>
                </c:pt>
                <c:pt idx="59">
                  <c:v>5.5099778710288145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AC-4566-8537-D51C8149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10512"/>
        <c:axId val="1130322160"/>
      </c:lineChart>
      <c:catAx>
        <c:axId val="113031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22160"/>
        <c:crosses val="autoZero"/>
        <c:auto val="1"/>
        <c:lblAlgn val="ctr"/>
        <c:lblOffset val="100"/>
        <c:noMultiLvlLbl val="0"/>
      </c:catAx>
      <c:valAx>
        <c:axId val="1130322160"/>
        <c:scaling>
          <c:orientation val="minMax"/>
          <c:max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 100g</a:t>
                </a:r>
                <a:r>
                  <a:rPr lang="en-GB" sz="1400" baseline="0"/>
                  <a:t> FW-1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70567074438384"/>
          <c:y val="4.149014167523235E-2"/>
          <c:w val="0.66058844082012946"/>
          <c:h val="0.10461073454043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4656179063903"/>
          <c:y val="0.18560185185185185"/>
          <c:w val="0.78961959347466593"/>
          <c:h val="0.61498432487605714"/>
        </c:manualLayout>
      </c:layout>
      <c:lineChart>
        <c:grouping val="standard"/>
        <c:varyColors val="0"/>
        <c:ser>
          <c:idx val="3"/>
          <c:order val="1"/>
          <c:tx>
            <c:strRef>
              <c:f>testBrix2!$P$2</c:f>
              <c:strCache>
                <c:ptCount val="1"/>
                <c:pt idx="0">
                  <c:v>C sug (DM)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testBrix2!$P$3:$P$62</c:f>
              <c:numCache>
                <c:formatCode>General</c:formatCode>
                <c:ptCount val="60"/>
                <c:pt idx="1">
                  <c:v>0.89171009802645751</c:v>
                </c:pt>
                <c:pt idx="2">
                  <c:v>0.89171009802645751</c:v>
                </c:pt>
                <c:pt idx="3">
                  <c:v>1.9039020588700133</c:v>
                </c:pt>
                <c:pt idx="4">
                  <c:v>3.4126556559586092</c:v>
                </c:pt>
                <c:pt idx="5">
                  <c:v>4.8378129549862541</c:v>
                </c:pt>
                <c:pt idx="6">
                  <c:v>6.7029325594594003</c:v>
                </c:pt>
                <c:pt idx="7">
                  <c:v>7.9253829406138223</c:v>
                </c:pt>
                <c:pt idx="8">
                  <c:v>9.4014975657920807</c:v>
                </c:pt>
                <c:pt idx="9">
                  <c:v>10.955854091494651</c:v>
                </c:pt>
                <c:pt idx="10">
                  <c:v>12.466675954267689</c:v>
                </c:pt>
                <c:pt idx="11">
                  <c:v>14.064142932713525</c:v>
                </c:pt>
                <c:pt idx="12">
                  <c:v>15.660564829007217</c:v>
                </c:pt>
                <c:pt idx="13">
                  <c:v>17.410467614413463</c:v>
                </c:pt>
                <c:pt idx="14">
                  <c:v>19.104436967731054</c:v>
                </c:pt>
                <c:pt idx="15">
                  <c:v>20.820094614432875</c:v>
                </c:pt>
                <c:pt idx="16">
                  <c:v>22.341592952250405</c:v>
                </c:pt>
                <c:pt idx="17">
                  <c:v>23.544808465218843</c:v>
                </c:pt>
                <c:pt idx="18">
                  <c:v>25.34053254518221</c:v>
                </c:pt>
                <c:pt idx="19">
                  <c:v>26.637320119431603</c:v>
                </c:pt>
                <c:pt idx="20">
                  <c:v>26.701500957927227</c:v>
                </c:pt>
                <c:pt idx="21">
                  <c:v>26.99970278392199</c:v>
                </c:pt>
                <c:pt idx="22">
                  <c:v>28.029934083712199</c:v>
                </c:pt>
                <c:pt idx="23">
                  <c:v>29.01267970180286</c:v>
                </c:pt>
                <c:pt idx="24">
                  <c:v>29.973867795400842</c:v>
                </c:pt>
                <c:pt idx="25">
                  <c:v>31.42090480740152</c:v>
                </c:pt>
                <c:pt idx="26">
                  <c:v>32.992645916807092</c:v>
                </c:pt>
                <c:pt idx="27">
                  <c:v>34.213648099752035</c:v>
                </c:pt>
                <c:pt idx="28">
                  <c:v>35.60278791486148</c:v>
                </c:pt>
                <c:pt idx="29">
                  <c:v>36.92761707175886</c:v>
                </c:pt>
                <c:pt idx="30">
                  <c:v>38.191562375254918</c:v>
                </c:pt>
                <c:pt idx="31">
                  <c:v>39.361379679686856</c:v>
                </c:pt>
                <c:pt idx="32">
                  <c:v>40.810127354401246</c:v>
                </c:pt>
                <c:pt idx="33">
                  <c:v>41.9303310925023</c:v>
                </c:pt>
                <c:pt idx="34">
                  <c:v>42.937960844364511</c:v>
                </c:pt>
                <c:pt idx="35">
                  <c:v>44.069030135546477</c:v>
                </c:pt>
                <c:pt idx="36">
                  <c:v>45.355504112258757</c:v>
                </c:pt>
                <c:pt idx="37">
                  <c:v>46.77313639623906</c:v>
                </c:pt>
                <c:pt idx="38">
                  <c:v>48.094016356663722</c:v>
                </c:pt>
                <c:pt idx="39">
                  <c:v>49.111202422100092</c:v>
                </c:pt>
                <c:pt idx="40">
                  <c:v>49.720998684957948</c:v>
                </c:pt>
                <c:pt idx="41">
                  <c:v>51.245045296043465</c:v>
                </c:pt>
                <c:pt idx="42">
                  <c:v>52.809340536505381</c:v>
                </c:pt>
                <c:pt idx="43">
                  <c:v>54.071702731540626</c:v>
                </c:pt>
                <c:pt idx="44">
                  <c:v>55.505628579626659</c:v>
                </c:pt>
                <c:pt idx="45">
                  <c:v>56.861314448487597</c:v>
                </c:pt>
                <c:pt idx="46">
                  <c:v>58.756288611377336</c:v>
                </c:pt>
                <c:pt idx="47">
                  <c:v>60.262380703144167</c:v>
                </c:pt>
                <c:pt idx="48">
                  <c:v>61.443010466342066</c:v>
                </c:pt>
                <c:pt idx="49">
                  <c:v>62.408870950800974</c:v>
                </c:pt>
                <c:pt idx="50">
                  <c:v>62.976335267756873</c:v>
                </c:pt>
                <c:pt idx="51">
                  <c:v>63.505467488324584</c:v>
                </c:pt>
                <c:pt idx="52">
                  <c:v>63.998510595522028</c:v>
                </c:pt>
                <c:pt idx="53">
                  <c:v>64.457587851222655</c:v>
                </c:pt>
                <c:pt idx="54">
                  <c:v>65.11137552128983</c:v>
                </c:pt>
                <c:pt idx="55">
                  <c:v>66.253767171966743</c:v>
                </c:pt>
                <c:pt idx="56">
                  <c:v>67.084742203353386</c:v>
                </c:pt>
                <c:pt idx="57">
                  <c:v>67.965333933698645</c:v>
                </c:pt>
                <c:pt idx="58">
                  <c:v>68.639654204066787</c:v>
                </c:pt>
                <c:pt idx="59">
                  <c:v>69.189596801801216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A-43A4-9595-7FBCAF2D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52832"/>
        <c:axId val="1607039936"/>
      </c:lineChart>
      <c:lineChart>
        <c:grouping val="standard"/>
        <c:varyColors val="0"/>
        <c:ser>
          <c:idx val="0"/>
          <c:order val="0"/>
          <c:tx>
            <c:strRef>
              <c:f>testBrix2!$J$2</c:f>
              <c:strCache>
                <c:ptCount val="1"/>
                <c:pt idx="0">
                  <c:v>DM fruit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testBrix2!$J$3:$J$62</c:f>
              <c:numCache>
                <c:formatCode>0.00</c:formatCode>
                <c:ptCount val="60"/>
                <c:pt idx="0">
                  <c:v>2.0266138591510399</c:v>
                </c:pt>
                <c:pt idx="1">
                  <c:v>4.3244057796953497</c:v>
                </c:pt>
                <c:pt idx="2">
                  <c:v>10.59818314044831</c:v>
                </c:pt>
                <c:pt idx="3">
                  <c:v>20.427186309669338</c:v>
                </c:pt>
                <c:pt idx="4">
                  <c:v>30.611150348959136</c:v>
                </c:pt>
                <c:pt idx="5">
                  <c:v>42.852204693624934</c:v>
                </c:pt>
                <c:pt idx="6">
                  <c:v>49.847825681553047</c:v>
                </c:pt>
                <c:pt idx="7">
                  <c:v>58.705055848303878</c:v>
                </c:pt>
                <c:pt idx="8">
                  <c:v>67.802032240818619</c:v>
                </c:pt>
                <c:pt idx="9">
                  <c:v>76.192593385836972</c:v>
                </c:pt>
                <c:pt idx="10">
                  <c:v>85.05437132687581</c:v>
                </c:pt>
                <c:pt idx="11">
                  <c:v>93.648350885908826</c:v>
                </c:pt>
                <c:pt idx="12">
                  <c:v>103.26982278411218</c:v>
                </c:pt>
                <c:pt idx="13">
                  <c:v>112.14820132289816</c:v>
                </c:pt>
                <c:pt idx="14">
                  <c:v>121.01105528520596</c:v>
                </c:pt>
                <c:pt idx="15">
                  <c:v>128.29497656535162</c:v>
                </c:pt>
                <c:pt idx="16">
                  <c:v>133.47958450838667</c:v>
                </c:pt>
                <c:pt idx="17">
                  <c:v>142.76795050710155</c:v>
                </c:pt>
                <c:pt idx="18">
                  <c:v>148.42095779029216</c:v>
                </c:pt>
                <c:pt idx="19">
                  <c:v>148.59102407725996</c:v>
                </c:pt>
                <c:pt idx="20">
                  <c:v>149.50593967112201</c:v>
                </c:pt>
                <c:pt idx="21">
                  <c:v>153.65074303313435</c:v>
                </c:pt>
                <c:pt idx="22">
                  <c:v>157.5488269719157</c:v>
                </c:pt>
                <c:pt idx="23">
                  <c:v>161.3389474306608</c:v>
                </c:pt>
                <c:pt idx="24">
                  <c:v>168.02347780167685</c:v>
                </c:pt>
                <c:pt idx="25">
                  <c:v>175.50811130648938</c:v>
                </c:pt>
                <c:pt idx="26">
                  <c:v>180.65941975114808</c:v>
                </c:pt>
                <c:pt idx="27">
                  <c:v>186.81878122045259</c:v>
                </c:pt>
                <c:pt idx="28">
                  <c:v>192.54531894127811</c:v>
                </c:pt>
                <c:pt idx="29">
                  <c:v>197.88609714357639</c:v>
                </c:pt>
                <c:pt idx="30">
                  <c:v>202.67525852333139</c:v>
                </c:pt>
                <c:pt idx="31">
                  <c:v>209.117032248865</c:v>
                </c:pt>
                <c:pt idx="32">
                  <c:v>213.60111312653271</c:v>
                </c:pt>
                <c:pt idx="33">
                  <c:v>217.4947578272573</c:v>
                </c:pt>
                <c:pt idx="34">
                  <c:v>222.0302645325406</c:v>
                </c:pt>
                <c:pt idx="35">
                  <c:v>227.42586630077676</c:v>
                </c:pt>
                <c:pt idx="36">
                  <c:v>233.58425010426294</c:v>
                </c:pt>
                <c:pt idx="37">
                  <c:v>239.12959579600079</c:v>
                </c:pt>
                <c:pt idx="38">
                  <c:v>243.02271695763983</c:v>
                </c:pt>
                <c:pt idx="39">
                  <c:v>245.07845403581646</c:v>
                </c:pt>
                <c:pt idx="40">
                  <c:v>251.84547775950165</c:v>
                </c:pt>
                <c:pt idx="41">
                  <c:v>258.81605612869157</c:v>
                </c:pt>
                <c:pt idx="42">
                  <c:v>263.93997649217397</c:v>
                </c:pt>
                <c:pt idx="43">
                  <c:v>270.02971734340036</c:v>
                </c:pt>
                <c:pt idx="44">
                  <c:v>275.6359037838846</c:v>
                </c:pt>
                <c:pt idx="45">
                  <c:v>284.70194004145395</c:v>
                </c:pt>
                <c:pt idx="46">
                  <c:v>291.08721155093428</c:v>
                </c:pt>
                <c:pt idx="47">
                  <c:v>295.65869717758716</c:v>
                </c:pt>
                <c:pt idx="48">
                  <c:v>299.18452920305668</c:v>
                </c:pt>
                <c:pt idx="49">
                  <c:v>301.02988743773051</c:v>
                </c:pt>
                <c:pt idx="50">
                  <c:v>302.73032530646481</c:v>
                </c:pt>
                <c:pt idx="51">
                  <c:v>304.29675110326957</c:v>
                </c:pt>
                <c:pt idx="52">
                  <c:v>305.73920553796648</c:v>
                </c:pt>
                <c:pt idx="53">
                  <c:v>307.92619577475199</c:v>
                </c:pt>
                <c:pt idx="54">
                  <c:v>312.31280702662434</c:v>
                </c:pt>
                <c:pt idx="55">
                  <c:v>315.2381041342519</c:v>
                </c:pt>
                <c:pt idx="56">
                  <c:v>318.3814962247215</c:v>
                </c:pt>
                <c:pt idx="57">
                  <c:v>320.64893101736527</c:v>
                </c:pt>
                <c:pt idx="58">
                  <c:v>322.42872790387435</c:v>
                </c:pt>
                <c:pt idx="59">
                  <c:v>323.37785152816707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A-43A4-9595-7FBCAF2D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45103"/>
        <c:axId val="581350511"/>
      </c:lineChart>
      <c:catAx>
        <c:axId val="16070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39936"/>
        <c:crosses val="autoZero"/>
        <c:auto val="1"/>
        <c:lblAlgn val="ctr"/>
        <c:lblOffset val="100"/>
        <c:noMultiLvlLbl val="0"/>
      </c:catAx>
      <c:valAx>
        <c:axId val="160703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052832"/>
        <c:crosses val="autoZero"/>
        <c:crossBetween val="between"/>
      </c:valAx>
      <c:valAx>
        <c:axId val="58135051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5103"/>
        <c:crosses val="max"/>
        <c:crossBetween val="between"/>
      </c:valAx>
      <c:catAx>
        <c:axId val="581345103"/>
        <c:scaling>
          <c:orientation val="minMax"/>
        </c:scaling>
        <c:delete val="1"/>
        <c:axPos val="b"/>
        <c:majorTickMark val="out"/>
        <c:minorTickMark val="none"/>
        <c:tickLblPos val="nextTo"/>
        <c:crossAx val="581350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10549175153807"/>
          <c:y val="3.641497609017276E-2"/>
          <c:w val="0.5670860267425416"/>
          <c:h val="0.1046106969434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7595191986178"/>
          <c:y val="0.11867362990719234"/>
          <c:w val="0.71878178290793571"/>
          <c:h val="0.67103037247059316"/>
        </c:manualLayout>
      </c:layout>
      <c:lineChart>
        <c:grouping val="standard"/>
        <c:varyColors val="0"/>
        <c:ser>
          <c:idx val="0"/>
          <c:order val="0"/>
          <c:tx>
            <c:strRef>
              <c:f>testBrix2!$V$2</c:f>
              <c:strCache>
                <c:ptCount val="1"/>
                <c:pt idx="0">
                  <c:v>FW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testBrix2!$V$3:$V$62</c:f>
              <c:numCache>
                <c:formatCode>General</c:formatCode>
                <c:ptCount val="60"/>
                <c:pt idx="0">
                  <c:v>10.913791867412462</c:v>
                </c:pt>
                <c:pt idx="1">
                  <c:v>24.887724117676026</c:v>
                </c:pt>
                <c:pt idx="2">
                  <c:v>64.817412140418426</c:v>
                </c:pt>
                <c:pt idx="3">
                  <c:v>132.38403063918156</c:v>
                </c:pt>
                <c:pt idx="4">
                  <c:v>209.20049637778334</c:v>
                </c:pt>
                <c:pt idx="5">
                  <c:v>307.21300680382262</c:v>
                </c:pt>
                <c:pt idx="6">
                  <c:v>372.63855131272265</c:v>
                </c:pt>
                <c:pt idx="7">
                  <c:v>454.56835753599762</c:v>
                </c:pt>
                <c:pt idx="8">
                  <c:v>541.9497914329728</c:v>
                </c:pt>
                <c:pt idx="9">
                  <c:v>623.64568727714573</c:v>
                </c:pt>
                <c:pt idx="10">
                  <c:v>708.65195391713178</c:v>
                </c:pt>
                <c:pt idx="11">
                  <c:v>798.66453956678572</c:v>
                </c:pt>
                <c:pt idx="12">
                  <c:v>900.30995123671471</c:v>
                </c:pt>
                <c:pt idx="13">
                  <c:v>996.38008884788644</c:v>
                </c:pt>
                <c:pt idx="14">
                  <c:v>1092.3570934683507</c:v>
                </c:pt>
                <c:pt idx="15">
                  <c:v>1173.6520418629277</c:v>
                </c:pt>
                <c:pt idx="16">
                  <c:v>1235.6169097417717</c:v>
                </c:pt>
                <c:pt idx="17">
                  <c:v>1335.6616989872721</c:v>
                </c:pt>
                <c:pt idx="18">
                  <c:v>1401.682334516825</c:v>
                </c:pt>
                <c:pt idx="19">
                  <c:v>1414.2009750268815</c:v>
                </c:pt>
                <c:pt idx="20">
                  <c:v>1432.664034368001</c:v>
                </c:pt>
                <c:pt idx="21">
                  <c:v>1480.7019786924843</c:v>
                </c:pt>
                <c:pt idx="22">
                  <c:v>1526.3644515942979</c:v>
                </c:pt>
                <c:pt idx="23">
                  <c:v>1570.2814084128206</c:v>
                </c:pt>
                <c:pt idx="24">
                  <c:v>1641.657566697635</c:v>
                </c:pt>
                <c:pt idx="25">
                  <c:v>1720.5148260784467</c:v>
                </c:pt>
                <c:pt idx="26">
                  <c:v>1776.1856585590097</c:v>
                </c:pt>
                <c:pt idx="27">
                  <c:v>1841.1337590281062</c:v>
                </c:pt>
                <c:pt idx="28">
                  <c:v>1901.1570383010919</c:v>
                </c:pt>
                <c:pt idx="29">
                  <c:v>1956.9509766239185</c:v>
                </c:pt>
                <c:pt idx="30">
                  <c:v>2007.2524359974143</c:v>
                </c:pt>
                <c:pt idx="31">
                  <c:v>2073.9735514433764</c:v>
                </c:pt>
                <c:pt idx="32">
                  <c:v>2121.0245602560794</c:v>
                </c:pt>
                <c:pt idx="33">
                  <c:v>2161.9176238189225</c:v>
                </c:pt>
                <c:pt idx="34">
                  <c:v>2208.9078864337862</c:v>
                </c:pt>
                <c:pt idx="35">
                  <c:v>2264.2435424647019</c:v>
                </c:pt>
                <c:pt idx="36">
                  <c:v>2327.0170255654175</c:v>
                </c:pt>
                <c:pt idx="37">
                  <c:v>2383.5663887784604</c:v>
                </c:pt>
                <c:pt idx="38">
                  <c:v>2423.5146518475162</c:v>
                </c:pt>
                <c:pt idx="39">
                  <c:v>2444.9652043316114</c:v>
                </c:pt>
                <c:pt idx="40">
                  <c:v>2513.2393151322531</c:v>
                </c:pt>
                <c:pt idx="41">
                  <c:v>2583.5758382289309</c:v>
                </c:pt>
                <c:pt idx="42">
                  <c:v>2635.4137360532727</c:v>
                </c:pt>
                <c:pt idx="43">
                  <c:v>2696.7920763257484</c:v>
                </c:pt>
                <c:pt idx="44">
                  <c:v>2753.2190275972043</c:v>
                </c:pt>
                <c:pt idx="45">
                  <c:v>2844.2493805994181</c:v>
                </c:pt>
                <c:pt idx="46">
                  <c:v>2908.4583730008871</c:v>
                </c:pt>
                <c:pt idx="47">
                  <c:v>2954.4502604669315</c:v>
                </c:pt>
                <c:pt idx="48">
                  <c:v>2989.9499261075266</c:v>
                </c:pt>
                <c:pt idx="49">
                  <c:v>3008.6360092382256</c:v>
                </c:pt>
                <c:pt idx="50">
                  <c:v>3025.8739953157428</c:v>
                </c:pt>
                <c:pt idx="51">
                  <c:v>3041.7009920549167</c:v>
                </c:pt>
                <c:pt idx="52">
                  <c:v>3056.2759420135144</c:v>
                </c:pt>
                <c:pt idx="53">
                  <c:v>3078.2934214914226</c:v>
                </c:pt>
                <c:pt idx="54">
                  <c:v>3122.2810925273166</c:v>
                </c:pt>
                <c:pt idx="55">
                  <c:v>3151.6208824775258</c:v>
                </c:pt>
                <c:pt idx="56">
                  <c:v>3183.1408619156409</c:v>
                </c:pt>
                <c:pt idx="57">
                  <c:v>3205.9030261441835</c:v>
                </c:pt>
                <c:pt idx="58">
                  <c:v>3223.7814161906435</c:v>
                </c:pt>
                <c:pt idx="59">
                  <c:v>3233.343305905812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3-47D6-9850-ADFCF31A2F87}"/>
            </c:ext>
          </c:extLst>
        </c:ser>
        <c:ser>
          <c:idx val="1"/>
          <c:order val="1"/>
          <c:tx>
            <c:strRef>
              <c:f>testBrix2!$W$2</c:f>
              <c:strCache>
                <c:ptCount val="1"/>
                <c:pt idx="0">
                  <c:v>FW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testBrix2!$W$3:$W$62</c:f>
              <c:numCache>
                <c:formatCode>General</c:formatCode>
                <c:ptCount val="60"/>
                <c:pt idx="0">
                  <c:v>10.909588972825922</c:v>
                </c:pt>
                <c:pt idx="1">
                  <c:v>24.883529606717321</c:v>
                </c:pt>
                <c:pt idx="2">
                  <c:v>64.80167964708906</c:v>
                </c:pt>
                <c:pt idx="3">
                  <c:v>132.38403063918156</c:v>
                </c:pt>
                <c:pt idx="4">
                  <c:v>209.13760115762867</c:v>
                </c:pt>
                <c:pt idx="5">
                  <c:v>307.09663037083237</c:v>
                </c:pt>
                <c:pt idx="6">
                  <c:v>372.43609462157855</c:v>
                </c:pt>
                <c:pt idx="7">
                  <c:v>454.22120732419256</c:v>
                </c:pt>
                <c:pt idx="8">
                  <c:v>541.37980459878213</c:v>
                </c:pt>
                <c:pt idx="9">
                  <c:v>622.79208605690337</c:v>
                </c:pt>
                <c:pt idx="10">
                  <c:v>707.90024964822771</c:v>
                </c:pt>
                <c:pt idx="11">
                  <c:v>797.48190437744881</c:v>
                </c:pt>
                <c:pt idx="12">
                  <c:v>898.45898386699162</c:v>
                </c:pt>
                <c:pt idx="13">
                  <c:v>993.56534212487122</c:v>
                </c:pt>
                <c:pt idx="14">
                  <c:v>1088.2727530825643</c:v>
                </c:pt>
                <c:pt idx="15">
                  <c:v>1168.0103034712126</c:v>
                </c:pt>
                <c:pt idx="16">
                  <c:v>1228.0902462083536</c:v>
                </c:pt>
                <c:pt idx="17">
                  <c:v>1328.6026520206212</c:v>
                </c:pt>
                <c:pt idx="18">
                  <c:v>1391.9172215608482</c:v>
                </c:pt>
                <c:pt idx="19">
                  <c:v>1401.5068462732274</c:v>
                </c:pt>
                <c:pt idx="20">
                  <c:v>1416.5286207254271</c:v>
                </c:pt>
                <c:pt idx="21">
                  <c:v>1460.4923246426558</c:v>
                </c:pt>
                <c:pt idx="22">
                  <c:v>1501.4536218839808</c:v>
                </c:pt>
                <c:pt idx="23">
                  <c:v>1540.5875516933786</c:v>
                </c:pt>
                <c:pt idx="24">
                  <c:v>1614.2810320058065</c:v>
                </c:pt>
                <c:pt idx="25">
                  <c:v>1685.3175775216312</c:v>
                </c:pt>
                <c:pt idx="26">
                  <c:v>1733.2751389018458</c:v>
                </c:pt>
                <c:pt idx="27">
                  <c:v>1789.1725627199075</c:v>
                </c:pt>
                <c:pt idx="28">
                  <c:v>1839.7999015568575</c:v>
                </c:pt>
                <c:pt idx="29">
                  <c:v>1887.3999586601078</c:v>
                </c:pt>
                <c:pt idx="30">
                  <c:v>1927.3402152987883</c:v>
                </c:pt>
                <c:pt idx="31">
                  <c:v>2003.1583849797878</c:v>
                </c:pt>
                <c:pt idx="32">
                  <c:v>2040.4133997846425</c:v>
                </c:pt>
                <c:pt idx="33">
                  <c:v>2073.4898661706357</c:v>
                </c:pt>
                <c:pt idx="34">
                  <c:v>2111.3969265353594</c:v>
                </c:pt>
                <c:pt idx="35">
                  <c:v>2156.799626512377</c:v>
                </c:pt>
                <c:pt idx="36">
                  <c:v>2208.3807290627456</c:v>
                </c:pt>
                <c:pt idx="37">
                  <c:v>2289.3335199722364</c:v>
                </c:pt>
                <c:pt idx="38">
                  <c:v>2317.705707431996</c:v>
                </c:pt>
                <c:pt idx="39">
                  <c:v>2329.008421386327</c:v>
                </c:pt>
                <c:pt idx="40">
                  <c:v>2386.9979308219927</c:v>
                </c:pt>
                <c:pt idx="41">
                  <c:v>2446.2153587189709</c:v>
                </c:pt>
                <c:pt idx="42">
                  <c:v>2487.5566828427714</c:v>
                </c:pt>
                <c:pt idx="43">
                  <c:v>2538.8258113528987</c:v>
                </c:pt>
                <c:pt idx="44">
                  <c:v>2585.9659688137058</c:v>
                </c:pt>
                <c:pt idx="45">
                  <c:v>2706.3560267988742</c:v>
                </c:pt>
                <c:pt idx="46">
                  <c:v>2757.9874618566951</c:v>
                </c:pt>
                <c:pt idx="47">
                  <c:v>2792.694776135223</c:v>
                </c:pt>
                <c:pt idx="48">
                  <c:v>2817.9828033166559</c:v>
                </c:pt>
                <c:pt idx="49">
                  <c:v>2827.5725264943571</c:v>
                </c:pt>
                <c:pt idx="50">
                  <c:v>2836.2261997958317</c:v>
                </c:pt>
                <c:pt idx="51">
                  <c:v>2844.2322709778637</c:v>
                </c:pt>
                <c:pt idx="52">
                  <c:v>2851.5031548237585</c:v>
                </c:pt>
                <c:pt idx="53">
                  <c:v>2866.298737455842</c:v>
                </c:pt>
                <c:pt idx="54">
                  <c:v>2907.2854399371513</c:v>
                </c:pt>
                <c:pt idx="55">
                  <c:v>2930.4484152179789</c:v>
                </c:pt>
                <c:pt idx="56">
                  <c:v>2954.1573664049574</c:v>
                </c:pt>
                <c:pt idx="57">
                  <c:v>2971.0728774438944</c:v>
                </c:pt>
                <c:pt idx="58">
                  <c:v>2984.2428896950619</c:v>
                </c:pt>
                <c:pt idx="59">
                  <c:v>2989.7966761094158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3-47D6-9850-ADFCF31A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796656"/>
        <c:axId val="1511793744"/>
      </c:lineChart>
      <c:lineChart>
        <c:grouping val="standard"/>
        <c:varyColors val="0"/>
        <c:ser>
          <c:idx val="2"/>
          <c:order val="2"/>
          <c:tx>
            <c:strRef>
              <c:f>testBrix2!$K$2</c:f>
              <c:strCache>
                <c:ptCount val="1"/>
                <c:pt idx="0">
                  <c:v>water stress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testBrix2!$K$3:$K$62</c:f>
              <c:numCache>
                <c:formatCode>General</c:formatCode>
                <c:ptCount val="60"/>
                <c:pt idx="0">
                  <c:v>0.1</c:v>
                </c:pt>
                <c:pt idx="1">
                  <c:v>0.688137903260437</c:v>
                </c:pt>
                <c:pt idx="2">
                  <c:v>0.64202279782479799</c:v>
                </c:pt>
                <c:pt idx="3">
                  <c:v>1</c:v>
                </c:pt>
                <c:pt idx="4">
                  <c:v>0.72015314716240397</c:v>
                </c:pt>
                <c:pt idx="5">
                  <c:v>0.71811892574707503</c:v>
                </c:pt>
                <c:pt idx="6">
                  <c:v>0.67346122827221</c:v>
                </c:pt>
                <c:pt idx="7">
                  <c:v>0.62278840606191299</c:v>
                </c:pt>
                <c:pt idx="8">
                  <c:v>0.57212133557182598</c:v>
                </c:pt>
                <c:pt idx="9">
                  <c:v>0.52467345175996505</c:v>
                </c:pt>
                <c:pt idx="10">
                  <c:v>0.675962305493646</c:v>
                </c:pt>
                <c:pt idx="11">
                  <c:v>0.62315829024916702</c:v>
                </c:pt>
                <c:pt idx="12">
                  <c:v>0.56814494635313895</c:v>
                </c:pt>
                <c:pt idx="13">
                  <c:v>0.50675150670588998</c:v>
                </c:pt>
                <c:pt idx="14">
                  <c:v>0.451467441401742</c:v>
                </c:pt>
                <c:pt idx="15">
                  <c:v>0.400840697280611</c:v>
                </c:pt>
                <c:pt idx="16">
                  <c:v>0.35391114914905097</c:v>
                </c:pt>
                <c:pt idx="17">
                  <c:v>0.52415426128643605</c:v>
                </c:pt>
                <c:pt idx="18">
                  <c:v>0.46614797971626398</c:v>
                </c:pt>
                <c:pt idx="19">
                  <c:v>0.406943804922409</c:v>
                </c:pt>
                <c:pt idx="20">
                  <c:v>0.356804960393721</c:v>
                </c:pt>
                <c:pt idx="21">
                  <c:v>0.31788777529890699</c:v>
                </c:pt>
                <c:pt idx="22">
                  <c:v>0.29076043551088998</c:v>
                </c:pt>
                <c:pt idx="23">
                  <c:v>0.28147878419327399</c:v>
                </c:pt>
                <c:pt idx="24">
                  <c:v>0.44325929175061402</c:v>
                </c:pt>
                <c:pt idx="25">
                  <c:v>0.392487750223043</c:v>
                </c:pt>
                <c:pt idx="26">
                  <c:v>0.35855846869843799</c:v>
                </c:pt>
                <c:pt idx="27">
                  <c:v>0.321163891375147</c:v>
                </c:pt>
                <c:pt idx="28">
                  <c:v>0.28577246112531501</c:v>
                </c:pt>
                <c:pt idx="29">
                  <c:v>0.26933475203988</c:v>
                </c:pt>
                <c:pt idx="30">
                  <c:v>0.23829012495983801</c:v>
                </c:pt>
                <c:pt idx="31">
                  <c:v>0.39902218598418099</c:v>
                </c:pt>
                <c:pt idx="32">
                  <c:v>0.37404480883505598</c:v>
                </c:pt>
                <c:pt idx="33">
                  <c:v>0.36518424717831899</c:v>
                </c:pt>
                <c:pt idx="34">
                  <c:v>0.348802716151356</c:v>
                </c:pt>
                <c:pt idx="35">
                  <c:v>0.33002937829359902</c:v>
                </c:pt>
                <c:pt idx="36">
                  <c:v>0.30693948158630102</c:v>
                </c:pt>
                <c:pt idx="37">
                  <c:v>0.488237541252866</c:v>
                </c:pt>
                <c:pt idx="38">
                  <c:v>0.4504347882802</c:v>
                </c:pt>
                <c:pt idx="39">
                  <c:v>0.41653193223073498</c:v>
                </c:pt>
                <c:pt idx="40">
                  <c:v>0.39318111177440201</c:v>
                </c:pt>
                <c:pt idx="41">
                  <c:v>0.369045994086377</c:v>
                </c:pt>
                <c:pt idx="42">
                  <c:v>0.34417954461903799</c:v>
                </c:pt>
                <c:pt idx="43">
                  <c:v>0.32354410738699402</c:v>
                </c:pt>
                <c:pt idx="44">
                  <c:v>0.30451964039146501</c:v>
                </c:pt>
                <c:pt idx="45">
                  <c:v>0.45833708978686999</c:v>
                </c:pt>
                <c:pt idx="46">
                  <c:v>0.425647525190261</c:v>
                </c:pt>
                <c:pt idx="47">
                  <c:v>0.39461230950832599</c:v>
                </c:pt>
                <c:pt idx="48">
                  <c:v>0.36595688951296901</c:v>
                </c:pt>
                <c:pt idx="49">
                  <c:v>0.33823821377310798</c:v>
                </c:pt>
                <c:pt idx="50">
                  <c:v>0.31258720222396102</c:v>
                </c:pt>
                <c:pt idx="51">
                  <c:v>0.28881848892808099</c:v>
                </c:pt>
                <c:pt idx="52">
                  <c:v>0.26678323338300303</c:v>
                </c:pt>
                <c:pt idx="53">
                  <c:v>0.24723221589917499</c:v>
                </c:pt>
                <c:pt idx="54">
                  <c:v>0.24935202432565701</c:v>
                </c:pt>
                <c:pt idx="55">
                  <c:v>0.23529181331264201</c:v>
                </c:pt>
                <c:pt idx="56">
                  <c:v>0.21602714669932699</c:v>
                </c:pt>
                <c:pt idx="57">
                  <c:v>0.201954490961608</c:v>
                </c:pt>
                <c:pt idx="58">
                  <c:v>0.190771216924044</c:v>
                </c:pt>
                <c:pt idx="59">
                  <c:v>0.17980831807575701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3-47D6-9850-ADFCF31A2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27184"/>
        <c:axId val="1837720528"/>
      </c:lineChart>
      <c:catAx>
        <c:axId val="15117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3744"/>
        <c:crosses val="autoZero"/>
        <c:auto val="1"/>
        <c:lblAlgn val="ctr"/>
        <c:lblOffset val="100"/>
        <c:noMultiLvlLbl val="0"/>
      </c:catAx>
      <c:valAx>
        <c:axId val="151179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g m-2</a:t>
                </a:r>
              </a:p>
            </c:rich>
          </c:tx>
          <c:layout>
            <c:manualLayout>
              <c:xMode val="edge"/>
              <c:yMode val="edge"/>
              <c:x val="1.8785875501560412E-2"/>
              <c:y val="0.34673185689728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6656"/>
        <c:crosses val="autoZero"/>
        <c:crossBetween val="between"/>
      </c:valAx>
      <c:valAx>
        <c:axId val="1837720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727184"/>
        <c:crosses val="max"/>
        <c:crossBetween val="between"/>
      </c:valAx>
      <c:catAx>
        <c:axId val="183772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837720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62574885755683"/>
          <c:y val="9.7289374972371417E-4"/>
          <c:w val="0.69437425114244311"/>
          <c:h val="0.1046106969434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893113377467"/>
          <c:y val="0.14351851851851852"/>
          <c:w val="0.71822979339969439"/>
          <c:h val="0.64317876932050155"/>
        </c:manualLayout>
      </c:layout>
      <c:lineChart>
        <c:grouping val="standard"/>
        <c:varyColors val="0"/>
        <c:ser>
          <c:idx val="0"/>
          <c:order val="0"/>
          <c:tx>
            <c:strRef>
              <c:f>testBrix2!$Q$2</c:f>
              <c:strCache>
                <c:ptCount val="1"/>
                <c:pt idx="0">
                  <c:v>WC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testBrix2!$Q$3:$Q$62</c:f>
              <c:numCache>
                <c:formatCode>0.00</c:formatCode>
                <c:ptCount val="60"/>
                <c:pt idx="0">
                  <c:v>0.81430708192243295</c:v>
                </c:pt>
                <c:pt idx="1">
                  <c:v>0.826243421887499</c:v>
                </c:pt>
                <c:pt idx="2">
                  <c:v>0.83649172667540728</c:v>
                </c:pt>
                <c:pt idx="3">
                  <c:v>0.84569750436633462</c:v>
                </c:pt>
                <c:pt idx="4">
                  <c:v>0.85367553672683361</c:v>
                </c:pt>
                <c:pt idx="5">
                  <c:v>0.86051305203692396</c:v>
                </c:pt>
                <c:pt idx="6">
                  <c:v>0.86623008943666657</c:v>
                </c:pt>
                <c:pt idx="7">
                  <c:v>0.87085538428913856</c:v>
                </c:pt>
                <c:pt idx="8">
                  <c:v>0.87489241012245278</c:v>
                </c:pt>
                <c:pt idx="9">
                  <c:v>0.87782711411266878</c:v>
                </c:pt>
                <c:pt idx="10">
                  <c:v>0.87997722879795814</c:v>
                </c:pt>
                <c:pt idx="11">
                  <c:v>0.88274382266088103</c:v>
                </c:pt>
                <c:pt idx="12">
                  <c:v>0.88529525565917033</c:v>
                </c:pt>
                <c:pt idx="13">
                  <c:v>0.88744435725068027</c:v>
                </c:pt>
                <c:pt idx="14">
                  <c:v>0.8892202412482324</c:v>
                </c:pt>
                <c:pt idx="15">
                  <c:v>0.89068738264050551</c:v>
                </c:pt>
                <c:pt idx="16">
                  <c:v>0.8919733264768267</c:v>
                </c:pt>
                <c:pt idx="17">
                  <c:v>0.8931106951592972</c:v>
                </c:pt>
                <c:pt idx="18">
                  <c:v>0.89411227199245935</c:v>
                </c:pt>
                <c:pt idx="19">
                  <c:v>0.89492934405986002</c:v>
                </c:pt>
                <c:pt idx="20">
                  <c:v>0.89564480151337478</c:v>
                </c:pt>
                <c:pt idx="21">
                  <c:v>0.89623114897920664</c:v>
                </c:pt>
                <c:pt idx="22">
                  <c:v>0.89678164555827089</c:v>
                </c:pt>
                <c:pt idx="23">
                  <c:v>0.89725475537933297</c:v>
                </c:pt>
                <c:pt idx="24">
                  <c:v>0.89765010608170037</c:v>
                </c:pt>
                <c:pt idx="25">
                  <c:v>0.89799093350068748</c:v>
                </c:pt>
                <c:pt idx="26">
                  <c:v>0.89828798646099073</c:v>
                </c:pt>
                <c:pt idx="27">
                  <c:v>0.89853057644270773</c:v>
                </c:pt>
                <c:pt idx="28">
                  <c:v>0.89872203344478052</c:v>
                </c:pt>
                <c:pt idx="29">
                  <c:v>0.89888040144727366</c:v>
                </c:pt>
                <c:pt idx="30">
                  <c:v>0.89902851535331629</c:v>
                </c:pt>
                <c:pt idx="31">
                  <c:v>0.89917082978067364</c:v>
                </c:pt>
                <c:pt idx="32">
                  <c:v>0.89929342774760523</c:v>
                </c:pt>
                <c:pt idx="33">
                  <c:v>0.89939729644135868</c:v>
                </c:pt>
                <c:pt idx="34">
                  <c:v>0.89948414513065023</c:v>
                </c:pt>
                <c:pt idx="35">
                  <c:v>0.89955768359916954</c:v>
                </c:pt>
                <c:pt idx="36">
                  <c:v>0.89962073868045433</c:v>
                </c:pt>
                <c:pt idx="37">
                  <c:v>0.8996757141224202</c:v>
                </c:pt>
                <c:pt idx="38">
                  <c:v>0.89972302549424388</c:v>
                </c:pt>
                <c:pt idx="39">
                  <c:v>0.89976198695931364</c:v>
                </c:pt>
                <c:pt idx="40">
                  <c:v>0.89979248046808114</c:v>
                </c:pt>
                <c:pt idx="41">
                  <c:v>0.89982254350771729</c:v>
                </c:pt>
                <c:pt idx="42">
                  <c:v>0.8998487513055754</c:v>
                </c:pt>
                <c:pt idx="43">
                  <c:v>0.89987002716527442</c:v>
                </c:pt>
                <c:pt idx="44">
                  <c:v>0.89988595130971538</c:v>
                </c:pt>
                <c:pt idx="45">
                  <c:v>0.89990260981213477</c:v>
                </c:pt>
                <c:pt idx="46">
                  <c:v>0.89991700955630438</c:v>
                </c:pt>
                <c:pt idx="47">
                  <c:v>0.89992767821013842</c:v>
                </c:pt>
                <c:pt idx="48">
                  <c:v>0.89993660877372927</c:v>
                </c:pt>
                <c:pt idx="49">
                  <c:v>0.89994473026534372</c:v>
                </c:pt>
                <c:pt idx="50">
                  <c:v>0.89995276545714997</c:v>
                </c:pt>
                <c:pt idx="51">
                  <c:v>0.89995836148980168</c:v>
                </c:pt>
                <c:pt idx="52">
                  <c:v>0.89996348126323256</c:v>
                </c:pt>
                <c:pt idx="53">
                  <c:v>0.89996853658428611</c:v>
                </c:pt>
                <c:pt idx="54">
                  <c:v>0.8999728731105936</c:v>
                </c:pt>
                <c:pt idx="55">
                  <c:v>0.89997588038367116</c:v>
                </c:pt>
                <c:pt idx="56">
                  <c:v>0.89997882279293262</c:v>
                </c:pt>
                <c:pt idx="57">
                  <c:v>0.89998171235921087</c:v>
                </c:pt>
                <c:pt idx="58">
                  <c:v>0.89998430840113541</c:v>
                </c:pt>
                <c:pt idx="59">
                  <c:v>0.89998653995772537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8-4F39-A57A-31BB94E850C7}"/>
            </c:ext>
          </c:extLst>
        </c:ser>
        <c:ser>
          <c:idx val="1"/>
          <c:order val="1"/>
          <c:tx>
            <c:strRef>
              <c:f>testBrix2!$U$2</c:f>
              <c:strCache>
                <c:ptCount val="1"/>
                <c:pt idx="0">
                  <c:v>WC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testBrix2!$U$3:$U$62</c:f>
              <c:numCache>
                <c:formatCode>0.00</c:formatCode>
                <c:ptCount val="60"/>
                <c:pt idx="0">
                  <c:v>0.81423554414387034</c:v>
                </c:pt>
                <c:pt idx="1">
                  <c:v>0.8262141324786989</c:v>
                </c:pt>
                <c:pt idx="2">
                  <c:v>0.8364520302843047</c:v>
                </c:pt>
                <c:pt idx="3">
                  <c:v>0.84569750436633462</c:v>
                </c:pt>
                <c:pt idx="4">
                  <c:v>0.85363153168287864</c:v>
                </c:pt>
                <c:pt idx="5">
                  <c:v>0.86046019247466488</c:v>
                </c:pt>
                <c:pt idx="6">
                  <c:v>0.86615737195880016</c:v>
                </c:pt>
                <c:pt idx="7">
                  <c:v>0.87075668220307434</c:v>
                </c:pt>
                <c:pt idx="8">
                  <c:v>0.87476069172719351</c:v>
                </c:pt>
                <c:pt idx="9">
                  <c:v>0.87765966348699653</c:v>
                </c:pt>
                <c:pt idx="10">
                  <c:v>0.8798497791614831</c:v>
                </c:pt>
                <c:pt idx="11">
                  <c:v>0.88256993623069724</c:v>
                </c:pt>
                <c:pt idx="12">
                  <c:v>0.88505894577442357</c:v>
                </c:pt>
                <c:pt idx="13">
                  <c:v>0.88712548982127903</c:v>
                </c:pt>
                <c:pt idx="14">
                  <c:v>0.88880447944466257</c:v>
                </c:pt>
                <c:pt idx="15">
                  <c:v>0.89015937943006884</c:v>
                </c:pt>
                <c:pt idx="16">
                  <c:v>0.89131125752321871</c:v>
                </c:pt>
                <c:pt idx="17">
                  <c:v>0.89254277771463786</c:v>
                </c:pt>
                <c:pt idx="18">
                  <c:v>0.89336940768369977</c:v>
                </c:pt>
                <c:pt idx="19">
                  <c:v>0.89397766805607759</c:v>
                </c:pt>
                <c:pt idx="20">
                  <c:v>0.89445611088707999</c:v>
                </c:pt>
                <c:pt idx="21">
                  <c:v>0.89479524100153784</c:v>
                </c:pt>
                <c:pt idx="22">
                  <c:v>0.89506913521962272</c:v>
                </c:pt>
                <c:pt idx="23">
                  <c:v>0.89527440537000269</c:v>
                </c:pt>
                <c:pt idx="24">
                  <c:v>0.89591435786561824</c:v>
                </c:pt>
                <c:pt idx="25">
                  <c:v>0.89586051101147035</c:v>
                </c:pt>
                <c:pt idx="26">
                  <c:v>0.89576991229124259</c:v>
                </c:pt>
                <c:pt idx="27">
                  <c:v>0.89558369879289346</c:v>
                </c:pt>
                <c:pt idx="28">
                  <c:v>0.89534442371784873</c:v>
                </c:pt>
                <c:pt idx="29">
                  <c:v>0.89515412658795512</c:v>
                </c:pt>
                <c:pt idx="30">
                  <c:v>0.8948419916138618</c:v>
                </c:pt>
                <c:pt idx="31">
                  <c:v>0.89560634155697327</c:v>
                </c:pt>
                <c:pt idx="32">
                  <c:v>0.89531478613643811</c:v>
                </c:pt>
                <c:pt idx="33">
                  <c:v>0.89510691063615799</c:v>
                </c:pt>
                <c:pt idx="34">
                  <c:v>0.894842006378746</c:v>
                </c:pt>
                <c:pt idx="35">
                  <c:v>0.89455401257253897</c:v>
                </c:pt>
                <c:pt idx="36">
                  <c:v>0.89422827004861705</c:v>
                </c:pt>
                <c:pt idx="37">
                  <c:v>0.89554619555874027</c:v>
                </c:pt>
                <c:pt idx="38">
                  <c:v>0.89514513590817035</c:v>
                </c:pt>
                <c:pt idx="39">
                  <c:v>0.89477133196026182</c:v>
                </c:pt>
                <c:pt idx="40">
                  <c:v>0.89449279594776376</c:v>
                </c:pt>
                <c:pt idx="41">
                  <c:v>0.89419735461712258</c:v>
                </c:pt>
                <c:pt idx="42">
                  <c:v>0.8938958945890052</c:v>
                </c:pt>
                <c:pt idx="43">
                  <c:v>0.89363991962902489</c:v>
                </c:pt>
                <c:pt idx="44">
                  <c:v>0.89341085416126698</c:v>
                </c:pt>
                <c:pt idx="45">
                  <c:v>0.89480248081838498</c:v>
                </c:pt>
                <c:pt idx="46">
                  <c:v>0.89445665885842263</c:v>
                </c:pt>
                <c:pt idx="47">
                  <c:v>0.89413139606085212</c:v>
                </c:pt>
                <c:pt idx="48">
                  <c:v>0.89383025018785489</c:v>
                </c:pt>
                <c:pt idx="49">
                  <c:v>0.893537695455349</c:v>
                </c:pt>
                <c:pt idx="50">
                  <c:v>0.89326298257584069</c:v>
                </c:pt>
                <c:pt idx="51">
                  <c:v>0.89301269301798247</c:v>
                </c:pt>
                <c:pt idx="52">
                  <c:v>0.89277963623474821</c:v>
                </c:pt>
                <c:pt idx="53">
                  <c:v>0.89257009684619593</c:v>
                </c:pt>
                <c:pt idx="54">
                  <c:v>0.89257580190221164</c:v>
                </c:pt>
                <c:pt idx="55">
                  <c:v>0.8924266666844558</c:v>
                </c:pt>
                <c:pt idx="56">
                  <c:v>0.89222595253543524</c:v>
                </c:pt>
                <c:pt idx="57">
                  <c:v>0.89207638309659054</c:v>
                </c:pt>
                <c:pt idx="58">
                  <c:v>0.89195627171727265</c:v>
                </c:pt>
                <c:pt idx="59">
                  <c:v>0.89183951734504752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8-4F39-A57A-31BB94E8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511392"/>
        <c:axId val="1881516800"/>
      </c:lineChart>
      <c:lineChart>
        <c:grouping val="standard"/>
        <c:varyColors val="0"/>
        <c:ser>
          <c:idx val="2"/>
          <c:order val="2"/>
          <c:tx>
            <c:strRef>
              <c:f>testBrix2!$K$2</c:f>
              <c:strCache>
                <c:ptCount val="1"/>
                <c:pt idx="0">
                  <c:v>water stress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testBrix2!$K$3:$K$62</c:f>
              <c:numCache>
                <c:formatCode>General</c:formatCode>
                <c:ptCount val="60"/>
                <c:pt idx="0">
                  <c:v>0.1</c:v>
                </c:pt>
                <c:pt idx="1">
                  <c:v>0.688137903260437</c:v>
                </c:pt>
                <c:pt idx="2">
                  <c:v>0.64202279782479799</c:v>
                </c:pt>
                <c:pt idx="3">
                  <c:v>1</c:v>
                </c:pt>
                <c:pt idx="4">
                  <c:v>0.72015314716240397</c:v>
                </c:pt>
                <c:pt idx="5">
                  <c:v>0.71811892574707503</c:v>
                </c:pt>
                <c:pt idx="6">
                  <c:v>0.67346122827221</c:v>
                </c:pt>
                <c:pt idx="7">
                  <c:v>0.62278840606191299</c:v>
                </c:pt>
                <c:pt idx="8">
                  <c:v>0.57212133557182598</c:v>
                </c:pt>
                <c:pt idx="9">
                  <c:v>0.52467345175996505</c:v>
                </c:pt>
                <c:pt idx="10">
                  <c:v>0.675962305493646</c:v>
                </c:pt>
                <c:pt idx="11">
                  <c:v>0.62315829024916702</c:v>
                </c:pt>
                <c:pt idx="12">
                  <c:v>0.56814494635313895</c:v>
                </c:pt>
                <c:pt idx="13">
                  <c:v>0.50675150670588998</c:v>
                </c:pt>
                <c:pt idx="14">
                  <c:v>0.451467441401742</c:v>
                </c:pt>
                <c:pt idx="15">
                  <c:v>0.400840697280611</c:v>
                </c:pt>
                <c:pt idx="16">
                  <c:v>0.35391114914905097</c:v>
                </c:pt>
                <c:pt idx="17">
                  <c:v>0.52415426128643605</c:v>
                </c:pt>
                <c:pt idx="18">
                  <c:v>0.46614797971626398</c:v>
                </c:pt>
                <c:pt idx="19">
                  <c:v>0.406943804922409</c:v>
                </c:pt>
                <c:pt idx="20">
                  <c:v>0.356804960393721</c:v>
                </c:pt>
                <c:pt idx="21">
                  <c:v>0.31788777529890699</c:v>
                </c:pt>
                <c:pt idx="22">
                  <c:v>0.29076043551088998</c:v>
                </c:pt>
                <c:pt idx="23">
                  <c:v>0.28147878419327399</c:v>
                </c:pt>
                <c:pt idx="24">
                  <c:v>0.44325929175061402</c:v>
                </c:pt>
                <c:pt idx="25">
                  <c:v>0.392487750223043</c:v>
                </c:pt>
                <c:pt idx="26">
                  <c:v>0.35855846869843799</c:v>
                </c:pt>
                <c:pt idx="27">
                  <c:v>0.321163891375147</c:v>
                </c:pt>
                <c:pt idx="28">
                  <c:v>0.28577246112531501</c:v>
                </c:pt>
                <c:pt idx="29">
                  <c:v>0.26933475203988</c:v>
                </c:pt>
                <c:pt idx="30">
                  <c:v>0.23829012495983801</c:v>
                </c:pt>
                <c:pt idx="31">
                  <c:v>0.39902218598418099</c:v>
                </c:pt>
                <c:pt idx="32">
                  <c:v>0.37404480883505598</c:v>
                </c:pt>
                <c:pt idx="33">
                  <c:v>0.36518424717831899</c:v>
                </c:pt>
                <c:pt idx="34">
                  <c:v>0.348802716151356</c:v>
                </c:pt>
                <c:pt idx="35">
                  <c:v>0.33002937829359902</c:v>
                </c:pt>
                <c:pt idx="36">
                  <c:v>0.30693948158630102</c:v>
                </c:pt>
                <c:pt idx="37">
                  <c:v>0.488237541252866</c:v>
                </c:pt>
                <c:pt idx="38">
                  <c:v>0.4504347882802</c:v>
                </c:pt>
                <c:pt idx="39">
                  <c:v>0.41653193223073498</c:v>
                </c:pt>
                <c:pt idx="40">
                  <c:v>0.39318111177440201</c:v>
                </c:pt>
                <c:pt idx="41">
                  <c:v>0.369045994086377</c:v>
                </c:pt>
                <c:pt idx="42">
                  <c:v>0.34417954461903799</c:v>
                </c:pt>
                <c:pt idx="43">
                  <c:v>0.32354410738699402</c:v>
                </c:pt>
                <c:pt idx="44">
                  <c:v>0.30451964039146501</c:v>
                </c:pt>
                <c:pt idx="45">
                  <c:v>0.45833708978686999</c:v>
                </c:pt>
                <c:pt idx="46">
                  <c:v>0.425647525190261</c:v>
                </c:pt>
                <c:pt idx="47">
                  <c:v>0.39461230950832599</c:v>
                </c:pt>
                <c:pt idx="48">
                  <c:v>0.36595688951296901</c:v>
                </c:pt>
                <c:pt idx="49">
                  <c:v>0.33823821377310798</c:v>
                </c:pt>
                <c:pt idx="50">
                  <c:v>0.31258720222396102</c:v>
                </c:pt>
                <c:pt idx="51">
                  <c:v>0.28881848892808099</c:v>
                </c:pt>
                <c:pt idx="52">
                  <c:v>0.26678323338300303</c:v>
                </c:pt>
                <c:pt idx="53">
                  <c:v>0.24723221589917499</c:v>
                </c:pt>
                <c:pt idx="54">
                  <c:v>0.24935202432565701</c:v>
                </c:pt>
                <c:pt idx="55">
                  <c:v>0.23529181331264201</c:v>
                </c:pt>
                <c:pt idx="56">
                  <c:v>0.21602714669932699</c:v>
                </c:pt>
                <c:pt idx="57">
                  <c:v>0.201954490961608</c:v>
                </c:pt>
                <c:pt idx="58">
                  <c:v>0.190771216924044</c:v>
                </c:pt>
                <c:pt idx="59">
                  <c:v>0.17980831807575701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8-4F39-A57A-31BB94E8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284416"/>
        <c:axId val="1898259456"/>
      </c:lineChart>
      <c:catAx>
        <c:axId val="188151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6800"/>
        <c:crosses val="autoZero"/>
        <c:auto val="1"/>
        <c:lblAlgn val="ctr"/>
        <c:lblOffset val="100"/>
        <c:noMultiLvlLbl val="0"/>
      </c:catAx>
      <c:valAx>
        <c:axId val="188151680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fruit</a:t>
                </a:r>
                <a:r>
                  <a:rPr lang="en-GB" sz="1400" baseline="0"/>
                  <a:t> water content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11392"/>
        <c:crosses val="autoZero"/>
        <c:crossBetween val="between"/>
      </c:valAx>
      <c:valAx>
        <c:axId val="1898259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water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284416"/>
        <c:crosses val="max"/>
        <c:crossBetween val="between"/>
      </c:valAx>
      <c:catAx>
        <c:axId val="189828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89825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62139107611543"/>
          <c:y val="2.8355934674832307E-2"/>
          <c:w val="0.66937851828934281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testBrix2!$L$2</c:f>
              <c:strCache>
                <c:ptCount val="1"/>
                <c:pt idx="0">
                  <c:v>C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testBrix2!$L$3:$L$62</c:f>
              <c:numCache>
                <c:formatCode>General</c:formatCode>
                <c:ptCount val="60"/>
                <c:pt idx="0">
                  <c:v>0.89171009802645751</c:v>
                </c:pt>
                <c:pt idx="1">
                  <c:v>1.0110284450394964</c:v>
                </c:pt>
                <c:pt idx="2">
                  <c:v>2.7604620387313026</c:v>
                </c:pt>
                <c:pt idx="3">
                  <c:v>4.3247613944572532</c:v>
                </c:pt>
                <c:pt idx="4">
                  <c:v>4.4809441772875118</c:v>
                </c:pt>
                <c:pt idx="5">
                  <c:v>5.3860639116529523</c:v>
                </c:pt>
                <c:pt idx="6">
                  <c:v>3.0780732346883681</c:v>
                </c:pt>
                <c:pt idx="7">
                  <c:v>3.8971812733703648</c:v>
                </c:pt>
                <c:pt idx="8">
                  <c:v>4.0026696127064856</c:v>
                </c:pt>
                <c:pt idx="9">
                  <c:v>3.6918469038080737</c:v>
                </c:pt>
                <c:pt idx="10">
                  <c:v>3.8991822940570855</c:v>
                </c:pt>
                <c:pt idx="11">
                  <c:v>3.7813510059745239</c:v>
                </c:pt>
                <c:pt idx="12">
                  <c:v>4.2334476352094734</c:v>
                </c:pt>
                <c:pt idx="13">
                  <c:v>3.9064865570658314</c:v>
                </c:pt>
                <c:pt idx="14">
                  <c:v>3.8996557434154275</c:v>
                </c:pt>
                <c:pt idx="15">
                  <c:v>3.2049253632640902</c:v>
                </c:pt>
                <c:pt idx="16">
                  <c:v>2.2812274949354263</c:v>
                </c:pt>
                <c:pt idx="17">
                  <c:v>4.0868810394345472</c:v>
                </c:pt>
                <c:pt idx="18">
                  <c:v>2.4873232046038769</c:v>
                </c:pt>
                <c:pt idx="19">
                  <c:v>7.482916626582628E-2</c:v>
                </c:pt>
                <c:pt idx="20">
                  <c:v>0.4025628612992963</c:v>
                </c:pt>
                <c:pt idx="21">
                  <c:v>1.8237134792854341</c:v>
                </c:pt>
                <c:pt idx="22">
                  <c:v>1.7151569330637984</c:v>
                </c:pt>
                <c:pt idx="23">
                  <c:v>1.6676530018478395</c:v>
                </c:pt>
                <c:pt idx="24">
                  <c:v>2.9411933632470624</c:v>
                </c:pt>
                <c:pt idx="25">
                  <c:v>3.2932387421175133</c:v>
                </c:pt>
                <c:pt idx="26">
                  <c:v>2.2665757156498234</c:v>
                </c:pt>
                <c:pt idx="27">
                  <c:v>2.7101190464939888</c:v>
                </c:pt>
                <c:pt idx="28">
                  <c:v>2.5196765971632242</c:v>
                </c:pt>
                <c:pt idx="29">
                  <c:v>2.3499424090112386</c:v>
                </c:pt>
                <c:pt idx="30">
                  <c:v>2.1072310070921998</c:v>
                </c:pt>
                <c:pt idx="31">
                  <c:v>2.8343804392347929</c:v>
                </c:pt>
                <c:pt idx="32">
                  <c:v>1.9729955861737922</c:v>
                </c:pt>
                <c:pt idx="33">
                  <c:v>1.7132036683188239</c:v>
                </c:pt>
                <c:pt idx="34">
                  <c:v>1.9956229503246476</c:v>
                </c:pt>
                <c:pt idx="35">
                  <c:v>2.3740647780239148</c:v>
                </c:pt>
                <c:pt idx="36">
                  <c:v>2.7096888735339149</c:v>
                </c:pt>
                <c:pt idx="37">
                  <c:v>2.4399521043646542</c:v>
                </c:pt>
                <c:pt idx="38">
                  <c:v>1.7129733111211731</c:v>
                </c:pt>
                <c:pt idx="39">
                  <c:v>0.90452431439771275</c:v>
                </c:pt>
                <c:pt idx="40">
                  <c:v>2.9774904384214835</c:v>
                </c:pt>
                <c:pt idx="41">
                  <c:v>3.0670544824435781</c:v>
                </c:pt>
                <c:pt idx="42">
                  <c:v>2.2545249599322608</c:v>
                </c:pt>
                <c:pt idx="43">
                  <c:v>2.6794859745396074</c:v>
                </c:pt>
                <c:pt idx="44">
                  <c:v>2.4667220338130655</c:v>
                </c:pt>
                <c:pt idx="45">
                  <c:v>3.9890559533305097</c:v>
                </c:pt>
                <c:pt idx="46">
                  <c:v>2.8095194641713497</c:v>
                </c:pt>
                <c:pt idx="47">
                  <c:v>2.011453675727263</c:v>
                </c:pt>
                <c:pt idx="48">
                  <c:v>1.5513660912065801</c:v>
                </c:pt>
                <c:pt idx="49">
                  <c:v>0.8119576232564808</c:v>
                </c:pt>
                <c:pt idx="50">
                  <c:v>0.74819266224308323</c:v>
                </c:pt>
                <c:pt idx="51">
                  <c:v>0.68922735059409002</c:v>
                </c:pt>
                <c:pt idx="52">
                  <c:v>0.63467995126663157</c:v>
                </c:pt>
                <c:pt idx="53">
                  <c:v>0.96227570418562447</c:v>
                </c:pt>
                <c:pt idx="54">
                  <c:v>1.9301089508238383</c:v>
                </c:pt>
                <c:pt idx="55">
                  <c:v>1.2871307273561221</c:v>
                </c:pt>
                <c:pt idx="56">
                  <c:v>1.3830925198066242</c:v>
                </c:pt>
                <c:pt idx="57">
                  <c:v>0.99767130876326326</c:v>
                </c:pt>
                <c:pt idx="58">
                  <c:v>0.78311063006399528</c:v>
                </c:pt>
                <c:pt idx="59">
                  <c:v>0.4176143946887968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62C-B918-2DA2BFAFBEF3}"/>
            </c:ext>
          </c:extLst>
        </c:ser>
        <c:ser>
          <c:idx val="1"/>
          <c:order val="1"/>
          <c:tx>
            <c:strRef>
              <c:f>testBrix2!$H$2</c:f>
              <c:strCache>
                <c:ptCount val="1"/>
                <c:pt idx="0">
                  <c:v>DM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testBrix2!$H$3:$H$62</c:f>
              <c:numCache>
                <c:formatCode>General</c:formatCode>
                <c:ptCount val="60"/>
                <c:pt idx="0">
                  <c:v>2.0266138591510399</c:v>
                </c:pt>
                <c:pt idx="1">
                  <c:v>2.2977919205443098</c:v>
                </c:pt>
                <c:pt idx="2">
                  <c:v>6.2737773607529599</c:v>
                </c:pt>
                <c:pt idx="3">
                  <c:v>9.8290031692210302</c:v>
                </c:pt>
                <c:pt idx="4">
                  <c:v>10.183964039289799</c:v>
                </c:pt>
                <c:pt idx="5">
                  <c:v>12.2410543446658</c:v>
                </c:pt>
                <c:pt idx="6">
                  <c:v>6.9956209879281097</c:v>
                </c:pt>
                <c:pt idx="7">
                  <c:v>8.8572301667508295</c:v>
                </c:pt>
                <c:pt idx="8">
                  <c:v>9.0969763925147404</c:v>
                </c:pt>
                <c:pt idx="9">
                  <c:v>8.3905611450183493</c:v>
                </c:pt>
                <c:pt idx="10">
                  <c:v>8.8617779410388309</c:v>
                </c:pt>
                <c:pt idx="11">
                  <c:v>8.5939795590330093</c:v>
                </c:pt>
                <c:pt idx="12">
                  <c:v>9.6214718982033496</c:v>
                </c:pt>
                <c:pt idx="13">
                  <c:v>8.8783785387859808</c:v>
                </c:pt>
                <c:pt idx="14">
                  <c:v>8.8628539623077902</c:v>
                </c:pt>
                <c:pt idx="15">
                  <c:v>7.2839212801456599</c:v>
                </c:pt>
                <c:pt idx="16">
                  <c:v>5.1846079430350596</c:v>
                </c:pt>
                <c:pt idx="17">
                  <c:v>9.2883659987148803</c:v>
                </c:pt>
                <c:pt idx="18">
                  <c:v>5.6530072831906297</c:v>
                </c:pt>
                <c:pt idx="19">
                  <c:v>0.170066286967787</c:v>
                </c:pt>
                <c:pt idx="20">
                  <c:v>0.91491559386203702</c:v>
                </c:pt>
                <c:pt idx="21">
                  <c:v>4.1448033620123503</c:v>
                </c:pt>
                <c:pt idx="22">
                  <c:v>3.8980839387813599</c:v>
                </c:pt>
                <c:pt idx="23">
                  <c:v>3.7901204587450898</c:v>
                </c:pt>
                <c:pt idx="24">
                  <c:v>6.6845303710160504</c:v>
                </c:pt>
                <c:pt idx="25">
                  <c:v>7.4846335048125301</c:v>
                </c:pt>
                <c:pt idx="26">
                  <c:v>5.1513084446586896</c:v>
                </c:pt>
                <c:pt idx="27">
                  <c:v>6.1593614693045202</c:v>
                </c:pt>
                <c:pt idx="28">
                  <c:v>5.7265377208255099</c:v>
                </c:pt>
                <c:pt idx="29">
                  <c:v>5.3407782022982699</c:v>
                </c:pt>
                <c:pt idx="30">
                  <c:v>4.7891613797549999</c:v>
                </c:pt>
                <c:pt idx="31">
                  <c:v>6.4417737255336203</c:v>
                </c:pt>
                <c:pt idx="32">
                  <c:v>4.4840808776677097</c:v>
                </c:pt>
                <c:pt idx="33">
                  <c:v>3.8936447007245998</c:v>
                </c:pt>
                <c:pt idx="34">
                  <c:v>4.5355067052832903</c:v>
                </c:pt>
                <c:pt idx="35">
                  <c:v>5.3956017682361699</c:v>
                </c:pt>
                <c:pt idx="36">
                  <c:v>6.1583838034861698</c:v>
                </c:pt>
                <c:pt idx="37">
                  <c:v>5.5453456917378503</c:v>
                </c:pt>
                <c:pt idx="38">
                  <c:v>3.89312116163903</c:v>
                </c:pt>
                <c:pt idx="39">
                  <c:v>2.05573707817662</c:v>
                </c:pt>
                <c:pt idx="40">
                  <c:v>6.76702372368519</c:v>
                </c:pt>
                <c:pt idx="41">
                  <c:v>6.9705783691899503</c:v>
                </c:pt>
                <c:pt idx="42">
                  <c:v>5.1239203634824104</c:v>
                </c:pt>
                <c:pt idx="43">
                  <c:v>6.08974085122638</c:v>
                </c:pt>
                <c:pt idx="44">
                  <c:v>5.6061864404842403</c:v>
                </c:pt>
                <c:pt idx="45">
                  <c:v>9.0660362575693405</c:v>
                </c:pt>
                <c:pt idx="46">
                  <c:v>6.3852715094803401</c:v>
                </c:pt>
                <c:pt idx="47">
                  <c:v>4.5714856266528701</c:v>
                </c:pt>
                <c:pt idx="48">
                  <c:v>3.5258320254695001</c:v>
                </c:pt>
                <c:pt idx="49">
                  <c:v>1.84535823467382</c:v>
                </c:pt>
                <c:pt idx="50">
                  <c:v>1.70043786873428</c:v>
                </c:pt>
                <c:pt idx="51">
                  <c:v>1.5664257968047499</c:v>
                </c:pt>
                <c:pt idx="52">
                  <c:v>1.4424544346968899</c:v>
                </c:pt>
                <c:pt idx="53">
                  <c:v>2.1869902367855101</c:v>
                </c:pt>
                <c:pt idx="54">
                  <c:v>4.3866112518723597</c:v>
                </c:pt>
                <c:pt idx="55">
                  <c:v>2.92529710762755</c:v>
                </c:pt>
                <c:pt idx="56">
                  <c:v>3.1433920904696002</c:v>
                </c:pt>
                <c:pt idx="57">
                  <c:v>2.2674347926437801</c:v>
                </c:pt>
                <c:pt idx="58">
                  <c:v>1.7797968865090801</c:v>
                </c:pt>
                <c:pt idx="59">
                  <c:v>0.94912362429272001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62C-B918-2DA2BFAF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082240"/>
        <c:axId val="1875093888"/>
      </c:lineChart>
      <c:catAx>
        <c:axId val="187508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93888"/>
        <c:crosses val="autoZero"/>
        <c:auto val="1"/>
        <c:lblAlgn val="ctr"/>
        <c:lblOffset val="100"/>
        <c:noMultiLvlLbl val="0"/>
      </c:catAx>
      <c:valAx>
        <c:axId val="187509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testBrix2!$P$4:$P$62</c:f>
              <c:numCache>
                <c:formatCode>General</c:formatCode>
                <c:ptCount val="59"/>
                <c:pt idx="0">
                  <c:v>0.89171009802645751</c:v>
                </c:pt>
                <c:pt idx="1">
                  <c:v>0.89171009802645751</c:v>
                </c:pt>
                <c:pt idx="2">
                  <c:v>1.9039020588700133</c:v>
                </c:pt>
                <c:pt idx="3">
                  <c:v>3.4126556559586092</c:v>
                </c:pt>
                <c:pt idx="4">
                  <c:v>4.8378129549862541</c:v>
                </c:pt>
                <c:pt idx="5">
                  <c:v>6.7029325594594003</c:v>
                </c:pt>
                <c:pt idx="6">
                  <c:v>7.9253829406138223</c:v>
                </c:pt>
                <c:pt idx="7">
                  <c:v>9.4014975657920807</c:v>
                </c:pt>
                <c:pt idx="8">
                  <c:v>10.955854091494651</c:v>
                </c:pt>
                <c:pt idx="9">
                  <c:v>12.466675954267689</c:v>
                </c:pt>
                <c:pt idx="10">
                  <c:v>14.064142932713525</c:v>
                </c:pt>
                <c:pt idx="11">
                  <c:v>15.660564829007217</c:v>
                </c:pt>
                <c:pt idx="12">
                  <c:v>17.410467614413463</c:v>
                </c:pt>
                <c:pt idx="13">
                  <c:v>19.104436967731054</c:v>
                </c:pt>
                <c:pt idx="14">
                  <c:v>20.820094614432875</c:v>
                </c:pt>
                <c:pt idx="15">
                  <c:v>22.341592952250405</c:v>
                </c:pt>
                <c:pt idx="16">
                  <c:v>23.544808465218843</c:v>
                </c:pt>
                <c:pt idx="17">
                  <c:v>25.34053254518221</c:v>
                </c:pt>
                <c:pt idx="18">
                  <c:v>26.637320119431603</c:v>
                </c:pt>
                <c:pt idx="19">
                  <c:v>26.701500957927227</c:v>
                </c:pt>
                <c:pt idx="20">
                  <c:v>26.99970278392199</c:v>
                </c:pt>
                <c:pt idx="21">
                  <c:v>28.029934083712199</c:v>
                </c:pt>
                <c:pt idx="22">
                  <c:v>29.01267970180286</c:v>
                </c:pt>
                <c:pt idx="23">
                  <c:v>29.973867795400842</c:v>
                </c:pt>
                <c:pt idx="24">
                  <c:v>31.42090480740152</c:v>
                </c:pt>
                <c:pt idx="25">
                  <c:v>32.992645916807092</c:v>
                </c:pt>
                <c:pt idx="26">
                  <c:v>34.213648099752035</c:v>
                </c:pt>
                <c:pt idx="27">
                  <c:v>35.60278791486148</c:v>
                </c:pt>
                <c:pt idx="28">
                  <c:v>36.92761707175886</c:v>
                </c:pt>
                <c:pt idx="29">
                  <c:v>38.191562375254918</c:v>
                </c:pt>
                <c:pt idx="30">
                  <c:v>39.361379679686856</c:v>
                </c:pt>
                <c:pt idx="31">
                  <c:v>40.810127354401246</c:v>
                </c:pt>
                <c:pt idx="32">
                  <c:v>41.9303310925023</c:v>
                </c:pt>
                <c:pt idx="33">
                  <c:v>42.937960844364511</c:v>
                </c:pt>
                <c:pt idx="34">
                  <c:v>44.069030135546477</c:v>
                </c:pt>
                <c:pt idx="35">
                  <c:v>45.355504112258757</c:v>
                </c:pt>
                <c:pt idx="36">
                  <c:v>46.77313639623906</c:v>
                </c:pt>
                <c:pt idx="37">
                  <c:v>48.094016356663722</c:v>
                </c:pt>
                <c:pt idx="38">
                  <c:v>49.111202422100092</c:v>
                </c:pt>
                <c:pt idx="39">
                  <c:v>49.720998684957948</c:v>
                </c:pt>
                <c:pt idx="40">
                  <c:v>51.245045296043465</c:v>
                </c:pt>
                <c:pt idx="41">
                  <c:v>52.809340536505381</c:v>
                </c:pt>
                <c:pt idx="42">
                  <c:v>54.071702731540626</c:v>
                </c:pt>
                <c:pt idx="43">
                  <c:v>55.505628579626659</c:v>
                </c:pt>
                <c:pt idx="44">
                  <c:v>56.861314448487597</c:v>
                </c:pt>
                <c:pt idx="45">
                  <c:v>58.756288611377336</c:v>
                </c:pt>
                <c:pt idx="46">
                  <c:v>60.262380703144167</c:v>
                </c:pt>
                <c:pt idx="47">
                  <c:v>61.443010466342066</c:v>
                </c:pt>
                <c:pt idx="48">
                  <c:v>62.408870950800974</c:v>
                </c:pt>
                <c:pt idx="49">
                  <c:v>62.976335267756873</c:v>
                </c:pt>
                <c:pt idx="50">
                  <c:v>63.505467488324584</c:v>
                </c:pt>
                <c:pt idx="51">
                  <c:v>63.998510595522028</c:v>
                </c:pt>
                <c:pt idx="52">
                  <c:v>64.457587851222655</c:v>
                </c:pt>
                <c:pt idx="53">
                  <c:v>65.11137552128983</c:v>
                </c:pt>
                <c:pt idx="54">
                  <c:v>66.253767171966743</c:v>
                </c:pt>
                <c:pt idx="55">
                  <c:v>67.084742203353386</c:v>
                </c:pt>
                <c:pt idx="56">
                  <c:v>67.965333933698645</c:v>
                </c:pt>
                <c:pt idx="57">
                  <c:v>68.639654204066787</c:v>
                </c:pt>
                <c:pt idx="58">
                  <c:v>69.189596801801216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F-4702-85D9-5C4E3454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43216"/>
        <c:axId val="131344048"/>
      </c:lineChart>
      <c:catAx>
        <c:axId val="13134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048"/>
        <c:crosses val="autoZero"/>
        <c:auto val="1"/>
        <c:lblAlgn val="ctr"/>
        <c:lblOffset val="100"/>
        <c:noMultiLvlLbl val="0"/>
      </c:catAx>
      <c:valAx>
        <c:axId val="1313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47969267535816"/>
          <c:y val="0.13693111143137576"/>
          <c:w val="0.72963833631171626"/>
          <c:h val="0.65277289094640967"/>
        </c:manualLayout>
      </c:layout>
      <c:lineChart>
        <c:grouping val="standard"/>
        <c:varyColors val="0"/>
        <c:ser>
          <c:idx val="1"/>
          <c:order val="1"/>
          <c:tx>
            <c:strRef>
              <c:f>'testBrix2 (2)'!$M$2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(2)'!$M$3:$M$62</c:f>
              <c:numCache>
                <c:formatCode>General</c:formatCode>
                <c:ptCount val="60"/>
                <c:pt idx="0">
                  <c:v>1</c:v>
                </c:pt>
                <c:pt idx="1">
                  <c:v>0.9075257241644753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0.55567750226139334</c:v>
                </c:pt>
                <c:pt idx="7">
                  <c:v>0.63352106493555338</c:v>
                </c:pt>
                <c:pt idx="8">
                  <c:v>0.59041857631456263</c:v>
                </c:pt>
                <c:pt idx="9">
                  <c:v>0.52895139904812716</c:v>
                </c:pt>
                <c:pt idx="10">
                  <c:v>0.56975530186358647</c:v>
                </c:pt>
                <c:pt idx="11">
                  <c:v>0.46563576304081344</c:v>
                </c:pt>
                <c:pt idx="12">
                  <c:v>0.47878994773941413</c:v>
                </c:pt>
                <c:pt idx="13">
                  <c:v>0.35493224818543417</c:v>
                </c:pt>
                <c:pt idx="14">
                  <c:v>0.30600262505616005</c:v>
                </c:pt>
                <c:pt idx="15">
                  <c:v>0.20809946576604788</c:v>
                </c:pt>
                <c:pt idx="16">
                  <c:v>0.11737134706265968</c:v>
                </c:pt>
                <c:pt idx="17">
                  <c:v>0.23101141603972664</c:v>
                </c:pt>
                <c:pt idx="18">
                  <c:v>0.10829600557672192</c:v>
                </c:pt>
                <c:pt idx="19">
                  <c:v>8.6623242143394404E-4</c:v>
                </c:pt>
                <c:pt idx="20">
                  <c:v>8.0502218794903276E-3</c:v>
                </c:pt>
                <c:pt idx="21">
                  <c:v>5.7298006299808503E-2</c:v>
                </c:pt>
                <c:pt idx="22">
                  <c:v>4.8273275639194799E-2</c:v>
                </c:pt>
                <c:pt idx="23">
                  <c:v>4.2869276084336293E-2</c:v>
                </c:pt>
                <c:pt idx="24">
                  <c:v>8.6387694983543734E-2</c:v>
                </c:pt>
                <c:pt idx="25">
                  <c:v>9.4472276149922665E-2</c:v>
                </c:pt>
                <c:pt idx="26">
                  <c:v>5.3773134113254711E-2</c:v>
                </c:pt>
                <c:pt idx="27">
                  <c:v>6.5948995268066579E-2</c:v>
                </c:pt>
                <c:pt idx="28">
                  <c:v>5.8002408172840178E-2</c:v>
                </c:pt>
                <c:pt idx="29">
                  <c:v>5.022060418209448E-2</c:v>
                </c:pt>
                <c:pt idx="30">
                  <c:v>4.1199215014558387E-2</c:v>
                </c:pt>
                <c:pt idx="31">
                  <c:v>5.8215960944039108E-2</c:v>
                </c:pt>
                <c:pt idx="32">
                  <c:v>3.4085855225098674E-2</c:v>
                </c:pt>
                <c:pt idx="33">
                  <c:v>2.7740486317282376E-2</c:v>
                </c:pt>
                <c:pt idx="34">
                  <c:v>3.4040963220375198E-2</c:v>
                </c:pt>
                <c:pt idx="35">
                  <c:v>4.2665464646131752E-2</c:v>
                </c:pt>
                <c:pt idx="36">
                  <c:v>5.0187042097332171E-2</c:v>
                </c:pt>
                <c:pt idx="37">
                  <c:v>4.1000773451711922E-2</c:v>
                </c:pt>
                <c:pt idx="38">
                  <c:v>2.3863078389053133E-2</c:v>
                </c:pt>
                <c:pt idx="39">
                  <c:v>9.5356748394499046E-3</c:v>
                </c:pt>
                <c:pt idx="40">
                  <c:v>4.8040899965625078E-2</c:v>
                </c:pt>
                <c:pt idx="41">
                  <c:v>4.8180652589258778E-2</c:v>
                </c:pt>
                <c:pt idx="42">
                  <c:v>3.0313971833849235E-2</c:v>
                </c:pt>
                <c:pt idx="43">
                  <c:v>3.802549991580325E-2</c:v>
                </c:pt>
                <c:pt idx="44">
                  <c:v>3.329151567143393E-2</c:v>
                </c:pt>
                <c:pt idx="45">
                  <c:v>6.2042030731609937E-2</c:v>
                </c:pt>
                <c:pt idx="46">
                  <c:v>3.715057639536213E-2</c:v>
                </c:pt>
                <c:pt idx="47">
                  <c:v>2.2747004230197557E-2</c:v>
                </c:pt>
                <c:pt idx="48">
                  <c:v>1.5186605658162294E-2</c:v>
                </c:pt>
                <c:pt idx="49">
                  <c:v>5.9021236271939431E-3</c:v>
                </c:pt>
                <c:pt idx="50">
                  <c:v>4.918831597673908E-3</c:v>
                </c:pt>
                <c:pt idx="51">
                  <c:v>4.1543503429353774E-3</c:v>
                </c:pt>
                <c:pt idx="52">
                  <c:v>3.5226023051680984E-3</c:v>
                </c:pt>
                <c:pt idx="53">
                  <c:v>5.8362075068554807E-3</c:v>
                </c:pt>
                <c:pt idx="54">
                  <c:v>1.455301128480197E-2</c:v>
                </c:pt>
                <c:pt idx="55">
                  <c:v>8.1903003429284974E-3</c:v>
                </c:pt>
                <c:pt idx="56">
                  <c:v>8.6667310337743032E-3</c:v>
                </c:pt>
                <c:pt idx="57">
                  <c:v>5.2873198164208237E-3</c:v>
                </c:pt>
                <c:pt idx="58">
                  <c:v>3.6011140282164438E-3</c:v>
                </c:pt>
                <c:pt idx="59">
                  <c:v>1.4709043893517833E-3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A-4A30-8E6A-2E6F8D3C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83824"/>
        <c:axId val="935093808"/>
      </c:lineChart>
      <c:lineChart>
        <c:grouping val="standard"/>
        <c:varyColors val="0"/>
        <c:ser>
          <c:idx val="0"/>
          <c:order val="0"/>
          <c:tx>
            <c:strRef>
              <c:f>'testBrix2 (2)'!$L$2</c:f>
              <c:strCache>
                <c:ptCount val="1"/>
                <c:pt idx="0">
                  <c:v>C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(2)'!$L$3:$L$62</c:f>
              <c:numCache>
                <c:formatCode>General</c:formatCode>
                <c:ptCount val="60"/>
                <c:pt idx="0">
                  <c:v>0.88</c:v>
                </c:pt>
                <c:pt idx="1">
                  <c:v>1.0110284450395011</c:v>
                </c:pt>
                <c:pt idx="2">
                  <c:v>2.7604620387312937</c:v>
                </c:pt>
                <c:pt idx="3">
                  <c:v>4.3247613944572389</c:v>
                </c:pt>
                <c:pt idx="4">
                  <c:v>4.4809441772875127</c:v>
                </c:pt>
                <c:pt idx="5">
                  <c:v>5.3860639116529514</c:v>
                </c:pt>
                <c:pt idx="6">
                  <c:v>3.0780732346883637</c:v>
                </c:pt>
                <c:pt idx="7">
                  <c:v>3.8971812733703532</c:v>
                </c:pt>
                <c:pt idx="8">
                  <c:v>4.002669612706514</c:v>
                </c:pt>
                <c:pt idx="9">
                  <c:v>3.6918469038080501</c:v>
                </c:pt>
                <c:pt idx="10">
                  <c:v>3.89918229405707</c:v>
                </c:pt>
                <c:pt idx="11">
                  <c:v>3.7813510059745208</c:v>
                </c:pt>
                <c:pt idx="12">
                  <c:v>4.2334476352094503</c:v>
                </c:pt>
                <c:pt idx="13">
                  <c:v>3.9064042758848836</c:v>
                </c:pt>
                <c:pt idx="14">
                  <c:v>3.8995165192033578</c:v>
                </c:pt>
                <c:pt idx="15">
                  <c:v>3.2046964361482453</c:v>
                </c:pt>
                <c:pt idx="16">
                  <c:v>2.280818185812318</c:v>
                </c:pt>
                <c:pt idx="17">
                  <c:v>4.0861477510193946</c:v>
                </c:pt>
                <c:pt idx="18">
                  <c:v>2.4862887816738488</c:v>
                </c:pt>
                <c:pt idx="19">
                  <c:v>7.4720944473549475E-2</c:v>
                </c:pt>
                <c:pt idx="20">
                  <c:v>0.40147866405987886</c:v>
                </c:pt>
                <c:pt idx="21">
                  <c:v>1.8180597031300045</c:v>
                </c:pt>
                <c:pt idx="22">
                  <c:v>1.7098396979386781</c:v>
                </c:pt>
                <c:pt idx="23">
                  <c:v>1.6624830357951226</c:v>
                </c:pt>
                <c:pt idx="24">
                  <c:v>2.9320752374592791</c:v>
                </c:pt>
                <c:pt idx="25">
                  <c:v>3.279514782658846</c:v>
                </c:pt>
                <c:pt idx="26">
                  <c:v>2.2571301832521122</c:v>
                </c:pt>
                <c:pt idx="27">
                  <c:v>2.6988251298258796</c:v>
                </c:pt>
                <c:pt idx="28">
                  <c:v>2.5091763139537626</c:v>
                </c:pt>
                <c:pt idx="29">
                  <c:v>2.3401494614366016</c:v>
                </c:pt>
                <c:pt idx="30">
                  <c:v>2.0984495141073181</c:v>
                </c:pt>
                <c:pt idx="31">
                  <c:v>2.8225686863422355</c:v>
                </c:pt>
                <c:pt idx="32">
                  <c:v>1.9647734943192483</c:v>
                </c:pt>
                <c:pt idx="33">
                  <c:v>1.7060642109244781</c:v>
                </c:pt>
                <c:pt idx="34">
                  <c:v>1.9873065631421252</c:v>
                </c:pt>
                <c:pt idx="35">
                  <c:v>2.3641713049666682</c:v>
                </c:pt>
                <c:pt idx="36">
                  <c:v>2.6944248685486083</c:v>
                </c:pt>
                <c:pt idx="37">
                  <c:v>2.3985359171091964</c:v>
                </c:pt>
                <c:pt idx="38">
                  <c:v>1.658402562514284</c:v>
                </c:pt>
                <c:pt idx="39">
                  <c:v>0.85994896137787125</c:v>
                </c:pt>
                <c:pt idx="40">
                  <c:v>2.8307584100034808</c:v>
                </c:pt>
                <c:pt idx="41">
                  <c:v>2.9159086988433534</c:v>
                </c:pt>
                <c:pt idx="42">
                  <c:v>2.1309975701361648</c:v>
                </c:pt>
                <c:pt idx="43">
                  <c:v>2.5326745999429634</c:v>
                </c:pt>
                <c:pt idx="44">
                  <c:v>2.3315681811813533</c:v>
                </c:pt>
                <c:pt idx="45">
                  <c:v>3.7704920968981197</c:v>
                </c:pt>
                <c:pt idx="46">
                  <c:v>2.6372491835170924</c:v>
                </c:pt>
                <c:pt idx="47">
                  <c:v>1.864892447965367</c:v>
                </c:pt>
                <c:pt idx="48">
                  <c:v>1.4180823809653544</c:v>
                </c:pt>
                <c:pt idx="49">
                  <c:v>0.72753104963086568</c:v>
                </c:pt>
                <c:pt idx="50">
                  <c:v>0.65688498733528378</c:v>
                </c:pt>
                <c:pt idx="51">
                  <c:v>0.59267586930289096</c:v>
                </c:pt>
                <c:pt idx="52">
                  <c:v>0.53432354351331468</c:v>
                </c:pt>
                <c:pt idx="53">
                  <c:v>0.79711915593332605</c:v>
                </c:pt>
                <c:pt idx="54">
                  <c:v>1.5988420065560718</c:v>
                </c:pt>
                <c:pt idx="55">
                  <c:v>1.0662189167858811</c:v>
                </c:pt>
                <c:pt idx="56">
                  <c:v>1.1367902001416519</c:v>
                </c:pt>
                <c:pt idx="57">
                  <c:v>0.80869213521314809</c:v>
                </c:pt>
                <c:pt idx="58">
                  <c:v>0.6248249398938901</c:v>
                </c:pt>
                <c:pt idx="59">
                  <c:v>0.32594889653875725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A-4A30-8E6A-2E6F8D3C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808976"/>
        <c:axId val="936746064"/>
      </c:lineChart>
      <c:catAx>
        <c:axId val="93508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93808"/>
        <c:crosses val="autoZero"/>
        <c:auto val="1"/>
        <c:lblAlgn val="ctr"/>
        <c:lblOffset val="100"/>
        <c:noMultiLvlLbl val="0"/>
      </c:catAx>
      <c:valAx>
        <c:axId val="93509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g m-2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83824"/>
        <c:crosses val="autoZero"/>
        <c:crossBetween val="between"/>
      </c:valAx>
      <c:valAx>
        <c:axId val="936746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08976"/>
        <c:crosses val="max"/>
        <c:crossBetween val="between"/>
      </c:valAx>
      <c:catAx>
        <c:axId val="60080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93674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29063356166994"/>
          <c:y val="1.0101634511815432E-2"/>
          <c:w val="0.32763217909155734"/>
          <c:h val="0.1266849984240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8513115344717"/>
          <c:y val="0.18546876460059947"/>
          <c:w val="0.84659939285951424"/>
          <c:h val="0.7086457112872967"/>
        </c:manualLayout>
      </c:layout>
      <c:lineChart>
        <c:grouping val="standard"/>
        <c:varyColors val="0"/>
        <c:ser>
          <c:idx val="0"/>
          <c:order val="0"/>
          <c:tx>
            <c:strRef>
              <c:f>'testBrix2 (2)'!$W$2</c:f>
              <c:strCache>
                <c:ptCount val="1"/>
                <c:pt idx="0">
                  <c:v>Sugar FW pot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(2)'!$W$3:$W$62</c:f>
              <c:numCache>
                <c:formatCode>General</c:formatCode>
                <c:ptCount val="60"/>
                <c:pt idx="0">
                  <c:v>0</c:v>
                </c:pt>
                <c:pt idx="1">
                  <c:v>2.2207717262680911</c:v>
                </c:pt>
                <c:pt idx="2">
                  <c:v>30.156968797292226</c:v>
                </c:pt>
                <c:pt idx="3">
                  <c:v>60.859068901804442</c:v>
                </c:pt>
                <c:pt idx="4">
                  <c:v>54.875721695327641</c:v>
                </c:pt>
                <c:pt idx="5">
                  <c:v>49.693430140328296</c:v>
                </c:pt>
                <c:pt idx="6">
                  <c:v>41.779243814067769</c:v>
                </c:pt>
                <c:pt idx="7">
                  <c:v>39.720162365530321</c:v>
                </c:pt>
                <c:pt idx="8">
                  <c:v>39.339343959688755</c:v>
                </c:pt>
                <c:pt idx="9">
                  <c:v>41.583305928056369</c:v>
                </c:pt>
                <c:pt idx="10">
                  <c:v>44.256827512798523</c:v>
                </c:pt>
                <c:pt idx="11">
                  <c:v>40.342155209767789</c:v>
                </c:pt>
                <c:pt idx="12">
                  <c:v>37.763277574547701</c:v>
                </c:pt>
                <c:pt idx="13">
                  <c:v>33.42010386429137</c:v>
                </c:pt>
                <c:pt idx="14">
                  <c:v>30.592418546921355</c:v>
                </c:pt>
                <c:pt idx="15">
                  <c:v>28.235627918759882</c:v>
                </c:pt>
                <c:pt idx="16">
                  <c:v>25.778739399560756</c:v>
                </c:pt>
                <c:pt idx="17">
                  <c:v>24.266872645657042</c:v>
                </c:pt>
                <c:pt idx="18">
                  <c:v>22.763213178032192</c:v>
                </c:pt>
                <c:pt idx="19">
                  <c:v>20.896848743033352</c:v>
                </c:pt>
                <c:pt idx="20">
                  <c:v>19.43229441032134</c:v>
                </c:pt>
                <c:pt idx="21">
                  <c:v>18.161091684288483</c:v>
                </c:pt>
                <c:pt idx="22">
                  <c:v>16.989718067111458</c:v>
                </c:pt>
                <c:pt idx="23">
                  <c:v>16.013411036923671</c:v>
                </c:pt>
                <c:pt idx="24">
                  <c:v>15.552085276200998</c:v>
                </c:pt>
                <c:pt idx="25">
                  <c:v>15.284386118675467</c:v>
                </c:pt>
                <c:pt idx="26">
                  <c:v>14.888117970822522</c:v>
                </c:pt>
                <c:pt idx="27">
                  <c:v>14.79921751711405</c:v>
                </c:pt>
                <c:pt idx="28">
                  <c:v>14.803565598386541</c:v>
                </c:pt>
                <c:pt idx="29">
                  <c:v>14.574385130735562</c:v>
                </c:pt>
                <c:pt idx="30">
                  <c:v>14.29516443099932</c:v>
                </c:pt>
                <c:pt idx="31">
                  <c:v>14.060320622373959</c:v>
                </c:pt>
                <c:pt idx="32">
                  <c:v>13.841310067136227</c:v>
                </c:pt>
                <c:pt idx="33">
                  <c:v>13.882600473761906</c:v>
                </c:pt>
                <c:pt idx="34">
                  <c:v>14.09333332579962</c:v>
                </c:pt>
                <c:pt idx="35">
                  <c:v>14.293461833887099</c:v>
                </c:pt>
                <c:pt idx="36">
                  <c:v>14.493334760237817</c:v>
                </c:pt>
                <c:pt idx="37">
                  <c:v>14.342605705386211</c:v>
                </c:pt>
                <c:pt idx="38">
                  <c:v>14.131414016224861</c:v>
                </c:pt>
                <c:pt idx="39">
                  <c:v>13.969940325156237</c:v>
                </c:pt>
                <c:pt idx="40">
                  <c:v>14.311057479878684</c:v>
                </c:pt>
                <c:pt idx="41">
                  <c:v>14.298699088315409</c:v>
                </c:pt>
                <c:pt idx="42">
                  <c:v>14.17912361100028</c:v>
                </c:pt>
                <c:pt idx="43">
                  <c:v>14.412553759994235</c:v>
                </c:pt>
                <c:pt idx="44">
                  <c:v>14.489681228481597</c:v>
                </c:pt>
                <c:pt idx="45">
                  <c:v>14.62949292064148</c:v>
                </c:pt>
                <c:pt idx="46">
                  <c:v>14.663930199097441</c:v>
                </c:pt>
                <c:pt idx="47">
                  <c:v>14.679379478996715</c:v>
                </c:pt>
                <c:pt idx="48">
                  <c:v>14.506991212654132</c:v>
                </c:pt>
                <c:pt idx="49">
                  <c:v>14.191598937380521</c:v>
                </c:pt>
                <c:pt idx="50">
                  <c:v>13.81457321393964</c:v>
                </c:pt>
                <c:pt idx="51">
                  <c:v>13.584377807547442</c:v>
                </c:pt>
                <c:pt idx="52">
                  <c:v>13.401165349817958</c:v>
                </c:pt>
                <c:pt idx="53">
                  <c:v>13.102206649009101</c:v>
                </c:pt>
                <c:pt idx="54">
                  <c:v>12.952657034235125</c:v>
                </c:pt>
                <c:pt idx="55">
                  <c:v>12.834805429350276</c:v>
                </c:pt>
                <c:pt idx="56">
                  <c:v>12.660902334176665</c:v>
                </c:pt>
                <c:pt idx="57">
                  <c:v>12.452365616818748</c:v>
                </c:pt>
                <c:pt idx="58">
                  <c:v>12.209396522916876</c:v>
                </c:pt>
                <c:pt idx="59">
                  <c:v>12.145885972582956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D-427D-9B1D-522830C39C67}"/>
            </c:ext>
          </c:extLst>
        </c:ser>
        <c:ser>
          <c:idx val="3"/>
          <c:order val="1"/>
          <c:tx>
            <c:strRef>
              <c:f>'testBrix2 (2)'!$X$2</c:f>
              <c:strCache>
                <c:ptCount val="1"/>
                <c:pt idx="0">
                  <c:v>Sugar FW act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'testBrix2 (2)'!$X$3:$X$62</c:f>
              <c:numCache>
                <c:formatCode>General</c:formatCode>
                <c:ptCount val="60"/>
                <c:pt idx="0">
                  <c:v>0</c:v>
                </c:pt>
                <c:pt idx="1">
                  <c:v>2.2208084972420301</c:v>
                </c:pt>
                <c:pt idx="2">
                  <c:v>30.15797357664875</c:v>
                </c:pt>
                <c:pt idx="3">
                  <c:v>60.862107027419327</c:v>
                </c:pt>
                <c:pt idx="4">
                  <c:v>54.879960048342497</c:v>
                </c:pt>
                <c:pt idx="5">
                  <c:v>49.699151976220868</c:v>
                </c:pt>
                <c:pt idx="6">
                  <c:v>41.78643297769451</c:v>
                </c:pt>
                <c:pt idx="7">
                  <c:v>39.730304265833816</c:v>
                </c:pt>
                <c:pt idx="8">
                  <c:v>39.354176229112454</c:v>
                </c:pt>
                <c:pt idx="9">
                  <c:v>41.605703056809048</c:v>
                </c:pt>
                <c:pt idx="10">
                  <c:v>44.286855807192829</c:v>
                </c:pt>
                <c:pt idx="11">
                  <c:v>40.378282576427054</c:v>
                </c:pt>
                <c:pt idx="12">
                  <c:v>37.808866639527729</c:v>
                </c:pt>
                <c:pt idx="13">
                  <c:v>33.475023527756306</c:v>
                </c:pt>
                <c:pt idx="14">
                  <c:v>30.660751477809189</c:v>
                </c:pt>
                <c:pt idx="15">
                  <c:v>28.320667968760969</c:v>
                </c:pt>
                <c:pt idx="16">
                  <c:v>25.882709491193996</c:v>
                </c:pt>
                <c:pt idx="17">
                  <c:v>24.388597589206057</c:v>
                </c:pt>
                <c:pt idx="18">
                  <c:v>22.907014005397876</c:v>
                </c:pt>
                <c:pt idx="19">
                  <c:v>21.063786442733623</c:v>
                </c:pt>
                <c:pt idx="20">
                  <c:v>19.62889491946369</c:v>
                </c:pt>
                <c:pt idx="21">
                  <c:v>18.39206637906177</c:v>
                </c:pt>
                <c:pt idx="22">
                  <c:v>17.260081761784971</c:v>
                </c:pt>
                <c:pt idx="23">
                  <c:v>16.328518207270836</c:v>
                </c:pt>
                <c:pt idx="24">
                  <c:v>15.911750192742479</c:v>
                </c:pt>
                <c:pt idx="25">
                  <c:v>15.702348365419418</c:v>
                </c:pt>
                <c:pt idx="26">
                  <c:v>15.369758524484626</c:v>
                </c:pt>
                <c:pt idx="27">
                  <c:v>15.364441869138266</c:v>
                </c:pt>
                <c:pt idx="28">
                  <c:v>15.467701194662263</c:v>
                </c:pt>
                <c:pt idx="29">
                  <c:v>15.335683144849227</c:v>
                </c:pt>
                <c:pt idx="30">
                  <c:v>15.161198904679654</c:v>
                </c:pt>
                <c:pt idx="31">
                  <c:v>15.014884890791446</c:v>
                </c:pt>
                <c:pt idx="32">
                  <c:v>14.893638303003934</c:v>
                </c:pt>
                <c:pt idx="33">
                  <c:v>15.059732528280231</c:v>
                </c:pt>
                <c:pt idx="34">
                  <c:v>15.421631764781635</c:v>
                </c:pt>
                <c:pt idx="35">
                  <c:v>15.786092668732515</c:v>
                </c:pt>
                <c:pt idx="36">
                  <c:v>16.165612718098881</c:v>
                </c:pt>
                <c:pt idx="37">
                  <c:v>16.119546115024558</c:v>
                </c:pt>
                <c:pt idx="38">
                  <c:v>16.014800594344969</c:v>
                </c:pt>
                <c:pt idx="39">
                  <c:v>15.973954104972925</c:v>
                </c:pt>
                <c:pt idx="40">
                  <c:v>16.517840763860619</c:v>
                </c:pt>
                <c:pt idx="41">
                  <c:v>16.667051751960688</c:v>
                </c:pt>
                <c:pt idx="42">
                  <c:v>16.698977891785066</c:v>
                </c:pt>
                <c:pt idx="43">
                  <c:v>17.155636882894505</c:v>
                </c:pt>
                <c:pt idx="44">
                  <c:v>17.436651426151215</c:v>
                </c:pt>
                <c:pt idx="45">
                  <c:v>17.756558880396689</c:v>
                </c:pt>
                <c:pt idx="46">
                  <c:v>17.960713820624669</c:v>
                </c:pt>
                <c:pt idx="47">
                  <c:v>18.151403176555707</c:v>
                </c:pt>
                <c:pt idx="48">
                  <c:v>18.11676358623432</c:v>
                </c:pt>
                <c:pt idx="49">
                  <c:v>17.906043402781275</c:v>
                </c:pt>
                <c:pt idx="50">
                  <c:v>17.616587585952484</c:v>
                </c:pt>
                <c:pt idx="51">
                  <c:v>17.512655350890622</c:v>
                </c:pt>
                <c:pt idx="52">
                  <c:v>17.46990037408094</c:v>
                </c:pt>
                <c:pt idx="53">
                  <c:v>17.275024981296987</c:v>
                </c:pt>
                <c:pt idx="54">
                  <c:v>17.270356618907449</c:v>
                </c:pt>
                <c:pt idx="55">
                  <c:v>17.307577680602446</c:v>
                </c:pt>
                <c:pt idx="56">
                  <c:v>17.270004989671673</c:v>
                </c:pt>
                <c:pt idx="57">
                  <c:v>17.183096251786043</c:v>
                </c:pt>
                <c:pt idx="58">
                  <c:v>17.044483556775262</c:v>
                </c:pt>
                <c:pt idx="59">
                  <c:v>17.154291936408285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D-427D-9B1D-522830C3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310512"/>
        <c:axId val="1130322160"/>
      </c:lineChart>
      <c:catAx>
        <c:axId val="113031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22160"/>
        <c:crosses val="autoZero"/>
        <c:auto val="1"/>
        <c:lblAlgn val="ctr"/>
        <c:lblOffset val="100"/>
        <c:noMultiLvlLbl val="0"/>
      </c:catAx>
      <c:valAx>
        <c:axId val="1130322160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 100g</a:t>
                </a:r>
                <a:r>
                  <a:rPr lang="en-GB" sz="1400" baseline="0"/>
                  <a:t> FW-1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3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70567074438384"/>
          <c:y val="4.149014167523235E-2"/>
          <c:w val="0.66058844082012946"/>
          <c:h val="0.10461073454043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355648</xdr:colOff>
      <xdr:row>8</xdr:row>
      <xdr:rowOff>139040</xdr:rowOff>
    </xdr:from>
    <xdr:to>
      <xdr:col>22</xdr:col>
      <xdr:colOff>146202</xdr:colOff>
      <xdr:row>23</xdr:row>
      <xdr:rowOff>119991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38DC4-8054-49B5-8305-3A7F0292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320301</xdr:colOff>
      <xdr:row>24</xdr:row>
      <xdr:rowOff>7097</xdr:rowOff>
    </xdr:from>
    <xdr:to>
      <xdr:col>21</xdr:col>
      <xdr:colOff>625849</xdr:colOff>
      <xdr:row>38</xdr:row>
      <xdr:rowOff>174811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B4F229-1AD0-446C-873B-0E8B52C9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117658</xdr:colOff>
      <xdr:row>16</xdr:row>
      <xdr:rowOff>105466</xdr:rowOff>
    </xdr:from>
    <xdr:to>
      <xdr:col>13</xdr:col>
      <xdr:colOff>484914</xdr:colOff>
      <xdr:row>31</xdr:row>
      <xdr:rowOff>86416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4E4889-8452-4CC6-B5BF-21C9D36A1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238795</xdr:colOff>
      <xdr:row>30</xdr:row>
      <xdr:rowOff>94867</xdr:rowOff>
    </xdr:from>
    <xdr:to>
      <xdr:col>12</xdr:col>
      <xdr:colOff>180119</xdr:colOff>
      <xdr:row>45</xdr:row>
      <xdr:rowOff>80364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55816F-4F6A-42EA-B278-3BD64CE3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526324</xdr:colOff>
      <xdr:row>6</xdr:row>
      <xdr:rowOff>145933</xdr:rowOff>
    </xdr:from>
    <xdr:to>
      <xdr:col>10</xdr:col>
      <xdr:colOff>387340</xdr:colOff>
      <xdr:row>21</xdr:row>
      <xdr:rowOff>87660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F81676-6000-4897-9830-0A3666DED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373530</xdr:colOff>
      <xdr:row>9</xdr:row>
      <xdr:rowOff>8</xdr:rowOff>
    </xdr:from>
    <xdr:to>
      <xdr:col>6</xdr:col>
      <xdr:colOff>515471</xdr:colOff>
      <xdr:row>23</xdr:row>
      <xdr:rowOff>128502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F4996-677B-4CBE-A1E5-F1DD0B962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226219</xdr:colOff>
      <xdr:row>2</xdr:row>
      <xdr:rowOff>164306</xdr:rowOff>
    </xdr:from>
    <xdr:to>
      <xdr:col>11</xdr:col>
      <xdr:colOff>377032</xdr:colOff>
      <xdr:row>17</xdr:row>
      <xdr:rowOff>169068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01FED-AC86-4FDF-9095-3F3251E45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141199</xdr:rowOff>
    </xdr:from>
    <xdr:to>
      <xdr:col>6</xdr:col>
      <xdr:colOff>590177</xdr:colOff>
      <xdr:row>38</xdr:row>
      <xdr:rowOff>122149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47A5-8EFD-463D-8E96-CF5976080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320301</xdr:colOff>
      <xdr:row>24</xdr:row>
      <xdr:rowOff>7097</xdr:rowOff>
    </xdr:from>
    <xdr:to>
      <xdr:col>20</xdr:col>
      <xdr:colOff>625849</xdr:colOff>
      <xdr:row>38</xdr:row>
      <xdr:rowOff>174811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AF904-6B5A-4FA4-82EC-9302D3627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522942</xdr:colOff>
      <xdr:row>9</xdr:row>
      <xdr:rowOff>26894</xdr:rowOff>
    </xdr:from>
    <xdr:to>
      <xdr:col>13</xdr:col>
      <xdr:colOff>276411</xdr:colOff>
      <xdr:row>24</xdr:row>
      <xdr:rowOff>7844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A86191-6EDA-4450-B3AA-33B817703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329267</xdr:colOff>
      <xdr:row>9</xdr:row>
      <xdr:rowOff>8218</xdr:rowOff>
    </xdr:from>
    <xdr:to>
      <xdr:col>20</xdr:col>
      <xdr:colOff>634814</xdr:colOff>
      <xdr:row>23</xdr:row>
      <xdr:rowOff>175933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341A7-74F1-4213-A15B-DC7BA1AF3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552823</xdr:colOff>
      <xdr:row>23</xdr:row>
      <xdr:rowOff>179300</xdr:rowOff>
    </xdr:from>
    <xdr:to>
      <xdr:col>13</xdr:col>
      <xdr:colOff>343647</xdr:colOff>
      <xdr:row>38</xdr:row>
      <xdr:rowOff>121029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6799DB-B269-43D5-BDF0-00D261242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373530</xdr:colOff>
      <xdr:row>9</xdr:row>
      <xdr:rowOff>8</xdr:rowOff>
    </xdr:from>
    <xdr:to>
      <xdr:col>6</xdr:col>
      <xdr:colOff>515471</xdr:colOff>
      <xdr:row>23</xdr:row>
      <xdr:rowOff>128502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D2D45-47FC-46B5-BEC2-9BB88BBD7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44823</xdr:colOff>
      <xdr:row>24</xdr:row>
      <xdr:rowOff>92635</xdr:rowOff>
    </xdr:from>
    <xdr:to>
      <xdr:col>22</xdr:col>
      <xdr:colOff>1045882</xdr:colOff>
      <xdr:row>39</xdr:row>
      <xdr:rowOff>34364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58EA4-DB06-44A5-82D2-C96DAF0EC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"/>
  <sheetViews>
    <sheetView topLeftCell="O1" zoomScale="107" zoomScaleNormal="160" workbookViewId="0">
      <pane ySplit="2" topLeftCell="A3" activePane="bottomLeft" state="frozen"/>
      <selection pane="bottomLeft" activeCell="Q3" sqref="Q3"/>
    </sheetView>
  </sheetViews>
  <sheetFormatPr defaultRowHeight="14.4" x14ac:dyDescent="0.55000000000000004"/>
  <cols>
    <col min="1" max="5" width="8.7890625" style="6"/>
    <col min="6" max="6" width="19.5234375" style="6" bestFit="1" customWidth="1"/>
    <col min="7" max="10" width="8.7890625" style="6"/>
    <col min="11" max="11" width="8.7890625" style="2"/>
    <col min="12" max="12" width="11.7890625" style="2" bestFit="1" customWidth="1"/>
    <col min="13" max="16" width="8.7890625" style="2"/>
    <col min="17" max="18" width="8.7890625" style="10"/>
    <col min="19" max="19" width="21" style="3" bestFit="1" customWidth="1"/>
    <col min="20" max="21" width="8.7890625" style="3"/>
    <col min="22" max="22" width="16.7890625" style="10" customWidth="1"/>
    <col min="23" max="23" width="16.7890625" style="5" customWidth="1"/>
    <col min="24" max="24" width="16.5234375" style="12" bestFit="1" customWidth="1"/>
    <col min="25" max="25" width="8.7890625" style="13"/>
    <col min="27" max="27" width="17.20703125" customWidth="1"/>
    <col min="28" max="28" width="31.68359375" hidden="1" customWidth="1"/>
  </cols>
  <sheetData>
    <row r="1" spans="1:31" x14ac:dyDescent="0.55000000000000004">
      <c r="K1" s="6"/>
      <c r="M1" s="2" t="s">
        <v>24</v>
      </c>
      <c r="Q1" s="10" t="s">
        <v>27</v>
      </c>
      <c r="W1" s="3"/>
      <c r="X1" s="12" t="s">
        <v>23</v>
      </c>
    </row>
    <row r="2" spans="1:31" x14ac:dyDescent="0.55000000000000004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30</v>
      </c>
      <c r="G2" s="7" t="s">
        <v>5</v>
      </c>
      <c r="H2" s="7" t="s">
        <v>39</v>
      </c>
      <c r="I2" s="7" t="s">
        <v>6</v>
      </c>
      <c r="J2" s="7" t="s">
        <v>43</v>
      </c>
      <c r="K2" s="7" t="s">
        <v>40</v>
      </c>
      <c r="L2" s="2" t="s">
        <v>38</v>
      </c>
      <c r="M2" s="2" t="s">
        <v>8</v>
      </c>
      <c r="N2" s="2" t="s">
        <v>55</v>
      </c>
      <c r="O2" s="2" t="s">
        <v>7</v>
      </c>
      <c r="P2" s="2" t="s">
        <v>44</v>
      </c>
      <c r="Q2" s="10" t="s">
        <v>41</v>
      </c>
      <c r="R2" s="10" t="s">
        <v>28</v>
      </c>
      <c r="S2" s="3" t="s">
        <v>31</v>
      </c>
      <c r="T2" s="3" t="s">
        <v>29</v>
      </c>
      <c r="U2" s="3" t="s">
        <v>42</v>
      </c>
      <c r="V2" s="10" t="s">
        <v>45</v>
      </c>
      <c r="W2" s="3" t="s">
        <v>46</v>
      </c>
      <c r="X2" s="12" t="s">
        <v>47</v>
      </c>
      <c r="Y2" s="13" t="s">
        <v>48</v>
      </c>
      <c r="AA2" t="s">
        <v>49</v>
      </c>
      <c r="AB2" t="s">
        <v>11</v>
      </c>
      <c r="AC2" t="s">
        <v>13</v>
      </c>
    </row>
    <row r="3" spans="1:31" x14ac:dyDescent="0.55000000000000004">
      <c r="A3" s="7">
        <v>2006</v>
      </c>
      <c r="B3" s="7">
        <v>7</v>
      </c>
      <c r="C3" s="7">
        <v>170</v>
      </c>
      <c r="D3" s="7">
        <v>15.44</v>
      </c>
      <c r="E3" s="7">
        <v>15.44</v>
      </c>
      <c r="F3" s="7">
        <f>E3/$E$62*100</f>
        <v>1.7322622627114845</v>
      </c>
      <c r="G3" s="7">
        <v>21.803935603295699</v>
      </c>
      <c r="H3">
        <v>2.0266138591510399</v>
      </c>
      <c r="I3" s="7">
        <v>30.444666666666699</v>
      </c>
      <c r="J3" s="14">
        <f>H3</f>
        <v>2.0266138591510399</v>
      </c>
      <c r="K3" s="7">
        <v>0.1</v>
      </c>
      <c r="L3" s="2">
        <f>$AC$3*H3</f>
        <v>0.89171009802645751</v>
      </c>
      <c r="M3" s="2">
        <f t="shared" ref="M3:M62" si="0">$AC$5*(H3*1/J3)^$AC$6</f>
        <v>4</v>
      </c>
      <c r="N3" s="2">
        <f>M3*P3</f>
        <v>0</v>
      </c>
      <c r="O3" s="2">
        <f>IF(L3-N3&gt;0,L3-N3,0)</f>
        <v>0.89171009802645751</v>
      </c>
      <c r="Q3" s="11">
        <f>$AC$7+($AC$8-$AC$7)*((1-EXP(-E3*$AC$9)))</f>
        <v>0.81430708192243295</v>
      </c>
      <c r="R3" s="11">
        <f>Q3-$AC$7</f>
        <v>1.4307081922432907E-2</v>
      </c>
      <c r="S3" s="4">
        <f>1/(1+EXP(-$AC$10*(F3-$AC$11)))</f>
        <v>7.9486420625168776E-3</v>
      </c>
      <c r="T3" s="4">
        <f>R3-$AC$12*S3*(1-K3)</f>
        <v>1.4235544143870255E-2</v>
      </c>
      <c r="U3" s="4">
        <f>$AC$7+T3</f>
        <v>0.81423554414387034</v>
      </c>
      <c r="V3" s="10">
        <f>J3/(1-Q3)</f>
        <v>10.913791867412462</v>
      </c>
      <c r="W3" s="3">
        <f>J3/(1-U3)</f>
        <v>10.909588972825922</v>
      </c>
      <c r="AA3" s="1" t="s">
        <v>12</v>
      </c>
      <c r="AB3" t="s">
        <v>10</v>
      </c>
      <c r="AC3">
        <v>0.44</v>
      </c>
    </row>
    <row r="4" spans="1:31" x14ac:dyDescent="0.55000000000000004">
      <c r="A4" s="7">
        <v>2006</v>
      </c>
      <c r="B4" s="7">
        <v>7</v>
      </c>
      <c r="C4" s="7">
        <v>171</v>
      </c>
      <c r="D4" s="7">
        <v>15</v>
      </c>
      <c r="E4" s="7">
        <f>D4+E3</f>
        <v>30.439999999999998</v>
      </c>
      <c r="F4" s="7">
        <f t="shared" ref="F4:F62" si="1">E4/$E$62*100</f>
        <v>3.4151595386617615</v>
      </c>
      <c r="G4" s="7">
        <v>19.897820286461201</v>
      </c>
      <c r="H4">
        <v>2.2977919205443098</v>
      </c>
      <c r="I4" s="7">
        <v>31.444666666666699</v>
      </c>
      <c r="J4" s="14">
        <f>J3+H4</f>
        <v>4.3244057796953497</v>
      </c>
      <c r="K4" s="7">
        <v>0.688137903260437</v>
      </c>
      <c r="L4" s="2">
        <f>$AC$3*H4</f>
        <v>1.0110284450394964</v>
      </c>
      <c r="M4" s="2">
        <f>$AC$5*(H4*1/J4)^$AC$6</f>
        <v>1.6927100918853613</v>
      </c>
      <c r="N4" s="2">
        <f>M4*P4</f>
        <v>1.5094066819654695</v>
      </c>
      <c r="O4" s="2">
        <f>IF(L4-N4&gt;0,L4-N4,0)</f>
        <v>0</v>
      </c>
      <c r="P4" s="2">
        <f>O3+P3</f>
        <v>0.89171009802645751</v>
      </c>
      <c r="Q4" s="11">
        <f t="shared" ref="Q4:Q62" si="2">$AC$7+($AC$8-$AC$7)*((1-EXP(-E4*$AC$9)))</f>
        <v>0.826243421887499</v>
      </c>
      <c r="R4" s="11">
        <f t="shared" ref="R4:R62" si="3">Q4-$AC$7</f>
        <v>2.6243421887498952E-2</v>
      </c>
      <c r="S4" s="4">
        <f t="shared" ref="S4:S62" si="4">1/(1+EXP(-$AC$10*(F4-$AC$11)))</f>
        <v>9.391782171142924E-3</v>
      </c>
      <c r="T4" s="4">
        <f t="shared" ref="T4:T62" si="5">R4-$AC$12*S4*(1-K4)</f>
        <v>2.6214132478698814E-2</v>
      </c>
      <c r="U4" s="4">
        <f t="shared" ref="U4:U62" si="6">$AC$7+T4</f>
        <v>0.8262141324786989</v>
      </c>
      <c r="V4" s="10">
        <f t="shared" ref="V4:V62" si="7">J4/(1-Q4)</f>
        <v>24.887724117676026</v>
      </c>
      <c r="W4" s="3">
        <f t="shared" ref="W4:W62" si="8">J4/(1-U4)</f>
        <v>24.883529606717321</v>
      </c>
      <c r="AA4" s="1" t="s">
        <v>25</v>
      </c>
      <c r="AB4" t="s">
        <v>26</v>
      </c>
      <c r="AC4">
        <v>0.42</v>
      </c>
    </row>
    <row r="5" spans="1:31" x14ac:dyDescent="0.55000000000000004">
      <c r="A5" s="7">
        <v>2006</v>
      </c>
      <c r="B5" s="7">
        <v>7</v>
      </c>
      <c r="C5" s="7">
        <v>172</v>
      </c>
      <c r="D5" s="7">
        <v>14.96</v>
      </c>
      <c r="E5" s="7">
        <f t="shared" ref="E5:E62" si="9">D5+E4</f>
        <v>45.4</v>
      </c>
      <c r="F5" s="7">
        <f t="shared" si="1"/>
        <v>5.0935690885428366</v>
      </c>
      <c r="G5" s="7">
        <v>21.491697062781899</v>
      </c>
      <c r="H5">
        <v>6.2737773607529599</v>
      </c>
      <c r="I5" s="7">
        <v>32.442</v>
      </c>
      <c r="J5" s="14">
        <f t="shared" ref="J5:J62" si="10">J4+H5</f>
        <v>10.59818314044831</v>
      </c>
      <c r="K5" s="7">
        <v>0.64202279782479799</v>
      </c>
      <c r="L5" s="2">
        <f t="shared" ref="L5:L62" si="11">$AC$3*H5</f>
        <v>2.7604620387313026</v>
      </c>
      <c r="M5" s="2">
        <f t="shared" si="0"/>
        <v>1.9605812267429037</v>
      </c>
      <c r="N5" s="2">
        <f t="shared" ref="N5:N62" si="12">M5*P5</f>
        <v>1.7482700778877469</v>
      </c>
      <c r="O5" s="2">
        <f>IF(L5-N5&gt;0,L5-N5,0)</f>
        <v>1.0121919608435557</v>
      </c>
      <c r="P5" s="2">
        <f>O4+P4</f>
        <v>0.89171009802645751</v>
      </c>
      <c r="Q5" s="11">
        <f t="shared" si="2"/>
        <v>0.83649172667540728</v>
      </c>
      <c r="R5" s="11">
        <f t="shared" si="3"/>
        <v>3.6491726675407232E-2</v>
      </c>
      <c r="S5" s="4">
        <f t="shared" si="4"/>
        <v>1.1089083567717635E-2</v>
      </c>
      <c r="T5" s="4">
        <f t="shared" si="5"/>
        <v>3.6452030284304646E-2</v>
      </c>
      <c r="U5" s="4">
        <f t="shared" si="6"/>
        <v>0.8364520302843047</v>
      </c>
      <c r="V5" s="10">
        <f t="shared" si="7"/>
        <v>64.817412140418426</v>
      </c>
      <c r="W5" s="3">
        <f t="shared" si="8"/>
        <v>64.80167964708906</v>
      </c>
      <c r="X5" s="12">
        <f t="shared" ref="X5:X62" si="13">(100*P5)/($AC$4*V5)</f>
        <v>3.2755384871212008</v>
      </c>
      <c r="Y5" s="13">
        <f t="shared" ref="Y5:Y36" si="14">(100*P5)/($AC$4*W5)</f>
        <v>3.2763337194003541</v>
      </c>
      <c r="AA5" t="s">
        <v>9</v>
      </c>
      <c r="AB5" t="s">
        <v>14</v>
      </c>
      <c r="AC5">
        <v>4</v>
      </c>
      <c r="AD5">
        <f>1/0.04/10</f>
        <v>2.5</v>
      </c>
      <c r="AE5" t="s">
        <v>56</v>
      </c>
    </row>
    <row r="6" spans="1:31" x14ac:dyDescent="0.55000000000000004">
      <c r="A6" s="7">
        <v>2006</v>
      </c>
      <c r="B6" s="7">
        <v>7</v>
      </c>
      <c r="C6" s="7">
        <v>173</v>
      </c>
      <c r="D6" s="7">
        <v>15.66</v>
      </c>
      <c r="E6" s="7">
        <f t="shared" si="9"/>
        <v>61.06</v>
      </c>
      <c r="F6" s="7">
        <f t="shared" si="1"/>
        <v>6.8505138446349259</v>
      </c>
      <c r="G6" s="7">
        <v>21.707769859290799</v>
      </c>
      <c r="H6">
        <v>9.8290031692210302</v>
      </c>
      <c r="I6" s="7">
        <v>33.485999999999997</v>
      </c>
      <c r="J6" s="14">
        <f t="shared" si="10"/>
        <v>20.427186309669338</v>
      </c>
      <c r="K6" s="7">
        <v>1</v>
      </c>
      <c r="L6" s="2">
        <f t="shared" si="11"/>
        <v>4.3247613944572532</v>
      </c>
      <c r="M6" s="2">
        <f t="shared" si="0"/>
        <v>1.4790717748579927</v>
      </c>
      <c r="N6" s="2">
        <f t="shared" si="12"/>
        <v>2.8160077973686573</v>
      </c>
      <c r="O6" s="2">
        <f t="shared" ref="O6:O62" si="15">IF(L6-N6&gt;0,L6-N6,0)</f>
        <v>1.5087535970885959</v>
      </c>
      <c r="P6" s="2">
        <f t="shared" ref="P6:P62" si="16">O5+P5</f>
        <v>1.9039020588700133</v>
      </c>
      <c r="Q6" s="11">
        <f t="shared" si="2"/>
        <v>0.84569750436633462</v>
      </c>
      <c r="R6" s="11">
        <f t="shared" si="3"/>
        <v>4.5697504366334574E-2</v>
      </c>
      <c r="S6" s="4">
        <f t="shared" si="4"/>
        <v>1.3190910320991001E-2</v>
      </c>
      <c r="T6" s="4">
        <f t="shared" si="5"/>
        <v>4.5697504366334574E-2</v>
      </c>
      <c r="U6" s="4">
        <f t="shared" si="6"/>
        <v>0.84569750436633462</v>
      </c>
      <c r="V6" s="10">
        <f t="shared" si="7"/>
        <v>132.38403063918156</v>
      </c>
      <c r="W6" s="3">
        <f t="shared" si="8"/>
        <v>132.38403063918156</v>
      </c>
      <c r="X6" s="12">
        <f t="shared" si="13"/>
        <v>3.4242046554103345</v>
      </c>
      <c r="Y6" s="13">
        <f t="shared" si="14"/>
        <v>3.4242046554103345</v>
      </c>
      <c r="AA6" s="1" t="s">
        <v>15</v>
      </c>
      <c r="AB6" t="s">
        <v>16</v>
      </c>
      <c r="AC6">
        <v>1.36</v>
      </c>
    </row>
    <row r="7" spans="1:31" x14ac:dyDescent="0.55000000000000004">
      <c r="A7" s="7">
        <v>2006</v>
      </c>
      <c r="B7" s="7">
        <v>7</v>
      </c>
      <c r="C7" s="7">
        <v>174</v>
      </c>
      <c r="D7" s="7">
        <v>15.89</v>
      </c>
      <c r="E7" s="7">
        <f t="shared" si="9"/>
        <v>76.95</v>
      </c>
      <c r="F7" s="7">
        <f t="shared" si="1"/>
        <v>8.6332630256249203</v>
      </c>
      <c r="G7" s="7">
        <v>19.409570445631498</v>
      </c>
      <c r="H7">
        <v>10.183964039289799</v>
      </c>
      <c r="I7" s="7">
        <v>34.545333333333303</v>
      </c>
      <c r="J7" s="14">
        <f t="shared" si="10"/>
        <v>30.611150348959136</v>
      </c>
      <c r="K7" s="7">
        <v>0.72015314716240397</v>
      </c>
      <c r="L7" s="2">
        <f t="shared" si="11"/>
        <v>4.4809441772875118</v>
      </c>
      <c r="M7" s="2">
        <f t="shared" si="0"/>
        <v>0.89542783870513343</v>
      </c>
      <c r="N7" s="2">
        <f t="shared" si="12"/>
        <v>3.0557868782598669</v>
      </c>
      <c r="O7" s="2">
        <f t="shared" si="15"/>
        <v>1.4251572990276449</v>
      </c>
      <c r="P7" s="2">
        <f t="shared" si="16"/>
        <v>3.4126556559586092</v>
      </c>
      <c r="Q7" s="11">
        <f t="shared" si="2"/>
        <v>0.85367553672683361</v>
      </c>
      <c r="R7" s="11">
        <f t="shared" si="3"/>
        <v>5.3675536726833561E-2</v>
      </c>
      <c r="S7" s="4">
        <f t="shared" si="4"/>
        <v>1.5724687810044286E-2</v>
      </c>
      <c r="T7" s="4">
        <f t="shared" si="5"/>
        <v>5.3631531682878618E-2</v>
      </c>
      <c r="U7" s="4">
        <f t="shared" si="6"/>
        <v>0.85363153168287864</v>
      </c>
      <c r="V7" s="10">
        <f t="shared" si="7"/>
        <v>209.20049637778334</v>
      </c>
      <c r="W7" s="3">
        <f t="shared" si="8"/>
        <v>209.13760115762867</v>
      </c>
      <c r="X7" s="12">
        <f t="shared" si="13"/>
        <v>3.8840111520347991</v>
      </c>
      <c r="Y7" s="13">
        <f t="shared" si="14"/>
        <v>3.8851792142825166</v>
      </c>
      <c r="AA7" s="1" t="s">
        <v>17</v>
      </c>
      <c r="AB7" t="s">
        <v>19</v>
      </c>
      <c r="AC7">
        <v>0.8</v>
      </c>
    </row>
    <row r="8" spans="1:31" x14ac:dyDescent="0.55000000000000004">
      <c r="A8" s="7">
        <v>2006</v>
      </c>
      <c r="B8" s="7">
        <v>7</v>
      </c>
      <c r="C8" s="7">
        <v>175</v>
      </c>
      <c r="D8" s="7">
        <v>15.97</v>
      </c>
      <c r="E8" s="7">
        <f t="shared" si="9"/>
        <v>92.92</v>
      </c>
      <c r="F8" s="7">
        <f t="shared" si="1"/>
        <v>10.424987658753313</v>
      </c>
      <c r="G8" s="7">
        <v>18.102936793385901</v>
      </c>
      <c r="H8">
        <v>12.2410543446658</v>
      </c>
      <c r="I8" s="7">
        <v>35.61</v>
      </c>
      <c r="J8" s="14">
        <f t="shared" si="10"/>
        <v>42.852204693624934</v>
      </c>
      <c r="K8" s="7">
        <v>0.71811892574707503</v>
      </c>
      <c r="L8" s="2">
        <f t="shared" si="11"/>
        <v>5.3860639116529523</v>
      </c>
      <c r="M8" s="2">
        <f t="shared" si="0"/>
        <v>0.72779670068699676</v>
      </c>
      <c r="N8" s="2">
        <f t="shared" si="12"/>
        <v>3.5209443071798061</v>
      </c>
      <c r="O8" s="2">
        <f t="shared" si="15"/>
        <v>1.8651196044731462</v>
      </c>
      <c r="P8" s="2">
        <f t="shared" si="16"/>
        <v>4.8378129549862541</v>
      </c>
      <c r="Q8" s="11">
        <f t="shared" si="2"/>
        <v>0.86051305203692396</v>
      </c>
      <c r="R8" s="11">
        <f t="shared" si="3"/>
        <v>6.051305203692392E-2</v>
      </c>
      <c r="S8" s="4">
        <f t="shared" si="4"/>
        <v>1.8752433947274164E-2</v>
      </c>
      <c r="T8" s="4">
        <f t="shared" si="5"/>
        <v>6.0460192474664776E-2</v>
      </c>
      <c r="U8" s="4">
        <f t="shared" si="6"/>
        <v>0.86046019247466488</v>
      </c>
      <c r="V8" s="10">
        <f t="shared" si="7"/>
        <v>307.21300680382262</v>
      </c>
      <c r="W8" s="3">
        <f t="shared" si="8"/>
        <v>307.09663037083237</v>
      </c>
      <c r="X8" s="12">
        <f t="shared" si="13"/>
        <v>3.7493862625198822</v>
      </c>
      <c r="Y8" s="13">
        <f t="shared" si="14"/>
        <v>3.7508071188757719</v>
      </c>
      <c r="AA8" s="1" t="s">
        <v>18</v>
      </c>
      <c r="AB8" t="s">
        <v>20</v>
      </c>
      <c r="AC8">
        <v>0.9</v>
      </c>
    </row>
    <row r="9" spans="1:31" x14ac:dyDescent="0.55000000000000004">
      <c r="A9" s="7">
        <v>2006</v>
      </c>
      <c r="B9" s="7">
        <v>7</v>
      </c>
      <c r="C9" s="7">
        <v>176</v>
      </c>
      <c r="D9" s="7">
        <v>15.64</v>
      </c>
      <c r="E9" s="7">
        <f t="shared" si="9"/>
        <v>108.56</v>
      </c>
      <c r="F9" s="7">
        <f t="shared" si="1"/>
        <v>12.179688551810802</v>
      </c>
      <c r="G9" s="7">
        <v>20.037409344990401</v>
      </c>
      <c r="H9">
        <v>6.9956209879281097</v>
      </c>
      <c r="I9" s="7">
        <v>36.652666666666697</v>
      </c>
      <c r="J9" s="14">
        <f t="shared" si="10"/>
        <v>49.847825681553047</v>
      </c>
      <c r="K9" s="7">
        <v>0.67346122827221</v>
      </c>
      <c r="L9" s="2">
        <f t="shared" si="11"/>
        <v>3.0780732346883681</v>
      </c>
      <c r="M9" s="2">
        <f t="shared" si="0"/>
        <v>0.27683746435957052</v>
      </c>
      <c r="N9" s="2">
        <f t="shared" si="12"/>
        <v>1.8556228535339465</v>
      </c>
      <c r="O9" s="2">
        <f t="shared" si="15"/>
        <v>1.2224503811544216</v>
      </c>
      <c r="P9" s="2">
        <f t="shared" si="16"/>
        <v>6.7029325594594003</v>
      </c>
      <c r="Q9" s="11">
        <f t="shared" si="2"/>
        <v>0.86623008943666657</v>
      </c>
      <c r="R9" s="11">
        <f t="shared" si="3"/>
        <v>6.6230089436666528E-2</v>
      </c>
      <c r="S9" s="4">
        <f t="shared" si="4"/>
        <v>2.2269171125257635E-2</v>
      </c>
      <c r="T9" s="4">
        <f t="shared" si="5"/>
        <v>6.6157371958800157E-2</v>
      </c>
      <c r="U9" s="4">
        <f t="shared" si="6"/>
        <v>0.86615737195880016</v>
      </c>
      <c r="V9" s="10">
        <f t="shared" si="7"/>
        <v>372.63855131272265</v>
      </c>
      <c r="W9" s="3">
        <f t="shared" si="8"/>
        <v>372.43609462157855</v>
      </c>
      <c r="X9" s="12">
        <f t="shared" si="13"/>
        <v>4.2827998285702895</v>
      </c>
      <c r="Y9" s="13">
        <f t="shared" si="14"/>
        <v>4.2851279635030917</v>
      </c>
      <c r="AA9" s="1" t="s">
        <v>21</v>
      </c>
      <c r="AB9" t="s">
        <v>22</v>
      </c>
      <c r="AC9">
        <v>0.01</v>
      </c>
    </row>
    <row r="10" spans="1:31" x14ac:dyDescent="0.55000000000000004">
      <c r="A10" s="7">
        <v>2006</v>
      </c>
      <c r="B10" s="7">
        <v>7</v>
      </c>
      <c r="C10" s="7">
        <v>177</v>
      </c>
      <c r="D10" s="7">
        <v>14.73</v>
      </c>
      <c r="E10" s="7">
        <f t="shared" si="9"/>
        <v>123.29</v>
      </c>
      <c r="F10" s="7">
        <f t="shared" si="1"/>
        <v>13.832293676793975</v>
      </c>
      <c r="G10" s="7">
        <v>19.5815357709354</v>
      </c>
      <c r="H10">
        <v>8.8572301667508295</v>
      </c>
      <c r="I10" s="7">
        <v>37.634666666666703</v>
      </c>
      <c r="J10" s="14">
        <f t="shared" si="10"/>
        <v>58.705055848303878</v>
      </c>
      <c r="K10" s="7">
        <v>0.62278840606191299</v>
      </c>
      <c r="L10" s="2">
        <f t="shared" si="11"/>
        <v>3.8971812733703648</v>
      </c>
      <c r="M10" s="2">
        <f t="shared" si="0"/>
        <v>0.30548260775959352</v>
      </c>
      <c r="N10" s="2">
        <f t="shared" si="12"/>
        <v>2.4210666481921059</v>
      </c>
      <c r="O10" s="2">
        <f t="shared" si="15"/>
        <v>1.4761146251782589</v>
      </c>
      <c r="P10" s="2">
        <f t="shared" si="16"/>
        <v>7.9253829406138223</v>
      </c>
      <c r="Q10" s="11">
        <f t="shared" si="2"/>
        <v>0.87085538428913856</v>
      </c>
      <c r="R10" s="11">
        <f t="shared" si="3"/>
        <v>7.0855384289138512E-2</v>
      </c>
      <c r="S10" s="4">
        <f t="shared" si="4"/>
        <v>2.6166238697431999E-2</v>
      </c>
      <c r="T10" s="4">
        <f t="shared" si="5"/>
        <v>7.0756682203074281E-2</v>
      </c>
      <c r="U10" s="4">
        <f t="shared" si="6"/>
        <v>0.87075668220307434</v>
      </c>
      <c r="V10" s="10">
        <f t="shared" si="7"/>
        <v>454.56835753599762</v>
      </c>
      <c r="W10" s="3">
        <f t="shared" si="8"/>
        <v>454.22120732419256</v>
      </c>
      <c r="X10" s="12">
        <f t="shared" si="13"/>
        <v>4.1511819002754793</v>
      </c>
      <c r="Y10" s="13">
        <f t="shared" si="14"/>
        <v>4.1543545475510468</v>
      </c>
      <c r="AA10" s="1" t="s">
        <v>33</v>
      </c>
      <c r="AB10" t="s">
        <v>32</v>
      </c>
      <c r="AC10">
        <v>0.1</v>
      </c>
    </row>
    <row r="11" spans="1:31" x14ac:dyDescent="0.55000000000000004">
      <c r="A11" s="7">
        <v>2006</v>
      </c>
      <c r="B11" s="7">
        <v>7</v>
      </c>
      <c r="C11" s="7">
        <v>178</v>
      </c>
      <c r="D11" s="7">
        <v>14.91</v>
      </c>
      <c r="E11" s="7">
        <f t="shared" si="9"/>
        <v>138.20000000000002</v>
      </c>
      <c r="F11" s="7">
        <f t="shared" si="1"/>
        <v>15.505093569088549</v>
      </c>
      <c r="G11" s="7">
        <v>20.435824700268601</v>
      </c>
      <c r="H11">
        <v>9.0969763925147404</v>
      </c>
      <c r="I11" s="7">
        <v>38.628666666666703</v>
      </c>
      <c r="J11" s="14">
        <f t="shared" si="10"/>
        <v>67.802032240818619</v>
      </c>
      <c r="K11" s="7">
        <v>0.57212133557182598</v>
      </c>
      <c r="L11" s="2">
        <f t="shared" si="11"/>
        <v>4.0026696127064856</v>
      </c>
      <c r="M11" s="2">
        <f t="shared" si="0"/>
        <v>0.26041735052001208</v>
      </c>
      <c r="N11" s="2">
        <f t="shared" si="12"/>
        <v>2.4483130870039167</v>
      </c>
      <c r="O11" s="2">
        <f t="shared" si="15"/>
        <v>1.5543565257025689</v>
      </c>
      <c r="P11" s="2">
        <f t="shared" si="16"/>
        <v>9.4014975657920807</v>
      </c>
      <c r="Q11" s="11">
        <f t="shared" si="2"/>
        <v>0.87489241012245278</v>
      </c>
      <c r="R11" s="11">
        <f t="shared" si="3"/>
        <v>7.4892410122452735E-2</v>
      </c>
      <c r="S11" s="4">
        <f t="shared" si="4"/>
        <v>3.0784053099556986E-2</v>
      </c>
      <c r="T11" s="4">
        <f t="shared" si="5"/>
        <v>7.476069172719349E-2</v>
      </c>
      <c r="U11" s="4">
        <f t="shared" si="6"/>
        <v>0.87476069172719351</v>
      </c>
      <c r="V11" s="10">
        <f t="shared" si="7"/>
        <v>541.9497914329728</v>
      </c>
      <c r="W11" s="3">
        <f t="shared" si="8"/>
        <v>541.37980459878213</v>
      </c>
      <c r="X11" s="12">
        <f t="shared" si="13"/>
        <v>4.1303674930114145</v>
      </c>
      <c r="Y11" s="13">
        <f t="shared" si="14"/>
        <v>4.1347161130954797</v>
      </c>
      <c r="AA11" s="1" t="s">
        <v>35</v>
      </c>
      <c r="AB11" t="s">
        <v>34</v>
      </c>
      <c r="AC11">
        <v>50</v>
      </c>
    </row>
    <row r="12" spans="1:31" x14ac:dyDescent="0.55000000000000004">
      <c r="A12" s="7">
        <v>2006</v>
      </c>
      <c r="B12" s="7">
        <v>7</v>
      </c>
      <c r="C12" s="7">
        <v>179</v>
      </c>
      <c r="D12" s="7">
        <v>12.43</v>
      </c>
      <c r="E12" s="7">
        <f t="shared" si="9"/>
        <v>150.63000000000002</v>
      </c>
      <c r="F12" s="7">
        <f t="shared" si="1"/>
        <v>16.899654445092679</v>
      </c>
      <c r="G12" s="7">
        <v>21.866005387055701</v>
      </c>
      <c r="H12">
        <v>8.3905611450183493</v>
      </c>
      <c r="I12" s="7">
        <v>39.457333333333303</v>
      </c>
      <c r="J12" s="14">
        <f t="shared" si="10"/>
        <v>76.192593385836972</v>
      </c>
      <c r="K12" s="7">
        <v>0.52467345175996505</v>
      </c>
      <c r="L12" s="2">
        <f t="shared" si="11"/>
        <v>3.6918469038080737</v>
      </c>
      <c r="M12" s="2">
        <f t="shared" si="0"/>
        <v>0.1990739400890916</v>
      </c>
      <c r="N12" s="2">
        <f t="shared" si="12"/>
        <v>2.1810250410350349</v>
      </c>
      <c r="O12" s="2">
        <f t="shared" si="15"/>
        <v>1.5108218627730388</v>
      </c>
      <c r="P12" s="2">
        <f t="shared" si="16"/>
        <v>10.955854091494651</v>
      </c>
      <c r="Q12" s="11">
        <f t="shared" si="2"/>
        <v>0.87782711411266878</v>
      </c>
      <c r="R12" s="11">
        <f t="shared" si="3"/>
        <v>7.7827114112668738E-2</v>
      </c>
      <c r="S12" s="4">
        <f t="shared" si="4"/>
        <v>3.5228544732512412E-2</v>
      </c>
      <c r="T12" s="4">
        <f t="shared" si="5"/>
        <v>7.7659663486996489E-2</v>
      </c>
      <c r="U12" s="4">
        <f t="shared" si="6"/>
        <v>0.87765966348699653</v>
      </c>
      <c r="V12" s="10">
        <f t="shared" si="7"/>
        <v>623.64568727714573</v>
      </c>
      <c r="W12" s="3">
        <f t="shared" si="8"/>
        <v>622.79208605690337</v>
      </c>
      <c r="X12" s="12">
        <f t="shared" si="13"/>
        <v>4.1827222438433758</v>
      </c>
      <c r="Y12" s="13">
        <f t="shared" si="14"/>
        <v>4.188455098982697</v>
      </c>
      <c r="AA12" s="1" t="s">
        <v>36</v>
      </c>
      <c r="AB12" t="s">
        <v>37</v>
      </c>
      <c r="AC12">
        <v>0.01</v>
      </c>
    </row>
    <row r="13" spans="1:31" x14ac:dyDescent="0.55000000000000004">
      <c r="A13" s="7">
        <v>2006</v>
      </c>
      <c r="B13" s="7">
        <v>7</v>
      </c>
      <c r="C13" s="7">
        <v>180</v>
      </c>
      <c r="D13" s="7">
        <v>10.199999999999999</v>
      </c>
      <c r="E13" s="7">
        <f t="shared" si="9"/>
        <v>160.83000000000001</v>
      </c>
      <c r="F13" s="7">
        <f t="shared" si="1"/>
        <v>18.044024592738868</v>
      </c>
      <c r="G13" s="7">
        <v>22.8489593243625</v>
      </c>
      <c r="H13">
        <v>8.8617779410388309</v>
      </c>
      <c r="I13" s="7">
        <v>40.137333333333302</v>
      </c>
      <c r="J13" s="14">
        <f t="shared" si="10"/>
        <v>85.05437132687581</v>
      </c>
      <c r="K13" s="7">
        <v>0.675962305493646</v>
      </c>
      <c r="L13" s="2">
        <f t="shared" si="11"/>
        <v>3.8991822940570855</v>
      </c>
      <c r="M13" s="2">
        <f t="shared" si="0"/>
        <v>0.18462943322300035</v>
      </c>
      <c r="N13" s="2">
        <f t="shared" si="12"/>
        <v>2.3017153156112506</v>
      </c>
      <c r="O13" s="2">
        <f t="shared" si="15"/>
        <v>1.5974669784458349</v>
      </c>
      <c r="P13" s="2">
        <f t="shared" si="16"/>
        <v>12.466675954267689</v>
      </c>
      <c r="Q13" s="11">
        <f t="shared" si="2"/>
        <v>0.87997722879795814</v>
      </c>
      <c r="R13" s="11">
        <f t="shared" si="3"/>
        <v>7.99772287979581E-2</v>
      </c>
      <c r="S13" s="4">
        <f t="shared" si="4"/>
        <v>3.933173165832933E-2</v>
      </c>
      <c r="T13" s="4">
        <f t="shared" si="5"/>
        <v>7.9849779161483017E-2</v>
      </c>
      <c r="U13" s="4">
        <f t="shared" si="6"/>
        <v>0.8798497791614831</v>
      </c>
      <c r="V13" s="10">
        <f t="shared" si="7"/>
        <v>708.65195391713178</v>
      </c>
      <c r="W13" s="3">
        <f t="shared" si="8"/>
        <v>707.90024964822771</v>
      </c>
      <c r="X13" s="12">
        <f t="shared" si="13"/>
        <v>4.1885952097927142</v>
      </c>
      <c r="Y13" s="13">
        <f t="shared" si="14"/>
        <v>4.1930429902553952</v>
      </c>
    </row>
    <row r="14" spans="1:31" x14ac:dyDescent="0.55000000000000004">
      <c r="A14" s="7">
        <v>2006</v>
      </c>
      <c r="B14" s="7">
        <v>7</v>
      </c>
      <c r="C14" s="7">
        <v>181</v>
      </c>
      <c r="D14" s="7">
        <v>14.87</v>
      </c>
      <c r="E14" s="7">
        <f t="shared" si="9"/>
        <v>175.70000000000002</v>
      </c>
      <c r="F14" s="7">
        <f t="shared" si="1"/>
        <v>19.712336758964241</v>
      </c>
      <c r="G14" s="7">
        <v>15.594053032141799</v>
      </c>
      <c r="H14">
        <v>8.5939795590330093</v>
      </c>
      <c r="I14" s="7">
        <v>41.128666666666703</v>
      </c>
      <c r="J14" s="14">
        <f t="shared" si="10"/>
        <v>93.648350885908826</v>
      </c>
      <c r="K14" s="7">
        <v>0.62315829024916702</v>
      </c>
      <c r="L14" s="2">
        <f t="shared" si="11"/>
        <v>3.7813510059745239</v>
      </c>
      <c r="M14" s="2">
        <f t="shared" si="0"/>
        <v>0.15535458649233683</v>
      </c>
      <c r="N14" s="2">
        <f t="shared" si="12"/>
        <v>2.184929109680831</v>
      </c>
      <c r="O14" s="2">
        <f t="shared" si="15"/>
        <v>1.5964218962936929</v>
      </c>
      <c r="P14" s="2">
        <f t="shared" si="16"/>
        <v>14.064142932713525</v>
      </c>
      <c r="Q14" s="11">
        <f t="shared" si="2"/>
        <v>0.88274382266088103</v>
      </c>
      <c r="R14" s="11">
        <f t="shared" si="3"/>
        <v>8.2743822660880983E-2</v>
      </c>
      <c r="S14" s="4">
        <f t="shared" si="4"/>
        <v>4.6143095545008526E-2</v>
      </c>
      <c r="T14" s="4">
        <f t="shared" si="5"/>
        <v>8.2569936230697208E-2</v>
      </c>
      <c r="U14" s="4">
        <f t="shared" si="6"/>
        <v>0.88256993623069724</v>
      </c>
      <c r="V14" s="10">
        <f t="shared" si="7"/>
        <v>798.66453956678572</v>
      </c>
      <c r="W14" s="3">
        <f t="shared" si="8"/>
        <v>797.48190437744881</v>
      </c>
      <c r="X14" s="12">
        <f t="shared" si="13"/>
        <v>4.1927558997251193</v>
      </c>
      <c r="Y14" s="13">
        <f t="shared" si="14"/>
        <v>4.1989735965030617</v>
      </c>
    </row>
    <row r="15" spans="1:31" x14ac:dyDescent="0.55000000000000004">
      <c r="A15" s="7">
        <v>2006</v>
      </c>
      <c r="B15" s="7">
        <v>7</v>
      </c>
      <c r="C15" s="7">
        <v>182</v>
      </c>
      <c r="D15" s="7">
        <v>16</v>
      </c>
      <c r="E15" s="7">
        <f t="shared" si="9"/>
        <v>191.70000000000002</v>
      </c>
      <c r="F15" s="7">
        <f t="shared" si="1"/>
        <v>21.507427186644538</v>
      </c>
      <c r="G15" s="7">
        <v>14.0618199869261</v>
      </c>
      <c r="H15">
        <v>9.6214718982033496</v>
      </c>
      <c r="I15" s="7">
        <v>42.195333333333302</v>
      </c>
      <c r="J15" s="14">
        <f t="shared" si="10"/>
        <v>103.26982278411218</v>
      </c>
      <c r="K15" s="7">
        <v>0.56814494635313895</v>
      </c>
      <c r="L15" s="2">
        <f t="shared" si="11"/>
        <v>4.2334476352094734</v>
      </c>
      <c r="M15" s="2">
        <f t="shared" si="0"/>
        <v>0.15858590522885171</v>
      </c>
      <c r="N15" s="2">
        <f t="shared" si="12"/>
        <v>2.4835448498032271</v>
      </c>
      <c r="O15" s="2">
        <f t="shared" si="15"/>
        <v>1.7499027854062463</v>
      </c>
      <c r="P15" s="2">
        <f t="shared" si="16"/>
        <v>15.660564829007217</v>
      </c>
      <c r="Q15" s="11">
        <f t="shared" si="2"/>
        <v>0.88529525565917033</v>
      </c>
      <c r="R15" s="11">
        <f t="shared" si="3"/>
        <v>8.5295255659170288E-2</v>
      </c>
      <c r="S15" s="4">
        <f t="shared" si="4"/>
        <v>5.4719721988004504E-2</v>
      </c>
      <c r="T15" s="4">
        <f t="shared" si="5"/>
        <v>8.5058945774423578E-2</v>
      </c>
      <c r="U15" s="4">
        <f t="shared" si="6"/>
        <v>0.88505894577442357</v>
      </c>
      <c r="V15" s="10">
        <f t="shared" si="7"/>
        <v>900.30995123671471</v>
      </c>
      <c r="W15" s="3">
        <f t="shared" si="8"/>
        <v>898.45898386699162</v>
      </c>
      <c r="X15" s="12">
        <f t="shared" si="13"/>
        <v>4.1415802486093058</v>
      </c>
      <c r="Y15" s="13">
        <f t="shared" si="14"/>
        <v>4.1501125578598312</v>
      </c>
    </row>
    <row r="16" spans="1:31" x14ac:dyDescent="0.55000000000000004">
      <c r="A16" s="7">
        <v>2006</v>
      </c>
      <c r="B16" s="7">
        <v>7</v>
      </c>
      <c r="C16" s="7">
        <v>183</v>
      </c>
      <c r="D16" s="7">
        <v>15.8</v>
      </c>
      <c r="E16" s="7">
        <f t="shared" si="9"/>
        <v>207.50000000000003</v>
      </c>
      <c r="F16" s="7">
        <f t="shared" si="1"/>
        <v>23.280078983978829</v>
      </c>
      <c r="G16" s="7">
        <v>13.2227568245311</v>
      </c>
      <c r="H16">
        <v>8.8783785387859808</v>
      </c>
      <c r="I16" s="7">
        <v>43.248666666666701</v>
      </c>
      <c r="J16" s="14">
        <f t="shared" si="10"/>
        <v>112.14820132289816</v>
      </c>
      <c r="K16" s="7">
        <v>0.50675150670588998</v>
      </c>
      <c r="L16" s="2">
        <f t="shared" si="11"/>
        <v>3.9064865570658314</v>
      </c>
      <c r="M16" s="2">
        <f t="shared" si="0"/>
        <v>0.12707971162799675</v>
      </c>
      <c r="N16" s="2">
        <f t="shared" si="12"/>
        <v>2.2125172037482392</v>
      </c>
      <c r="O16" s="2">
        <f t="shared" si="15"/>
        <v>1.6939693533175921</v>
      </c>
      <c r="P16" s="2">
        <f t="shared" si="16"/>
        <v>17.410467614413463</v>
      </c>
      <c r="Q16" s="11">
        <f t="shared" si="2"/>
        <v>0.88744435725068027</v>
      </c>
      <c r="R16" s="11">
        <f t="shared" si="3"/>
        <v>8.7444357250680227E-2</v>
      </c>
      <c r="S16" s="4">
        <f t="shared" si="4"/>
        <v>6.4646407183470062E-2</v>
      </c>
      <c r="T16" s="4">
        <f t="shared" si="5"/>
        <v>8.712548982127899E-2</v>
      </c>
      <c r="U16" s="4">
        <f t="shared" si="6"/>
        <v>0.88712548982127903</v>
      </c>
      <c r="V16" s="10">
        <f t="shared" si="7"/>
        <v>996.38008884788644</v>
      </c>
      <c r="W16" s="3">
        <f t="shared" si="8"/>
        <v>993.56534212487122</v>
      </c>
      <c r="X16" s="12">
        <f t="shared" si="13"/>
        <v>4.1604097456388054</v>
      </c>
      <c r="Y16" s="13">
        <f t="shared" si="14"/>
        <v>4.1721960864071868</v>
      </c>
    </row>
    <row r="17" spans="1:25" x14ac:dyDescent="0.55000000000000004">
      <c r="A17" s="7">
        <v>2006</v>
      </c>
      <c r="B17" s="7">
        <v>7</v>
      </c>
      <c r="C17" s="7">
        <v>184</v>
      </c>
      <c r="D17" s="7">
        <v>15.25</v>
      </c>
      <c r="E17" s="7">
        <f t="shared" si="9"/>
        <v>222.75000000000003</v>
      </c>
      <c r="F17" s="7">
        <f t="shared" si="1"/>
        <v>24.99102454786161</v>
      </c>
      <c r="G17" s="7">
        <v>13.0488668198553</v>
      </c>
      <c r="H17">
        <v>8.8628539623077902</v>
      </c>
      <c r="I17" s="7">
        <v>44.265333333333302</v>
      </c>
      <c r="J17" s="14">
        <f t="shared" si="10"/>
        <v>121.01105528520596</v>
      </c>
      <c r="K17" s="7">
        <v>0.451467441401742</v>
      </c>
      <c r="L17" s="2">
        <f t="shared" si="11"/>
        <v>3.8996557434154275</v>
      </c>
      <c r="M17" s="2">
        <f t="shared" si="0"/>
        <v>0.11431889358490684</v>
      </c>
      <c r="N17" s="2">
        <f t="shared" si="12"/>
        <v>2.1839980967136068</v>
      </c>
      <c r="O17" s="2">
        <f t="shared" si="15"/>
        <v>1.7156576467018207</v>
      </c>
      <c r="P17" s="2">
        <f t="shared" si="16"/>
        <v>19.104436967731054</v>
      </c>
      <c r="Q17" s="11">
        <f t="shared" si="2"/>
        <v>0.8892202412482324</v>
      </c>
      <c r="R17" s="11">
        <f t="shared" si="3"/>
        <v>8.9220241248232357E-2</v>
      </c>
      <c r="S17" s="4">
        <f t="shared" si="4"/>
        <v>7.5795282714361728E-2</v>
      </c>
      <c r="T17" s="4">
        <f t="shared" si="5"/>
        <v>8.8804479444662479E-2</v>
      </c>
      <c r="U17" s="4">
        <f t="shared" si="6"/>
        <v>0.88880447944466257</v>
      </c>
      <c r="V17" s="10">
        <f t="shared" si="7"/>
        <v>1092.3570934683507</v>
      </c>
      <c r="W17" s="3">
        <f t="shared" si="8"/>
        <v>1088.2727530825643</v>
      </c>
      <c r="X17" s="12">
        <f t="shared" si="13"/>
        <v>4.1640920315396697</v>
      </c>
      <c r="Y17" s="13">
        <f t="shared" si="14"/>
        <v>4.179720070748016</v>
      </c>
    </row>
    <row r="18" spans="1:25" x14ac:dyDescent="0.55000000000000004">
      <c r="A18" s="7">
        <v>2006</v>
      </c>
      <c r="B18" s="7">
        <v>7</v>
      </c>
      <c r="C18" s="7">
        <v>185</v>
      </c>
      <c r="D18" s="7">
        <v>14.63</v>
      </c>
      <c r="E18" s="7">
        <f t="shared" si="9"/>
        <v>237.38000000000002</v>
      </c>
      <c r="F18" s="7">
        <f t="shared" si="1"/>
        <v>26.632410357671777</v>
      </c>
      <c r="G18" s="7">
        <v>13.321531578650999</v>
      </c>
      <c r="H18">
        <v>7.2839212801456599</v>
      </c>
      <c r="I18" s="7">
        <v>45.240666666666698</v>
      </c>
      <c r="J18" s="14">
        <f t="shared" si="10"/>
        <v>128.29497656535162</v>
      </c>
      <c r="K18" s="7">
        <v>0.400840697280611</v>
      </c>
      <c r="L18" s="2">
        <f t="shared" si="11"/>
        <v>3.2049253632640902</v>
      </c>
      <c r="M18" s="2">
        <f t="shared" si="0"/>
        <v>8.085587777682704E-2</v>
      </c>
      <c r="N18" s="2">
        <f t="shared" si="12"/>
        <v>1.6834270254465595</v>
      </c>
      <c r="O18" s="2">
        <f t="shared" si="15"/>
        <v>1.5214983378175306</v>
      </c>
      <c r="P18" s="2">
        <f t="shared" si="16"/>
        <v>20.820094614432875</v>
      </c>
      <c r="Q18" s="11">
        <f t="shared" si="2"/>
        <v>0.89068738264050551</v>
      </c>
      <c r="R18" s="11">
        <f t="shared" si="3"/>
        <v>9.0687382640505465E-2</v>
      </c>
      <c r="S18" s="4">
        <f t="shared" si="4"/>
        <v>8.8124011100262523E-2</v>
      </c>
      <c r="T18" s="4">
        <f t="shared" si="5"/>
        <v>9.015937943006877E-2</v>
      </c>
      <c r="U18" s="4">
        <f t="shared" si="6"/>
        <v>0.89015937943006884</v>
      </c>
      <c r="V18" s="10">
        <f t="shared" si="7"/>
        <v>1173.6520418629277</v>
      </c>
      <c r="W18" s="3">
        <f t="shared" si="8"/>
        <v>1168.0103034712126</v>
      </c>
      <c r="X18" s="12">
        <f t="shared" si="13"/>
        <v>4.2237095898715555</v>
      </c>
      <c r="Y18" s="13">
        <f t="shared" si="14"/>
        <v>4.2441110062613037</v>
      </c>
    </row>
    <row r="19" spans="1:25" x14ac:dyDescent="0.55000000000000004">
      <c r="A19" s="7">
        <v>2006</v>
      </c>
      <c r="B19" s="7">
        <v>7</v>
      </c>
      <c r="C19" s="7">
        <v>186</v>
      </c>
      <c r="D19" s="7">
        <v>14.86</v>
      </c>
      <c r="E19" s="7">
        <f t="shared" si="9"/>
        <v>252.24</v>
      </c>
      <c r="F19" s="7">
        <f t="shared" si="1"/>
        <v>28.299600592379853</v>
      </c>
      <c r="G19" s="7">
        <v>14.5645593575749</v>
      </c>
      <c r="H19">
        <v>5.1846079430350596</v>
      </c>
      <c r="I19" s="7">
        <v>46.231333333333303</v>
      </c>
      <c r="J19" s="14">
        <f t="shared" si="10"/>
        <v>133.47958450838667</v>
      </c>
      <c r="K19" s="7">
        <v>0.35391114914905097</v>
      </c>
      <c r="L19" s="2">
        <f t="shared" si="11"/>
        <v>2.2812274949354263</v>
      </c>
      <c r="M19" s="2">
        <f t="shared" si="0"/>
        <v>4.8251348248577013E-2</v>
      </c>
      <c r="N19" s="2">
        <f t="shared" si="12"/>
        <v>1.0780119819669882</v>
      </c>
      <c r="O19" s="2">
        <f t="shared" si="15"/>
        <v>1.2032155129684381</v>
      </c>
      <c r="P19" s="2">
        <f t="shared" si="16"/>
        <v>22.341592952250405</v>
      </c>
      <c r="Q19" s="11">
        <f t="shared" si="2"/>
        <v>0.8919733264768267</v>
      </c>
      <c r="R19" s="11">
        <f t="shared" si="3"/>
        <v>9.1973326476826656E-2</v>
      </c>
      <c r="S19" s="4">
        <f t="shared" si="4"/>
        <v>0.10247335993122395</v>
      </c>
      <c r="T19" s="4">
        <f t="shared" si="5"/>
        <v>9.1311257523218656E-2</v>
      </c>
      <c r="U19" s="4">
        <f t="shared" si="6"/>
        <v>0.89131125752321871</v>
      </c>
      <c r="V19" s="10">
        <f t="shared" si="7"/>
        <v>1235.6169097417717</v>
      </c>
      <c r="W19" s="3">
        <f t="shared" si="8"/>
        <v>1228.0902462083536</v>
      </c>
      <c r="X19" s="12">
        <f t="shared" si="13"/>
        <v>4.3050777724502378</v>
      </c>
      <c r="Y19" s="13">
        <f t="shared" si="14"/>
        <v>4.331462536907468</v>
      </c>
    </row>
    <row r="20" spans="1:25" x14ac:dyDescent="0.55000000000000004">
      <c r="A20" s="7">
        <v>2006</v>
      </c>
      <c r="B20" s="7">
        <v>7</v>
      </c>
      <c r="C20" s="7">
        <v>187</v>
      </c>
      <c r="D20" s="7">
        <v>15.28</v>
      </c>
      <c r="E20" s="7">
        <f t="shared" si="9"/>
        <v>267.52</v>
      </c>
      <c r="F20" s="7">
        <f t="shared" si="1"/>
        <v>30.013911950814531</v>
      </c>
      <c r="G20" s="7">
        <v>18.194876540243399</v>
      </c>
      <c r="H20">
        <v>9.2883659987148803</v>
      </c>
      <c r="I20" s="7">
        <v>47.25</v>
      </c>
      <c r="J20" s="14">
        <f t="shared" si="10"/>
        <v>142.76795050710155</v>
      </c>
      <c r="K20" s="7">
        <v>0.52415426128643605</v>
      </c>
      <c r="L20" s="2">
        <f t="shared" si="11"/>
        <v>4.0868810394345472</v>
      </c>
      <c r="M20" s="2">
        <f t="shared" si="0"/>
        <v>9.7310494704416564E-2</v>
      </c>
      <c r="N20" s="2">
        <f t="shared" si="12"/>
        <v>2.2911569594711807</v>
      </c>
      <c r="O20" s="2">
        <f t="shared" si="15"/>
        <v>1.7957240799633665</v>
      </c>
      <c r="P20" s="2">
        <f t="shared" si="16"/>
        <v>23.544808465218843</v>
      </c>
      <c r="Q20" s="11">
        <f t="shared" si="2"/>
        <v>0.8931106951592972</v>
      </c>
      <c r="R20" s="11">
        <f t="shared" si="3"/>
        <v>9.3110695159297152E-2</v>
      </c>
      <c r="S20" s="4">
        <f t="shared" si="4"/>
        <v>0.11934906597980882</v>
      </c>
      <c r="T20" s="4">
        <f t="shared" si="5"/>
        <v>9.2542777714637786E-2</v>
      </c>
      <c r="U20" s="4">
        <f t="shared" si="6"/>
        <v>0.89254277771463786</v>
      </c>
      <c r="V20" s="10">
        <f t="shared" si="7"/>
        <v>1335.6616989872721</v>
      </c>
      <c r="W20" s="3">
        <f t="shared" si="8"/>
        <v>1328.6026520206212</v>
      </c>
      <c r="X20" s="12">
        <f t="shared" si="13"/>
        <v>4.1971007940735134</v>
      </c>
      <c r="Y20" s="13">
        <f t="shared" si="14"/>
        <v>4.219400562619116</v>
      </c>
    </row>
    <row r="21" spans="1:25" x14ac:dyDescent="0.55000000000000004">
      <c r="A21" s="7">
        <v>2006</v>
      </c>
      <c r="B21" s="7">
        <v>7</v>
      </c>
      <c r="C21" s="7">
        <v>188</v>
      </c>
      <c r="D21" s="7">
        <v>15.71</v>
      </c>
      <c r="E21" s="7">
        <f t="shared" si="9"/>
        <v>283.22999999999996</v>
      </c>
      <c r="F21" s="7">
        <f t="shared" si="1"/>
        <v>31.776466364493118</v>
      </c>
      <c r="G21" s="7">
        <v>14.5214183607322</v>
      </c>
      <c r="H21">
        <v>5.6530072831906297</v>
      </c>
      <c r="I21" s="7">
        <v>48.297333333333299</v>
      </c>
      <c r="J21" s="14">
        <f t="shared" si="10"/>
        <v>148.42095779029216</v>
      </c>
      <c r="K21" s="7">
        <v>0.46614797971626398</v>
      </c>
      <c r="L21" s="2">
        <f t="shared" si="11"/>
        <v>2.4873232046038769</v>
      </c>
      <c r="M21" s="2">
        <f t="shared" si="0"/>
        <v>4.6981476345524978E-2</v>
      </c>
      <c r="N21" s="2">
        <f t="shared" si="12"/>
        <v>1.1905356303544838</v>
      </c>
      <c r="O21" s="2">
        <f t="shared" si="15"/>
        <v>1.2967875742493931</v>
      </c>
      <c r="P21" s="2">
        <f t="shared" si="16"/>
        <v>25.34053254518221</v>
      </c>
      <c r="Q21" s="11">
        <f t="shared" si="2"/>
        <v>0.89411227199245935</v>
      </c>
      <c r="R21" s="11">
        <f t="shared" si="3"/>
        <v>9.4112271992459307E-2</v>
      </c>
      <c r="S21" s="4">
        <f t="shared" si="4"/>
        <v>0.13915172754515737</v>
      </c>
      <c r="T21" s="4">
        <f t="shared" si="5"/>
        <v>9.3369407683699765E-2</v>
      </c>
      <c r="U21" s="4">
        <f t="shared" si="6"/>
        <v>0.89336940768369977</v>
      </c>
      <c r="V21" s="10">
        <f t="shared" si="7"/>
        <v>1401.682334516825</v>
      </c>
      <c r="W21" s="3">
        <f t="shared" si="8"/>
        <v>1391.9172215608482</v>
      </c>
      <c r="X21" s="12">
        <f t="shared" si="13"/>
        <v>4.3044418704792244</v>
      </c>
      <c r="Y21" s="13">
        <f t="shared" si="14"/>
        <v>4.3346400463668182</v>
      </c>
    </row>
    <row r="22" spans="1:25" x14ac:dyDescent="0.55000000000000004">
      <c r="A22" s="7">
        <v>2006</v>
      </c>
      <c r="B22" s="7">
        <v>7</v>
      </c>
      <c r="C22" s="7">
        <v>189</v>
      </c>
      <c r="D22" s="7">
        <v>14.94</v>
      </c>
      <c r="E22" s="7">
        <f t="shared" si="9"/>
        <v>298.16999999999996</v>
      </c>
      <c r="F22" s="7">
        <f t="shared" si="1"/>
        <v>33.452632051339592</v>
      </c>
      <c r="G22" s="7">
        <v>13.394221928686999</v>
      </c>
      <c r="H22">
        <v>0.170066286967787</v>
      </c>
      <c r="I22" s="7">
        <v>49.293333333333301</v>
      </c>
      <c r="J22" s="14">
        <f t="shared" si="10"/>
        <v>148.59102407725996</v>
      </c>
      <c r="K22" s="7">
        <v>0.406943804922409</v>
      </c>
      <c r="L22" s="2">
        <f t="shared" si="11"/>
        <v>7.482916626582628E-2</v>
      </c>
      <c r="M22" s="2">
        <f t="shared" si="0"/>
        <v>3.9975221690691291E-4</v>
      </c>
      <c r="N22" s="2">
        <f t="shared" si="12"/>
        <v>1.0648327770201898E-2</v>
      </c>
      <c r="O22" s="2">
        <f t="shared" si="15"/>
        <v>6.4180838495624379E-2</v>
      </c>
      <c r="P22" s="2">
        <f t="shared" si="16"/>
        <v>26.637320119431603</v>
      </c>
      <c r="Q22" s="11">
        <f t="shared" si="2"/>
        <v>0.89492934405986002</v>
      </c>
      <c r="R22" s="11">
        <f t="shared" si="3"/>
        <v>9.4929344059859977E-2</v>
      </c>
      <c r="S22" s="4">
        <f t="shared" si="4"/>
        <v>0.16046978544046431</v>
      </c>
      <c r="T22" s="4">
        <f t="shared" si="5"/>
        <v>9.3977668056077587E-2</v>
      </c>
      <c r="U22" s="4">
        <f t="shared" si="6"/>
        <v>0.89397766805607759</v>
      </c>
      <c r="V22" s="10">
        <f t="shared" si="7"/>
        <v>1414.2009750268815</v>
      </c>
      <c r="W22" s="3">
        <f t="shared" si="8"/>
        <v>1401.5068462732274</v>
      </c>
      <c r="X22" s="12">
        <f t="shared" si="13"/>
        <v>4.4846660326581862</v>
      </c>
      <c r="Y22" s="13">
        <f t="shared" si="14"/>
        <v>4.525285832830467</v>
      </c>
    </row>
    <row r="23" spans="1:25" x14ac:dyDescent="0.55000000000000004">
      <c r="A23" s="7">
        <v>2006</v>
      </c>
      <c r="B23" s="7">
        <v>7</v>
      </c>
      <c r="C23" s="7">
        <v>190</v>
      </c>
      <c r="D23" s="7">
        <v>15.21</v>
      </c>
      <c r="E23" s="7">
        <f t="shared" si="9"/>
        <v>313.37999999999994</v>
      </c>
      <c r="F23" s="7">
        <f t="shared" si="1"/>
        <v>35.159089889153172</v>
      </c>
      <c r="G23" s="7">
        <v>14.102865657317</v>
      </c>
      <c r="H23">
        <v>0.91491559386203702</v>
      </c>
      <c r="I23" s="7">
        <v>50.307333333333297</v>
      </c>
      <c r="J23" s="14">
        <f t="shared" si="10"/>
        <v>149.50593967112201</v>
      </c>
      <c r="K23" s="7">
        <v>0.356804960393721</v>
      </c>
      <c r="L23" s="2">
        <f t="shared" si="11"/>
        <v>0.4025628612992963</v>
      </c>
      <c r="M23" s="2">
        <f t="shared" si="0"/>
        <v>3.9084332925318124E-3</v>
      </c>
      <c r="N23" s="2">
        <f t="shared" si="12"/>
        <v>0.10436103530453285</v>
      </c>
      <c r="O23" s="2">
        <f t="shared" si="15"/>
        <v>0.29820182599476347</v>
      </c>
      <c r="P23" s="2">
        <f t="shared" si="16"/>
        <v>26.701500957927227</v>
      </c>
      <c r="Q23" s="11">
        <f t="shared" si="2"/>
        <v>0.89564480151337478</v>
      </c>
      <c r="R23" s="11">
        <f t="shared" si="3"/>
        <v>9.5644801513374733E-2</v>
      </c>
      <c r="S23" s="4">
        <f t="shared" si="4"/>
        <v>0.18481029129553009</v>
      </c>
      <c r="T23" s="4">
        <f t="shared" si="5"/>
        <v>9.4456110887079975E-2</v>
      </c>
      <c r="U23" s="4">
        <f t="shared" si="6"/>
        <v>0.89445611088707999</v>
      </c>
      <c r="V23" s="10">
        <f t="shared" si="7"/>
        <v>1432.664034368001</v>
      </c>
      <c r="W23" s="3">
        <f t="shared" si="8"/>
        <v>1416.5286207254271</v>
      </c>
      <c r="X23" s="12">
        <f t="shared" si="13"/>
        <v>4.4375373957666433</v>
      </c>
      <c r="Y23" s="13">
        <f t="shared" si="14"/>
        <v>4.4880845576011961</v>
      </c>
    </row>
    <row r="24" spans="1:25" x14ac:dyDescent="0.55000000000000004">
      <c r="A24" s="7">
        <v>2006</v>
      </c>
      <c r="B24" s="7">
        <v>7</v>
      </c>
      <c r="C24" s="7">
        <v>191</v>
      </c>
      <c r="D24" s="7">
        <v>14.46</v>
      </c>
      <c r="E24" s="7">
        <f t="shared" si="9"/>
        <v>327.83999999999992</v>
      </c>
      <c r="F24" s="7">
        <f t="shared" si="1"/>
        <v>36.781402863169234</v>
      </c>
      <c r="G24" s="7">
        <v>13.74409909731</v>
      </c>
      <c r="H24">
        <v>4.1448033620123503</v>
      </c>
      <c r="I24" s="7">
        <v>51.271333333333303</v>
      </c>
      <c r="J24" s="14">
        <f t="shared" si="10"/>
        <v>153.65074303313435</v>
      </c>
      <c r="K24" s="7">
        <v>0.31788777529890699</v>
      </c>
      <c r="L24" s="2">
        <f t="shared" si="11"/>
        <v>1.8237134792854341</v>
      </c>
      <c r="M24" s="2">
        <f t="shared" si="0"/>
        <v>2.9388552379462998E-2</v>
      </c>
      <c r="N24" s="2">
        <f t="shared" si="12"/>
        <v>0.79348217949522426</v>
      </c>
      <c r="O24" s="2">
        <f t="shared" si="15"/>
        <v>1.0302312997902099</v>
      </c>
      <c r="P24" s="2">
        <f t="shared" si="16"/>
        <v>26.99970278392199</v>
      </c>
      <c r="Q24" s="11">
        <f t="shared" si="2"/>
        <v>0.89623114897920664</v>
      </c>
      <c r="R24" s="11">
        <f t="shared" si="3"/>
        <v>9.6231148979206593E-2</v>
      </c>
      <c r="S24" s="4">
        <f t="shared" si="4"/>
        <v>0.21050905198159384</v>
      </c>
      <c r="T24" s="4">
        <f t="shared" si="5"/>
        <v>9.4795241001537758E-2</v>
      </c>
      <c r="U24" s="4">
        <f t="shared" si="6"/>
        <v>0.89479524100153784</v>
      </c>
      <c r="V24" s="10">
        <f t="shared" si="7"/>
        <v>1480.7019786924843</v>
      </c>
      <c r="W24" s="3">
        <f t="shared" si="8"/>
        <v>1460.4923246426558</v>
      </c>
      <c r="X24" s="12">
        <f t="shared" si="13"/>
        <v>4.3415223018173972</v>
      </c>
      <c r="Y24" s="13">
        <f t="shared" si="14"/>
        <v>4.4015983886881811</v>
      </c>
    </row>
    <row r="25" spans="1:25" x14ac:dyDescent="0.55000000000000004">
      <c r="A25" s="7">
        <v>2006</v>
      </c>
      <c r="B25" s="7">
        <v>7</v>
      </c>
      <c r="C25" s="7">
        <v>192</v>
      </c>
      <c r="D25" s="7">
        <v>15.79</v>
      </c>
      <c r="E25" s="7">
        <f t="shared" si="9"/>
        <v>343.62999999999994</v>
      </c>
      <c r="F25" s="7">
        <f t="shared" si="1"/>
        <v>38.552932728986228</v>
      </c>
      <c r="G25" s="7">
        <v>14.152268317920999</v>
      </c>
      <c r="H25">
        <v>3.8980839387813599</v>
      </c>
      <c r="I25" s="7">
        <v>52.323999999999998</v>
      </c>
      <c r="J25" s="14">
        <f t="shared" si="10"/>
        <v>157.5488269719157</v>
      </c>
      <c r="K25" s="7">
        <v>0.29076043551088998</v>
      </c>
      <c r="L25" s="2">
        <f t="shared" si="11"/>
        <v>1.7151569330637984</v>
      </c>
      <c r="M25" s="2">
        <f t="shared" si="0"/>
        <v>2.6129612463082198E-2</v>
      </c>
      <c r="N25" s="2">
        <f t="shared" si="12"/>
        <v>0.73241131497313872</v>
      </c>
      <c r="O25" s="2">
        <f t="shared" si="15"/>
        <v>0.98274561809065963</v>
      </c>
      <c r="P25" s="2">
        <f t="shared" si="16"/>
        <v>28.029934083712199</v>
      </c>
      <c r="Q25" s="11">
        <f t="shared" si="2"/>
        <v>0.89678164555827089</v>
      </c>
      <c r="R25" s="11">
        <f t="shared" si="3"/>
        <v>9.6781645558270846E-2</v>
      </c>
      <c r="S25" s="4">
        <f t="shared" si="4"/>
        <v>0.2414572486352749</v>
      </c>
      <c r="T25" s="4">
        <f t="shared" si="5"/>
        <v>9.5069135219622639E-2</v>
      </c>
      <c r="U25" s="4">
        <f t="shared" si="6"/>
        <v>0.89506913521962272</v>
      </c>
      <c r="V25" s="10">
        <f t="shared" si="7"/>
        <v>1526.3644515942979</v>
      </c>
      <c r="W25" s="3">
        <f t="shared" si="8"/>
        <v>1501.4536218839808</v>
      </c>
      <c r="X25" s="12">
        <f t="shared" si="13"/>
        <v>4.3723462129142643</v>
      </c>
      <c r="Y25" s="13">
        <f t="shared" si="14"/>
        <v>4.4448884282427592</v>
      </c>
    </row>
    <row r="26" spans="1:25" x14ac:dyDescent="0.55000000000000004">
      <c r="A26" s="7">
        <v>2006</v>
      </c>
      <c r="B26" s="7">
        <v>7</v>
      </c>
      <c r="C26" s="7">
        <v>193</v>
      </c>
      <c r="D26" s="7">
        <v>15.9</v>
      </c>
      <c r="E26" s="7">
        <f t="shared" si="9"/>
        <v>359.52999999999992</v>
      </c>
      <c r="F26" s="7">
        <f t="shared" si="1"/>
        <v>40.33680384149352</v>
      </c>
      <c r="G26" s="7">
        <v>14.3862183930899</v>
      </c>
      <c r="H26">
        <v>3.7901204587450898</v>
      </c>
      <c r="I26" s="7">
        <v>53.384</v>
      </c>
      <c r="J26" s="14">
        <f t="shared" si="10"/>
        <v>161.3389474306608</v>
      </c>
      <c r="K26" s="7">
        <v>0.28147878419327399</v>
      </c>
      <c r="L26" s="2">
        <f t="shared" si="11"/>
        <v>1.6676530018478395</v>
      </c>
      <c r="M26" s="2">
        <f t="shared" si="0"/>
        <v>2.4350212235168169E-2</v>
      </c>
      <c r="N26" s="2">
        <f t="shared" si="12"/>
        <v>0.70646490824985519</v>
      </c>
      <c r="O26" s="2">
        <f t="shared" si="15"/>
        <v>0.96118809359798429</v>
      </c>
      <c r="P26" s="2">
        <f t="shared" si="16"/>
        <v>29.01267970180286</v>
      </c>
      <c r="Q26" s="11">
        <f t="shared" si="2"/>
        <v>0.89725475537933297</v>
      </c>
      <c r="R26" s="11">
        <f t="shared" si="3"/>
        <v>9.7254755379332924E-2</v>
      </c>
      <c r="S26" s="4">
        <f t="shared" si="4"/>
        <v>0.2756146883021115</v>
      </c>
      <c r="T26" s="4">
        <f t="shared" si="5"/>
        <v>9.5274405370002674E-2</v>
      </c>
      <c r="U26" s="4">
        <f t="shared" si="6"/>
        <v>0.89527440537000269</v>
      </c>
      <c r="V26" s="10">
        <f t="shared" si="7"/>
        <v>1570.2814084128206</v>
      </c>
      <c r="W26" s="3">
        <f t="shared" si="8"/>
        <v>1540.5875516933786</v>
      </c>
      <c r="X26" s="12">
        <f t="shared" si="13"/>
        <v>4.3990719398274916</v>
      </c>
      <c r="Y26" s="13">
        <f t="shared" si="14"/>
        <v>4.4838612864220266</v>
      </c>
    </row>
    <row r="27" spans="1:25" x14ac:dyDescent="0.55000000000000004">
      <c r="A27" s="7">
        <v>2006</v>
      </c>
      <c r="B27" s="7">
        <v>7</v>
      </c>
      <c r="C27" s="7">
        <v>194</v>
      </c>
      <c r="D27" s="7">
        <v>15.55</v>
      </c>
      <c r="E27" s="7">
        <f t="shared" si="9"/>
        <v>375.07999999999993</v>
      </c>
      <c r="F27" s="7">
        <f t="shared" si="1"/>
        <v>42.081407350895304</v>
      </c>
      <c r="G27" s="7">
        <v>15.245002836182501</v>
      </c>
      <c r="H27">
        <v>6.6845303710160504</v>
      </c>
      <c r="I27" s="7">
        <v>54.420666666666698</v>
      </c>
      <c r="J27" s="14">
        <f t="shared" si="10"/>
        <v>168.02347780167685</v>
      </c>
      <c r="K27" s="7">
        <v>0.44325929175061402</v>
      </c>
      <c r="L27" s="2">
        <f t="shared" si="11"/>
        <v>2.9411933632470624</v>
      </c>
      <c r="M27" s="2">
        <f t="shared" si="0"/>
        <v>4.984863353122708E-2</v>
      </c>
      <c r="N27" s="2">
        <f t="shared" si="12"/>
        <v>1.494156351246386</v>
      </c>
      <c r="O27" s="2">
        <f t="shared" si="15"/>
        <v>1.4470370120006764</v>
      </c>
      <c r="P27" s="2">
        <f t="shared" si="16"/>
        <v>29.973867795400842</v>
      </c>
      <c r="Q27" s="11">
        <f t="shared" si="2"/>
        <v>0.89765010608170037</v>
      </c>
      <c r="R27" s="11">
        <f t="shared" si="3"/>
        <v>9.7650106081700327E-2</v>
      </c>
      <c r="S27" s="4">
        <f t="shared" si="4"/>
        <v>0.31176958867262328</v>
      </c>
      <c r="T27" s="4">
        <f t="shared" si="5"/>
        <v>9.5914357865618166E-2</v>
      </c>
      <c r="U27" s="4">
        <f t="shared" si="6"/>
        <v>0.89591435786561824</v>
      </c>
      <c r="V27" s="10">
        <f t="shared" si="7"/>
        <v>1641.657566697635</v>
      </c>
      <c r="W27" s="3">
        <f t="shared" si="8"/>
        <v>1614.2810320058065</v>
      </c>
      <c r="X27" s="12">
        <f t="shared" si="13"/>
        <v>4.3472130450062361</v>
      </c>
      <c r="Y27" s="13">
        <f t="shared" si="14"/>
        <v>4.4209372766485453</v>
      </c>
    </row>
    <row r="28" spans="1:25" x14ac:dyDescent="0.55000000000000004">
      <c r="A28" s="7">
        <v>2006</v>
      </c>
      <c r="B28" s="7">
        <v>7</v>
      </c>
      <c r="C28" s="7">
        <v>195</v>
      </c>
      <c r="D28" s="7">
        <v>15.67</v>
      </c>
      <c r="E28" s="7">
        <f t="shared" si="9"/>
        <v>390.74999999999994</v>
      </c>
      <c r="F28" s="7">
        <f t="shared" si="1"/>
        <v>43.839474038504697</v>
      </c>
      <c r="G28" s="7">
        <v>15.6911531776733</v>
      </c>
      <c r="H28">
        <v>7.4846335048125301</v>
      </c>
      <c r="I28" s="7">
        <v>55.465333333333298</v>
      </c>
      <c r="J28" s="14">
        <f t="shared" si="10"/>
        <v>175.50811130648938</v>
      </c>
      <c r="K28" s="7">
        <v>0.392487750223043</v>
      </c>
      <c r="L28" s="2">
        <f t="shared" si="11"/>
        <v>3.2932387421175133</v>
      </c>
      <c r="M28" s="2">
        <f t="shared" si="0"/>
        <v>5.4788289620050161E-2</v>
      </c>
      <c r="N28" s="2">
        <f t="shared" si="12"/>
        <v>1.7214976327119409</v>
      </c>
      <c r="O28" s="2">
        <f t="shared" si="15"/>
        <v>1.5717411094055724</v>
      </c>
      <c r="P28" s="2">
        <f t="shared" si="16"/>
        <v>31.42090480740152</v>
      </c>
      <c r="Q28" s="11">
        <f t="shared" si="2"/>
        <v>0.89799093350068748</v>
      </c>
      <c r="R28" s="11">
        <f t="shared" si="3"/>
        <v>9.7990933500687438E-2</v>
      </c>
      <c r="S28" s="4">
        <f t="shared" si="4"/>
        <v>0.35067975830929377</v>
      </c>
      <c r="T28" s="4">
        <f t="shared" si="5"/>
        <v>9.5860511011470251E-2</v>
      </c>
      <c r="U28" s="4">
        <f t="shared" si="6"/>
        <v>0.89586051101147035</v>
      </c>
      <c r="V28" s="10">
        <f t="shared" si="7"/>
        <v>1720.5148260784467</v>
      </c>
      <c r="W28" s="3">
        <f t="shared" si="8"/>
        <v>1685.3175775216312</v>
      </c>
      <c r="X28" s="12">
        <f t="shared" si="13"/>
        <v>4.3482146726615731</v>
      </c>
      <c r="Y28" s="13">
        <f t="shared" si="14"/>
        <v>4.4390255647173751</v>
      </c>
    </row>
    <row r="29" spans="1:25" x14ac:dyDescent="0.55000000000000004">
      <c r="A29" s="7">
        <v>2006</v>
      </c>
      <c r="B29" s="7">
        <v>7</v>
      </c>
      <c r="C29" s="7">
        <v>196</v>
      </c>
      <c r="D29" s="7">
        <v>16</v>
      </c>
      <c r="E29" s="7">
        <f t="shared" si="9"/>
        <v>406.74999999999994</v>
      </c>
      <c r="F29" s="7">
        <f t="shared" si="1"/>
        <v>45.63456446618499</v>
      </c>
      <c r="G29" s="7">
        <v>15.88483501508</v>
      </c>
      <c r="H29">
        <v>5.1513084446586896</v>
      </c>
      <c r="I29" s="7">
        <v>56.531999999999996</v>
      </c>
      <c r="J29" s="14">
        <f t="shared" si="10"/>
        <v>180.65941975114808</v>
      </c>
      <c r="K29" s="7">
        <v>0.35855846869843799</v>
      </c>
      <c r="L29" s="2">
        <f t="shared" si="11"/>
        <v>2.2665757156498234</v>
      </c>
      <c r="M29" s="2">
        <f t="shared" si="0"/>
        <v>3.1691108841084066E-2</v>
      </c>
      <c r="N29" s="2">
        <f t="shared" si="12"/>
        <v>1.0455735327048814</v>
      </c>
      <c r="O29" s="2">
        <f t="shared" si="15"/>
        <v>1.221002182944942</v>
      </c>
      <c r="P29" s="2">
        <f t="shared" si="16"/>
        <v>32.992645916807092</v>
      </c>
      <c r="Q29" s="11">
        <f t="shared" si="2"/>
        <v>0.89828798646099073</v>
      </c>
      <c r="R29" s="11">
        <f t="shared" si="3"/>
        <v>9.8287986460990684E-2</v>
      </c>
      <c r="S29" s="4">
        <f t="shared" si="4"/>
        <v>0.39256487877214713</v>
      </c>
      <c r="T29" s="4">
        <f t="shared" si="5"/>
        <v>9.5769912291242501E-2</v>
      </c>
      <c r="U29" s="4">
        <f t="shared" si="6"/>
        <v>0.89576991229124259</v>
      </c>
      <c r="V29" s="10">
        <f t="shared" si="7"/>
        <v>1776.1856585590097</v>
      </c>
      <c r="W29" s="3">
        <f t="shared" si="8"/>
        <v>1733.2751389018458</v>
      </c>
      <c r="X29" s="12">
        <f t="shared" si="13"/>
        <v>4.4226186869040598</v>
      </c>
      <c r="Y29" s="13">
        <f t="shared" si="14"/>
        <v>4.5321090164202227</v>
      </c>
    </row>
    <row r="30" spans="1:25" x14ac:dyDescent="0.55000000000000004">
      <c r="A30" s="7">
        <v>2006</v>
      </c>
      <c r="B30" s="7">
        <v>7</v>
      </c>
      <c r="C30" s="7">
        <v>197</v>
      </c>
      <c r="D30" s="7">
        <v>15.28</v>
      </c>
      <c r="E30" s="7">
        <f t="shared" si="9"/>
        <v>422.02999999999992</v>
      </c>
      <c r="F30" s="7">
        <f t="shared" si="1"/>
        <v>47.348875824619675</v>
      </c>
      <c r="G30" s="7">
        <v>13.3918006174256</v>
      </c>
      <c r="H30">
        <v>6.1593614693045202</v>
      </c>
      <c r="I30" s="7">
        <v>57.5506666666667</v>
      </c>
      <c r="J30" s="14">
        <f t="shared" si="10"/>
        <v>186.81878122045259</v>
      </c>
      <c r="K30" s="7">
        <v>0.321163891375147</v>
      </c>
      <c r="L30" s="2">
        <f t="shared" si="11"/>
        <v>2.7101190464939888</v>
      </c>
      <c r="M30" s="2">
        <f t="shared" si="0"/>
        <v>3.8609715851789579E-2</v>
      </c>
      <c r="N30" s="2">
        <f t="shared" si="12"/>
        <v>1.3209792313845465</v>
      </c>
      <c r="O30" s="2">
        <f t="shared" si="15"/>
        <v>1.3891398151094423</v>
      </c>
      <c r="P30" s="2">
        <f t="shared" si="16"/>
        <v>34.213648099752035</v>
      </c>
      <c r="Q30" s="11">
        <f t="shared" si="2"/>
        <v>0.89853057644270773</v>
      </c>
      <c r="R30" s="11">
        <f t="shared" si="3"/>
        <v>9.8530576442707685E-2</v>
      </c>
      <c r="S30" s="4">
        <f t="shared" si="4"/>
        <v>0.43410738061412918</v>
      </c>
      <c r="T30" s="4">
        <f t="shared" si="5"/>
        <v>9.5583698792893454E-2</v>
      </c>
      <c r="U30" s="4">
        <f t="shared" si="6"/>
        <v>0.89558369879289346</v>
      </c>
      <c r="V30" s="10">
        <f t="shared" si="7"/>
        <v>1841.1337590281062</v>
      </c>
      <c r="W30" s="3">
        <f t="shared" si="8"/>
        <v>1789.1725627199075</v>
      </c>
      <c r="X30" s="12">
        <f t="shared" si="13"/>
        <v>4.4245056343528795</v>
      </c>
      <c r="Y30" s="13">
        <f t="shared" si="14"/>
        <v>4.5530022425748617</v>
      </c>
    </row>
    <row r="31" spans="1:25" x14ac:dyDescent="0.55000000000000004">
      <c r="A31" s="7">
        <v>2006</v>
      </c>
      <c r="B31" s="7">
        <v>7</v>
      </c>
      <c r="C31" s="7">
        <v>198</v>
      </c>
      <c r="D31" s="7">
        <v>13.96</v>
      </c>
      <c r="E31" s="7">
        <f t="shared" si="9"/>
        <v>435.9899999999999</v>
      </c>
      <c r="F31" s="7">
        <f t="shared" si="1"/>
        <v>48.915092222770731</v>
      </c>
      <c r="G31" s="7">
        <v>12.424534369042201</v>
      </c>
      <c r="H31">
        <v>5.7265377208255099</v>
      </c>
      <c r="I31" s="7">
        <v>58.481333333333303</v>
      </c>
      <c r="J31" s="14">
        <f t="shared" si="10"/>
        <v>192.54531894127811</v>
      </c>
      <c r="K31" s="7">
        <v>0.28577246112531501</v>
      </c>
      <c r="L31" s="2">
        <f t="shared" si="11"/>
        <v>2.5196765971632242</v>
      </c>
      <c r="M31" s="2">
        <f t="shared" si="0"/>
        <v>3.3560502147279458E-2</v>
      </c>
      <c r="N31" s="2">
        <f t="shared" si="12"/>
        <v>1.1948474402658438</v>
      </c>
      <c r="O31" s="2">
        <f t="shared" si="15"/>
        <v>1.3248291568973805</v>
      </c>
      <c r="P31" s="2">
        <f t="shared" si="16"/>
        <v>35.60278791486148</v>
      </c>
      <c r="Q31" s="11">
        <f t="shared" si="2"/>
        <v>0.89872203344478052</v>
      </c>
      <c r="R31" s="11">
        <f t="shared" si="3"/>
        <v>9.8722033444780477E-2</v>
      </c>
      <c r="S31" s="4">
        <f t="shared" si="4"/>
        <v>0.47290387769889508</v>
      </c>
      <c r="T31" s="4">
        <f t="shared" si="5"/>
        <v>9.5344423717848709E-2</v>
      </c>
      <c r="U31" s="4">
        <f t="shared" si="6"/>
        <v>0.89534442371784873</v>
      </c>
      <c r="V31" s="10">
        <f t="shared" si="7"/>
        <v>1901.1570383010919</v>
      </c>
      <c r="W31" s="3">
        <f t="shared" si="8"/>
        <v>1839.7999015568575</v>
      </c>
      <c r="X31" s="12">
        <f t="shared" si="13"/>
        <v>4.4587869884848015</v>
      </c>
      <c r="Y31" s="13">
        <f t="shared" si="14"/>
        <v>4.6074870741486658</v>
      </c>
    </row>
    <row r="32" spans="1:25" x14ac:dyDescent="0.55000000000000004">
      <c r="A32" s="7">
        <v>2006</v>
      </c>
      <c r="B32" s="7">
        <v>7</v>
      </c>
      <c r="C32" s="7">
        <v>199</v>
      </c>
      <c r="D32" s="7">
        <v>13.23</v>
      </c>
      <c r="E32" s="7">
        <f t="shared" si="9"/>
        <v>449.21999999999991</v>
      </c>
      <c r="F32" s="7">
        <f t="shared" si="1"/>
        <v>50.399407620158875</v>
      </c>
      <c r="G32" s="7">
        <v>14.235452144073101</v>
      </c>
      <c r="H32">
        <v>5.3407782022982699</v>
      </c>
      <c r="I32" s="7">
        <v>59.363333333333301</v>
      </c>
      <c r="J32" s="14">
        <f t="shared" si="10"/>
        <v>197.88609714357639</v>
      </c>
      <c r="K32" s="7">
        <v>0.26933475203988</v>
      </c>
      <c r="L32" s="2">
        <f t="shared" si="11"/>
        <v>2.3499424090112386</v>
      </c>
      <c r="M32" s="2">
        <f t="shared" si="0"/>
        <v>2.9408805431578245E-2</v>
      </c>
      <c r="N32" s="2">
        <f t="shared" si="12"/>
        <v>1.0859971055151836</v>
      </c>
      <c r="O32" s="2">
        <f t="shared" si="15"/>
        <v>1.2639453034960551</v>
      </c>
      <c r="P32" s="2">
        <f t="shared" si="16"/>
        <v>36.92761707175886</v>
      </c>
      <c r="Q32" s="11">
        <f t="shared" si="2"/>
        <v>0.89888040144727366</v>
      </c>
      <c r="R32" s="11">
        <f t="shared" si="3"/>
        <v>9.8880401447273614E-2</v>
      </c>
      <c r="S32" s="4">
        <f t="shared" si="4"/>
        <v>0.50998386329739265</v>
      </c>
      <c r="T32" s="4">
        <f t="shared" si="5"/>
        <v>9.5154126587955121E-2</v>
      </c>
      <c r="U32" s="4">
        <f t="shared" si="6"/>
        <v>0.89515412658795512</v>
      </c>
      <c r="V32" s="10">
        <f t="shared" si="7"/>
        <v>1956.9509766239185</v>
      </c>
      <c r="W32" s="3">
        <f t="shared" si="8"/>
        <v>1887.3999586601078</v>
      </c>
      <c r="X32" s="12">
        <f t="shared" si="13"/>
        <v>4.4928513202504634</v>
      </c>
      <c r="Y32" s="13">
        <f t="shared" si="14"/>
        <v>4.6584136757277337</v>
      </c>
    </row>
    <row r="33" spans="1:25" x14ac:dyDescent="0.55000000000000004">
      <c r="A33" s="7">
        <v>2006</v>
      </c>
      <c r="B33" s="7">
        <v>7</v>
      </c>
      <c r="C33" s="7">
        <v>200</v>
      </c>
      <c r="D33" s="7">
        <v>14.19</v>
      </c>
      <c r="E33" s="7">
        <f t="shared" si="9"/>
        <v>463.40999999999991</v>
      </c>
      <c r="F33" s="7">
        <f t="shared" si="1"/>
        <v>51.99142844320783</v>
      </c>
      <c r="G33" s="7">
        <v>15.0048517910549</v>
      </c>
      <c r="H33">
        <v>4.7891613797549999</v>
      </c>
      <c r="I33" s="7">
        <v>60.309333333333299</v>
      </c>
      <c r="J33" s="14">
        <f t="shared" si="10"/>
        <v>202.67525852333139</v>
      </c>
      <c r="K33" s="7">
        <v>0.23829012495983801</v>
      </c>
      <c r="L33" s="2">
        <f t="shared" si="11"/>
        <v>2.1072310070921998</v>
      </c>
      <c r="M33" s="2">
        <f t="shared" si="0"/>
        <v>2.4545047239744065E-2</v>
      </c>
      <c r="N33" s="2">
        <f t="shared" si="12"/>
        <v>0.93741370266026403</v>
      </c>
      <c r="O33" s="2">
        <f t="shared" si="15"/>
        <v>1.1698173044319358</v>
      </c>
      <c r="P33" s="2">
        <f t="shared" si="16"/>
        <v>38.191562375254918</v>
      </c>
      <c r="Q33" s="11">
        <f t="shared" si="2"/>
        <v>0.89902851535331629</v>
      </c>
      <c r="R33" s="11">
        <f t="shared" si="3"/>
        <v>9.9028515353316249E-2</v>
      </c>
      <c r="S33" s="4">
        <f t="shared" si="4"/>
        <v>0.54962182802655213</v>
      </c>
      <c r="T33" s="4">
        <f t="shared" si="5"/>
        <v>9.484199161386174E-2</v>
      </c>
      <c r="U33" s="4">
        <f t="shared" si="6"/>
        <v>0.8948419916138618</v>
      </c>
      <c r="V33" s="10">
        <f t="shared" si="7"/>
        <v>2007.2524359974143</v>
      </c>
      <c r="W33" s="3">
        <f t="shared" si="8"/>
        <v>1927.3402152987883</v>
      </c>
      <c r="X33" s="12">
        <f t="shared" si="13"/>
        <v>4.530187122401963</v>
      </c>
      <c r="Y33" s="13">
        <f t="shared" si="14"/>
        <v>4.7180197169059577</v>
      </c>
    </row>
    <row r="34" spans="1:25" x14ac:dyDescent="0.55000000000000004">
      <c r="A34" s="7">
        <v>2006</v>
      </c>
      <c r="B34" s="7">
        <v>7</v>
      </c>
      <c r="C34" s="7">
        <v>201</v>
      </c>
      <c r="D34" s="7">
        <v>15.84</v>
      </c>
      <c r="E34" s="7">
        <f t="shared" si="9"/>
        <v>479.24999999999989</v>
      </c>
      <c r="F34" s="7">
        <f t="shared" si="1"/>
        <v>53.768567966611322</v>
      </c>
      <c r="G34" s="7">
        <v>17.358131989387299</v>
      </c>
      <c r="H34">
        <v>6.4417737255336203</v>
      </c>
      <c r="I34" s="7">
        <v>61.365333333333297</v>
      </c>
      <c r="J34" s="14">
        <f t="shared" si="10"/>
        <v>209.117032248865</v>
      </c>
      <c r="K34" s="7">
        <v>0.39902218598418099</v>
      </c>
      <c r="L34" s="2">
        <f t="shared" si="11"/>
        <v>2.8343804392347929</v>
      </c>
      <c r="M34" s="2">
        <f t="shared" si="0"/>
        <v>3.5202850504640379E-2</v>
      </c>
      <c r="N34" s="2">
        <f t="shared" si="12"/>
        <v>1.3856327645204061</v>
      </c>
      <c r="O34" s="2">
        <f t="shared" si="15"/>
        <v>1.4487476747143868</v>
      </c>
      <c r="P34" s="2">
        <f t="shared" si="16"/>
        <v>39.361379679686856</v>
      </c>
      <c r="Q34" s="11">
        <f t="shared" si="2"/>
        <v>0.89917082978067364</v>
      </c>
      <c r="R34" s="11">
        <f t="shared" si="3"/>
        <v>9.9170829780673597E-2</v>
      </c>
      <c r="S34" s="4">
        <f t="shared" si="4"/>
        <v>0.59311477737953822</v>
      </c>
      <c r="T34" s="4">
        <f t="shared" si="5"/>
        <v>9.5606341556973257E-2</v>
      </c>
      <c r="U34" s="4">
        <f t="shared" si="6"/>
        <v>0.89560634155697327</v>
      </c>
      <c r="V34" s="10">
        <f t="shared" si="7"/>
        <v>2073.9735514433764</v>
      </c>
      <c r="W34" s="3">
        <f t="shared" si="8"/>
        <v>2003.1583849797878</v>
      </c>
      <c r="X34" s="12">
        <f t="shared" si="13"/>
        <v>4.5187447352305243</v>
      </c>
      <c r="Y34" s="13">
        <f t="shared" si="14"/>
        <v>4.678490296555692</v>
      </c>
    </row>
    <row r="35" spans="1:25" x14ac:dyDescent="0.55000000000000004">
      <c r="A35" s="7">
        <v>2006</v>
      </c>
      <c r="B35" s="7">
        <v>7</v>
      </c>
      <c r="C35" s="7">
        <v>202</v>
      </c>
      <c r="D35" s="7">
        <v>16</v>
      </c>
      <c r="E35" s="7">
        <f t="shared" si="9"/>
        <v>495.24999999999989</v>
      </c>
      <c r="F35" s="7">
        <f t="shared" si="1"/>
        <v>55.563658394291615</v>
      </c>
      <c r="G35" s="7">
        <v>18.944276560187902</v>
      </c>
      <c r="H35">
        <v>4.4840808776677097</v>
      </c>
      <c r="I35" s="7">
        <v>62.432000000000002</v>
      </c>
      <c r="J35" s="14">
        <f t="shared" si="10"/>
        <v>213.60111312653271</v>
      </c>
      <c r="K35" s="7">
        <v>0.37404480883505598</v>
      </c>
      <c r="L35" s="2">
        <f t="shared" si="11"/>
        <v>1.9729955861737922</v>
      </c>
      <c r="M35" s="2">
        <f t="shared" si="0"/>
        <v>2.0896574045627541E-2</v>
      </c>
      <c r="N35" s="2">
        <f t="shared" si="12"/>
        <v>0.85279184807273567</v>
      </c>
      <c r="O35" s="2">
        <f t="shared" si="15"/>
        <v>1.1202037381010566</v>
      </c>
      <c r="P35" s="2">
        <f t="shared" si="16"/>
        <v>40.810127354401246</v>
      </c>
      <c r="Q35" s="11">
        <f t="shared" si="2"/>
        <v>0.89929342774760523</v>
      </c>
      <c r="R35" s="11">
        <f t="shared" si="3"/>
        <v>9.929342774760519E-2</v>
      </c>
      <c r="S35" s="4">
        <f t="shared" si="4"/>
        <v>0.63561124938713154</v>
      </c>
      <c r="T35" s="4">
        <f t="shared" si="5"/>
        <v>9.5314786136438082E-2</v>
      </c>
      <c r="U35" s="4">
        <f t="shared" si="6"/>
        <v>0.89531478613643811</v>
      </c>
      <c r="V35" s="10">
        <f t="shared" si="7"/>
        <v>2121.0245602560794</v>
      </c>
      <c r="W35" s="3">
        <f t="shared" si="8"/>
        <v>2040.4133997846425</v>
      </c>
      <c r="X35" s="12">
        <f t="shared" si="13"/>
        <v>4.5811336517338681</v>
      </c>
      <c r="Y35" s="13">
        <f t="shared" si="14"/>
        <v>4.7621217299242957</v>
      </c>
    </row>
    <row r="36" spans="1:25" x14ac:dyDescent="0.55000000000000004">
      <c r="A36" s="7">
        <v>2006</v>
      </c>
      <c r="B36" s="7">
        <v>7</v>
      </c>
      <c r="C36" s="7">
        <v>203</v>
      </c>
      <c r="D36" s="7">
        <v>15.9</v>
      </c>
      <c r="E36" s="7">
        <f t="shared" si="9"/>
        <v>511.14999999999986</v>
      </c>
      <c r="F36" s="7">
        <f t="shared" si="1"/>
        <v>57.347529506798914</v>
      </c>
      <c r="G36" s="7">
        <v>20.788648989975002</v>
      </c>
      <c r="H36">
        <v>3.8936447007245998</v>
      </c>
      <c r="I36" s="7">
        <v>63.491999999999997</v>
      </c>
      <c r="J36" s="14">
        <f t="shared" si="10"/>
        <v>217.4947578272573</v>
      </c>
      <c r="K36" s="7">
        <v>0.36518424717831899</v>
      </c>
      <c r="L36" s="2">
        <f t="shared" si="11"/>
        <v>1.7132036683188239</v>
      </c>
      <c r="M36" s="2">
        <f t="shared" si="0"/>
        <v>1.6827291797435372E-2</v>
      </c>
      <c r="N36" s="2">
        <f t="shared" si="12"/>
        <v>0.70557391645661327</v>
      </c>
      <c r="O36" s="2">
        <f t="shared" si="15"/>
        <v>1.0076297518622106</v>
      </c>
      <c r="P36" s="2">
        <f t="shared" si="16"/>
        <v>41.9303310925023</v>
      </c>
      <c r="Q36" s="11">
        <f t="shared" si="2"/>
        <v>0.89939729644135868</v>
      </c>
      <c r="R36" s="11">
        <f t="shared" si="3"/>
        <v>9.939729644135864E-2</v>
      </c>
      <c r="S36" s="4">
        <f t="shared" si="4"/>
        <v>0.67584740708315549</v>
      </c>
      <c r="T36" s="4">
        <f t="shared" si="5"/>
        <v>9.5106910636157893E-2</v>
      </c>
      <c r="U36" s="4">
        <f t="shared" si="6"/>
        <v>0.89510691063615799</v>
      </c>
      <c r="V36" s="10">
        <f t="shared" si="7"/>
        <v>2161.9176238189225</v>
      </c>
      <c r="W36" s="3">
        <f t="shared" si="8"/>
        <v>2073.4898661706357</v>
      </c>
      <c r="X36" s="12">
        <f t="shared" si="13"/>
        <v>4.6178504004450858</v>
      </c>
      <c r="Y36" s="13">
        <f t="shared" si="14"/>
        <v>4.8147870543100728</v>
      </c>
    </row>
    <row r="37" spans="1:25" x14ac:dyDescent="0.55000000000000004">
      <c r="A37" s="7">
        <v>2006</v>
      </c>
      <c r="B37" s="7">
        <v>7</v>
      </c>
      <c r="C37" s="7">
        <v>204</v>
      </c>
      <c r="D37" s="7">
        <v>15.56</v>
      </c>
      <c r="E37" s="7">
        <f t="shared" si="9"/>
        <v>526.70999999999981</v>
      </c>
      <c r="F37" s="7">
        <f t="shared" si="1"/>
        <v>59.093254947717988</v>
      </c>
      <c r="G37" s="7">
        <v>21.267912047746901</v>
      </c>
      <c r="H37">
        <v>4.5355067052832903</v>
      </c>
      <c r="I37" s="7">
        <v>64.529333333333298</v>
      </c>
      <c r="J37" s="14">
        <f t="shared" si="10"/>
        <v>222.0302645325406</v>
      </c>
      <c r="K37" s="7">
        <v>0.348802716151356</v>
      </c>
      <c r="L37" s="2">
        <f t="shared" si="11"/>
        <v>1.9956229503246476</v>
      </c>
      <c r="M37" s="2">
        <f t="shared" si="0"/>
        <v>2.0134949171815519E-2</v>
      </c>
      <c r="N37" s="2">
        <f t="shared" si="12"/>
        <v>0.86455365914268445</v>
      </c>
      <c r="O37" s="2">
        <f t="shared" si="15"/>
        <v>1.1310692911819631</v>
      </c>
      <c r="P37" s="2">
        <f t="shared" si="16"/>
        <v>42.937960844364511</v>
      </c>
      <c r="Q37" s="11">
        <f t="shared" si="2"/>
        <v>0.89948414513065023</v>
      </c>
      <c r="R37" s="11">
        <f t="shared" si="3"/>
        <v>9.9484145130650181E-2</v>
      </c>
      <c r="S37" s="4">
        <f t="shared" si="4"/>
        <v>0.71286211829211898</v>
      </c>
      <c r="T37" s="4">
        <f t="shared" si="5"/>
        <v>9.4842006378745999E-2</v>
      </c>
      <c r="U37" s="4">
        <f t="shared" si="6"/>
        <v>0.894842006378746</v>
      </c>
      <c r="V37" s="10">
        <f t="shared" si="7"/>
        <v>2208.9078864337862</v>
      </c>
      <c r="W37" s="3">
        <f t="shared" si="8"/>
        <v>2111.3969265353594</v>
      </c>
      <c r="X37" s="12">
        <f t="shared" si="13"/>
        <v>4.6282255920903168</v>
      </c>
      <c r="Y37" s="13">
        <f t="shared" ref="Y37:Y62" si="17">(100*P37)/($AC$4*W37)</f>
        <v>4.8419716264997472</v>
      </c>
    </row>
    <row r="38" spans="1:25" x14ac:dyDescent="0.55000000000000004">
      <c r="A38" s="7">
        <v>2006</v>
      </c>
      <c r="B38" s="7">
        <v>7</v>
      </c>
      <c r="C38" s="7">
        <v>205</v>
      </c>
      <c r="D38" s="7">
        <v>15.38</v>
      </c>
      <c r="E38" s="7">
        <f t="shared" si="9"/>
        <v>542.0899999999998</v>
      </c>
      <c r="F38" s="7">
        <f t="shared" si="1"/>
        <v>60.818785621325674</v>
      </c>
      <c r="G38" s="7">
        <v>20.171468143877402</v>
      </c>
      <c r="H38">
        <v>5.3956017682361699</v>
      </c>
      <c r="I38" s="7">
        <v>65.554666666666705</v>
      </c>
      <c r="J38" s="14">
        <f t="shared" si="10"/>
        <v>227.42586630077676</v>
      </c>
      <c r="K38" s="7">
        <v>0.33002937829359902</v>
      </c>
      <c r="L38" s="2">
        <f t="shared" si="11"/>
        <v>2.3740647780239148</v>
      </c>
      <c r="M38" s="2">
        <f t="shared" si="0"/>
        <v>2.4679254296417368E-2</v>
      </c>
      <c r="N38" s="2">
        <f t="shared" si="12"/>
        <v>1.0875908013116318</v>
      </c>
      <c r="O38" s="2">
        <f t="shared" si="15"/>
        <v>1.286473976712283</v>
      </c>
      <c r="P38" s="2">
        <f t="shared" si="16"/>
        <v>44.069030135546477</v>
      </c>
      <c r="Q38" s="11">
        <f t="shared" si="2"/>
        <v>0.89955768359916954</v>
      </c>
      <c r="R38" s="11">
        <f t="shared" si="3"/>
        <v>9.95576835991695E-2</v>
      </c>
      <c r="S38" s="4">
        <f t="shared" si="4"/>
        <v>0.74684931913676</v>
      </c>
      <c r="T38" s="4">
        <f t="shared" si="5"/>
        <v>9.4554012572538926E-2</v>
      </c>
      <c r="U38" s="4">
        <f t="shared" si="6"/>
        <v>0.89455401257253897</v>
      </c>
      <c r="V38" s="10">
        <f t="shared" si="7"/>
        <v>2264.2435424647019</v>
      </c>
      <c r="W38" s="3">
        <f t="shared" si="8"/>
        <v>2156.799626512377</v>
      </c>
      <c r="X38" s="12">
        <f t="shared" si="13"/>
        <v>4.6340537252134988</v>
      </c>
      <c r="Y38" s="13">
        <f t="shared" si="17"/>
        <v>4.8649054338515976</v>
      </c>
    </row>
    <row r="39" spans="1:25" x14ac:dyDescent="0.55000000000000004">
      <c r="A39" s="7">
        <v>2006</v>
      </c>
      <c r="B39" s="7">
        <v>7</v>
      </c>
      <c r="C39" s="7">
        <v>206</v>
      </c>
      <c r="D39" s="7">
        <v>15.38</v>
      </c>
      <c r="E39" s="7">
        <f t="shared" si="9"/>
        <v>557.4699999999998</v>
      </c>
      <c r="F39" s="7">
        <f t="shared" si="1"/>
        <v>62.544316294933353</v>
      </c>
      <c r="G39" s="7">
        <v>20.120892959145099</v>
      </c>
      <c r="H39">
        <v>6.1583838034861698</v>
      </c>
      <c r="I39" s="7">
        <v>66.58</v>
      </c>
      <c r="J39" s="14">
        <f t="shared" si="10"/>
        <v>233.58425010426294</v>
      </c>
      <c r="K39" s="7">
        <v>0.30693948158630102</v>
      </c>
      <c r="L39" s="2">
        <f t="shared" si="11"/>
        <v>2.7096888735339149</v>
      </c>
      <c r="M39" s="2">
        <f t="shared" si="0"/>
        <v>2.8487316255060492E-2</v>
      </c>
      <c r="N39" s="2">
        <f t="shared" si="12"/>
        <v>1.2920565895536118</v>
      </c>
      <c r="O39" s="2">
        <f t="shared" si="15"/>
        <v>1.4176322839803031</v>
      </c>
      <c r="P39" s="2">
        <f t="shared" si="16"/>
        <v>45.355504112258757</v>
      </c>
      <c r="Q39" s="11">
        <f t="shared" si="2"/>
        <v>0.89962073868045433</v>
      </c>
      <c r="R39" s="11">
        <f t="shared" si="3"/>
        <v>9.962073868045429E-2</v>
      </c>
      <c r="S39" s="4">
        <f t="shared" si="4"/>
        <v>0.77806605463253908</v>
      </c>
      <c r="T39" s="4">
        <f t="shared" si="5"/>
        <v>9.4228270048617002E-2</v>
      </c>
      <c r="U39" s="4">
        <f t="shared" si="6"/>
        <v>0.89422827004861705</v>
      </c>
      <c r="V39" s="10">
        <f t="shared" si="7"/>
        <v>2327.0170255654175</v>
      </c>
      <c r="W39" s="3">
        <f t="shared" si="8"/>
        <v>2208.3807290627456</v>
      </c>
      <c r="X39" s="12">
        <f t="shared" si="13"/>
        <v>4.6406749206804285</v>
      </c>
      <c r="Y39" s="13">
        <f t="shared" si="17"/>
        <v>4.8899763561697771</v>
      </c>
    </row>
    <row r="40" spans="1:25" x14ac:dyDescent="0.55000000000000004">
      <c r="A40" s="7">
        <v>2006</v>
      </c>
      <c r="B40" s="7">
        <v>7</v>
      </c>
      <c r="C40" s="7">
        <v>207</v>
      </c>
      <c r="D40" s="7">
        <v>15.66</v>
      </c>
      <c r="E40" s="7">
        <f t="shared" si="9"/>
        <v>573.12999999999977</v>
      </c>
      <c r="F40" s="7">
        <f t="shared" si="1"/>
        <v>64.301261051025435</v>
      </c>
      <c r="G40" s="7">
        <v>16.853724651610801</v>
      </c>
      <c r="H40">
        <v>5.5453456917378503</v>
      </c>
      <c r="I40" s="7">
        <v>67.623999999999995</v>
      </c>
      <c r="J40" s="14">
        <f t="shared" si="10"/>
        <v>239.12959579600079</v>
      </c>
      <c r="K40" s="7">
        <v>0.488237541252866</v>
      </c>
      <c r="L40" s="2">
        <f t="shared" si="11"/>
        <v>2.4399521043646542</v>
      </c>
      <c r="M40" s="2">
        <f t="shared" si="0"/>
        <v>2.3925531408878781E-2</v>
      </c>
      <c r="N40" s="2">
        <f t="shared" si="12"/>
        <v>1.1190721439399889</v>
      </c>
      <c r="O40" s="2">
        <f t="shared" si="15"/>
        <v>1.3208799604246653</v>
      </c>
      <c r="P40" s="2">
        <f t="shared" si="16"/>
        <v>46.77313639623906</v>
      </c>
      <c r="Q40" s="11">
        <f t="shared" si="2"/>
        <v>0.8996757141224202</v>
      </c>
      <c r="R40" s="11">
        <f t="shared" si="3"/>
        <v>9.9675714122420156E-2</v>
      </c>
      <c r="S40" s="4">
        <f t="shared" si="4"/>
        <v>0.80692096364192256</v>
      </c>
      <c r="T40" s="4">
        <f t="shared" si="5"/>
        <v>9.554619555874018E-2</v>
      </c>
      <c r="U40" s="4">
        <f t="shared" si="6"/>
        <v>0.89554619555874027</v>
      </c>
      <c r="V40" s="10">
        <f t="shared" si="7"/>
        <v>2383.5663887784604</v>
      </c>
      <c r="W40" s="3">
        <f t="shared" si="8"/>
        <v>2289.3335199722364</v>
      </c>
      <c r="X40" s="12">
        <f t="shared" si="13"/>
        <v>4.6721841267575703</v>
      </c>
      <c r="Y40" s="13">
        <f t="shared" si="17"/>
        <v>4.8644991870204404</v>
      </c>
    </row>
    <row r="41" spans="1:25" x14ac:dyDescent="0.55000000000000004">
      <c r="A41" s="7">
        <v>2006</v>
      </c>
      <c r="B41" s="7">
        <v>7</v>
      </c>
      <c r="C41" s="7">
        <v>208</v>
      </c>
      <c r="D41" s="7">
        <v>15.77</v>
      </c>
      <c r="E41" s="7">
        <f t="shared" si="9"/>
        <v>588.89999999999975</v>
      </c>
      <c r="F41" s="7">
        <f t="shared" si="1"/>
        <v>66.070547053807829</v>
      </c>
      <c r="G41" s="7">
        <v>17.089155649622601</v>
      </c>
      <c r="H41">
        <v>3.89312116163903</v>
      </c>
      <c r="I41" s="7">
        <v>68.675333333333299</v>
      </c>
      <c r="J41" s="14">
        <f t="shared" si="10"/>
        <v>243.02271695763983</v>
      </c>
      <c r="K41" s="7">
        <v>0.4504347882802</v>
      </c>
      <c r="L41" s="2">
        <f t="shared" si="11"/>
        <v>1.7129733111211731</v>
      </c>
      <c r="M41" s="2">
        <f t="shared" si="0"/>
        <v>1.4467231027761712E-2</v>
      </c>
      <c r="N41" s="2">
        <f t="shared" si="12"/>
        <v>0.69578724568480466</v>
      </c>
      <c r="O41" s="2">
        <f t="shared" si="15"/>
        <v>1.0171860654363685</v>
      </c>
      <c r="P41" s="2">
        <f t="shared" si="16"/>
        <v>48.094016356663722</v>
      </c>
      <c r="Q41" s="11">
        <f t="shared" si="2"/>
        <v>0.89972302549424388</v>
      </c>
      <c r="R41" s="11">
        <f t="shared" si="3"/>
        <v>9.9723025494243833E-2</v>
      </c>
      <c r="S41" s="4">
        <f t="shared" si="4"/>
        <v>0.83300206935361087</v>
      </c>
      <c r="T41" s="4">
        <f t="shared" si="5"/>
        <v>9.514513590817035E-2</v>
      </c>
      <c r="U41" s="4">
        <f t="shared" si="6"/>
        <v>0.89514513590817035</v>
      </c>
      <c r="V41" s="10">
        <f t="shared" si="7"/>
        <v>2423.5146518475162</v>
      </c>
      <c r="W41" s="3">
        <f t="shared" si="8"/>
        <v>2317.705707431996</v>
      </c>
      <c r="X41" s="12">
        <f t="shared" si="13"/>
        <v>4.7249379188472105</v>
      </c>
      <c r="Y41" s="13">
        <f t="shared" si="17"/>
        <v>4.9406429119440345</v>
      </c>
    </row>
    <row r="42" spans="1:25" x14ac:dyDescent="0.55000000000000004">
      <c r="A42" s="7">
        <v>2006</v>
      </c>
      <c r="B42" s="7">
        <v>7</v>
      </c>
      <c r="C42" s="7">
        <v>209</v>
      </c>
      <c r="D42" s="7">
        <v>15.16</v>
      </c>
      <c r="E42" s="7">
        <f t="shared" si="9"/>
        <v>604.05999999999972</v>
      </c>
      <c r="F42" s="7">
        <f t="shared" si="1"/>
        <v>67.771395234034898</v>
      </c>
      <c r="G42" s="7">
        <v>17.9176794535264</v>
      </c>
      <c r="H42">
        <v>2.05573707817662</v>
      </c>
      <c r="I42" s="7">
        <v>69.686000000000007</v>
      </c>
      <c r="J42" s="14">
        <f t="shared" si="10"/>
        <v>245.07845403581646</v>
      </c>
      <c r="K42" s="7">
        <v>0.41653193223073498</v>
      </c>
      <c r="L42" s="2">
        <f t="shared" si="11"/>
        <v>0.90452431439771275</v>
      </c>
      <c r="M42" s="2">
        <f t="shared" si="0"/>
        <v>6.0012387602880217E-3</v>
      </c>
      <c r="N42" s="2">
        <f t="shared" si="12"/>
        <v>0.29472805153985804</v>
      </c>
      <c r="O42" s="2">
        <f t="shared" si="15"/>
        <v>0.60979626285785471</v>
      </c>
      <c r="P42" s="2">
        <f t="shared" si="16"/>
        <v>49.111202422100092</v>
      </c>
      <c r="Q42" s="11">
        <f t="shared" si="2"/>
        <v>0.89976198695931364</v>
      </c>
      <c r="R42" s="11">
        <f t="shared" si="3"/>
        <v>9.9761986959313598E-2</v>
      </c>
      <c r="S42" s="4">
        <f t="shared" si="4"/>
        <v>0.85534329550069566</v>
      </c>
      <c r="T42" s="4">
        <f t="shared" si="5"/>
        <v>9.4771331960261732E-2</v>
      </c>
      <c r="U42" s="4">
        <f t="shared" si="6"/>
        <v>0.89477133196026182</v>
      </c>
      <c r="V42" s="10">
        <f t="shared" si="7"/>
        <v>2444.9652043316114</v>
      </c>
      <c r="W42" s="3">
        <f t="shared" si="8"/>
        <v>2329.008421386327</v>
      </c>
      <c r="X42" s="12">
        <f t="shared" si="13"/>
        <v>4.7825398141115683</v>
      </c>
      <c r="Y42" s="13">
        <f t="shared" si="17"/>
        <v>5.0206531356692521</v>
      </c>
    </row>
    <row r="43" spans="1:25" x14ac:dyDescent="0.55000000000000004">
      <c r="A43" s="7">
        <v>2006</v>
      </c>
      <c r="B43" s="7">
        <v>7</v>
      </c>
      <c r="C43" s="7">
        <v>210</v>
      </c>
      <c r="D43" s="7">
        <v>13.71</v>
      </c>
      <c r="E43" s="7">
        <f t="shared" si="9"/>
        <v>617.76999999999975</v>
      </c>
      <c r="F43" s="7">
        <f t="shared" si="1"/>
        <v>69.309563344253462</v>
      </c>
      <c r="G43" s="7">
        <v>19.760186449540502</v>
      </c>
      <c r="H43">
        <v>6.76702372368519</v>
      </c>
      <c r="I43" s="7">
        <v>70.599999999999994</v>
      </c>
      <c r="J43" s="14">
        <f t="shared" si="10"/>
        <v>251.84547775950165</v>
      </c>
      <c r="K43" s="7">
        <v>0.39318111177440201</v>
      </c>
      <c r="L43" s="2">
        <f t="shared" si="11"/>
        <v>2.9774904384214835</v>
      </c>
      <c r="M43" s="2">
        <f t="shared" si="0"/>
        <v>2.923199182995645E-2</v>
      </c>
      <c r="N43" s="2">
        <f t="shared" si="12"/>
        <v>1.4534438273359662</v>
      </c>
      <c r="O43" s="2">
        <f t="shared" si="15"/>
        <v>1.5240466110855173</v>
      </c>
      <c r="P43" s="2">
        <f t="shared" si="16"/>
        <v>49.720998684957948</v>
      </c>
      <c r="Q43" s="11">
        <f t="shared" si="2"/>
        <v>0.89979248046808114</v>
      </c>
      <c r="R43" s="11">
        <f t="shared" si="3"/>
        <v>9.9792480468081091E-2</v>
      </c>
      <c r="S43" s="4">
        <f t="shared" si="4"/>
        <v>0.87335523385144476</v>
      </c>
      <c r="T43" s="4">
        <f t="shared" si="5"/>
        <v>9.4492795947763678E-2</v>
      </c>
      <c r="U43" s="4">
        <f t="shared" si="6"/>
        <v>0.89449279594776376</v>
      </c>
      <c r="V43" s="10">
        <f t="shared" si="7"/>
        <v>2513.2393151322531</v>
      </c>
      <c r="W43" s="3">
        <f t="shared" si="8"/>
        <v>2386.9979308219927</v>
      </c>
      <c r="X43" s="12">
        <f t="shared" si="13"/>
        <v>4.7103882821461909</v>
      </c>
      <c r="Y43" s="13">
        <f t="shared" si="17"/>
        <v>4.959507030720971</v>
      </c>
    </row>
    <row r="44" spans="1:25" x14ac:dyDescent="0.55000000000000004">
      <c r="A44" s="7">
        <v>2006</v>
      </c>
      <c r="B44" s="7">
        <v>7</v>
      </c>
      <c r="C44" s="7">
        <v>211</v>
      </c>
      <c r="D44" s="7">
        <v>15.65</v>
      </c>
      <c r="E44" s="7">
        <f t="shared" si="9"/>
        <v>633.41999999999973</v>
      </c>
      <c r="F44" s="7">
        <f t="shared" si="1"/>
        <v>71.065386168828255</v>
      </c>
      <c r="G44" s="7">
        <v>12.807802759087799</v>
      </c>
      <c r="H44">
        <v>6.9705783691899503</v>
      </c>
      <c r="I44" s="7">
        <v>71.643333333333302</v>
      </c>
      <c r="J44" s="14">
        <f t="shared" si="10"/>
        <v>258.81605612869157</v>
      </c>
      <c r="K44" s="7">
        <v>0.369045994086377</v>
      </c>
      <c r="L44" s="2">
        <f t="shared" si="11"/>
        <v>3.0670544824435781</v>
      </c>
      <c r="M44" s="2">
        <f t="shared" si="0"/>
        <v>2.9324966605067795E-2</v>
      </c>
      <c r="N44" s="2">
        <f t="shared" si="12"/>
        <v>1.5027592419816611</v>
      </c>
      <c r="O44" s="2">
        <f t="shared" si="15"/>
        <v>1.564295240461917</v>
      </c>
      <c r="P44" s="2">
        <f t="shared" si="16"/>
        <v>51.245045296043465</v>
      </c>
      <c r="Q44" s="11">
        <f t="shared" si="2"/>
        <v>0.89982254350771729</v>
      </c>
      <c r="R44" s="11">
        <f t="shared" si="3"/>
        <v>9.9822543507717243E-2</v>
      </c>
      <c r="S44" s="4">
        <f t="shared" si="4"/>
        <v>0.89153707526579595</v>
      </c>
      <c r="T44" s="4">
        <f t="shared" si="5"/>
        <v>9.4197354617122558E-2</v>
      </c>
      <c r="U44" s="4">
        <f t="shared" si="6"/>
        <v>0.89419735461712258</v>
      </c>
      <c r="V44" s="10">
        <f t="shared" si="7"/>
        <v>2583.5758382289309</v>
      </c>
      <c r="W44" s="3">
        <f t="shared" si="8"/>
        <v>2446.2153587189709</v>
      </c>
      <c r="X44" s="12">
        <f t="shared" si="13"/>
        <v>4.7226023252047389</v>
      </c>
      <c r="Y44" s="13">
        <f t="shared" si="17"/>
        <v>4.9877870390578485</v>
      </c>
    </row>
    <row r="45" spans="1:25" x14ac:dyDescent="0.55000000000000004">
      <c r="A45" s="7">
        <v>2006</v>
      </c>
      <c r="B45" s="7">
        <v>7</v>
      </c>
      <c r="C45" s="7">
        <v>212</v>
      </c>
      <c r="D45" s="7">
        <v>15.98</v>
      </c>
      <c r="E45" s="7">
        <f t="shared" si="9"/>
        <v>649.39999999999975</v>
      </c>
      <c r="F45" s="7">
        <f t="shared" si="1"/>
        <v>72.858232733473955</v>
      </c>
      <c r="G45" s="7">
        <v>13.4701094719588</v>
      </c>
      <c r="H45">
        <v>5.1239203634824104</v>
      </c>
      <c r="I45" s="7">
        <v>72.708666666666701</v>
      </c>
      <c r="J45" s="14">
        <f t="shared" si="10"/>
        <v>263.93997649217397</v>
      </c>
      <c r="K45" s="7">
        <v>0.34417954461903799</v>
      </c>
      <c r="L45" s="2">
        <f t="shared" si="11"/>
        <v>2.2545249599322608</v>
      </c>
      <c r="M45" s="2">
        <f t="shared" si="0"/>
        <v>1.8787637846209505E-2</v>
      </c>
      <c r="N45" s="2">
        <f t="shared" si="12"/>
        <v>0.99216276489701427</v>
      </c>
      <c r="O45" s="2">
        <f t="shared" si="15"/>
        <v>1.2623621950352466</v>
      </c>
      <c r="P45" s="2">
        <f t="shared" si="16"/>
        <v>52.809340536505381</v>
      </c>
      <c r="Q45" s="11">
        <f t="shared" si="2"/>
        <v>0.8998487513055754</v>
      </c>
      <c r="R45" s="11">
        <f t="shared" si="3"/>
        <v>9.9848751305575356E-2</v>
      </c>
      <c r="S45" s="4">
        <f t="shared" si="4"/>
        <v>0.90769610306105097</v>
      </c>
      <c r="T45" s="4">
        <f t="shared" si="5"/>
        <v>9.389589458900513E-2</v>
      </c>
      <c r="U45" s="4">
        <f t="shared" si="6"/>
        <v>0.8938958945890052</v>
      </c>
      <c r="V45" s="10">
        <f t="shared" si="7"/>
        <v>2635.4137360532727</v>
      </c>
      <c r="W45" s="3">
        <f t="shared" si="8"/>
        <v>2487.5566828427714</v>
      </c>
      <c r="X45" s="12">
        <f t="shared" si="13"/>
        <v>4.7710355063724208</v>
      </c>
      <c r="Y45" s="13">
        <f t="shared" si="17"/>
        <v>5.0546194968802194</v>
      </c>
    </row>
    <row r="46" spans="1:25" x14ac:dyDescent="0.55000000000000004">
      <c r="A46" s="7">
        <v>2006</v>
      </c>
      <c r="B46" s="7">
        <v>7</v>
      </c>
      <c r="C46" s="7">
        <v>213</v>
      </c>
      <c r="D46" s="7">
        <v>15.16</v>
      </c>
      <c r="E46" s="7">
        <f t="shared" si="9"/>
        <v>664.55999999999972</v>
      </c>
      <c r="F46" s="7">
        <f t="shared" si="1"/>
        <v>74.559080913701024</v>
      </c>
      <c r="G46" s="7">
        <v>19.946502974359099</v>
      </c>
      <c r="H46">
        <v>6.08974085122638</v>
      </c>
      <c r="I46" s="7">
        <v>73.719333333333395</v>
      </c>
      <c r="J46" s="14">
        <f t="shared" si="10"/>
        <v>270.02971734340036</v>
      </c>
      <c r="K46" s="7">
        <v>0.32354410738699402</v>
      </c>
      <c r="L46" s="2">
        <f t="shared" si="11"/>
        <v>2.6794859745396074</v>
      </c>
      <c r="M46" s="2">
        <f t="shared" si="0"/>
        <v>2.3035341288171123E-2</v>
      </c>
      <c r="N46" s="2">
        <f t="shared" si="12"/>
        <v>1.2455601264535732</v>
      </c>
      <c r="O46" s="2">
        <f t="shared" si="15"/>
        <v>1.4339258480860342</v>
      </c>
      <c r="P46" s="2">
        <f t="shared" si="16"/>
        <v>54.071702731540626</v>
      </c>
      <c r="Q46" s="11">
        <f t="shared" si="2"/>
        <v>0.89987002716527442</v>
      </c>
      <c r="R46" s="11">
        <f t="shared" si="3"/>
        <v>9.9870027165274378E-2</v>
      </c>
      <c r="S46" s="4">
        <f t="shared" si="4"/>
        <v>0.92099242600783793</v>
      </c>
      <c r="T46" s="4">
        <f t="shared" si="5"/>
        <v>9.3639919629024876E-2</v>
      </c>
      <c r="U46" s="4">
        <f t="shared" si="6"/>
        <v>0.89363991962902489</v>
      </c>
      <c r="V46" s="10">
        <f t="shared" si="7"/>
        <v>2696.7920763257484</v>
      </c>
      <c r="W46" s="3">
        <f t="shared" si="8"/>
        <v>2538.8258113528987</v>
      </c>
      <c r="X46" s="12">
        <f t="shared" si="13"/>
        <v>4.7738997192626034</v>
      </c>
      <c r="Y46" s="13">
        <f t="shared" si="17"/>
        <v>5.0709327432040894</v>
      </c>
    </row>
    <row r="47" spans="1:25" x14ac:dyDescent="0.55000000000000004">
      <c r="A47" s="7">
        <v>2006</v>
      </c>
      <c r="B47" s="7">
        <v>7</v>
      </c>
      <c r="C47" s="7">
        <v>214</v>
      </c>
      <c r="D47" s="7">
        <v>13.07</v>
      </c>
      <c r="E47" s="7">
        <f t="shared" si="9"/>
        <v>677.62999999999977</v>
      </c>
      <c r="F47" s="7">
        <f t="shared" si="1"/>
        <v>76.025445406812366</v>
      </c>
      <c r="G47" s="7">
        <v>15.7597758422</v>
      </c>
      <c r="H47">
        <v>5.6061864404842403</v>
      </c>
      <c r="I47" s="7">
        <v>74.590666666666706</v>
      </c>
      <c r="J47" s="14">
        <f t="shared" si="10"/>
        <v>275.6359037838846</v>
      </c>
      <c r="K47" s="7">
        <v>0.30451964039146501</v>
      </c>
      <c r="L47" s="2">
        <f t="shared" si="11"/>
        <v>2.4667220338130655</v>
      </c>
      <c r="M47" s="2">
        <f t="shared" si="0"/>
        <v>2.001663963427187E-2</v>
      </c>
      <c r="N47" s="2">
        <f t="shared" si="12"/>
        <v>1.1110361649521285</v>
      </c>
      <c r="O47" s="2">
        <f t="shared" si="15"/>
        <v>1.355685868860937</v>
      </c>
      <c r="P47" s="2">
        <f t="shared" si="16"/>
        <v>55.505628579626659</v>
      </c>
      <c r="Q47" s="11">
        <f t="shared" si="2"/>
        <v>0.89988595130971538</v>
      </c>
      <c r="R47" s="11">
        <f t="shared" si="3"/>
        <v>9.9885951309715337E-2</v>
      </c>
      <c r="S47" s="4">
        <f t="shared" si="4"/>
        <v>0.93102516253557721</v>
      </c>
      <c r="T47" s="4">
        <f t="shared" si="5"/>
        <v>9.341085416126696E-2</v>
      </c>
      <c r="U47" s="4">
        <f t="shared" si="6"/>
        <v>0.89341085416126698</v>
      </c>
      <c r="V47" s="10">
        <f t="shared" si="7"/>
        <v>2753.2190275972043</v>
      </c>
      <c r="W47" s="3">
        <f t="shared" si="8"/>
        <v>2585.9659688137058</v>
      </c>
      <c r="X47" s="12">
        <f t="shared" si="13"/>
        <v>4.8000633875560696</v>
      </c>
      <c r="Y47" s="13">
        <f t="shared" si="17"/>
        <v>5.1105180855704155</v>
      </c>
    </row>
    <row r="48" spans="1:25" x14ac:dyDescent="0.55000000000000004">
      <c r="A48" s="7">
        <v>2006</v>
      </c>
      <c r="B48" s="7">
        <v>7</v>
      </c>
      <c r="C48" s="7">
        <v>215</v>
      </c>
      <c r="D48" s="7">
        <v>15.79</v>
      </c>
      <c r="E48" s="7">
        <f t="shared" si="9"/>
        <v>693.41999999999973</v>
      </c>
      <c r="F48" s="7">
        <f t="shared" si="1"/>
        <v>77.796975272629354</v>
      </c>
      <c r="G48" s="7">
        <v>15.5938556714962</v>
      </c>
      <c r="H48">
        <v>9.0660362575693405</v>
      </c>
      <c r="I48" s="7">
        <v>75.643333333333302</v>
      </c>
      <c r="J48" s="14">
        <f t="shared" si="10"/>
        <v>284.70194004145395</v>
      </c>
      <c r="K48" s="7">
        <v>0.45833708978686999</v>
      </c>
      <c r="L48" s="2">
        <f t="shared" si="11"/>
        <v>3.9890559533305097</v>
      </c>
      <c r="M48" s="2">
        <f t="shared" si="0"/>
        <v>3.6827882203424346E-2</v>
      </c>
      <c r="N48" s="2">
        <f t="shared" si="12"/>
        <v>2.094081790440772</v>
      </c>
      <c r="O48" s="2">
        <f t="shared" si="15"/>
        <v>1.8949741628897376</v>
      </c>
      <c r="P48" s="2">
        <f t="shared" si="16"/>
        <v>56.861314448487597</v>
      </c>
      <c r="Q48" s="11">
        <f t="shared" si="2"/>
        <v>0.89990260981213477</v>
      </c>
      <c r="R48" s="11">
        <f t="shared" si="3"/>
        <v>9.9902609812134724E-2</v>
      </c>
      <c r="S48" s="4">
        <f t="shared" si="4"/>
        <v>0.94156880554052413</v>
      </c>
      <c r="T48" s="4">
        <f t="shared" si="5"/>
        <v>9.480248081838491E-2</v>
      </c>
      <c r="U48" s="4">
        <f t="shared" si="6"/>
        <v>0.89480248081838498</v>
      </c>
      <c r="V48" s="10">
        <f t="shared" si="7"/>
        <v>2844.2493805994181</v>
      </c>
      <c r="W48" s="3">
        <f t="shared" si="8"/>
        <v>2706.3560267988742</v>
      </c>
      <c r="X48" s="12">
        <f t="shared" si="13"/>
        <v>4.7599230553994794</v>
      </c>
      <c r="Y48" s="13">
        <f t="shared" si="17"/>
        <v>5.0024490746822865</v>
      </c>
    </row>
    <row r="49" spans="1:25" x14ac:dyDescent="0.55000000000000004">
      <c r="A49" s="7">
        <v>2006</v>
      </c>
      <c r="B49" s="7">
        <v>7</v>
      </c>
      <c r="C49" s="7">
        <v>216</v>
      </c>
      <c r="D49" s="7">
        <v>16</v>
      </c>
      <c r="E49" s="7">
        <f t="shared" si="9"/>
        <v>709.41999999999973</v>
      </c>
      <c r="F49" s="7">
        <f t="shared" si="1"/>
        <v>79.592065700309647</v>
      </c>
      <c r="G49" s="7">
        <v>14.119083170902799</v>
      </c>
      <c r="H49">
        <v>6.3852715094803401</v>
      </c>
      <c r="I49" s="7">
        <v>76.709999999999994</v>
      </c>
      <c r="J49" s="14">
        <f t="shared" si="10"/>
        <v>291.08721155093428</v>
      </c>
      <c r="K49" s="7">
        <v>0.425647525190261</v>
      </c>
      <c r="L49" s="2">
        <f t="shared" si="11"/>
        <v>2.8095194641713497</v>
      </c>
      <c r="M49" s="2">
        <f t="shared" si="0"/>
        <v>2.2183623288829217E-2</v>
      </c>
      <c r="N49" s="2">
        <f t="shared" si="12"/>
        <v>1.3034273724045211</v>
      </c>
      <c r="O49" s="2">
        <f t="shared" si="15"/>
        <v>1.5060920917668286</v>
      </c>
      <c r="P49" s="2">
        <f t="shared" si="16"/>
        <v>58.756288611377336</v>
      </c>
      <c r="Q49" s="11">
        <f t="shared" si="2"/>
        <v>0.89991700955630438</v>
      </c>
      <c r="R49" s="11">
        <f t="shared" si="3"/>
        <v>9.9917009556304337E-2</v>
      </c>
      <c r="S49" s="4">
        <f t="shared" si="4"/>
        <v>0.95069681726201283</v>
      </c>
      <c r="T49" s="4">
        <f t="shared" si="5"/>
        <v>9.445665885842254E-2</v>
      </c>
      <c r="U49" s="4">
        <f t="shared" si="6"/>
        <v>0.89445665885842263</v>
      </c>
      <c r="V49" s="10">
        <f t="shared" si="7"/>
        <v>2908.4583730008871</v>
      </c>
      <c r="W49" s="3">
        <f t="shared" si="8"/>
        <v>2757.9874618566951</v>
      </c>
      <c r="X49" s="12">
        <f t="shared" si="13"/>
        <v>4.8099682829856851</v>
      </c>
      <c r="Y49" s="13">
        <f t="shared" si="17"/>
        <v>5.0723916333907226</v>
      </c>
    </row>
    <row r="50" spans="1:25" x14ac:dyDescent="0.55000000000000004">
      <c r="A50" s="7">
        <v>2006</v>
      </c>
      <c r="B50" s="7">
        <v>7</v>
      </c>
      <c r="C50" s="7">
        <v>217</v>
      </c>
      <c r="D50" s="7">
        <v>13.76</v>
      </c>
      <c r="E50" s="7">
        <f t="shared" si="9"/>
        <v>723.17999999999972</v>
      </c>
      <c r="F50" s="7">
        <f t="shared" si="1"/>
        <v>81.1358434681147</v>
      </c>
      <c r="G50" s="7">
        <v>12.619831666798399</v>
      </c>
      <c r="H50">
        <v>4.5714856266528701</v>
      </c>
      <c r="I50" s="7">
        <v>77.627333333333297</v>
      </c>
      <c r="J50" s="14">
        <f t="shared" si="10"/>
        <v>295.65869717758716</v>
      </c>
      <c r="K50" s="7">
        <v>0.39461230950832599</v>
      </c>
      <c r="L50" s="2">
        <f t="shared" si="11"/>
        <v>2.011453675727263</v>
      </c>
      <c r="M50" s="2">
        <f t="shared" si="0"/>
        <v>1.3786775478088866E-2</v>
      </c>
      <c r="N50" s="2">
        <f t="shared" si="12"/>
        <v>0.83082391252936372</v>
      </c>
      <c r="O50" s="2">
        <f t="shared" si="15"/>
        <v>1.1806297631978993</v>
      </c>
      <c r="P50" s="2">
        <f t="shared" si="16"/>
        <v>60.262380703144167</v>
      </c>
      <c r="Q50" s="11">
        <f t="shared" si="2"/>
        <v>0.89992767821013842</v>
      </c>
      <c r="R50" s="11">
        <f t="shared" si="3"/>
        <v>9.9927678210138371E-2</v>
      </c>
      <c r="S50" s="4">
        <f t="shared" si="4"/>
        <v>0.9574496211805692</v>
      </c>
      <c r="T50" s="4">
        <f t="shared" si="5"/>
        <v>9.4131396060852038E-2</v>
      </c>
      <c r="U50" s="4">
        <f t="shared" si="6"/>
        <v>0.89413139606085212</v>
      </c>
      <c r="V50" s="10">
        <f t="shared" si="7"/>
        <v>2954.4502604669315</v>
      </c>
      <c r="W50" s="3">
        <f t="shared" si="8"/>
        <v>2792.694776135223</v>
      </c>
      <c r="X50" s="12">
        <f t="shared" si="13"/>
        <v>4.8564655407105608</v>
      </c>
      <c r="Y50" s="13">
        <f t="shared" si="17"/>
        <v>5.1377565512394714</v>
      </c>
    </row>
    <row r="51" spans="1:25" x14ac:dyDescent="0.55000000000000004">
      <c r="A51" s="7">
        <v>2006</v>
      </c>
      <c r="B51" s="7">
        <v>7</v>
      </c>
      <c r="C51" s="7">
        <v>218</v>
      </c>
      <c r="D51" s="7">
        <v>13.18</v>
      </c>
      <c r="E51" s="7">
        <f t="shared" si="9"/>
        <v>736.35999999999967</v>
      </c>
      <c r="F51" s="7">
        <f t="shared" si="1"/>
        <v>82.61454920791634</v>
      </c>
      <c r="G51" s="7">
        <v>13.4426988067615</v>
      </c>
      <c r="H51">
        <v>3.5258320254695001</v>
      </c>
      <c r="I51" s="7">
        <v>78.506</v>
      </c>
      <c r="J51" s="14">
        <f t="shared" si="10"/>
        <v>299.18452920305668</v>
      </c>
      <c r="K51" s="7">
        <v>0.36595688951296901</v>
      </c>
      <c r="L51" s="2">
        <f t="shared" si="11"/>
        <v>1.5513660912065801</v>
      </c>
      <c r="M51" s="2">
        <f t="shared" si="0"/>
        <v>9.5292467329283464E-3</v>
      </c>
      <c r="N51" s="2">
        <f t="shared" si="12"/>
        <v>0.58550560674767238</v>
      </c>
      <c r="O51" s="2">
        <f t="shared" si="15"/>
        <v>0.96586048445890771</v>
      </c>
      <c r="P51" s="2">
        <f t="shared" si="16"/>
        <v>61.443010466342066</v>
      </c>
      <c r="Q51" s="11">
        <f t="shared" si="2"/>
        <v>0.89993660877372927</v>
      </c>
      <c r="R51" s="11">
        <f t="shared" si="3"/>
        <v>9.993660877372923E-2</v>
      </c>
      <c r="S51" s="4">
        <f t="shared" si="4"/>
        <v>0.96308255462059944</v>
      </c>
      <c r="T51" s="4">
        <f t="shared" si="5"/>
        <v>9.3830250187854819E-2</v>
      </c>
      <c r="U51" s="4">
        <f t="shared" si="6"/>
        <v>0.89383025018785489</v>
      </c>
      <c r="V51" s="10">
        <f t="shared" si="7"/>
        <v>2989.9499261075266</v>
      </c>
      <c r="W51" s="3">
        <f t="shared" si="8"/>
        <v>2817.9828033166559</v>
      </c>
      <c r="X51" s="12">
        <f t="shared" si="13"/>
        <v>4.892820471183307</v>
      </c>
      <c r="Y51" s="13">
        <f t="shared" si="17"/>
        <v>5.1914043581294456</v>
      </c>
    </row>
    <row r="52" spans="1:25" x14ac:dyDescent="0.55000000000000004">
      <c r="A52" s="7">
        <v>2006</v>
      </c>
      <c r="B52" s="7">
        <v>7</v>
      </c>
      <c r="C52" s="7">
        <v>219</v>
      </c>
      <c r="D52" s="7">
        <v>13.71</v>
      </c>
      <c r="E52" s="7">
        <f t="shared" si="9"/>
        <v>750.06999999999971</v>
      </c>
      <c r="F52" s="7">
        <f t="shared" si="1"/>
        <v>84.15271731813489</v>
      </c>
      <c r="G52" s="7">
        <v>16.751063955177401</v>
      </c>
      <c r="H52">
        <v>1.84535823467382</v>
      </c>
      <c r="I52" s="7">
        <v>79.42</v>
      </c>
      <c r="J52" s="14">
        <f t="shared" si="10"/>
        <v>301.02988743773051</v>
      </c>
      <c r="K52" s="7">
        <v>0.33823821377310798</v>
      </c>
      <c r="L52" s="2">
        <f t="shared" si="11"/>
        <v>0.8119576232564808</v>
      </c>
      <c r="M52" s="2">
        <f t="shared" si="0"/>
        <v>3.9176050227430178E-3</v>
      </c>
      <c r="N52" s="2">
        <f t="shared" si="12"/>
        <v>0.24449330630057872</v>
      </c>
      <c r="O52" s="2">
        <f t="shared" si="15"/>
        <v>0.56746431695590205</v>
      </c>
      <c r="P52" s="2">
        <f t="shared" si="16"/>
        <v>62.408870950800974</v>
      </c>
      <c r="Q52" s="11">
        <f t="shared" si="2"/>
        <v>0.89994473026534372</v>
      </c>
      <c r="R52" s="11">
        <f t="shared" si="3"/>
        <v>9.9944730265343673E-2</v>
      </c>
      <c r="S52" s="4">
        <f t="shared" si="4"/>
        <v>0.96817842059529013</v>
      </c>
      <c r="T52" s="4">
        <f t="shared" si="5"/>
        <v>9.3537695455348971E-2</v>
      </c>
      <c r="U52" s="4">
        <f t="shared" si="6"/>
        <v>0.893537695455349</v>
      </c>
      <c r="V52" s="10">
        <f t="shared" si="7"/>
        <v>3008.6360092382256</v>
      </c>
      <c r="W52" s="3">
        <f t="shared" si="8"/>
        <v>2827.5725264943571</v>
      </c>
      <c r="X52" s="12">
        <f t="shared" si="13"/>
        <v>4.9388676272768031</v>
      </c>
      <c r="Y52" s="13">
        <f t="shared" si="17"/>
        <v>5.2551277992181333</v>
      </c>
    </row>
    <row r="53" spans="1:25" x14ac:dyDescent="0.55000000000000004">
      <c r="A53" s="7">
        <v>2006</v>
      </c>
      <c r="B53" s="7">
        <v>7</v>
      </c>
      <c r="C53" s="7">
        <v>220</v>
      </c>
      <c r="D53" s="7">
        <v>15.71</v>
      </c>
      <c r="E53" s="7">
        <f t="shared" si="9"/>
        <v>765.77999999999975</v>
      </c>
      <c r="F53" s="7">
        <f t="shared" si="1"/>
        <v>85.91527173181349</v>
      </c>
      <c r="G53" s="7">
        <v>16.147261866998399</v>
      </c>
      <c r="H53">
        <v>1.70043786873428</v>
      </c>
      <c r="I53" s="7">
        <v>80.467333333333301</v>
      </c>
      <c r="J53" s="14">
        <f t="shared" si="10"/>
        <v>302.73032530646481</v>
      </c>
      <c r="K53" s="7">
        <v>0.31258720222396102</v>
      </c>
      <c r="L53" s="2">
        <f t="shared" si="11"/>
        <v>0.74819266224308323</v>
      </c>
      <c r="M53" s="2">
        <f t="shared" si="0"/>
        <v>3.4784564828040389E-3</v>
      </c>
      <c r="N53" s="2">
        <f t="shared" si="12"/>
        <v>0.21906044167536953</v>
      </c>
      <c r="O53" s="2">
        <f t="shared" si="15"/>
        <v>0.5291322205677137</v>
      </c>
      <c r="P53" s="2">
        <f t="shared" si="16"/>
        <v>62.976335267756873</v>
      </c>
      <c r="Q53" s="11">
        <f t="shared" si="2"/>
        <v>0.89995276545714997</v>
      </c>
      <c r="R53" s="11">
        <f t="shared" si="3"/>
        <v>9.9952765457149928E-2</v>
      </c>
      <c r="S53" s="4">
        <f t="shared" si="4"/>
        <v>0.97318276630177236</v>
      </c>
      <c r="T53" s="4">
        <f t="shared" si="5"/>
        <v>9.3262982575840661E-2</v>
      </c>
      <c r="U53" s="4">
        <f t="shared" si="6"/>
        <v>0.89326298257584069</v>
      </c>
      <c r="V53" s="10">
        <f t="shared" si="7"/>
        <v>3025.8739953157428</v>
      </c>
      <c r="W53" s="3">
        <f t="shared" si="8"/>
        <v>2836.2261997958317</v>
      </c>
      <c r="X53" s="12">
        <f t="shared" si="13"/>
        <v>4.9553833250011081</v>
      </c>
      <c r="Y53" s="13">
        <f t="shared" si="17"/>
        <v>5.2867311997264164</v>
      </c>
    </row>
    <row r="54" spans="1:25" x14ac:dyDescent="0.55000000000000004">
      <c r="A54" s="7">
        <v>2006</v>
      </c>
      <c r="B54" s="7">
        <v>7</v>
      </c>
      <c r="C54" s="7">
        <v>221</v>
      </c>
      <c r="D54" s="7">
        <v>12.61</v>
      </c>
      <c r="E54" s="7">
        <f t="shared" si="9"/>
        <v>778.38999999999976</v>
      </c>
      <c r="F54" s="7">
        <f t="shared" si="1"/>
        <v>87.330027375129021</v>
      </c>
      <c r="G54" s="7">
        <v>11.6451766235351</v>
      </c>
      <c r="H54">
        <v>1.5664257968047499</v>
      </c>
      <c r="I54" s="7">
        <v>81.308000000000007</v>
      </c>
      <c r="J54" s="14">
        <f t="shared" si="10"/>
        <v>304.29675110326957</v>
      </c>
      <c r="K54" s="7">
        <v>0.28881848892808099</v>
      </c>
      <c r="L54" s="2">
        <f t="shared" si="11"/>
        <v>0.68922735059409002</v>
      </c>
      <c r="M54" s="2">
        <f t="shared" si="0"/>
        <v>3.089249652917125E-3</v>
      </c>
      <c r="N54" s="2">
        <f t="shared" si="12"/>
        <v>0.19618424339664647</v>
      </c>
      <c r="O54" s="2">
        <f t="shared" si="15"/>
        <v>0.49304310719744354</v>
      </c>
      <c r="P54" s="2">
        <f t="shared" si="16"/>
        <v>63.505467488324584</v>
      </c>
      <c r="Q54" s="11">
        <f t="shared" si="2"/>
        <v>0.89995836148980168</v>
      </c>
      <c r="R54" s="11">
        <f t="shared" si="3"/>
        <v>9.9958361489801639E-2</v>
      </c>
      <c r="S54" s="4">
        <f t="shared" si="4"/>
        <v>0.97663794174716123</v>
      </c>
      <c r="T54" s="4">
        <f t="shared" si="5"/>
        <v>9.3012693017982484E-2</v>
      </c>
      <c r="U54" s="4">
        <f t="shared" si="6"/>
        <v>0.89301269301798247</v>
      </c>
      <c r="V54" s="10">
        <f t="shared" si="7"/>
        <v>3041.7009920549167</v>
      </c>
      <c r="W54" s="3">
        <f t="shared" si="8"/>
        <v>2844.2322709778637</v>
      </c>
      <c r="X54" s="12">
        <f t="shared" si="13"/>
        <v>4.9710176777655635</v>
      </c>
      <c r="Y54" s="13">
        <f t="shared" si="17"/>
        <v>5.3161443797216954</v>
      </c>
    </row>
    <row r="55" spans="1:25" x14ac:dyDescent="0.55000000000000004">
      <c r="A55" s="7">
        <v>2006</v>
      </c>
      <c r="B55" s="7">
        <v>7</v>
      </c>
      <c r="C55" s="7">
        <v>222</v>
      </c>
      <c r="D55" s="7">
        <v>13.12</v>
      </c>
      <c r="E55" s="7">
        <f t="shared" si="9"/>
        <v>791.50999999999976</v>
      </c>
      <c r="F55" s="7">
        <f t="shared" si="1"/>
        <v>88.802001525826867</v>
      </c>
      <c r="G55" s="7">
        <v>9.7104306861724297</v>
      </c>
      <c r="H55">
        <v>1.4424544346968899</v>
      </c>
      <c r="I55" s="7">
        <v>82.182666666666705</v>
      </c>
      <c r="J55" s="14">
        <f t="shared" si="10"/>
        <v>305.73920553796648</v>
      </c>
      <c r="K55" s="7">
        <v>0.26678323338300303</v>
      </c>
      <c r="L55" s="2">
        <f t="shared" si="11"/>
        <v>0.63467995126663157</v>
      </c>
      <c r="M55" s="2">
        <f t="shared" si="0"/>
        <v>2.7438559730840685E-3</v>
      </c>
      <c r="N55" s="2">
        <f t="shared" si="12"/>
        <v>0.17560269556600716</v>
      </c>
      <c r="O55" s="2">
        <f t="shared" si="15"/>
        <v>0.45907725570062441</v>
      </c>
      <c r="P55" s="2">
        <f t="shared" si="16"/>
        <v>63.998510595522028</v>
      </c>
      <c r="Q55" s="11">
        <f t="shared" si="2"/>
        <v>0.89996348126323256</v>
      </c>
      <c r="R55" s="11">
        <f t="shared" si="3"/>
        <v>9.9963481263232512E-2</v>
      </c>
      <c r="S55" s="4">
        <f t="shared" si="4"/>
        <v>0.979770970272555</v>
      </c>
      <c r="T55" s="4">
        <f t="shared" si="5"/>
        <v>9.2779636234748109E-2</v>
      </c>
      <c r="U55" s="4">
        <f t="shared" si="6"/>
        <v>0.89277963623474821</v>
      </c>
      <c r="V55" s="10">
        <f t="shared" si="7"/>
        <v>3056.2759420135144</v>
      </c>
      <c r="W55" s="3">
        <f t="shared" si="8"/>
        <v>2851.5031548237585</v>
      </c>
      <c r="X55" s="12">
        <f t="shared" si="13"/>
        <v>4.9857214816613098</v>
      </c>
      <c r="Y55" s="13">
        <f t="shared" si="17"/>
        <v>5.3437572363209362</v>
      </c>
    </row>
    <row r="56" spans="1:25" x14ac:dyDescent="0.55000000000000004">
      <c r="A56" s="7">
        <v>2006</v>
      </c>
      <c r="B56" s="7">
        <v>7</v>
      </c>
      <c r="C56" s="7">
        <v>223</v>
      </c>
      <c r="D56" s="7">
        <v>14.9</v>
      </c>
      <c r="E56" s="7">
        <f t="shared" si="9"/>
        <v>806.40999999999974</v>
      </c>
      <c r="F56" s="7">
        <f t="shared" si="1"/>
        <v>90.473679486604141</v>
      </c>
      <c r="G56" s="7">
        <v>14.989043610001101</v>
      </c>
      <c r="H56">
        <v>2.1869902367855101</v>
      </c>
      <c r="I56" s="7">
        <v>83.176000000000002</v>
      </c>
      <c r="J56" s="14">
        <f t="shared" si="10"/>
        <v>307.92619577475199</v>
      </c>
      <c r="K56" s="7">
        <v>0.24723221589917499</v>
      </c>
      <c r="L56" s="2">
        <f t="shared" si="11"/>
        <v>0.96227570418562447</v>
      </c>
      <c r="M56" s="2">
        <f t="shared" si="0"/>
        <v>4.7859072050677369E-3</v>
      </c>
      <c r="N56" s="2">
        <f t="shared" si="12"/>
        <v>0.30848803411845316</v>
      </c>
      <c r="O56" s="2">
        <f t="shared" si="15"/>
        <v>0.65378767006717131</v>
      </c>
      <c r="P56" s="2">
        <f t="shared" si="16"/>
        <v>64.457587851222655</v>
      </c>
      <c r="Q56" s="11">
        <f t="shared" si="2"/>
        <v>0.89996853658428611</v>
      </c>
      <c r="R56" s="11">
        <f t="shared" si="3"/>
        <v>9.9968536584286061E-2</v>
      </c>
      <c r="S56" s="4">
        <f t="shared" si="4"/>
        <v>0.98283161080379211</v>
      </c>
      <c r="T56" s="4">
        <f t="shared" si="5"/>
        <v>9.257009684619591E-2</v>
      </c>
      <c r="U56" s="4">
        <f t="shared" si="6"/>
        <v>0.89257009684619593</v>
      </c>
      <c r="V56" s="10">
        <f t="shared" si="7"/>
        <v>3078.2934214914226</v>
      </c>
      <c r="W56" s="3">
        <f t="shared" si="8"/>
        <v>2866.298737455842</v>
      </c>
      <c r="X56" s="12">
        <f t="shared" si="13"/>
        <v>4.9855691531335546</v>
      </c>
      <c r="Y56" s="13">
        <f t="shared" si="17"/>
        <v>5.354307464861038</v>
      </c>
    </row>
    <row r="57" spans="1:25" x14ac:dyDescent="0.55000000000000004">
      <c r="A57" s="7">
        <v>2006</v>
      </c>
      <c r="B57" s="7">
        <v>7</v>
      </c>
      <c r="C57" s="7">
        <v>224</v>
      </c>
      <c r="D57" s="7">
        <v>14.83</v>
      </c>
      <c r="E57" s="7">
        <f t="shared" si="9"/>
        <v>821.23999999999978</v>
      </c>
      <c r="F57" s="7">
        <f t="shared" si="1"/>
        <v>92.137503926760317</v>
      </c>
      <c r="G57" s="7">
        <v>13.5781618587155</v>
      </c>
      <c r="H57">
        <v>4.3866112518723597</v>
      </c>
      <c r="I57" s="7">
        <v>84.164666666666704</v>
      </c>
      <c r="J57" s="14">
        <f t="shared" si="10"/>
        <v>312.31280702662434</v>
      </c>
      <c r="K57" s="7">
        <v>0.24935202432565701</v>
      </c>
      <c r="L57" s="2">
        <f t="shared" si="11"/>
        <v>1.9301089508238383</v>
      </c>
      <c r="M57" s="2">
        <f t="shared" si="0"/>
        <v>1.2097998143033598E-2</v>
      </c>
      <c r="N57" s="2">
        <f t="shared" si="12"/>
        <v>0.78771730014692765</v>
      </c>
      <c r="O57" s="2">
        <f t="shared" si="15"/>
        <v>1.1423916506769105</v>
      </c>
      <c r="P57" s="2">
        <f t="shared" si="16"/>
        <v>65.11137552128983</v>
      </c>
      <c r="Q57" s="11">
        <f t="shared" si="2"/>
        <v>0.8999728731105936</v>
      </c>
      <c r="R57" s="11">
        <f t="shared" si="3"/>
        <v>9.9972873110593552E-2</v>
      </c>
      <c r="S57" s="4">
        <f t="shared" si="4"/>
        <v>0.98542478606391182</v>
      </c>
      <c r="T57" s="4">
        <f t="shared" si="5"/>
        <v>9.2575801902211569E-2</v>
      </c>
      <c r="U57" s="4">
        <f t="shared" si="6"/>
        <v>0.89257580190221164</v>
      </c>
      <c r="V57" s="10">
        <f t="shared" si="7"/>
        <v>3122.2810925273166</v>
      </c>
      <c r="W57" s="3">
        <f t="shared" si="8"/>
        <v>2907.2854399371513</v>
      </c>
      <c r="X57" s="12">
        <f t="shared" si="13"/>
        <v>4.9651866689880126</v>
      </c>
      <c r="Y57" s="13">
        <f t="shared" si="17"/>
        <v>5.3323654583380335</v>
      </c>
    </row>
    <row r="58" spans="1:25" x14ac:dyDescent="0.55000000000000004">
      <c r="A58" s="7">
        <v>2006</v>
      </c>
      <c r="B58" s="7">
        <v>7</v>
      </c>
      <c r="C58" s="7">
        <v>225</v>
      </c>
      <c r="D58" s="7">
        <v>11.75</v>
      </c>
      <c r="E58" s="7">
        <f t="shared" si="9"/>
        <v>832.98999999999978</v>
      </c>
      <c r="F58" s="7">
        <f t="shared" si="1"/>
        <v>93.455773459588031</v>
      </c>
      <c r="G58" s="7">
        <v>12.0363468682296</v>
      </c>
      <c r="H58">
        <v>2.92529710762755</v>
      </c>
      <c r="I58" s="7">
        <v>84.947999999999993</v>
      </c>
      <c r="J58" s="14">
        <f t="shared" si="10"/>
        <v>315.2381041342519</v>
      </c>
      <c r="K58" s="7">
        <v>0.23529181331264201</v>
      </c>
      <c r="L58" s="2">
        <f t="shared" si="11"/>
        <v>1.2871307273561221</v>
      </c>
      <c r="M58" s="2">
        <f t="shared" si="0"/>
        <v>6.884977495475785E-3</v>
      </c>
      <c r="N58" s="2">
        <f t="shared" si="12"/>
        <v>0.45615569596948335</v>
      </c>
      <c r="O58" s="2">
        <f t="shared" si="15"/>
        <v>0.83097503138663875</v>
      </c>
      <c r="P58" s="2">
        <f t="shared" si="16"/>
        <v>66.253767171966743</v>
      </c>
      <c r="Q58" s="11">
        <f t="shared" si="2"/>
        <v>0.89997588038367116</v>
      </c>
      <c r="R58" s="11">
        <f t="shared" si="3"/>
        <v>9.9975880383671112E-2</v>
      </c>
      <c r="S58" s="4">
        <f t="shared" si="4"/>
        <v>0.98720189356385202</v>
      </c>
      <c r="T58" s="4">
        <f t="shared" si="5"/>
        <v>9.2426666684455719E-2</v>
      </c>
      <c r="U58" s="4">
        <f t="shared" si="6"/>
        <v>0.8924266666844558</v>
      </c>
      <c r="V58" s="10">
        <f t="shared" si="7"/>
        <v>3151.6208824775258</v>
      </c>
      <c r="W58" s="3">
        <f t="shared" si="8"/>
        <v>2930.4484152179789</v>
      </c>
      <c r="X58" s="12">
        <f t="shared" si="13"/>
        <v>5.0052677837047499</v>
      </c>
      <c r="Y58" s="13">
        <f t="shared" si="17"/>
        <v>5.3830350289044429</v>
      </c>
    </row>
    <row r="59" spans="1:25" x14ac:dyDescent="0.55000000000000004">
      <c r="A59" s="7">
        <v>2006</v>
      </c>
      <c r="B59" s="7">
        <v>7</v>
      </c>
      <c r="C59" s="7">
        <v>226</v>
      </c>
      <c r="D59" s="7">
        <v>13.01</v>
      </c>
      <c r="E59" s="7">
        <f t="shared" si="9"/>
        <v>845.99999999999977</v>
      </c>
      <c r="F59" s="7">
        <f t="shared" si="1"/>
        <v>94.915406363595565</v>
      </c>
      <c r="G59" s="7">
        <v>14.9860826284129</v>
      </c>
      <c r="H59">
        <v>3.1433920904696002</v>
      </c>
      <c r="I59" s="7">
        <v>85.815333333333299</v>
      </c>
      <c r="J59" s="14">
        <f t="shared" si="10"/>
        <v>318.3814962247215</v>
      </c>
      <c r="K59" s="7">
        <v>0.21602714669932699</v>
      </c>
      <c r="L59" s="2">
        <f t="shared" si="11"/>
        <v>1.3830925198066242</v>
      </c>
      <c r="M59" s="2">
        <f t="shared" si="0"/>
        <v>7.4905376834890633E-3</v>
      </c>
      <c r="N59" s="2">
        <f t="shared" si="12"/>
        <v>0.50250078946136767</v>
      </c>
      <c r="O59" s="2">
        <f t="shared" si="15"/>
        <v>0.88059173034525651</v>
      </c>
      <c r="P59" s="2">
        <f t="shared" si="16"/>
        <v>67.084742203353386</v>
      </c>
      <c r="Q59" s="11">
        <f t="shared" si="2"/>
        <v>0.89997882279293262</v>
      </c>
      <c r="R59" s="11">
        <f t="shared" si="3"/>
        <v>9.9978822792932576E-2</v>
      </c>
      <c r="S59" s="4">
        <f t="shared" si="4"/>
        <v>0.98892075469914165</v>
      </c>
      <c r="T59" s="4">
        <f t="shared" si="5"/>
        <v>9.2225952535435168E-2</v>
      </c>
      <c r="U59" s="4">
        <f t="shared" si="6"/>
        <v>0.89222595253543524</v>
      </c>
      <c r="V59" s="10">
        <f t="shared" si="7"/>
        <v>3183.1408619156409</v>
      </c>
      <c r="W59" s="3">
        <f t="shared" si="8"/>
        <v>2954.1573664049574</v>
      </c>
      <c r="X59" s="12">
        <f t="shared" si="13"/>
        <v>5.0178607734791454</v>
      </c>
      <c r="Y59" s="13">
        <f t="shared" si="17"/>
        <v>5.4068066410770781</v>
      </c>
    </row>
    <row r="60" spans="1:25" x14ac:dyDescent="0.55000000000000004">
      <c r="A60" s="7">
        <v>2006</v>
      </c>
      <c r="B60" s="7">
        <v>7</v>
      </c>
      <c r="C60" s="7">
        <v>227</v>
      </c>
      <c r="D60" s="7">
        <v>14.67</v>
      </c>
      <c r="E60" s="7">
        <f t="shared" si="9"/>
        <v>860.66999999999973</v>
      </c>
      <c r="F60" s="7">
        <f t="shared" si="1"/>
        <v>96.56127989947494</v>
      </c>
      <c r="G60" s="7">
        <v>14.4550786658337</v>
      </c>
      <c r="H60">
        <v>2.2674347926437801</v>
      </c>
      <c r="I60" s="7">
        <v>86.793333333333393</v>
      </c>
      <c r="J60" s="14">
        <f t="shared" si="10"/>
        <v>320.64893101736527</v>
      </c>
      <c r="K60" s="7">
        <v>0.201954490961608</v>
      </c>
      <c r="L60" s="2">
        <f t="shared" si="11"/>
        <v>0.99767130876326326</v>
      </c>
      <c r="M60" s="2">
        <f t="shared" si="0"/>
        <v>4.7575877242147123E-3</v>
      </c>
      <c r="N60" s="2">
        <f t="shared" si="12"/>
        <v>0.32335103839511831</v>
      </c>
      <c r="O60" s="2">
        <f t="shared" si="15"/>
        <v>0.67432027036814501</v>
      </c>
      <c r="P60" s="2">
        <f t="shared" si="16"/>
        <v>67.965333933698645</v>
      </c>
      <c r="Q60" s="11">
        <f t="shared" si="2"/>
        <v>0.89998171235921087</v>
      </c>
      <c r="R60" s="11">
        <f t="shared" si="3"/>
        <v>9.9981712359210828E-2</v>
      </c>
      <c r="S60" s="4">
        <f t="shared" si="4"/>
        <v>0.99058627272344901</v>
      </c>
      <c r="T60" s="4">
        <f t="shared" si="5"/>
        <v>9.2076383096590539E-2</v>
      </c>
      <c r="U60" s="4">
        <f t="shared" si="6"/>
        <v>0.89207638309659054</v>
      </c>
      <c r="V60" s="10">
        <f t="shared" si="7"/>
        <v>3205.9030261441835</v>
      </c>
      <c r="W60" s="3">
        <f t="shared" si="8"/>
        <v>2971.0728774438944</v>
      </c>
      <c r="X60" s="12">
        <f t="shared" si="13"/>
        <v>5.047633142113189</v>
      </c>
      <c r="Y60" s="13">
        <f t="shared" si="17"/>
        <v>5.4465922017666601</v>
      </c>
    </row>
    <row r="61" spans="1:25" x14ac:dyDescent="0.55000000000000004">
      <c r="A61" s="7">
        <v>2006</v>
      </c>
      <c r="B61" s="7">
        <v>7</v>
      </c>
      <c r="C61" s="7">
        <v>228</v>
      </c>
      <c r="D61" s="7">
        <v>15.31</v>
      </c>
      <c r="E61" s="7">
        <f t="shared" si="9"/>
        <v>875.97999999999968</v>
      </c>
      <c r="F61" s="7">
        <f t="shared" si="1"/>
        <v>98.278957052461507</v>
      </c>
      <c r="G61" s="7">
        <v>16.0138834157564</v>
      </c>
      <c r="H61">
        <v>1.7797968865090801</v>
      </c>
      <c r="I61" s="7">
        <v>87.813999999999993</v>
      </c>
      <c r="J61" s="14">
        <f t="shared" si="10"/>
        <v>322.42872790387435</v>
      </c>
      <c r="K61" s="7">
        <v>0.190771216924044</v>
      </c>
      <c r="L61" s="2">
        <f t="shared" si="11"/>
        <v>0.78311063006399528</v>
      </c>
      <c r="M61" s="2">
        <f t="shared" si="0"/>
        <v>3.3969872813804833E-3</v>
      </c>
      <c r="N61" s="2">
        <f t="shared" si="12"/>
        <v>0.23316803232956929</v>
      </c>
      <c r="O61" s="2">
        <f t="shared" si="15"/>
        <v>0.549942597734426</v>
      </c>
      <c r="P61" s="2">
        <f t="shared" si="16"/>
        <v>68.639654204066787</v>
      </c>
      <c r="Q61" s="11">
        <f t="shared" si="2"/>
        <v>0.89998430840113541</v>
      </c>
      <c r="R61" s="11">
        <f t="shared" si="3"/>
        <v>9.9984308401135369E-2</v>
      </c>
      <c r="S61" s="4">
        <f t="shared" si="4"/>
        <v>0.99206020000270656</v>
      </c>
      <c r="T61" s="4">
        <f t="shared" si="5"/>
        <v>9.1956271717272567E-2</v>
      </c>
      <c r="U61" s="4">
        <f t="shared" si="6"/>
        <v>0.89195627171727265</v>
      </c>
      <c r="V61" s="10">
        <f t="shared" si="7"/>
        <v>3223.7814161906435</v>
      </c>
      <c r="W61" s="3">
        <f t="shared" si="8"/>
        <v>2984.2428896950619</v>
      </c>
      <c r="X61" s="12">
        <f t="shared" si="13"/>
        <v>5.0694425895051554</v>
      </c>
      <c r="Y61" s="13">
        <f t="shared" si="17"/>
        <v>5.4763554491243305</v>
      </c>
    </row>
    <row r="62" spans="1:25" x14ac:dyDescent="0.55000000000000004">
      <c r="A62" s="7">
        <v>2006</v>
      </c>
      <c r="B62" s="7">
        <v>7</v>
      </c>
      <c r="C62" s="7">
        <v>229</v>
      </c>
      <c r="D62" s="7">
        <v>15.34</v>
      </c>
      <c r="E62" s="7">
        <f t="shared" si="9"/>
        <v>891.31999999999971</v>
      </c>
      <c r="F62" s="7">
        <f t="shared" si="1"/>
        <v>100</v>
      </c>
      <c r="G62" s="7">
        <v>18.355746622748502</v>
      </c>
      <c r="H62">
        <v>0.94912362429272001</v>
      </c>
      <c r="I62" s="7">
        <v>88.836666666666702</v>
      </c>
      <c r="J62" s="14">
        <f t="shared" si="10"/>
        <v>323.37785152816707</v>
      </c>
      <c r="K62" s="7">
        <v>0.17980831807575701</v>
      </c>
      <c r="L62" s="2">
        <f t="shared" si="11"/>
        <v>0.4176143946887968</v>
      </c>
      <c r="M62" s="2">
        <f t="shared" si="0"/>
        <v>1.4388416729923879E-3</v>
      </c>
      <c r="N62" s="2">
        <f t="shared" si="12"/>
        <v>9.9552875215972433E-2</v>
      </c>
      <c r="O62" s="2">
        <f t="shared" si="15"/>
        <v>0.31806151947282435</v>
      </c>
      <c r="P62" s="2">
        <f t="shared" si="16"/>
        <v>69.189596801801216</v>
      </c>
      <c r="Q62" s="11">
        <f t="shared" si="2"/>
        <v>0.89998653995772537</v>
      </c>
      <c r="R62" s="11">
        <f t="shared" si="3"/>
        <v>9.9986539957725329E-2</v>
      </c>
      <c r="S62" s="4">
        <f t="shared" si="4"/>
        <v>0.99330714907571527</v>
      </c>
      <c r="T62" s="4">
        <f t="shared" si="5"/>
        <v>9.1839517345047472E-2</v>
      </c>
      <c r="U62" s="4">
        <f t="shared" si="6"/>
        <v>0.89183951734504752</v>
      </c>
      <c r="V62" s="10">
        <f t="shared" si="7"/>
        <v>3233.343305905812</v>
      </c>
      <c r="W62" s="3">
        <f t="shared" si="8"/>
        <v>2989.7966761094158</v>
      </c>
      <c r="X62" s="12">
        <f t="shared" si="13"/>
        <v>5.0949472312910871</v>
      </c>
      <c r="Y62" s="13">
        <f t="shared" si="17"/>
        <v>5.5099778710288145</v>
      </c>
    </row>
    <row r="63" spans="1:25" x14ac:dyDescent="0.55000000000000004">
      <c r="H63">
        <v>0.89166878701378705</v>
      </c>
      <c r="W63" s="3"/>
    </row>
    <row r="64" spans="1:25" x14ac:dyDescent="0.55000000000000004">
      <c r="H64">
        <v>0.83807711402594698</v>
      </c>
      <c r="W64" s="3"/>
    </row>
    <row r="65" spans="8:23" x14ac:dyDescent="0.55000000000000004">
      <c r="H65">
        <v>0.78808616956480304</v>
      </c>
      <c r="W65" s="3"/>
    </row>
    <row r="66" spans="8:23" x14ac:dyDescent="0.55000000000000004">
      <c r="H66">
        <v>1.2199840333479099</v>
      </c>
      <c r="W66" s="3"/>
    </row>
    <row r="67" spans="8:23" x14ac:dyDescent="0.55000000000000004">
      <c r="H67">
        <v>2.5341477475509899</v>
      </c>
      <c r="W67" s="3"/>
    </row>
    <row r="68" spans="8:23" x14ac:dyDescent="0.55000000000000004">
      <c r="H68">
        <v>1.66512904116496</v>
      </c>
      <c r="W68" s="3"/>
    </row>
    <row r="69" spans="8:23" x14ac:dyDescent="0.55000000000000004">
      <c r="W69" s="3"/>
    </row>
    <row r="70" spans="8:23" x14ac:dyDescent="0.55000000000000004">
      <c r="W70" s="3"/>
    </row>
    <row r="71" spans="8:23" x14ac:dyDescent="0.55000000000000004">
      <c r="W71" s="3"/>
    </row>
    <row r="72" spans="8:23" x14ac:dyDescent="0.55000000000000004">
      <c r="W72" s="3"/>
    </row>
    <row r="73" spans="8:23" x14ac:dyDescent="0.55000000000000004">
      <c r="W73" s="3"/>
    </row>
    <row r="74" spans="8:23" x14ac:dyDescent="0.55000000000000004">
      <c r="W74" s="3"/>
    </row>
    <row r="75" spans="8:23" x14ac:dyDescent="0.55000000000000004">
      <c r="W75" s="3"/>
    </row>
    <row r="76" spans="8:23" x14ac:dyDescent="0.55000000000000004">
      <c r="W76" s="3"/>
    </row>
    <row r="77" spans="8:23" x14ac:dyDescent="0.55000000000000004">
      <c r="W77" s="3"/>
    </row>
    <row r="78" spans="8:23" x14ac:dyDescent="0.55000000000000004">
      <c r="W78" s="3"/>
    </row>
    <row r="79" spans="8:23" x14ac:dyDescent="0.55000000000000004">
      <c r="W79" s="3"/>
    </row>
    <row r="80" spans="8:23" x14ac:dyDescent="0.55000000000000004">
      <c r="W80" s="3"/>
    </row>
    <row r="81" spans="23:23" x14ac:dyDescent="0.55000000000000004">
      <c r="W81" s="3"/>
    </row>
    <row r="82" spans="23:23" x14ac:dyDescent="0.55000000000000004">
      <c r="W82" s="3"/>
    </row>
    <row r="83" spans="23:23" x14ac:dyDescent="0.55000000000000004">
      <c r="W83" s="3"/>
    </row>
    <row r="84" spans="23:23" x14ac:dyDescent="0.55000000000000004">
      <c r="W84" s="3"/>
    </row>
    <row r="85" spans="23:23" x14ac:dyDescent="0.55000000000000004">
      <c r="W85" s="3"/>
    </row>
    <row r="86" spans="23:23" x14ac:dyDescent="0.55000000000000004">
      <c r="W86" s="3"/>
    </row>
    <row r="87" spans="23:23" x14ac:dyDescent="0.55000000000000004">
      <c r="W87" s="3"/>
    </row>
    <row r="88" spans="23:23" x14ac:dyDescent="0.55000000000000004">
      <c r="W88" s="3"/>
    </row>
    <row r="89" spans="23:23" x14ac:dyDescent="0.55000000000000004">
      <c r="W89" s="3"/>
    </row>
    <row r="90" spans="23:23" x14ac:dyDescent="0.55000000000000004">
      <c r="W90" s="3"/>
    </row>
    <row r="91" spans="23:23" x14ac:dyDescent="0.55000000000000004">
      <c r="W91" s="3"/>
    </row>
    <row r="92" spans="23:23" x14ac:dyDescent="0.55000000000000004">
      <c r="W92" s="3"/>
    </row>
    <row r="93" spans="23:23" x14ac:dyDescent="0.55000000000000004">
      <c r="W93" s="3"/>
    </row>
    <row r="94" spans="23:23" x14ac:dyDescent="0.55000000000000004">
      <c r="W94" s="3"/>
    </row>
    <row r="95" spans="23:23" x14ac:dyDescent="0.55000000000000004">
      <c r="W95" s="3"/>
    </row>
    <row r="96" spans="23:23" x14ac:dyDescent="0.55000000000000004">
      <c r="W96" s="3"/>
    </row>
    <row r="97" spans="23:23" x14ac:dyDescent="0.55000000000000004">
      <c r="W97" s="3"/>
    </row>
    <row r="98" spans="23:23" x14ac:dyDescent="0.55000000000000004">
      <c r="W98" s="3"/>
    </row>
    <row r="99" spans="23:23" x14ac:dyDescent="0.55000000000000004">
      <c r="W9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EE4C-01E6-4EEF-9E20-2EDEC8DE01B3}">
  <dimension ref="A1:AI99"/>
  <sheetViews>
    <sheetView tabSelected="1" zoomScale="85" zoomScaleNormal="85" workbookViewId="0">
      <pane ySplit="2" topLeftCell="A3" activePane="bottomLeft" state="frozen"/>
      <selection pane="bottomLeft" activeCell="R3" sqref="R3"/>
    </sheetView>
  </sheetViews>
  <sheetFormatPr defaultRowHeight="14.4" x14ac:dyDescent="0.55000000000000004"/>
  <cols>
    <col min="1" max="5" width="8.7890625" style="6"/>
    <col min="6" max="6" width="19.5234375" style="6" bestFit="1" customWidth="1"/>
    <col min="7" max="10" width="8.7890625" style="6"/>
    <col min="11" max="11" width="8.7890625" style="2"/>
    <col min="12" max="12" width="11.7890625" style="2" bestFit="1" customWidth="1"/>
    <col min="13" max="15" width="8.7890625" style="2"/>
    <col min="16" max="17" width="8.7890625" style="10"/>
    <col min="18" max="20" width="8.7890625" style="3"/>
    <col min="21" max="21" width="16.7890625" style="10" customWidth="1"/>
    <col min="22" max="22" width="16.7890625" style="5" customWidth="1"/>
    <col min="23" max="23" width="16.5234375" style="12" bestFit="1" customWidth="1"/>
    <col min="24" max="31" width="8.7890625" style="13"/>
    <col min="33" max="33" width="17.20703125" customWidth="1"/>
    <col min="34" max="34" width="42.89453125" bestFit="1" customWidth="1"/>
  </cols>
  <sheetData>
    <row r="1" spans="1:35" x14ac:dyDescent="0.55000000000000004">
      <c r="K1" s="6"/>
      <c r="M1" s="2" t="s">
        <v>24</v>
      </c>
      <c r="P1" s="10" t="s">
        <v>27</v>
      </c>
      <c r="V1" s="3"/>
      <c r="W1" s="12" t="s">
        <v>23</v>
      </c>
    </row>
    <row r="2" spans="1:35" x14ac:dyDescent="0.55000000000000004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30</v>
      </c>
      <c r="G2" s="7" t="s">
        <v>5</v>
      </c>
      <c r="H2" s="7" t="s">
        <v>39</v>
      </c>
      <c r="I2" s="7" t="s">
        <v>6</v>
      </c>
      <c r="J2" s="7" t="s">
        <v>43</v>
      </c>
      <c r="K2" s="7" t="s">
        <v>40</v>
      </c>
      <c r="L2" s="2" t="s">
        <v>38</v>
      </c>
      <c r="M2" s="2" t="s">
        <v>8</v>
      </c>
      <c r="N2" s="2" t="s">
        <v>7</v>
      </c>
      <c r="O2" s="2" t="s">
        <v>44</v>
      </c>
      <c r="P2" s="10" t="s">
        <v>41</v>
      </c>
      <c r="Q2" s="10" t="s">
        <v>28</v>
      </c>
      <c r="R2" s="3" t="s">
        <v>31</v>
      </c>
      <c r="S2" s="3" t="s">
        <v>29</v>
      </c>
      <c r="T2" s="3" t="s">
        <v>42</v>
      </c>
      <c r="U2" s="10" t="s">
        <v>45</v>
      </c>
      <c r="V2" s="3" t="s">
        <v>46</v>
      </c>
      <c r="W2" s="12" t="s">
        <v>47</v>
      </c>
      <c r="X2" s="13" t="s">
        <v>48</v>
      </c>
      <c r="Y2" s="13" t="s">
        <v>52</v>
      </c>
      <c r="Z2" s="13" t="s">
        <v>53</v>
      </c>
      <c r="AA2" s="13" t="s">
        <v>54</v>
      </c>
      <c r="AG2" t="s">
        <v>49</v>
      </c>
      <c r="AH2" t="s">
        <v>11</v>
      </c>
      <c r="AI2" t="s">
        <v>13</v>
      </c>
    </row>
    <row r="3" spans="1:35" x14ac:dyDescent="0.55000000000000004">
      <c r="A3" s="7">
        <v>2006</v>
      </c>
      <c r="B3" s="7">
        <v>7</v>
      </c>
      <c r="C3" s="7">
        <v>170</v>
      </c>
      <c r="D3" s="7">
        <v>15.44</v>
      </c>
      <c r="E3" s="7">
        <v>15.44</v>
      </c>
      <c r="F3" s="7">
        <f>E3/$E$62*100</f>
        <v>1.7322622627114845</v>
      </c>
      <c r="G3" s="7">
        <v>21.803935603295699</v>
      </c>
      <c r="H3" s="8">
        <v>2</v>
      </c>
      <c r="I3" s="7">
        <v>30.444666666666699</v>
      </c>
      <c r="J3" s="7">
        <v>1.5944806932765601</v>
      </c>
      <c r="K3" s="7">
        <v>0.72658275803433703</v>
      </c>
      <c r="L3" s="2">
        <f>$AI$3*H3</f>
        <v>0.88</v>
      </c>
      <c r="M3" s="2">
        <f>IF($AI$5*(H3*1/J3)^$AI$6&gt;1,1,$AI$5*(H3*1/J3)^$AI$6)</f>
        <v>1</v>
      </c>
      <c r="N3" s="2">
        <f t="shared" ref="N3:N62" si="0">IF(L3-M3&gt;0,L3-M3,0)</f>
        <v>0</v>
      </c>
      <c r="O3" s="2">
        <f>N3</f>
        <v>0</v>
      </c>
      <c r="P3" s="11">
        <f t="shared" ref="P3:P62" si="1">$AI$7+($AI$8-$AI$7)*((1-EXP(-E3*$AI$9)))</f>
        <v>0.30014957345703014</v>
      </c>
      <c r="Q3" s="11">
        <f>P3-$AI$7</f>
        <v>0.10014957345703013</v>
      </c>
      <c r="R3" s="4">
        <f>1/(1+EXP(-$AI$10*(F3-$AI$11)))</f>
        <v>7.9486420625168776E-3</v>
      </c>
      <c r="S3" s="4">
        <f t="shared" ref="S3:S62" si="2">Q3-$AI$12*R3*(1-K3)</f>
        <v>0.10014522686544991</v>
      </c>
      <c r="T3" s="4">
        <f>$AI$7+S3</f>
        <v>0.30014522686544992</v>
      </c>
      <c r="U3" s="10">
        <f>J3/(1-P3)</f>
        <v>2.2783163841919314</v>
      </c>
      <c r="V3" s="3">
        <f t="shared" ref="V3:V62" si="3">J3/(1-T3)</f>
        <v>2.2783022342408374</v>
      </c>
      <c r="W3" s="12">
        <f>(100*O3)/($AI$4*U3)</f>
        <v>0</v>
      </c>
      <c r="X3" s="13">
        <f t="shared" ref="X3:X34" si="4">(100*O3)/($AI$4*V3)</f>
        <v>0</v>
      </c>
      <c r="Y3" s="13">
        <v>0</v>
      </c>
      <c r="Z3" s="13">
        <f>W3*M3</f>
        <v>0</v>
      </c>
      <c r="AA3" s="13">
        <f>W3/U3*(W3)</f>
        <v>0</v>
      </c>
      <c r="AB3" s="13">
        <f>Y3-Z3-AA3</f>
        <v>0</v>
      </c>
      <c r="AG3" s="1" t="s">
        <v>12</v>
      </c>
      <c r="AH3" t="s">
        <v>10</v>
      </c>
      <c r="AI3">
        <v>0.44</v>
      </c>
    </row>
    <row r="4" spans="1:35" x14ac:dyDescent="0.55000000000000004">
      <c r="A4" s="7">
        <v>2006</v>
      </c>
      <c r="B4" s="7">
        <v>7</v>
      </c>
      <c r="C4" s="7">
        <v>171</v>
      </c>
      <c r="D4" s="7">
        <v>15</v>
      </c>
      <c r="E4" s="7">
        <f>D4+E3</f>
        <v>30.439999999999998</v>
      </c>
      <c r="F4" s="7">
        <f t="shared" ref="F4:F62" si="5">E4/$E$62*100</f>
        <v>3.4151595386617615</v>
      </c>
      <c r="G4" s="7">
        <v>19.897820286461201</v>
      </c>
      <c r="H4" s="8">
        <v>2.2977919205443205</v>
      </c>
      <c r="I4" s="7">
        <v>31.444666666666699</v>
      </c>
      <c r="J4" s="7">
        <v>6.8389265373402699</v>
      </c>
      <c r="K4" s="7">
        <v>0.688137903260437</v>
      </c>
      <c r="L4" s="2">
        <f t="shared" ref="L4:L62" si="6">$AI$3*H4</f>
        <v>1.0110284450395011</v>
      </c>
      <c r="M4" s="2">
        <f t="shared" ref="M4:M62" si="7">IF($AI$5*(H4*1/J4)^$AI$6&gt;1,1,$AI$5*(H4*1/J4)^$AI$6)</f>
        <v>0.9075257241644753</v>
      </c>
      <c r="N4" s="2">
        <f>IF(L4-M4&gt;0,L4-M4,0)</f>
        <v>0.10350272087502577</v>
      </c>
      <c r="O4" s="2">
        <f>N4+O3</f>
        <v>0.10350272087502577</v>
      </c>
      <c r="P4" s="11">
        <f t="shared" si="1"/>
        <v>0.38370395321249268</v>
      </c>
      <c r="Q4" s="11">
        <f>(P4-$AI$7)-(P3-$AI$7)</f>
        <v>8.3554379755462538E-2</v>
      </c>
      <c r="R4" s="4">
        <f t="shared" ref="R3:R62" si="8">1/(1+EXP(-$AI$10*(F4-$AI$11)))</f>
        <v>9.391782171142924E-3</v>
      </c>
      <c r="S4" s="4">
        <f t="shared" si="2"/>
        <v>8.3548521873702514E-2</v>
      </c>
      <c r="T4" s="4">
        <f>T3+S4</f>
        <v>0.38369374873915241</v>
      </c>
      <c r="U4" s="10">
        <f t="shared" ref="U4:U62" si="9">J4/(1-P4)</f>
        <v>11.096820388494658</v>
      </c>
      <c r="V4" s="3">
        <f t="shared" si="3"/>
        <v>11.096636653204641</v>
      </c>
      <c r="W4" s="12">
        <f>(O4*100)/($AI$4*U4)</f>
        <v>2.2207717262680911</v>
      </c>
      <c r="X4" s="13">
        <f t="shared" si="4"/>
        <v>2.2208084972420301</v>
      </c>
      <c r="Y4" s="13">
        <f>((100/$AI$4)*($AI$3/U4))*H4</f>
        <v>21.692795766282867</v>
      </c>
      <c r="Z4" s="13">
        <f>W4*M4</f>
        <v>2.0154074690854413</v>
      </c>
      <c r="AA4" s="13">
        <f>W4/U4*(W4-W3)</f>
        <v>0.44443605352981524</v>
      </c>
      <c r="AB4" s="13">
        <f>Y4-Z4-AA4</f>
        <v>19.232952243667608</v>
      </c>
      <c r="AC4" s="13">
        <f>AB4</f>
        <v>19.232952243667608</v>
      </c>
      <c r="AG4" s="1" t="s">
        <v>25</v>
      </c>
      <c r="AH4" t="s">
        <v>26</v>
      </c>
      <c r="AI4">
        <v>0.42</v>
      </c>
    </row>
    <row r="5" spans="1:35" x14ac:dyDescent="0.55000000000000004">
      <c r="A5" s="7">
        <v>2006</v>
      </c>
      <c r="B5" s="7">
        <v>7</v>
      </c>
      <c r="C5" s="7">
        <v>172</v>
      </c>
      <c r="D5" s="7">
        <v>14.96</v>
      </c>
      <c r="E5" s="7">
        <f t="shared" ref="E5:E62" si="10">D5+E4</f>
        <v>45.4</v>
      </c>
      <c r="F5" s="7">
        <f t="shared" si="5"/>
        <v>5.0935690885428366</v>
      </c>
      <c r="G5" s="7">
        <v>21.491697062781899</v>
      </c>
      <c r="H5" s="8">
        <v>6.2737773607529403</v>
      </c>
      <c r="I5" s="7">
        <v>32.442</v>
      </c>
      <c r="J5" s="7">
        <v>8.0139161415477407</v>
      </c>
      <c r="K5" s="7">
        <v>0.64202279782479799</v>
      </c>
      <c r="L5" s="2">
        <f t="shared" si="6"/>
        <v>2.7604620387312937</v>
      </c>
      <c r="M5" s="2">
        <f t="shared" si="7"/>
        <v>1</v>
      </c>
      <c r="N5" s="2">
        <f t="shared" si="0"/>
        <v>1.7604620387312937</v>
      </c>
      <c r="O5" s="2">
        <f>N5+O4</f>
        <v>1.8639647596063194</v>
      </c>
      <c r="P5" s="11">
        <f t="shared" si="1"/>
        <v>0.4554420867278503</v>
      </c>
      <c r="Q5" s="11">
        <f t="shared" ref="Q5:Q62" si="11">(P5-$AI$7)-(P4-$AI$7)</f>
        <v>7.1738133515357627E-2</v>
      </c>
      <c r="R5" s="4">
        <f t="shared" si="8"/>
        <v>1.1089083567717635E-2</v>
      </c>
      <c r="S5" s="4">
        <f t="shared" si="2"/>
        <v>7.1730194237137113E-2</v>
      </c>
      <c r="T5" s="4">
        <f>T4+S5</f>
        <v>0.45542394297628952</v>
      </c>
      <c r="U5" s="10">
        <f t="shared" si="9"/>
        <v>14.716370740797014</v>
      </c>
      <c r="V5" s="3">
        <f t="shared" si="3"/>
        <v>14.715880432471566</v>
      </c>
      <c r="W5" s="12">
        <f t="shared" ref="W5:W62" si="12">(O5*100)/($AI$4*U5)</f>
        <v>30.156968797292226</v>
      </c>
      <c r="X5" s="13">
        <f t="shared" si="4"/>
        <v>30.15797357664875</v>
      </c>
      <c r="Y5" s="13">
        <f t="shared" ref="Y5:Y62" si="13">((100/$AI$4)*($AI$3/U5))*H5</f>
        <v>44.661341980366423</v>
      </c>
      <c r="Z5" s="13">
        <f>W5*M5</f>
        <v>30.156968797292226</v>
      </c>
      <c r="AA5" s="13">
        <f t="shared" ref="AA5:AA62" si="14">W5/U5*(W5-W4)</f>
        <v>57.247200293097158</v>
      </c>
      <c r="AB5" s="13">
        <f>Y5-Z5-AA5</f>
        <v>-42.742827110022958</v>
      </c>
      <c r="AC5" s="13">
        <f>AC4+AB5</f>
        <v>-23.50987486635535</v>
      </c>
      <c r="AG5" t="s">
        <v>9</v>
      </c>
      <c r="AH5" t="s">
        <v>14</v>
      </c>
      <c r="AI5">
        <v>4</v>
      </c>
    </row>
    <row r="6" spans="1:35" x14ac:dyDescent="0.55000000000000004">
      <c r="A6" s="7">
        <v>2006</v>
      </c>
      <c r="B6" s="7">
        <v>7</v>
      </c>
      <c r="C6" s="7">
        <v>173</v>
      </c>
      <c r="D6" s="7">
        <v>15.66</v>
      </c>
      <c r="E6" s="7">
        <f t="shared" si="10"/>
        <v>61.06</v>
      </c>
      <c r="F6" s="7">
        <f t="shared" si="5"/>
        <v>6.8505138446349259</v>
      </c>
      <c r="G6" s="7">
        <v>21.707769859290799</v>
      </c>
      <c r="H6" s="8">
        <v>9.8290031692209983</v>
      </c>
      <c r="I6" s="7">
        <v>33.485999999999997</v>
      </c>
      <c r="J6" s="7">
        <v>9.7461628724363401</v>
      </c>
      <c r="K6" s="7">
        <v>0.77924059087070296</v>
      </c>
      <c r="L6" s="2">
        <f t="shared" si="6"/>
        <v>4.3247613944572389</v>
      </c>
      <c r="M6" s="2">
        <f t="shared" si="7"/>
        <v>1</v>
      </c>
      <c r="N6" s="2">
        <f t="shared" si="0"/>
        <v>3.3247613944572389</v>
      </c>
      <c r="O6" s="2">
        <f t="shared" ref="O6:O62" si="15">N6+O5</f>
        <v>5.1887261540635583</v>
      </c>
      <c r="P6" s="11">
        <f t="shared" si="1"/>
        <v>0.5198825305643423</v>
      </c>
      <c r="Q6" s="11">
        <f t="shared" si="11"/>
        <v>6.4440443836492001E-2</v>
      </c>
      <c r="R6" s="4">
        <f t="shared" si="8"/>
        <v>1.3190910320991001E-2</v>
      </c>
      <c r="S6" s="4">
        <f t="shared" si="2"/>
        <v>6.4434619801355328E-2</v>
      </c>
      <c r="T6" s="4">
        <f t="shared" ref="T6:T62" si="16">T5+S6</f>
        <v>0.51985856277764486</v>
      </c>
      <c r="U6" s="10">
        <f t="shared" si="9"/>
        <v>20.299538119061214</v>
      </c>
      <c r="V6" s="3">
        <f t="shared" si="3"/>
        <v>20.298524803063099</v>
      </c>
      <c r="W6" s="12">
        <f t="shared" si="12"/>
        <v>60.859068901804442</v>
      </c>
      <c r="X6" s="13">
        <f t="shared" si="4"/>
        <v>60.862107027419327</v>
      </c>
      <c r="Y6" s="13">
        <f t="shared" si="13"/>
        <v>50.725543008857919</v>
      </c>
      <c r="Z6" s="13">
        <f>W6*M6</f>
        <v>60.859068901804442</v>
      </c>
      <c r="AA6" s="13">
        <f>W6/U6*(W6-W5)</f>
        <v>92.046489665500744</v>
      </c>
      <c r="AB6" s="13">
        <f t="shared" ref="AB6:AB9" si="17">Y6-Z6-AA6</f>
        <v>-102.18001555844727</v>
      </c>
      <c r="AC6" s="13">
        <f t="shared" ref="AC6:AC62" si="18">AC5+AB6</f>
        <v>-125.68989042480261</v>
      </c>
      <c r="AG6" s="1" t="s">
        <v>15</v>
      </c>
      <c r="AH6" t="s">
        <v>16</v>
      </c>
      <c r="AI6">
        <v>1.36</v>
      </c>
    </row>
    <row r="7" spans="1:35" x14ac:dyDescent="0.55000000000000004">
      <c r="A7" s="7">
        <v>2006</v>
      </c>
      <c r="B7" s="7">
        <v>7</v>
      </c>
      <c r="C7" s="7">
        <v>174</v>
      </c>
      <c r="D7" s="7">
        <v>15.89</v>
      </c>
      <c r="E7" s="7">
        <f t="shared" si="10"/>
        <v>76.95</v>
      </c>
      <c r="F7" s="7">
        <f t="shared" si="5"/>
        <v>8.6332630256249203</v>
      </c>
      <c r="G7" s="7">
        <v>19.409570445631498</v>
      </c>
      <c r="H7" s="8">
        <v>10.183964039289801</v>
      </c>
      <c r="I7" s="7">
        <v>34.545333333333303</v>
      </c>
      <c r="J7" s="7">
        <v>15.9594031120472</v>
      </c>
      <c r="K7" s="7">
        <v>0.72015314716240397</v>
      </c>
      <c r="L7" s="2">
        <f t="shared" si="6"/>
        <v>4.4809441772875127</v>
      </c>
      <c r="M7" s="2">
        <f t="shared" si="7"/>
        <v>1</v>
      </c>
      <c r="N7" s="2">
        <f t="shared" si="0"/>
        <v>3.4809441772875127</v>
      </c>
      <c r="O7" s="2">
        <f t="shared" si="15"/>
        <v>8.669670331351071</v>
      </c>
      <c r="P7" s="11">
        <f t="shared" si="1"/>
        <v>0.57572875708783489</v>
      </c>
      <c r="Q7" s="11">
        <f t="shared" si="11"/>
        <v>5.5846226523492581E-2</v>
      </c>
      <c r="R7" s="4">
        <f t="shared" si="8"/>
        <v>1.5724687810044286E-2</v>
      </c>
      <c r="S7" s="4">
        <f t="shared" si="2"/>
        <v>5.583742551470159E-2</v>
      </c>
      <c r="T7" s="4">
        <f t="shared" si="16"/>
        <v>0.57569598829234647</v>
      </c>
      <c r="U7" s="10">
        <f t="shared" si="9"/>
        <v>37.616037802852453</v>
      </c>
      <c r="V7" s="3">
        <f t="shared" si="3"/>
        <v>37.613132734279368</v>
      </c>
      <c r="W7" s="12">
        <f t="shared" si="12"/>
        <v>54.875721695327641</v>
      </c>
      <c r="X7" s="13">
        <f t="shared" si="4"/>
        <v>54.879960048342497</v>
      </c>
      <c r="Y7" s="13">
        <f t="shared" si="13"/>
        <v>28.362675419840148</v>
      </c>
      <c r="Z7" s="13">
        <f t="shared" ref="Z7:Z62" si="19">W7*M7</f>
        <v>54.875721695327641</v>
      </c>
      <c r="AA7" s="13">
        <f t="shared" si="14"/>
        <v>-8.728736870958766</v>
      </c>
      <c r="AB7" s="13">
        <f>Y7-Z7-AA7</f>
        <v>-17.784309404528727</v>
      </c>
      <c r="AC7" s="13">
        <f>AC6+AB7</f>
        <v>-143.47419982933133</v>
      </c>
      <c r="AG7" s="1" t="s">
        <v>17</v>
      </c>
      <c r="AH7" t="s">
        <v>19</v>
      </c>
      <c r="AI7">
        <v>0.2</v>
      </c>
    </row>
    <row r="8" spans="1:35" x14ac:dyDescent="0.55000000000000004">
      <c r="A8" s="7">
        <v>2006</v>
      </c>
      <c r="B8" s="7">
        <v>7</v>
      </c>
      <c r="C8" s="7">
        <v>175</v>
      </c>
      <c r="D8" s="7">
        <v>15.97</v>
      </c>
      <c r="E8" s="7">
        <f t="shared" si="10"/>
        <v>92.92</v>
      </c>
      <c r="F8" s="7">
        <f t="shared" si="5"/>
        <v>10.424987658753313</v>
      </c>
      <c r="G8" s="7">
        <v>18.102936793385901</v>
      </c>
      <c r="H8" s="8">
        <v>12.241054344665798</v>
      </c>
      <c r="I8" s="7">
        <v>35.61</v>
      </c>
      <c r="J8" s="7">
        <v>23.545754635859002</v>
      </c>
      <c r="K8" s="7">
        <v>0.71811892574707503</v>
      </c>
      <c r="L8" s="2">
        <f t="shared" si="6"/>
        <v>5.3860639116529514</v>
      </c>
      <c r="M8" s="2">
        <f t="shared" si="7"/>
        <v>1</v>
      </c>
      <c r="N8" s="2">
        <f t="shared" si="0"/>
        <v>4.3860639116529514</v>
      </c>
      <c r="O8" s="2">
        <f t="shared" si="15"/>
        <v>13.055734243004022</v>
      </c>
      <c r="P8" s="11">
        <f t="shared" si="1"/>
        <v>0.62359136425846728</v>
      </c>
      <c r="Q8" s="11">
        <f t="shared" si="11"/>
        <v>4.7862607170632399E-2</v>
      </c>
      <c r="R8" s="4">
        <f t="shared" si="8"/>
        <v>1.8752433947274164E-2</v>
      </c>
      <c r="S8" s="4">
        <f t="shared" si="2"/>
        <v>4.7852035258180568E-2</v>
      </c>
      <c r="T8" s="4">
        <f t="shared" si="16"/>
        <v>0.62354802355052708</v>
      </c>
      <c r="U8" s="10">
        <f t="shared" si="9"/>
        <v>62.553704671183709</v>
      </c>
      <c r="V8" s="3">
        <f t="shared" si="3"/>
        <v>62.546502897745562</v>
      </c>
      <c r="W8" s="12">
        <f t="shared" si="12"/>
        <v>49.693430140328296</v>
      </c>
      <c r="X8" s="13">
        <f t="shared" si="4"/>
        <v>49.699151976220868</v>
      </c>
      <c r="Y8" s="13">
        <f t="shared" si="13"/>
        <v>20.500722957691327</v>
      </c>
      <c r="Z8" s="13">
        <f t="shared" si="19"/>
        <v>49.693430140328296</v>
      </c>
      <c r="AA8" s="13">
        <f t="shared" si="14"/>
        <v>-4.1168759661617029</v>
      </c>
      <c r="AB8" s="13">
        <f t="shared" si="17"/>
        <v>-25.075831216475265</v>
      </c>
      <c r="AC8" s="13">
        <f t="shared" si="18"/>
        <v>-168.55003104580658</v>
      </c>
      <c r="AG8" s="1" t="s">
        <v>18</v>
      </c>
      <c r="AH8" t="s">
        <v>20</v>
      </c>
      <c r="AI8">
        <v>0.9</v>
      </c>
    </row>
    <row r="9" spans="1:35" x14ac:dyDescent="0.55000000000000004">
      <c r="A9" s="7">
        <v>2006</v>
      </c>
      <c r="B9" s="7">
        <v>7</v>
      </c>
      <c r="C9" s="7">
        <v>176</v>
      </c>
      <c r="D9" s="7">
        <v>15.64</v>
      </c>
      <c r="E9" s="7">
        <f t="shared" si="10"/>
        <v>108.56</v>
      </c>
      <c r="F9" s="7">
        <f t="shared" si="5"/>
        <v>12.179688551810802</v>
      </c>
      <c r="G9" s="7">
        <v>20.037409344990401</v>
      </c>
      <c r="H9" s="8">
        <v>6.9956209879280991</v>
      </c>
      <c r="I9" s="7">
        <v>36.652666666666697</v>
      </c>
      <c r="J9" s="7">
        <v>29.863982750247299</v>
      </c>
      <c r="K9" s="7">
        <v>0.67346122827221</v>
      </c>
      <c r="L9" s="2">
        <f t="shared" si="6"/>
        <v>3.0780732346883637</v>
      </c>
      <c r="M9" s="2">
        <f t="shared" si="7"/>
        <v>0.55567750226139334</v>
      </c>
      <c r="N9" s="2">
        <f t="shared" si="0"/>
        <v>2.5223957324269701</v>
      </c>
      <c r="O9" s="2">
        <f t="shared" si="15"/>
        <v>15.578129975430992</v>
      </c>
      <c r="P9" s="11">
        <f t="shared" si="1"/>
        <v>0.66361062605666554</v>
      </c>
      <c r="Q9" s="11">
        <f t="shared" si="11"/>
        <v>4.0019261798198258E-2</v>
      </c>
      <c r="R9" s="4">
        <f t="shared" si="8"/>
        <v>2.2269171125257635E-2</v>
      </c>
      <c r="S9" s="4">
        <f t="shared" si="2"/>
        <v>4.0004718302624982E-2</v>
      </c>
      <c r="T9" s="4">
        <f t="shared" si="16"/>
        <v>0.66355274185315205</v>
      </c>
      <c r="U9" s="10">
        <f t="shared" si="9"/>
        <v>88.778020542580975</v>
      </c>
      <c r="V9" s="3">
        <f t="shared" si="3"/>
        <v>88.76274669241819</v>
      </c>
      <c r="W9" s="12">
        <f t="shared" si="12"/>
        <v>41.779243814067769</v>
      </c>
      <c r="X9" s="13">
        <f t="shared" si="4"/>
        <v>41.78643297769451</v>
      </c>
      <c r="Y9" s="13">
        <f t="shared" si="13"/>
        <v>8.2551353950969641</v>
      </c>
      <c r="Z9" s="13">
        <f>W9*M9</f>
        <v>23.215785848970945</v>
      </c>
      <c r="AA9" s="13">
        <f t="shared" si="14"/>
        <v>-3.7244434838036224</v>
      </c>
      <c r="AB9" s="13">
        <f t="shared" si="17"/>
        <v>-11.236206970070359</v>
      </c>
      <c r="AC9" s="13">
        <f t="shared" si="18"/>
        <v>-179.78623801587693</v>
      </c>
      <c r="AG9" s="1" t="s">
        <v>21</v>
      </c>
      <c r="AH9" t="s">
        <v>22</v>
      </c>
      <c r="AI9">
        <v>0.01</v>
      </c>
    </row>
    <row r="10" spans="1:35" x14ac:dyDescent="0.55000000000000004">
      <c r="A10" s="7">
        <v>2006</v>
      </c>
      <c r="B10" s="7">
        <v>7</v>
      </c>
      <c r="C10" s="7">
        <v>177</v>
      </c>
      <c r="D10" s="7">
        <v>14.73</v>
      </c>
      <c r="E10" s="7">
        <f t="shared" si="10"/>
        <v>123.29</v>
      </c>
      <c r="F10" s="7">
        <f t="shared" si="5"/>
        <v>13.832293676793975</v>
      </c>
      <c r="G10" s="7">
        <v>19.5815357709354</v>
      </c>
      <c r="H10" s="8">
        <v>8.8572301667508029</v>
      </c>
      <c r="I10" s="7">
        <v>37.634666666666703</v>
      </c>
      <c r="J10" s="7">
        <v>34.336263024345399</v>
      </c>
      <c r="K10" s="7">
        <v>0.62278840606191299</v>
      </c>
      <c r="L10" s="2">
        <f t="shared" si="6"/>
        <v>3.8971812733703532</v>
      </c>
      <c r="M10" s="2">
        <f t="shared" si="7"/>
        <v>0.63352106493555338</v>
      </c>
      <c r="N10" s="2">
        <f t="shared" si="0"/>
        <v>3.2636602084347999</v>
      </c>
      <c r="O10" s="2">
        <f t="shared" si="15"/>
        <v>18.84179018386579</v>
      </c>
      <c r="P10" s="11">
        <f t="shared" si="1"/>
        <v>0.69598769002396987</v>
      </c>
      <c r="Q10" s="11">
        <f t="shared" si="11"/>
        <v>3.2377063967304331E-2</v>
      </c>
      <c r="R10" s="4">
        <f t="shared" si="8"/>
        <v>2.6166238697431999E-2</v>
      </c>
      <c r="S10" s="4">
        <f t="shared" si="2"/>
        <v>3.2357323550091487E-2</v>
      </c>
      <c r="T10" s="4">
        <f t="shared" si="16"/>
        <v>0.69591006540324352</v>
      </c>
      <c r="U10" s="10">
        <f t="shared" si="9"/>
        <v>112.9436601664342</v>
      </c>
      <c r="V10" s="3">
        <f t="shared" si="3"/>
        <v>112.91482919313844</v>
      </c>
      <c r="W10" s="12">
        <f t="shared" si="12"/>
        <v>39.720162365530321</v>
      </c>
      <c r="X10" s="13">
        <f t="shared" si="4"/>
        <v>39.730304265833816</v>
      </c>
      <c r="Y10" s="13">
        <f t="shared" si="13"/>
        <v>8.2156032646370782</v>
      </c>
      <c r="Z10" s="13">
        <f t="shared" si="19"/>
        <v>25.16355956122386</v>
      </c>
      <c r="AA10" s="13">
        <f t="shared" si="14"/>
        <v>-0.72414024248228803</v>
      </c>
      <c r="AB10" s="13">
        <f t="shared" ref="AB10:AB11" si="20">Y10-Z10-AA10</f>
        <v>-16.223816054104493</v>
      </c>
      <c r="AC10" s="13">
        <f t="shared" si="18"/>
        <v>-196.01005406998144</v>
      </c>
      <c r="AG10" s="1" t="s">
        <v>33</v>
      </c>
      <c r="AH10" t="s">
        <v>32</v>
      </c>
      <c r="AI10">
        <v>0.1</v>
      </c>
    </row>
    <row r="11" spans="1:35" x14ac:dyDescent="0.55000000000000004">
      <c r="A11" s="7">
        <v>2006</v>
      </c>
      <c r="B11" s="7">
        <v>7</v>
      </c>
      <c r="C11" s="7">
        <v>178</v>
      </c>
      <c r="D11" s="7">
        <v>14.91</v>
      </c>
      <c r="E11" s="7">
        <f t="shared" si="10"/>
        <v>138.20000000000002</v>
      </c>
      <c r="F11" s="7">
        <f t="shared" si="5"/>
        <v>15.505093569088549</v>
      </c>
      <c r="G11" s="7">
        <v>20.435824700268601</v>
      </c>
      <c r="H11" s="8">
        <v>9.0969763925148044</v>
      </c>
      <c r="I11" s="7">
        <v>38.628666666666703</v>
      </c>
      <c r="J11" s="7">
        <v>37.140943663155298</v>
      </c>
      <c r="K11" s="7">
        <v>0.57212133557182598</v>
      </c>
      <c r="L11" s="2">
        <f t="shared" si="6"/>
        <v>4.002669612706514</v>
      </c>
      <c r="M11" s="2">
        <f t="shared" si="7"/>
        <v>0.59041857631456263</v>
      </c>
      <c r="N11" s="2">
        <f t="shared" si="0"/>
        <v>3.4122510363919512</v>
      </c>
      <c r="O11" s="2">
        <f t="shared" si="15"/>
        <v>22.25404122025774</v>
      </c>
      <c r="P11" s="11">
        <f t="shared" si="1"/>
        <v>0.72424687085716921</v>
      </c>
      <c r="Q11" s="11">
        <f t="shared" si="11"/>
        <v>2.8259180833199393E-2</v>
      </c>
      <c r="R11" s="4">
        <f t="shared" si="8"/>
        <v>3.0784053099556986E-2</v>
      </c>
      <c r="S11" s="4">
        <f t="shared" si="2"/>
        <v>2.8232837154147546E-2</v>
      </c>
      <c r="T11" s="4">
        <f t="shared" si="16"/>
        <v>0.72414290255739111</v>
      </c>
      <c r="U11" s="10">
        <f t="shared" si="9"/>
        <v>134.68911043224298</v>
      </c>
      <c r="V11" s="3">
        <f t="shared" si="3"/>
        <v>134.63834720033745</v>
      </c>
      <c r="W11" s="12">
        <f t="shared" si="12"/>
        <v>39.339343959688755</v>
      </c>
      <c r="X11" s="13">
        <f t="shared" si="4"/>
        <v>39.354176229112454</v>
      </c>
      <c r="Y11" s="13">
        <f t="shared" si="13"/>
        <v>7.075676507146869</v>
      </c>
      <c r="Z11" s="13">
        <f t="shared" si="19"/>
        <v>23.226679453828325</v>
      </c>
      <c r="AA11" s="13">
        <f>W11/U11*(W11-W10)</f>
        <v>-0.11122759817407933</v>
      </c>
      <c r="AB11" s="13">
        <f t="shared" si="20"/>
        <v>-16.039775348507376</v>
      </c>
      <c r="AC11" s="13">
        <f t="shared" si="18"/>
        <v>-212.0498294184888</v>
      </c>
      <c r="AG11" s="1" t="s">
        <v>35</v>
      </c>
      <c r="AH11" t="s">
        <v>34</v>
      </c>
      <c r="AI11">
        <v>50</v>
      </c>
    </row>
    <row r="12" spans="1:35" x14ac:dyDescent="0.55000000000000004">
      <c r="A12" s="7">
        <v>2006</v>
      </c>
      <c r="B12" s="7">
        <v>7</v>
      </c>
      <c r="C12" s="7">
        <v>179</v>
      </c>
      <c r="D12" s="7">
        <v>12.43</v>
      </c>
      <c r="E12" s="7">
        <f t="shared" si="10"/>
        <v>150.63000000000002</v>
      </c>
      <c r="F12" s="7">
        <f t="shared" si="5"/>
        <v>16.899654445092679</v>
      </c>
      <c r="G12" s="7">
        <v>21.866005387055701</v>
      </c>
      <c r="H12" s="8">
        <v>8.390561145018296</v>
      </c>
      <c r="I12" s="7">
        <v>39.457333333333303</v>
      </c>
      <c r="J12" s="7">
        <v>37.140943663155298</v>
      </c>
      <c r="K12" s="7">
        <v>0.52467345175996505</v>
      </c>
      <c r="L12" s="2">
        <f t="shared" si="6"/>
        <v>3.6918469038080501</v>
      </c>
      <c r="M12" s="2">
        <f t="shared" si="7"/>
        <v>0.52895139904812716</v>
      </c>
      <c r="N12" s="2">
        <f t="shared" si="0"/>
        <v>3.162895504759923</v>
      </c>
      <c r="O12" s="2">
        <f t="shared" si="15"/>
        <v>25.416936725017663</v>
      </c>
      <c r="P12" s="11">
        <f t="shared" si="1"/>
        <v>0.74478979878868135</v>
      </c>
      <c r="Q12" s="11">
        <f t="shared" si="11"/>
        <v>2.0542927931512134E-2</v>
      </c>
      <c r="R12" s="4">
        <f t="shared" si="8"/>
        <v>3.5228544732512412E-2</v>
      </c>
      <c r="S12" s="4">
        <f t="shared" si="2"/>
        <v>2.0509437806377685E-2</v>
      </c>
      <c r="T12" s="4">
        <f t="shared" si="16"/>
        <v>0.74465234036376882</v>
      </c>
      <c r="U12" s="10">
        <f t="shared" si="9"/>
        <v>145.53079573963396</v>
      </c>
      <c r="V12" s="3">
        <f t="shared" si="3"/>
        <v>145.45245378816617</v>
      </c>
      <c r="W12" s="12">
        <f t="shared" si="12"/>
        <v>41.583305928056369</v>
      </c>
      <c r="X12" s="13">
        <f t="shared" si="4"/>
        <v>41.605703056809048</v>
      </c>
      <c r="Y12" s="13">
        <f t="shared" si="13"/>
        <v>6.040035465386759</v>
      </c>
      <c r="Z12" s="13">
        <f t="shared" si="19"/>
        <v>21.995547847691697</v>
      </c>
      <c r="AA12" s="13">
        <f t="shared" si="14"/>
        <v>0.64117945997145098</v>
      </c>
      <c r="AB12" s="13">
        <f t="shared" ref="AB12:AB62" si="21">Y12-Z12-AA12</f>
        <v>-16.596691842276389</v>
      </c>
      <c r="AC12" s="13">
        <f t="shared" si="18"/>
        <v>-228.64652126076518</v>
      </c>
      <c r="AG12" s="1" t="s">
        <v>36</v>
      </c>
      <c r="AH12" t="s">
        <v>37</v>
      </c>
      <c r="AI12">
        <v>2E-3</v>
      </c>
    </row>
    <row r="13" spans="1:35" x14ac:dyDescent="0.55000000000000004">
      <c r="A13" s="7">
        <v>2006</v>
      </c>
      <c r="B13" s="7">
        <v>7</v>
      </c>
      <c r="C13" s="7">
        <v>180</v>
      </c>
      <c r="D13" s="7">
        <v>10.199999999999999</v>
      </c>
      <c r="E13" s="7">
        <f t="shared" si="10"/>
        <v>160.83000000000001</v>
      </c>
      <c r="F13" s="7">
        <f t="shared" si="5"/>
        <v>18.044024592738868</v>
      </c>
      <c r="G13" s="7">
        <v>22.8489593243625</v>
      </c>
      <c r="H13" s="8">
        <v>8.8617779410387953</v>
      </c>
      <c r="I13" s="7">
        <v>40.137333333333302</v>
      </c>
      <c r="J13" s="7">
        <v>37.140943663155298</v>
      </c>
      <c r="K13" s="7">
        <v>0.675962305493646</v>
      </c>
      <c r="L13" s="2">
        <f t="shared" si="6"/>
        <v>3.89918229405707</v>
      </c>
      <c r="M13" s="2">
        <f t="shared" si="7"/>
        <v>0.56975530186358647</v>
      </c>
      <c r="N13" s="2">
        <f t="shared" si="0"/>
        <v>3.3294269921934836</v>
      </c>
      <c r="O13" s="2">
        <f t="shared" si="15"/>
        <v>28.746363717211146</v>
      </c>
      <c r="P13" s="11">
        <f t="shared" si="1"/>
        <v>0.75984060158570688</v>
      </c>
      <c r="Q13" s="11">
        <f t="shared" si="11"/>
        <v>1.5050802797025531E-2</v>
      </c>
      <c r="R13" s="4">
        <f t="shared" si="8"/>
        <v>3.933173165832933E-2</v>
      </c>
      <c r="S13" s="4">
        <f t="shared" si="2"/>
        <v>1.5025312869730516E-2</v>
      </c>
      <c r="T13" s="4">
        <f t="shared" si="16"/>
        <v>0.75967765323349934</v>
      </c>
      <c r="U13" s="10">
        <f t="shared" si="9"/>
        <v>154.65121876714716</v>
      </c>
      <c r="V13" s="3">
        <f t="shared" si="3"/>
        <v>154.54635893366077</v>
      </c>
      <c r="W13" s="12">
        <f t="shared" si="12"/>
        <v>44.256827512798523</v>
      </c>
      <c r="X13" s="13">
        <f t="shared" si="4"/>
        <v>44.286855807192829</v>
      </c>
      <c r="Y13" s="13">
        <f t="shared" si="13"/>
        <v>6.0030353726347201</v>
      </c>
      <c r="Z13" s="13">
        <f t="shared" si="19"/>
        <v>25.215562119079202</v>
      </c>
      <c r="AA13" s="13">
        <f t="shared" si="14"/>
        <v>0.76508665480244209</v>
      </c>
      <c r="AB13" s="13">
        <f t="shared" si="21"/>
        <v>-19.977613401246924</v>
      </c>
      <c r="AC13" s="13">
        <f t="shared" si="18"/>
        <v>-248.6241346620121</v>
      </c>
      <c r="AG13" s="1" t="s">
        <v>50</v>
      </c>
      <c r="AH13" t="s">
        <v>51</v>
      </c>
      <c r="AI13">
        <v>5</v>
      </c>
    </row>
    <row r="14" spans="1:35" x14ac:dyDescent="0.55000000000000004">
      <c r="A14" s="7">
        <v>2006</v>
      </c>
      <c r="B14" s="7">
        <v>7</v>
      </c>
      <c r="C14" s="7">
        <v>181</v>
      </c>
      <c r="D14" s="7">
        <v>14.87</v>
      </c>
      <c r="E14" s="7">
        <f t="shared" si="10"/>
        <v>175.70000000000002</v>
      </c>
      <c r="F14" s="7">
        <f t="shared" si="5"/>
        <v>19.712336758964241</v>
      </c>
      <c r="G14" s="7">
        <v>15.594053032141799</v>
      </c>
      <c r="H14" s="8">
        <v>8.5939795590330021</v>
      </c>
      <c r="I14" s="7">
        <v>41.128666666666703</v>
      </c>
      <c r="J14" s="7">
        <v>41.780060855667799</v>
      </c>
      <c r="K14" s="7">
        <v>0.62315829024916702</v>
      </c>
      <c r="L14" s="2">
        <f t="shared" si="6"/>
        <v>3.7813510059745208</v>
      </c>
      <c r="M14" s="2">
        <f t="shared" si="7"/>
        <v>0.46563576304081344</v>
      </c>
      <c r="N14" s="2">
        <f t="shared" si="0"/>
        <v>3.3157152429337073</v>
      </c>
      <c r="O14" s="2">
        <f t="shared" si="15"/>
        <v>32.062078960144852</v>
      </c>
      <c r="P14" s="11">
        <f t="shared" si="1"/>
        <v>0.77920675862616706</v>
      </c>
      <c r="Q14" s="11">
        <f t="shared" si="11"/>
        <v>1.9366157040460186E-2</v>
      </c>
      <c r="R14" s="4">
        <f t="shared" si="8"/>
        <v>4.6143095545008526E-2</v>
      </c>
      <c r="S14" s="4">
        <f t="shared" si="2"/>
        <v>1.9331379754423433E-2</v>
      </c>
      <c r="T14" s="4">
        <f t="shared" si="16"/>
        <v>0.77900903298792279</v>
      </c>
      <c r="U14" s="10">
        <f t="shared" si="9"/>
        <v>189.22708229518892</v>
      </c>
      <c r="V14" s="3">
        <f t="shared" si="3"/>
        <v>189.05777652615325</v>
      </c>
      <c r="W14" s="12">
        <f t="shared" si="12"/>
        <v>40.342155209767789</v>
      </c>
      <c r="X14" s="13">
        <f t="shared" si="4"/>
        <v>40.378282576427054</v>
      </c>
      <c r="Y14" s="13">
        <f t="shared" si="13"/>
        <v>4.7578901347994949</v>
      </c>
      <c r="Z14" s="13">
        <f t="shared" si="19"/>
        <v>18.784750223811152</v>
      </c>
      <c r="AA14" s="13">
        <f t="shared" si="14"/>
        <v>-0.83458623220689099</v>
      </c>
      <c r="AB14" s="13">
        <f t="shared" si="21"/>
        <v>-13.192273856804764</v>
      </c>
      <c r="AC14" s="13">
        <f t="shared" si="18"/>
        <v>-261.81640851881684</v>
      </c>
    </row>
    <row r="15" spans="1:35" x14ac:dyDescent="0.55000000000000004">
      <c r="A15" s="7">
        <v>2006</v>
      </c>
      <c r="B15" s="7">
        <v>7</v>
      </c>
      <c r="C15" s="7">
        <v>182</v>
      </c>
      <c r="D15" s="7">
        <v>16</v>
      </c>
      <c r="E15" s="7">
        <f t="shared" si="10"/>
        <v>191.70000000000002</v>
      </c>
      <c r="F15" s="7">
        <f t="shared" si="5"/>
        <v>21.507427186644538</v>
      </c>
      <c r="G15" s="7">
        <v>14.0618199869261</v>
      </c>
      <c r="H15" s="8">
        <v>9.6214718982032963</v>
      </c>
      <c r="I15" s="7">
        <v>42.195333333333302</v>
      </c>
      <c r="J15" s="7">
        <v>45.826867114077899</v>
      </c>
      <c r="K15" s="7">
        <v>0.56814494635313895</v>
      </c>
      <c r="L15" s="2">
        <f t="shared" si="6"/>
        <v>4.2334476352094503</v>
      </c>
      <c r="M15" s="2">
        <f t="shared" si="7"/>
        <v>0.47878994773941413</v>
      </c>
      <c r="N15" s="2">
        <f t="shared" si="0"/>
        <v>3.7546576874700364</v>
      </c>
      <c r="O15" s="2">
        <f t="shared" si="15"/>
        <v>35.816736647614889</v>
      </c>
      <c r="P15" s="11">
        <f t="shared" si="1"/>
        <v>0.79706678961419208</v>
      </c>
      <c r="Q15" s="11">
        <f t="shared" si="11"/>
        <v>1.7860030988025022E-2</v>
      </c>
      <c r="R15" s="4">
        <f t="shared" si="8"/>
        <v>5.4719721988004504E-2</v>
      </c>
      <c r="S15" s="4">
        <f t="shared" si="2"/>
        <v>1.7812769011075681E-2</v>
      </c>
      <c r="T15" s="4">
        <f t="shared" si="16"/>
        <v>0.79682180199899844</v>
      </c>
      <c r="U15" s="10">
        <f t="shared" si="9"/>
        <v>225.82241234420835</v>
      </c>
      <c r="V15" s="3">
        <f t="shared" si="3"/>
        <v>225.55012085426605</v>
      </c>
      <c r="W15" s="12">
        <f t="shared" si="12"/>
        <v>37.763277574547701</v>
      </c>
      <c r="X15" s="13">
        <f t="shared" si="4"/>
        <v>37.808866639527729</v>
      </c>
      <c r="Y15" s="13">
        <f t="shared" si="13"/>
        <v>4.4635238469268259</v>
      </c>
      <c r="Z15" s="13">
        <f t="shared" si="19"/>
        <v>18.080677696386683</v>
      </c>
      <c r="AA15" s="13">
        <f t="shared" si="14"/>
        <v>-0.43125423627645987</v>
      </c>
      <c r="AB15" s="13">
        <f t="shared" si="21"/>
        <v>-13.185899613183397</v>
      </c>
      <c r="AC15" s="13">
        <f t="shared" si="18"/>
        <v>-275.00230813200022</v>
      </c>
    </row>
    <row r="16" spans="1:35" x14ac:dyDescent="0.55000000000000004">
      <c r="A16" s="7">
        <v>2006</v>
      </c>
      <c r="B16" s="7">
        <v>7</v>
      </c>
      <c r="C16" s="7">
        <v>183</v>
      </c>
      <c r="D16" s="7">
        <v>15.8</v>
      </c>
      <c r="E16" s="7">
        <f t="shared" si="10"/>
        <v>207.50000000000003</v>
      </c>
      <c r="F16" s="7">
        <f t="shared" si="5"/>
        <v>23.280078983978829</v>
      </c>
      <c r="G16" s="7">
        <v>13.2227568245311</v>
      </c>
      <c r="H16" s="8">
        <v>8.8781915361020083</v>
      </c>
      <c r="I16" s="7">
        <v>43.248666666666701</v>
      </c>
      <c r="J16" s="7">
        <v>52.697629206198201</v>
      </c>
      <c r="K16" s="7">
        <v>0.50675150670588998</v>
      </c>
      <c r="L16" s="2">
        <f t="shared" si="6"/>
        <v>3.9064042758848836</v>
      </c>
      <c r="M16" s="2">
        <f t="shared" si="7"/>
        <v>0.35493224818543417</v>
      </c>
      <c r="N16" s="2">
        <f t="shared" si="0"/>
        <v>3.5514720276994494</v>
      </c>
      <c r="O16" s="2">
        <f t="shared" si="15"/>
        <v>39.368208675314335</v>
      </c>
      <c r="P16" s="11">
        <f t="shared" si="1"/>
        <v>0.81211050075476199</v>
      </c>
      <c r="Q16" s="11">
        <f t="shared" si="11"/>
        <v>1.5043711140569904E-2</v>
      </c>
      <c r="R16" s="4">
        <f t="shared" si="8"/>
        <v>6.4646407183470062E-2</v>
      </c>
      <c r="S16" s="4">
        <f t="shared" si="2"/>
        <v>1.4979937654689655E-2</v>
      </c>
      <c r="T16" s="4">
        <f t="shared" si="16"/>
        <v>0.81180173965368807</v>
      </c>
      <c r="U16" s="10">
        <f t="shared" si="9"/>
        <v>280.47139099251075</v>
      </c>
      <c r="V16" s="3">
        <f t="shared" si="3"/>
        <v>280.01124510517241</v>
      </c>
      <c r="W16" s="12">
        <f t="shared" si="12"/>
        <v>33.42010386429137</v>
      </c>
      <c r="X16" s="13">
        <f t="shared" si="4"/>
        <v>33.475023527756306</v>
      </c>
      <c r="Y16" s="13">
        <f t="shared" si="13"/>
        <v>3.3161894083803483</v>
      </c>
      <c r="Z16" s="13">
        <f t="shared" si="19"/>
        <v>11.861872599143652</v>
      </c>
      <c r="AA16" s="13">
        <f t="shared" si="14"/>
        <v>-0.51751915225215284</v>
      </c>
      <c r="AB16" s="13">
        <f t="shared" si="21"/>
        <v>-8.0281640385111519</v>
      </c>
      <c r="AC16" s="13">
        <f t="shared" si="18"/>
        <v>-283.03047217051136</v>
      </c>
    </row>
    <row r="17" spans="1:29" x14ac:dyDescent="0.55000000000000004">
      <c r="A17" s="7">
        <v>2006</v>
      </c>
      <c r="B17" s="7">
        <v>7</v>
      </c>
      <c r="C17" s="7">
        <v>184</v>
      </c>
      <c r="D17" s="7">
        <v>15.25</v>
      </c>
      <c r="E17" s="7">
        <f t="shared" si="10"/>
        <v>222.75000000000003</v>
      </c>
      <c r="F17" s="7">
        <f t="shared" si="5"/>
        <v>24.99102454786161</v>
      </c>
      <c r="G17" s="7">
        <v>13.0488668198553</v>
      </c>
      <c r="H17" s="8">
        <v>8.8625375436439953</v>
      </c>
      <c r="I17" s="7">
        <v>44.265333333333302</v>
      </c>
      <c r="J17" s="7">
        <v>58.666817349805001</v>
      </c>
      <c r="K17" s="7">
        <v>0.451467441401742</v>
      </c>
      <c r="L17" s="2">
        <f t="shared" si="6"/>
        <v>3.8995165192033578</v>
      </c>
      <c r="M17" s="2">
        <f t="shared" si="7"/>
        <v>0.30600262505616005</v>
      </c>
      <c r="N17" s="2">
        <f t="shared" si="0"/>
        <v>3.5935138941471978</v>
      </c>
      <c r="O17" s="2">
        <f t="shared" si="15"/>
        <v>42.961722569461536</v>
      </c>
      <c r="P17" s="11">
        <f t="shared" si="1"/>
        <v>0.82454168873762712</v>
      </c>
      <c r="Q17" s="11">
        <f t="shared" si="11"/>
        <v>1.2431187982865133E-2</v>
      </c>
      <c r="R17" s="4">
        <f t="shared" si="8"/>
        <v>7.5795282714361728E-2</v>
      </c>
      <c r="S17" s="4">
        <f t="shared" si="2"/>
        <v>1.2348035622151159E-2</v>
      </c>
      <c r="T17" s="4">
        <f t="shared" si="16"/>
        <v>0.82414977527583921</v>
      </c>
      <c r="U17" s="10">
        <f t="shared" si="9"/>
        <v>334.36328508871344</v>
      </c>
      <c r="V17" s="3">
        <f t="shared" si="3"/>
        <v>333.6180971154854</v>
      </c>
      <c r="W17" s="12">
        <f t="shared" si="12"/>
        <v>30.592418546921355</v>
      </c>
      <c r="X17" s="13">
        <f t="shared" si="4"/>
        <v>30.660751477809189</v>
      </c>
      <c r="Y17" s="13">
        <f t="shared" si="13"/>
        <v>2.7767890659696657</v>
      </c>
      <c r="Z17" s="13">
        <f t="shared" si="19"/>
        <v>9.3613603821746914</v>
      </c>
      <c r="AA17" s="13">
        <f>W17/U17*(W17-W16)</f>
        <v>-0.25871779769425318</v>
      </c>
      <c r="AB17" s="13">
        <f t="shared" si="21"/>
        <v>-6.3258535185107725</v>
      </c>
      <c r="AC17" s="13">
        <f t="shared" si="18"/>
        <v>-289.35632568902213</v>
      </c>
    </row>
    <row r="18" spans="1:29" x14ac:dyDescent="0.55000000000000004">
      <c r="A18" s="7">
        <v>2006</v>
      </c>
      <c r="B18" s="7">
        <v>7</v>
      </c>
      <c r="C18" s="7">
        <v>185</v>
      </c>
      <c r="D18" s="7">
        <v>14.63</v>
      </c>
      <c r="E18" s="7">
        <f t="shared" si="10"/>
        <v>237.38000000000002</v>
      </c>
      <c r="F18" s="7">
        <f t="shared" si="5"/>
        <v>26.632410357671777</v>
      </c>
      <c r="G18" s="7">
        <v>13.321531578650999</v>
      </c>
      <c r="H18" s="8">
        <v>7.2834009912460118</v>
      </c>
      <c r="I18" s="7">
        <v>45.240666666666698</v>
      </c>
      <c r="J18" s="7">
        <v>64.017209597638498</v>
      </c>
      <c r="K18" s="7">
        <v>0.400840697280611</v>
      </c>
      <c r="L18" s="2">
        <f t="shared" si="6"/>
        <v>3.2046964361482453</v>
      </c>
      <c r="M18" s="2">
        <f t="shared" si="7"/>
        <v>0.20809946576604788</v>
      </c>
      <c r="N18" s="2">
        <f t="shared" si="0"/>
        <v>2.9965969703821975</v>
      </c>
      <c r="O18" s="2">
        <f t="shared" si="15"/>
        <v>45.958319539843735</v>
      </c>
      <c r="P18" s="11">
        <f t="shared" si="1"/>
        <v>0.83481167848353866</v>
      </c>
      <c r="Q18" s="11">
        <f t="shared" si="11"/>
        <v>1.0269989745911534E-2</v>
      </c>
      <c r="R18" s="4">
        <f t="shared" si="8"/>
        <v>8.8124011100262523E-2</v>
      </c>
      <c r="S18" s="4">
        <f t="shared" si="2"/>
        <v>1.0164389103824197E-2</v>
      </c>
      <c r="T18" s="4">
        <f t="shared" si="16"/>
        <v>0.83431416437966344</v>
      </c>
      <c r="U18" s="10">
        <f t="shared" si="9"/>
        <v>387.54077170799906</v>
      </c>
      <c r="V18" s="3">
        <f t="shared" si="3"/>
        <v>386.37708140804352</v>
      </c>
      <c r="W18" s="12">
        <f t="shared" si="12"/>
        <v>28.235627918759882</v>
      </c>
      <c r="X18" s="13">
        <f t="shared" si="4"/>
        <v>28.320667968760969</v>
      </c>
      <c r="Y18" s="13">
        <f t="shared" si="13"/>
        <v>1.9688843515091974</v>
      </c>
      <c r="Z18" s="13">
        <f t="shared" si="19"/>
        <v>5.8758190854628376</v>
      </c>
      <c r="AA18" s="13">
        <f t="shared" si="14"/>
        <v>-0.17171216067383963</v>
      </c>
      <c r="AB18" s="13">
        <f t="shared" si="21"/>
        <v>-3.7352225732798008</v>
      </c>
      <c r="AC18" s="13">
        <f t="shared" si="18"/>
        <v>-293.09154826230196</v>
      </c>
    </row>
    <row r="19" spans="1:29" x14ac:dyDescent="0.55000000000000004">
      <c r="A19" s="7">
        <v>2006</v>
      </c>
      <c r="B19" s="7">
        <v>7</v>
      </c>
      <c r="C19" s="7">
        <v>186</v>
      </c>
      <c r="D19" s="7">
        <v>14.86</v>
      </c>
      <c r="E19" s="7">
        <f t="shared" si="10"/>
        <v>252.24</v>
      </c>
      <c r="F19" s="7">
        <f t="shared" si="5"/>
        <v>28.299600592379853</v>
      </c>
      <c r="G19" s="7">
        <v>14.5645593575749</v>
      </c>
      <c r="H19" s="8">
        <v>5.1836776950279955</v>
      </c>
      <c r="I19" s="7">
        <v>46.231333333333303</v>
      </c>
      <c r="J19" s="7">
        <v>69.418413422377597</v>
      </c>
      <c r="K19" s="7">
        <v>0.35391114914905097</v>
      </c>
      <c r="L19" s="2">
        <f t="shared" si="6"/>
        <v>2.280818185812318</v>
      </c>
      <c r="M19" s="2">
        <f t="shared" si="7"/>
        <v>0.11737134706265968</v>
      </c>
      <c r="N19" s="2">
        <f t="shared" si="0"/>
        <v>2.1634468387496582</v>
      </c>
      <c r="O19" s="2">
        <f t="shared" si="15"/>
        <v>48.121766378593392</v>
      </c>
      <c r="P19" s="11">
        <f t="shared" si="1"/>
        <v>0.84381328533778666</v>
      </c>
      <c r="Q19" s="11">
        <f t="shared" si="11"/>
        <v>9.001606854248001E-3</v>
      </c>
      <c r="R19" s="4">
        <f t="shared" si="8"/>
        <v>0.10247335993122395</v>
      </c>
      <c r="S19" s="4">
        <f t="shared" si="2"/>
        <v>8.8691930635264003E-3</v>
      </c>
      <c r="T19" s="4">
        <f t="shared" si="16"/>
        <v>0.84318335744318984</v>
      </c>
      <c r="U19" s="10">
        <f t="shared" si="9"/>
        <v>444.45786296555076</v>
      </c>
      <c r="V19" s="3">
        <f t="shared" si="3"/>
        <v>442.67248865010805</v>
      </c>
      <c r="W19" s="12">
        <f t="shared" si="12"/>
        <v>25.778739399560756</v>
      </c>
      <c r="X19" s="13">
        <f t="shared" si="4"/>
        <v>25.882709491193996</v>
      </c>
      <c r="Y19" s="13">
        <f t="shared" si="13"/>
        <v>1.2218299961655175</v>
      </c>
      <c r="Z19" s="13">
        <f t="shared" si="19"/>
        <v>3.0256853689037047</v>
      </c>
      <c r="AA19" s="13">
        <f t="shared" si="14"/>
        <v>-0.14250054762810219</v>
      </c>
      <c r="AB19" s="13">
        <f t="shared" si="21"/>
        <v>-1.6613548251100849</v>
      </c>
      <c r="AC19" s="13">
        <f t="shared" si="18"/>
        <v>-294.75290308741205</v>
      </c>
    </row>
    <row r="20" spans="1:29" x14ac:dyDescent="0.55000000000000004">
      <c r="A20" s="7">
        <v>2006</v>
      </c>
      <c r="B20" s="7">
        <v>7</v>
      </c>
      <c r="C20" s="7">
        <v>187</v>
      </c>
      <c r="D20" s="7">
        <v>15.28</v>
      </c>
      <c r="E20" s="7">
        <f t="shared" si="10"/>
        <v>267.52</v>
      </c>
      <c r="F20" s="7">
        <f t="shared" si="5"/>
        <v>30.013911950814531</v>
      </c>
      <c r="G20" s="7">
        <v>18.194876540243399</v>
      </c>
      <c r="H20" s="8">
        <v>9.286699434134988</v>
      </c>
      <c r="I20" s="7">
        <v>47.25</v>
      </c>
      <c r="J20" s="7">
        <v>75.590835646801295</v>
      </c>
      <c r="K20" s="7">
        <v>0.52415426128643605</v>
      </c>
      <c r="L20" s="2">
        <f t="shared" si="6"/>
        <v>4.0861477510193946</v>
      </c>
      <c r="M20" s="2">
        <f t="shared" si="7"/>
        <v>0.23101141603972664</v>
      </c>
      <c r="N20" s="2">
        <f t="shared" si="0"/>
        <v>3.8551363349796679</v>
      </c>
      <c r="O20" s="2">
        <f t="shared" si="15"/>
        <v>51.976902713573061</v>
      </c>
      <c r="P20" s="11">
        <f t="shared" si="1"/>
        <v>0.85177486611508013</v>
      </c>
      <c r="Q20" s="11">
        <f t="shared" si="11"/>
        <v>7.9615807772934755E-3</v>
      </c>
      <c r="R20" s="4">
        <f t="shared" si="8"/>
        <v>0.11934906597980882</v>
      </c>
      <c r="S20" s="4">
        <f t="shared" si="2"/>
        <v>7.8479972883616026E-3</v>
      </c>
      <c r="T20" s="4">
        <f t="shared" si="16"/>
        <v>0.85103135473155145</v>
      </c>
      <c r="U20" s="10">
        <f t="shared" si="9"/>
        <v>509.97313117955468</v>
      </c>
      <c r="V20" s="3">
        <f t="shared" si="3"/>
        <v>507.42782489954868</v>
      </c>
      <c r="W20" s="12">
        <f t="shared" si="12"/>
        <v>24.266872645657042</v>
      </c>
      <c r="X20" s="13">
        <f t="shared" si="4"/>
        <v>24.388597589206057</v>
      </c>
      <c r="Y20" s="13">
        <f t="shared" si="13"/>
        <v>1.9077325101834477</v>
      </c>
      <c r="Z20" s="13">
        <f t="shared" si="19"/>
        <v>5.6059246127289404</v>
      </c>
      <c r="AA20" s="13">
        <f t="shared" si="14"/>
        <v>-7.1941590117356388E-2</v>
      </c>
      <c r="AB20" s="13">
        <f t="shared" si="21"/>
        <v>-3.6262505124281361</v>
      </c>
      <c r="AC20" s="13">
        <f t="shared" si="18"/>
        <v>-298.37915359984021</v>
      </c>
    </row>
    <row r="21" spans="1:29" x14ac:dyDescent="0.55000000000000004">
      <c r="A21" s="7">
        <v>2006</v>
      </c>
      <c r="B21" s="7">
        <v>7</v>
      </c>
      <c r="C21" s="7">
        <v>188</v>
      </c>
      <c r="D21" s="7">
        <v>15.71</v>
      </c>
      <c r="E21" s="7">
        <f t="shared" si="10"/>
        <v>283.22999999999996</v>
      </c>
      <c r="F21" s="7">
        <f t="shared" si="5"/>
        <v>31.776466364493118</v>
      </c>
      <c r="G21" s="7">
        <v>14.5214183607322</v>
      </c>
      <c r="H21" s="8">
        <v>5.6506563219860197</v>
      </c>
      <c r="I21" s="7">
        <v>48.297333333333299</v>
      </c>
      <c r="J21" s="7">
        <v>80.284897899430007</v>
      </c>
      <c r="K21" s="7">
        <v>0.46614797971626398</v>
      </c>
      <c r="L21" s="2">
        <f t="shared" si="6"/>
        <v>2.4862887816738488</v>
      </c>
      <c r="M21" s="2">
        <f t="shared" si="7"/>
        <v>0.10829600557672192</v>
      </c>
      <c r="N21" s="2">
        <f t="shared" si="0"/>
        <v>2.3779927760971269</v>
      </c>
      <c r="O21" s="2">
        <f t="shared" si="15"/>
        <v>54.354895489670184</v>
      </c>
      <c r="P21" s="11">
        <f t="shared" si="1"/>
        <v>0.85878590394721543</v>
      </c>
      <c r="Q21" s="11">
        <f t="shared" si="11"/>
        <v>7.0110378321353028E-3</v>
      </c>
      <c r="R21" s="4">
        <f t="shared" si="8"/>
        <v>0.13915172754515737</v>
      </c>
      <c r="S21" s="4">
        <f t="shared" si="2"/>
        <v>6.8624649703833947E-3</v>
      </c>
      <c r="T21" s="4">
        <f t="shared" si="16"/>
        <v>0.85789381970193479</v>
      </c>
      <c r="U21" s="10">
        <f t="shared" si="9"/>
        <v>568.53317157106062</v>
      </c>
      <c r="V21" s="3">
        <f t="shared" si="3"/>
        <v>564.96415378299412</v>
      </c>
      <c r="W21" s="12">
        <f t="shared" si="12"/>
        <v>22.763213178032192</v>
      </c>
      <c r="X21" s="13">
        <f t="shared" si="4"/>
        <v>22.907014005397876</v>
      </c>
      <c r="Y21" s="13">
        <f t="shared" si="13"/>
        <v>1.0412295166706278</v>
      </c>
      <c r="Z21" s="13">
        <f t="shared" si="19"/>
        <v>2.4651650612722844</v>
      </c>
      <c r="AA21" s="13">
        <f t="shared" si="14"/>
        <v>-6.0204263744411436E-2</v>
      </c>
      <c r="AB21" s="13">
        <f t="shared" si="21"/>
        <v>-1.3637312808572453</v>
      </c>
      <c r="AC21" s="13">
        <f t="shared" si="18"/>
        <v>-299.74288488069743</v>
      </c>
    </row>
    <row r="22" spans="1:29" x14ac:dyDescent="0.55000000000000004">
      <c r="A22" s="7">
        <v>2006</v>
      </c>
      <c r="B22" s="7">
        <v>7</v>
      </c>
      <c r="C22" s="7">
        <v>189</v>
      </c>
      <c r="D22" s="7">
        <v>14.94</v>
      </c>
      <c r="E22" s="7">
        <f t="shared" si="10"/>
        <v>298.16999999999996</v>
      </c>
      <c r="F22" s="7">
        <f t="shared" si="5"/>
        <v>33.452632051339592</v>
      </c>
      <c r="G22" s="7">
        <v>13.394221928686999</v>
      </c>
      <c r="H22" s="8">
        <v>0.16982032834897609</v>
      </c>
      <c r="I22" s="7">
        <v>49.293333333333301</v>
      </c>
      <c r="J22" s="7">
        <v>84.027265928179006</v>
      </c>
      <c r="K22" s="7">
        <v>0.406943804922409</v>
      </c>
      <c r="L22" s="2">
        <f t="shared" si="6"/>
        <v>7.4720944473549475E-2</v>
      </c>
      <c r="M22" s="2">
        <f t="shared" si="7"/>
        <v>8.6623242143394404E-4</v>
      </c>
      <c r="N22" s="2">
        <f t="shared" si="0"/>
        <v>7.3854712052115537E-2</v>
      </c>
      <c r="O22" s="2">
        <f t="shared" si="15"/>
        <v>54.428750201722302</v>
      </c>
      <c r="P22" s="11">
        <f t="shared" si="1"/>
        <v>0.86450540841902002</v>
      </c>
      <c r="Q22" s="11">
        <f t="shared" si="11"/>
        <v>5.7195044718045818E-3</v>
      </c>
      <c r="R22" s="4">
        <f t="shared" si="8"/>
        <v>0.16046978544046431</v>
      </c>
      <c r="S22" s="4">
        <f t="shared" si="2"/>
        <v>5.5291692710481037E-3</v>
      </c>
      <c r="T22" s="4">
        <f t="shared" si="16"/>
        <v>0.86342298897298286</v>
      </c>
      <c r="U22" s="10">
        <f t="shared" si="9"/>
        <v>620.15217690780742</v>
      </c>
      <c r="V22" s="3">
        <f t="shared" si="3"/>
        <v>615.23725915745115</v>
      </c>
      <c r="W22" s="12">
        <f t="shared" si="12"/>
        <v>20.896848743033352</v>
      </c>
      <c r="X22" s="13">
        <f t="shared" si="4"/>
        <v>21.063786442733623</v>
      </c>
      <c r="Y22" s="13">
        <f t="shared" si="13"/>
        <v>2.8687637853403222E-2</v>
      </c>
      <c r="Z22" s="13">
        <f t="shared" si="19"/>
        <v>1.810152788701665E-2</v>
      </c>
      <c r="AA22" s="13">
        <f t="shared" si="14"/>
        <v>-6.2889620886303219E-2</v>
      </c>
      <c r="AB22" s="13">
        <f t="shared" si="21"/>
        <v>7.3475730852689797E-2</v>
      </c>
      <c r="AC22" s="13">
        <f t="shared" si="18"/>
        <v>-299.66940914984474</v>
      </c>
    </row>
    <row r="23" spans="1:29" x14ac:dyDescent="0.55000000000000004">
      <c r="A23" s="7">
        <v>2006</v>
      </c>
      <c r="B23" s="7">
        <v>7</v>
      </c>
      <c r="C23" s="7">
        <v>190</v>
      </c>
      <c r="D23" s="7">
        <v>15.21</v>
      </c>
      <c r="E23" s="7">
        <f t="shared" si="10"/>
        <v>313.37999999999994</v>
      </c>
      <c r="F23" s="7">
        <f t="shared" si="5"/>
        <v>35.159089889153172</v>
      </c>
      <c r="G23" s="7">
        <v>14.102865657317</v>
      </c>
      <c r="H23" s="8">
        <v>0.91245150922699736</v>
      </c>
      <c r="I23" s="7">
        <v>50.307333333333297</v>
      </c>
      <c r="J23" s="7">
        <v>87.649235555341804</v>
      </c>
      <c r="K23" s="7">
        <v>0.356804960393721</v>
      </c>
      <c r="L23" s="2">
        <f t="shared" si="6"/>
        <v>0.40147866405987886</v>
      </c>
      <c r="M23" s="2">
        <f t="shared" si="7"/>
        <v>8.0502218794903276E-3</v>
      </c>
      <c r="N23" s="2">
        <f t="shared" si="0"/>
        <v>0.39342844218038853</v>
      </c>
      <c r="O23" s="2">
        <f t="shared" si="15"/>
        <v>54.822178643902689</v>
      </c>
      <c r="P23" s="11">
        <f t="shared" si="1"/>
        <v>0.86951361059362342</v>
      </c>
      <c r="Q23" s="11">
        <f t="shared" si="11"/>
        <v>5.0082021746034044E-3</v>
      </c>
      <c r="R23" s="4">
        <f t="shared" si="8"/>
        <v>0.18481029129553009</v>
      </c>
      <c r="S23" s="4">
        <f t="shared" si="2"/>
        <v>4.7704640493444516E-3</v>
      </c>
      <c r="T23" s="4">
        <f t="shared" si="16"/>
        <v>0.86819345302232731</v>
      </c>
      <c r="U23" s="10">
        <f t="shared" si="9"/>
        <v>671.71170843247023</v>
      </c>
      <c r="V23" s="3">
        <f t="shared" si="3"/>
        <v>664.98392959333887</v>
      </c>
      <c r="W23" s="12">
        <f t="shared" si="12"/>
        <v>19.43229441032134</v>
      </c>
      <c r="X23" s="13">
        <f t="shared" si="4"/>
        <v>19.62889491946369</v>
      </c>
      <c r="Y23" s="13">
        <f t="shared" si="13"/>
        <v>0.14230831011203821</v>
      </c>
      <c r="Z23" s="13">
        <f t="shared" si="19"/>
        <v>0.15643428163066644</v>
      </c>
      <c r="AA23" s="13">
        <f t="shared" si="14"/>
        <v>-4.2368847551557447E-2</v>
      </c>
      <c r="AB23" s="13">
        <f t="shared" si="21"/>
        <v>2.8242876032929208E-2</v>
      </c>
      <c r="AC23" s="13">
        <f t="shared" si="18"/>
        <v>-299.64116627381179</v>
      </c>
    </row>
    <row r="24" spans="1:29" x14ac:dyDescent="0.55000000000000004">
      <c r="A24" s="7">
        <v>2006</v>
      </c>
      <c r="B24" s="7">
        <v>7</v>
      </c>
      <c r="C24" s="7">
        <v>191</v>
      </c>
      <c r="D24" s="7">
        <v>14.46</v>
      </c>
      <c r="E24" s="7">
        <f t="shared" si="10"/>
        <v>327.83999999999992</v>
      </c>
      <c r="F24" s="7">
        <f t="shared" si="5"/>
        <v>36.781402863169234</v>
      </c>
      <c r="G24" s="7">
        <v>13.74409909731</v>
      </c>
      <c r="H24" s="8">
        <v>4.1319538707500101</v>
      </c>
      <c r="I24" s="7">
        <v>51.271333333333303</v>
      </c>
      <c r="J24" s="7">
        <v>93.751742220410407</v>
      </c>
      <c r="K24" s="7">
        <v>0.31788777529890699</v>
      </c>
      <c r="L24" s="2">
        <f t="shared" si="6"/>
        <v>1.8180597031300045</v>
      </c>
      <c r="M24" s="2">
        <f t="shared" si="7"/>
        <v>5.7298006299808503E-2</v>
      </c>
      <c r="N24" s="2">
        <f t="shared" si="0"/>
        <v>1.760761696830196</v>
      </c>
      <c r="O24" s="2">
        <f t="shared" si="15"/>
        <v>56.582940340732883</v>
      </c>
      <c r="P24" s="11">
        <f t="shared" si="1"/>
        <v>0.873618042854446</v>
      </c>
      <c r="Q24" s="11">
        <f t="shared" si="11"/>
        <v>4.1044322608225769E-3</v>
      </c>
      <c r="R24" s="4">
        <f t="shared" si="8"/>
        <v>0.21050905198159384</v>
      </c>
      <c r="S24" s="4">
        <f t="shared" si="2"/>
        <v>3.8172506652888109E-3</v>
      </c>
      <c r="T24" s="4">
        <f t="shared" si="16"/>
        <v>0.87201070368761613</v>
      </c>
      <c r="U24" s="10">
        <f t="shared" si="9"/>
        <v>741.81271075298037</v>
      </c>
      <c r="V24" s="3">
        <f t="shared" si="3"/>
        <v>732.49673934912687</v>
      </c>
      <c r="W24" s="12">
        <f t="shared" si="12"/>
        <v>18.161091684288483</v>
      </c>
      <c r="X24" s="13">
        <f t="shared" si="4"/>
        <v>18.39206637906177</v>
      </c>
      <c r="Y24" s="13">
        <f t="shared" si="13"/>
        <v>0.58353186945085955</v>
      </c>
      <c r="Z24" s="13">
        <f t="shared" si="19"/>
        <v>1.0405943457377613</v>
      </c>
      <c r="AA24" s="13">
        <f t="shared" si="14"/>
        <v>-3.1121641516989099E-2</v>
      </c>
      <c r="AB24" s="13">
        <f t="shared" si="21"/>
        <v>-0.42594083476991268</v>
      </c>
      <c r="AC24" s="13">
        <f t="shared" si="18"/>
        <v>-300.06710710858169</v>
      </c>
    </row>
    <row r="25" spans="1:29" x14ac:dyDescent="0.55000000000000004">
      <c r="A25" s="7">
        <v>2006</v>
      </c>
      <c r="B25" s="7">
        <v>7</v>
      </c>
      <c r="C25" s="7">
        <v>192</v>
      </c>
      <c r="D25" s="7">
        <v>15.79</v>
      </c>
      <c r="E25" s="7">
        <f t="shared" si="10"/>
        <v>343.62999999999994</v>
      </c>
      <c r="F25" s="7">
        <f t="shared" si="5"/>
        <v>38.552932728986228</v>
      </c>
      <c r="G25" s="7">
        <v>14.152268317920999</v>
      </c>
      <c r="H25" s="8">
        <v>3.8859993134969955</v>
      </c>
      <c r="I25" s="7">
        <v>52.323999999999998</v>
      </c>
      <c r="J25" s="7">
        <v>100.013024087956</v>
      </c>
      <c r="K25" s="7">
        <v>0.29076043551088998</v>
      </c>
      <c r="L25" s="2">
        <f t="shared" si="6"/>
        <v>1.7098396979386781</v>
      </c>
      <c r="M25" s="2">
        <f t="shared" si="7"/>
        <v>4.8273275639194799E-2</v>
      </c>
      <c r="N25" s="2">
        <f t="shared" si="0"/>
        <v>1.6615664222994833</v>
      </c>
      <c r="O25" s="2">
        <f t="shared" si="15"/>
        <v>58.244506763032369</v>
      </c>
      <c r="P25" s="11">
        <f t="shared" si="1"/>
        <v>0.87747151890789632</v>
      </c>
      <c r="Q25" s="11">
        <f t="shared" si="11"/>
        <v>3.8534760534503221E-3</v>
      </c>
      <c r="R25" s="4">
        <f t="shared" si="8"/>
        <v>0.2414572486352749</v>
      </c>
      <c r="S25" s="4">
        <f t="shared" si="2"/>
        <v>3.5109739857206797E-3</v>
      </c>
      <c r="T25" s="4">
        <f t="shared" si="16"/>
        <v>0.87552167767333677</v>
      </c>
      <c r="U25" s="10">
        <f t="shared" si="9"/>
        <v>816.24307423493644</v>
      </c>
      <c r="V25" s="3">
        <f t="shared" si="3"/>
        <v>803.45735882827876</v>
      </c>
      <c r="W25" s="12">
        <f t="shared" si="12"/>
        <v>16.989718067111458</v>
      </c>
      <c r="X25" s="13">
        <f t="shared" si="4"/>
        <v>17.260081761784971</v>
      </c>
      <c r="Y25" s="13">
        <f t="shared" si="13"/>
        <v>0.49875423490358961</v>
      </c>
      <c r="Z25" s="13">
        <f t="shared" si="19"/>
        <v>0.8201493432858793</v>
      </c>
      <c r="AA25" s="13">
        <f t="shared" si="14"/>
        <v>-2.4381594325616388E-2</v>
      </c>
      <c r="AB25" s="13">
        <f t="shared" si="21"/>
        <v>-0.29701351405667331</v>
      </c>
      <c r="AC25" s="13">
        <f t="shared" si="18"/>
        <v>-300.36412062263838</v>
      </c>
    </row>
    <row r="26" spans="1:29" x14ac:dyDescent="0.55000000000000004">
      <c r="A26" s="7">
        <v>2006</v>
      </c>
      <c r="B26" s="7">
        <v>7</v>
      </c>
      <c r="C26" s="7">
        <v>193</v>
      </c>
      <c r="D26" s="7">
        <v>15.9</v>
      </c>
      <c r="E26" s="7">
        <f t="shared" si="10"/>
        <v>359.52999999999992</v>
      </c>
      <c r="F26" s="7">
        <f t="shared" si="5"/>
        <v>40.33680384149352</v>
      </c>
      <c r="G26" s="7">
        <v>14.3862183930899</v>
      </c>
      <c r="H26" s="8">
        <v>3.7783705358980058</v>
      </c>
      <c r="I26" s="7">
        <v>53.384</v>
      </c>
      <c r="J26" s="7">
        <v>106.113491814105</v>
      </c>
      <c r="K26" s="7">
        <v>0.28147878419327399</v>
      </c>
      <c r="L26" s="2">
        <f t="shared" si="6"/>
        <v>1.6624830357951226</v>
      </c>
      <c r="M26" s="2">
        <f t="shared" si="7"/>
        <v>4.2869276084336293E-2</v>
      </c>
      <c r="N26" s="2">
        <f t="shared" si="0"/>
        <v>1.6196137597107862</v>
      </c>
      <c r="O26" s="2">
        <f t="shared" si="15"/>
        <v>59.864120522743157</v>
      </c>
      <c r="P26" s="11">
        <f t="shared" si="1"/>
        <v>0.88078328765533054</v>
      </c>
      <c r="Q26" s="11">
        <f t="shared" si="11"/>
        <v>3.3117687474342183E-3</v>
      </c>
      <c r="R26" s="4">
        <f t="shared" si="8"/>
        <v>0.2756146883021115</v>
      </c>
      <c r="S26" s="4">
        <f t="shared" si="2"/>
        <v>2.9156987455681684E-3</v>
      </c>
      <c r="T26" s="4">
        <f t="shared" si="16"/>
        <v>0.87843737641890496</v>
      </c>
      <c r="U26" s="10">
        <f t="shared" si="9"/>
        <v>890.08906324575105</v>
      </c>
      <c r="V26" s="3">
        <f t="shared" si="3"/>
        <v>872.9121557936445</v>
      </c>
      <c r="W26" s="12">
        <f t="shared" si="12"/>
        <v>16.013411036923671</v>
      </c>
      <c r="X26" s="13">
        <f t="shared" si="4"/>
        <v>16.328518207270836</v>
      </c>
      <c r="Y26" s="13">
        <f t="shared" si="13"/>
        <v>0.44470751364310002</v>
      </c>
      <c r="Z26" s="13">
        <f t="shared" si="19"/>
        <v>0.68648333879383872</v>
      </c>
      <c r="AA26" s="13">
        <f t="shared" si="14"/>
        <v>-1.7564540918663971E-2</v>
      </c>
      <c r="AB26" s="13">
        <f t="shared" si="21"/>
        <v>-0.22421128423207473</v>
      </c>
      <c r="AC26" s="13">
        <f t="shared" si="18"/>
        <v>-300.58833190687045</v>
      </c>
    </row>
    <row r="27" spans="1:29" x14ac:dyDescent="0.55000000000000004">
      <c r="A27" s="7">
        <v>2006</v>
      </c>
      <c r="B27" s="7">
        <v>7</v>
      </c>
      <c r="C27" s="7">
        <v>194</v>
      </c>
      <c r="D27" s="7">
        <v>15.55</v>
      </c>
      <c r="E27" s="7">
        <f t="shared" si="10"/>
        <v>375.07999999999993</v>
      </c>
      <c r="F27" s="7">
        <f t="shared" si="5"/>
        <v>42.081407350895304</v>
      </c>
      <c r="G27" s="7">
        <v>15.245002836182501</v>
      </c>
      <c r="H27" s="8">
        <v>6.6638073578619981</v>
      </c>
      <c r="I27" s="7">
        <v>54.420666666666698</v>
      </c>
      <c r="J27" s="7">
        <v>111.798062124216</v>
      </c>
      <c r="K27" s="7">
        <v>0.44325929175061402</v>
      </c>
      <c r="L27" s="2">
        <f t="shared" si="6"/>
        <v>2.9320752374592791</v>
      </c>
      <c r="M27" s="2">
        <f t="shared" si="7"/>
        <v>8.6387694983543734E-2</v>
      </c>
      <c r="N27" s="2">
        <f t="shared" si="0"/>
        <v>2.8456875424757353</v>
      </c>
      <c r="O27" s="2">
        <f t="shared" si="15"/>
        <v>62.709808065218894</v>
      </c>
      <c r="P27" s="11">
        <f t="shared" si="1"/>
        <v>0.88355074257190247</v>
      </c>
      <c r="Q27" s="11">
        <f t="shared" si="11"/>
        <v>2.767454916571932E-3</v>
      </c>
      <c r="R27" s="4">
        <f t="shared" si="8"/>
        <v>0.31176958867262328</v>
      </c>
      <c r="S27" s="4">
        <f t="shared" si="2"/>
        <v>2.4203052733554999E-3</v>
      </c>
      <c r="T27" s="4">
        <f t="shared" si="16"/>
        <v>0.88085768169226042</v>
      </c>
      <c r="U27" s="10">
        <f t="shared" si="9"/>
        <v>960.0581797891374</v>
      </c>
      <c r="V27" s="3">
        <f t="shared" si="3"/>
        <v>938.35728322363445</v>
      </c>
      <c r="W27" s="12">
        <f t="shared" si="12"/>
        <v>15.552085276200998</v>
      </c>
      <c r="X27" s="13">
        <f t="shared" si="4"/>
        <v>15.911750192742479</v>
      </c>
      <c r="Y27" s="13">
        <f t="shared" si="13"/>
        <v>0.72715713117443481</v>
      </c>
      <c r="Z27" s="13">
        <f t="shared" si="19"/>
        <v>1.3435087991985133</v>
      </c>
      <c r="AA27" s="13">
        <f t="shared" si="14"/>
        <v>-7.4730654057268645E-3</v>
      </c>
      <c r="AB27" s="13">
        <f t="shared" si="21"/>
        <v>-0.60887860261835158</v>
      </c>
      <c r="AC27" s="13">
        <f t="shared" si="18"/>
        <v>-301.1972105094888</v>
      </c>
    </row>
    <row r="28" spans="1:29" x14ac:dyDescent="0.55000000000000004">
      <c r="A28" s="7">
        <v>2006</v>
      </c>
      <c r="B28" s="7">
        <v>7</v>
      </c>
      <c r="C28" s="7">
        <v>195</v>
      </c>
      <c r="D28" s="7">
        <v>15.67</v>
      </c>
      <c r="E28" s="7">
        <f t="shared" si="10"/>
        <v>390.74999999999994</v>
      </c>
      <c r="F28" s="7">
        <f t="shared" si="5"/>
        <v>43.839474038504697</v>
      </c>
      <c r="G28" s="7">
        <v>15.6911531776733</v>
      </c>
      <c r="H28" s="8">
        <v>7.4534426878610134</v>
      </c>
      <c r="I28" s="7">
        <v>55.465333333333298</v>
      </c>
      <c r="J28" s="7">
        <v>117.084862136578</v>
      </c>
      <c r="K28" s="7">
        <v>0.392487750223043</v>
      </c>
      <c r="L28" s="2">
        <f t="shared" si="6"/>
        <v>3.279514782658846</v>
      </c>
      <c r="M28" s="2">
        <f t="shared" si="7"/>
        <v>9.4472276149922665E-2</v>
      </c>
      <c r="N28" s="2">
        <f t="shared" si="0"/>
        <v>3.1850425065089234</v>
      </c>
      <c r="O28" s="2">
        <f t="shared" si="15"/>
        <v>65.894850571727815</v>
      </c>
      <c r="P28" s="11">
        <f t="shared" si="1"/>
        <v>0.88593653450481202</v>
      </c>
      <c r="Q28" s="11">
        <f t="shared" si="11"/>
        <v>2.3857919329095534E-3</v>
      </c>
      <c r="R28" s="4">
        <f t="shared" si="8"/>
        <v>0.35067975830929377</v>
      </c>
      <c r="S28" s="4">
        <f t="shared" si="2"/>
        <v>1.9597074350661161E-3</v>
      </c>
      <c r="T28" s="4">
        <f t="shared" si="16"/>
        <v>0.88281738912732655</v>
      </c>
      <c r="U28" s="10">
        <f t="shared" si="9"/>
        <v>1026.4887326390892</v>
      </c>
      <c r="V28" s="3">
        <f t="shared" si="3"/>
        <v>999.16584265047936</v>
      </c>
      <c r="W28" s="12">
        <f t="shared" si="12"/>
        <v>15.284386118675467</v>
      </c>
      <c r="X28" s="13">
        <f t="shared" si="4"/>
        <v>15.702348365419418</v>
      </c>
      <c r="Y28" s="13">
        <f t="shared" si="13"/>
        <v>0.76068721281186358</v>
      </c>
      <c r="Z28" s="13">
        <f t="shared" si="19"/>
        <v>1.4439507461855534</v>
      </c>
      <c r="AA28" s="13">
        <f t="shared" si="14"/>
        <v>-3.986032342259466E-3</v>
      </c>
      <c r="AB28" s="13">
        <f t="shared" si="21"/>
        <v>-0.67927750103143036</v>
      </c>
      <c r="AC28" s="13">
        <f t="shared" si="18"/>
        <v>-301.87648801052023</v>
      </c>
    </row>
    <row r="29" spans="1:29" x14ac:dyDescent="0.55000000000000004">
      <c r="A29" s="7">
        <v>2006</v>
      </c>
      <c r="B29" s="7">
        <v>7</v>
      </c>
      <c r="C29" s="7">
        <v>196</v>
      </c>
      <c r="D29" s="7">
        <v>16</v>
      </c>
      <c r="E29" s="7">
        <f t="shared" si="10"/>
        <v>406.74999999999994</v>
      </c>
      <c r="F29" s="7">
        <f t="shared" si="5"/>
        <v>45.63456446618499</v>
      </c>
      <c r="G29" s="7">
        <v>15.88483501508</v>
      </c>
      <c r="H29" s="8">
        <v>5.1298413255729827</v>
      </c>
      <c r="I29" s="7">
        <v>56.531999999999996</v>
      </c>
      <c r="J29" s="7">
        <v>121.955933024931</v>
      </c>
      <c r="K29" s="7">
        <v>0.35855846869843799</v>
      </c>
      <c r="L29" s="2">
        <f t="shared" si="6"/>
        <v>2.2571301832521122</v>
      </c>
      <c r="M29" s="2">
        <f t="shared" si="7"/>
        <v>5.3773134113254711E-2</v>
      </c>
      <c r="N29" s="2">
        <f t="shared" si="0"/>
        <v>2.2033570491388574</v>
      </c>
      <c r="O29" s="2">
        <f t="shared" si="15"/>
        <v>68.098207620866674</v>
      </c>
      <c r="P29" s="11">
        <f t="shared" si="1"/>
        <v>0.88801590522693497</v>
      </c>
      <c r="Q29" s="11">
        <f t="shared" si="11"/>
        <v>2.0793707221229418E-3</v>
      </c>
      <c r="R29" s="4">
        <f t="shared" si="8"/>
        <v>0.39256487877214713</v>
      </c>
      <c r="S29" s="4">
        <f t="shared" si="2"/>
        <v>1.5757558881733056E-3</v>
      </c>
      <c r="T29" s="4">
        <f t="shared" si="16"/>
        <v>0.88439314501549982</v>
      </c>
      <c r="U29" s="10">
        <f t="shared" si="9"/>
        <v>1089.0469157434707</v>
      </c>
      <c r="V29" s="3">
        <f t="shared" si="3"/>
        <v>1054.9195637341925</v>
      </c>
      <c r="W29" s="12">
        <f t="shared" si="12"/>
        <v>14.888117970822522</v>
      </c>
      <c r="X29" s="13">
        <f t="shared" si="4"/>
        <v>15.369758524484626</v>
      </c>
      <c r="Y29" s="13">
        <f t="shared" si="13"/>
        <v>0.49346996958939982</v>
      </c>
      <c r="Z29" s="13">
        <f t="shared" si="19"/>
        <v>0.80058076433899705</v>
      </c>
      <c r="AA29" s="13">
        <f t="shared" si="14"/>
        <v>-5.4172936427503574E-3</v>
      </c>
      <c r="AB29" s="13">
        <f t="shared" si="21"/>
        <v>-0.3016935011068469</v>
      </c>
      <c r="AC29" s="13">
        <f t="shared" si="18"/>
        <v>-302.17818151162709</v>
      </c>
    </row>
    <row r="30" spans="1:29" x14ac:dyDescent="0.55000000000000004">
      <c r="A30" s="7">
        <v>2006</v>
      </c>
      <c r="B30" s="7">
        <v>7</v>
      </c>
      <c r="C30" s="7">
        <v>197</v>
      </c>
      <c r="D30" s="7">
        <v>15.28</v>
      </c>
      <c r="E30" s="7">
        <f t="shared" si="10"/>
        <v>422.02999999999992</v>
      </c>
      <c r="F30" s="7">
        <f t="shared" si="5"/>
        <v>47.348875824619675</v>
      </c>
      <c r="G30" s="7">
        <v>13.3918006174256</v>
      </c>
      <c r="H30" s="8">
        <v>6.1336934768769993</v>
      </c>
      <c r="I30" s="7">
        <v>57.5506666666667</v>
      </c>
      <c r="J30" s="7">
        <v>125.49965035463001</v>
      </c>
      <c r="K30" s="7">
        <v>0.321163891375147</v>
      </c>
      <c r="L30" s="2">
        <f t="shared" si="6"/>
        <v>2.6988251298258796</v>
      </c>
      <c r="M30" s="2">
        <f t="shared" si="7"/>
        <v>6.5948995268066579E-2</v>
      </c>
      <c r="N30" s="2">
        <f t="shared" si="0"/>
        <v>2.6328761345578129</v>
      </c>
      <c r="O30" s="2">
        <f t="shared" si="15"/>
        <v>70.731083755424493</v>
      </c>
      <c r="P30" s="11">
        <f t="shared" si="1"/>
        <v>0.88971403509895386</v>
      </c>
      <c r="Q30" s="11">
        <f t="shared" si="11"/>
        <v>1.6981298720188942E-3</v>
      </c>
      <c r="R30" s="4">
        <f t="shared" si="8"/>
        <v>0.43410738061412918</v>
      </c>
      <c r="S30" s="4">
        <f t="shared" si="2"/>
        <v>1.1087543420560475E-3</v>
      </c>
      <c r="T30" s="4">
        <f t="shared" si="16"/>
        <v>0.88550189935755586</v>
      </c>
      <c r="U30" s="10">
        <f t="shared" si="9"/>
        <v>1137.9476116225153</v>
      </c>
      <c r="V30" s="3">
        <f t="shared" si="3"/>
        <v>1096.0849974842956</v>
      </c>
      <c r="W30" s="12">
        <f t="shared" si="12"/>
        <v>14.79921751711405</v>
      </c>
      <c r="X30" s="13">
        <f t="shared" si="4"/>
        <v>15.364441869138266</v>
      </c>
      <c r="Y30" s="13">
        <f t="shared" si="13"/>
        <v>0.56468101457421327</v>
      </c>
      <c r="Z30" s="13">
        <f t="shared" si="19"/>
        <v>0.97599352600724254</v>
      </c>
      <c r="AA30" s="13">
        <f t="shared" si="14"/>
        <v>-1.1561667148507059E-3</v>
      </c>
      <c r="AB30" s="13">
        <f t="shared" si="21"/>
        <v>-0.41015634471817858</v>
      </c>
      <c r="AC30" s="13">
        <f t="shared" si="18"/>
        <v>-302.58833785634528</v>
      </c>
    </row>
    <row r="31" spans="1:29" x14ac:dyDescent="0.55000000000000004">
      <c r="A31" s="7">
        <v>2006</v>
      </c>
      <c r="B31" s="7">
        <v>7</v>
      </c>
      <c r="C31" s="7">
        <v>198</v>
      </c>
      <c r="D31" s="7">
        <v>13.96</v>
      </c>
      <c r="E31" s="7">
        <f t="shared" si="10"/>
        <v>435.9899999999999</v>
      </c>
      <c r="F31" s="7">
        <f t="shared" si="5"/>
        <v>48.915092222770731</v>
      </c>
      <c r="G31" s="7">
        <v>12.424534369042201</v>
      </c>
      <c r="H31" s="8">
        <v>5.7026734408040056</v>
      </c>
      <c r="I31" s="7">
        <v>58.481333333333303</v>
      </c>
      <c r="J31" s="7">
        <v>128.233216730583</v>
      </c>
      <c r="K31" s="7">
        <v>0.28577246112531501</v>
      </c>
      <c r="L31" s="2">
        <f t="shared" si="6"/>
        <v>2.5091763139537626</v>
      </c>
      <c r="M31" s="2">
        <f t="shared" si="7"/>
        <v>5.8002408172840178E-2</v>
      </c>
      <c r="N31" s="2">
        <f t="shared" si="0"/>
        <v>2.4511739057809225</v>
      </c>
      <c r="O31" s="2">
        <f t="shared" si="15"/>
        <v>73.182257661205412</v>
      </c>
      <c r="P31" s="11">
        <f t="shared" si="1"/>
        <v>0.89105423411346352</v>
      </c>
      <c r="Q31" s="11">
        <f t="shared" si="11"/>
        <v>1.3401990145096576E-3</v>
      </c>
      <c r="R31" s="4">
        <f t="shared" si="8"/>
        <v>0.47290387769889508</v>
      </c>
      <c r="S31" s="4">
        <f t="shared" si="2"/>
        <v>6.6467706912330378E-4</v>
      </c>
      <c r="T31" s="4">
        <f t="shared" si="16"/>
        <v>0.88616657642667918</v>
      </c>
      <c r="U31" s="10">
        <f t="shared" si="9"/>
        <v>1177.0371770494851</v>
      </c>
      <c r="V31" s="3">
        <f t="shared" si="3"/>
        <v>1126.4988147175172</v>
      </c>
      <c r="W31" s="12">
        <f t="shared" si="12"/>
        <v>14.803565598386541</v>
      </c>
      <c r="X31" s="13">
        <f t="shared" si="4"/>
        <v>15.467701194662263</v>
      </c>
      <c r="Y31" s="13">
        <f t="shared" si="13"/>
        <v>0.50756504853256312</v>
      </c>
      <c r="Z31" s="13">
        <f t="shared" si="19"/>
        <v>0.85864245425103125</v>
      </c>
      <c r="AA31" s="13">
        <f t="shared" si="14"/>
        <v>5.4685703730947975E-5</v>
      </c>
      <c r="AB31" s="13">
        <f t="shared" si="21"/>
        <v>-0.35113209142219909</v>
      </c>
      <c r="AC31" s="13">
        <f t="shared" si="18"/>
        <v>-302.93946994776746</v>
      </c>
    </row>
    <row r="32" spans="1:29" x14ac:dyDescent="0.55000000000000004">
      <c r="A32" s="7">
        <v>2006</v>
      </c>
      <c r="B32" s="7">
        <v>7</v>
      </c>
      <c r="C32" s="7">
        <v>199</v>
      </c>
      <c r="D32" s="7">
        <v>13.23</v>
      </c>
      <c r="E32" s="7">
        <f t="shared" si="10"/>
        <v>449.21999999999991</v>
      </c>
      <c r="F32" s="7">
        <f t="shared" si="5"/>
        <v>50.399407620158875</v>
      </c>
      <c r="G32" s="7">
        <v>14.235452144073101</v>
      </c>
      <c r="H32" s="8">
        <v>5.3185215032650035</v>
      </c>
      <c r="I32" s="7">
        <v>59.363333333333301</v>
      </c>
      <c r="J32" s="7">
        <v>132.958455707117</v>
      </c>
      <c r="K32" s="7">
        <v>0.26933475203988</v>
      </c>
      <c r="L32" s="2">
        <f t="shared" si="6"/>
        <v>2.3401494614366016</v>
      </c>
      <c r="M32" s="2">
        <f t="shared" si="7"/>
        <v>5.022060418209448E-2</v>
      </c>
      <c r="N32" s="2">
        <f t="shared" si="0"/>
        <v>2.2899288572545071</v>
      </c>
      <c r="O32" s="2">
        <f t="shared" si="15"/>
        <v>75.472186518459921</v>
      </c>
      <c r="P32" s="11">
        <f t="shared" si="1"/>
        <v>0.89216281013091514</v>
      </c>
      <c r="Q32" s="11">
        <f t="shared" si="11"/>
        <v>1.1085760174516235E-3</v>
      </c>
      <c r="R32" s="4">
        <f t="shared" si="8"/>
        <v>0.50998386329739265</v>
      </c>
      <c r="S32" s="4">
        <f t="shared" si="2"/>
        <v>3.6332104558792482E-4</v>
      </c>
      <c r="T32" s="4">
        <f t="shared" si="16"/>
        <v>0.88652989747226707</v>
      </c>
      <c r="U32" s="10">
        <f t="shared" si="9"/>
        <v>1232.9554940047078</v>
      </c>
      <c r="V32" s="3">
        <f t="shared" si="3"/>
        <v>1171.7487932525748</v>
      </c>
      <c r="W32" s="12">
        <f t="shared" si="12"/>
        <v>14.574385130735562</v>
      </c>
      <c r="X32" s="13">
        <f t="shared" si="4"/>
        <v>15.335683144849227</v>
      </c>
      <c r="Y32" s="13">
        <f t="shared" si="13"/>
        <v>0.45190474912394796</v>
      </c>
      <c r="Z32" s="13">
        <f t="shared" si="19"/>
        <v>0.73193442684807397</v>
      </c>
      <c r="AA32" s="13">
        <f t="shared" si="14"/>
        <v>-2.7090713462319784E-3</v>
      </c>
      <c r="AB32" s="13">
        <f t="shared" si="21"/>
        <v>-0.27732060637789402</v>
      </c>
      <c r="AC32" s="13">
        <f t="shared" si="18"/>
        <v>-303.21679055414535</v>
      </c>
    </row>
    <row r="33" spans="1:29" x14ac:dyDescent="0.55000000000000004">
      <c r="A33" s="7">
        <v>2006</v>
      </c>
      <c r="B33" s="7">
        <v>7</v>
      </c>
      <c r="C33" s="7">
        <v>200</v>
      </c>
      <c r="D33" s="7">
        <v>14.19</v>
      </c>
      <c r="E33" s="7">
        <f t="shared" si="10"/>
        <v>463.40999999999991</v>
      </c>
      <c r="F33" s="7">
        <f t="shared" si="5"/>
        <v>51.99142844320783</v>
      </c>
      <c r="G33" s="7">
        <v>15.0048517910549</v>
      </c>
      <c r="H33" s="8">
        <v>4.769203441152996</v>
      </c>
      <c r="I33" s="7">
        <v>60.309333333333299</v>
      </c>
      <c r="J33" s="7">
        <v>137.911674766175</v>
      </c>
      <c r="K33" s="7">
        <v>0.23829012495983801</v>
      </c>
      <c r="L33" s="2">
        <f t="shared" si="6"/>
        <v>2.0984495141073181</v>
      </c>
      <c r="M33" s="2">
        <f t="shared" si="7"/>
        <v>4.1199215014558387E-2</v>
      </c>
      <c r="N33" s="2">
        <f t="shared" si="0"/>
        <v>2.0572502990927597</v>
      </c>
      <c r="O33" s="2">
        <f t="shared" si="15"/>
        <v>77.529436817552678</v>
      </c>
      <c r="P33" s="11">
        <f t="shared" si="1"/>
        <v>0.89319960747321403</v>
      </c>
      <c r="Q33" s="11">
        <f t="shared" si="11"/>
        <v>1.0367973422988896E-3</v>
      </c>
      <c r="R33" s="4">
        <f t="shared" si="8"/>
        <v>0.54962182802655213</v>
      </c>
      <c r="S33" s="4">
        <f t="shared" si="2"/>
        <v>1.9949259440798877E-4</v>
      </c>
      <c r="T33" s="4">
        <f t="shared" si="16"/>
        <v>0.88672939006667506</v>
      </c>
      <c r="U33" s="10">
        <f t="shared" si="9"/>
        <v>1291.3030701791306</v>
      </c>
      <c r="V33" s="3">
        <f t="shared" si="3"/>
        <v>1217.5415568730023</v>
      </c>
      <c r="W33" s="12">
        <f t="shared" si="12"/>
        <v>14.29516443099932</v>
      </c>
      <c r="X33" s="13">
        <f t="shared" si="4"/>
        <v>15.161198904679654</v>
      </c>
      <c r="Y33" s="13">
        <f t="shared" si="13"/>
        <v>0.38691988598997867</v>
      </c>
      <c r="Z33" s="13">
        <f t="shared" si="19"/>
        <v>0.58894955306120811</v>
      </c>
      <c r="AA33" s="13">
        <f t="shared" si="14"/>
        <v>-3.0910681678427152E-3</v>
      </c>
      <c r="AB33" s="13">
        <f t="shared" si="21"/>
        <v>-0.19893859890338672</v>
      </c>
      <c r="AC33" s="13">
        <f t="shared" si="18"/>
        <v>-303.41572915304874</v>
      </c>
    </row>
    <row r="34" spans="1:29" x14ac:dyDescent="0.55000000000000004">
      <c r="A34" s="7">
        <v>2006</v>
      </c>
      <c r="B34" s="7">
        <v>7</v>
      </c>
      <c r="C34" s="7">
        <v>201</v>
      </c>
      <c r="D34" s="7">
        <v>15.84</v>
      </c>
      <c r="E34" s="7">
        <f t="shared" si="10"/>
        <v>479.24999999999989</v>
      </c>
      <c r="F34" s="7">
        <f t="shared" si="5"/>
        <v>53.768567966611322</v>
      </c>
      <c r="G34" s="7">
        <v>17.358131989387299</v>
      </c>
      <c r="H34" s="8">
        <v>6.4149288325959901</v>
      </c>
      <c r="I34" s="7">
        <v>61.365333333333297</v>
      </c>
      <c r="J34" s="7">
        <v>143.860085414472</v>
      </c>
      <c r="K34" s="7">
        <v>0.39902218598418099</v>
      </c>
      <c r="L34" s="2">
        <f t="shared" si="6"/>
        <v>2.8225686863422355</v>
      </c>
      <c r="M34" s="2">
        <f t="shared" si="7"/>
        <v>5.8215960944039108E-2</v>
      </c>
      <c r="N34" s="2">
        <f t="shared" si="0"/>
        <v>2.7643527253981963</v>
      </c>
      <c r="O34" s="2">
        <f t="shared" si="15"/>
        <v>80.293789542950876</v>
      </c>
      <c r="P34" s="11">
        <f t="shared" si="1"/>
        <v>0.89419580846471503</v>
      </c>
      <c r="Q34" s="11">
        <f t="shared" si="11"/>
        <v>9.9620099150099506E-4</v>
      </c>
      <c r="R34" s="4">
        <f t="shared" si="8"/>
        <v>0.59311477737953822</v>
      </c>
      <c r="S34" s="4">
        <f t="shared" si="2"/>
        <v>2.8330334676092699E-4</v>
      </c>
      <c r="T34" s="4">
        <f t="shared" si="16"/>
        <v>0.88701269341343603</v>
      </c>
      <c r="U34" s="10">
        <f t="shared" si="9"/>
        <v>1359.6822897748398</v>
      </c>
      <c r="V34" s="3">
        <f t="shared" si="3"/>
        <v>1273.2411255794932</v>
      </c>
      <c r="W34" s="12">
        <f t="shared" si="12"/>
        <v>14.060320622373959</v>
      </c>
      <c r="X34" s="13">
        <f t="shared" si="4"/>
        <v>15.014884890791446</v>
      </c>
      <c r="Y34" s="13">
        <f t="shared" si="13"/>
        <v>0.49426264390492747</v>
      </c>
      <c r="Z34" s="13">
        <f t="shared" si="19"/>
        <v>0.81853507621279009</v>
      </c>
      <c r="AA34" s="13">
        <f t="shared" si="14"/>
        <v>-2.4284932371949879E-3</v>
      </c>
      <c r="AB34" s="13">
        <f t="shared" si="21"/>
        <v>-0.32184393907066766</v>
      </c>
      <c r="AC34" s="13">
        <f t="shared" si="18"/>
        <v>-303.73757309211942</v>
      </c>
    </row>
    <row r="35" spans="1:29" x14ac:dyDescent="0.55000000000000004">
      <c r="A35" s="7">
        <v>2006</v>
      </c>
      <c r="B35" s="7">
        <v>7</v>
      </c>
      <c r="C35" s="7">
        <v>202</v>
      </c>
      <c r="D35" s="7">
        <v>16</v>
      </c>
      <c r="E35" s="7">
        <f t="shared" si="10"/>
        <v>495.24999999999989</v>
      </c>
      <c r="F35" s="7">
        <f t="shared" si="5"/>
        <v>55.563658394291615</v>
      </c>
      <c r="G35" s="7">
        <v>18.944276560187902</v>
      </c>
      <c r="H35" s="8">
        <v>4.465394305271019</v>
      </c>
      <c r="I35" s="7">
        <v>62.432000000000002</v>
      </c>
      <c r="J35" s="7">
        <v>148.43644572902301</v>
      </c>
      <c r="K35" s="7">
        <v>0.37404480883505598</v>
      </c>
      <c r="L35" s="2">
        <f t="shared" si="6"/>
        <v>1.9647734943192483</v>
      </c>
      <c r="M35" s="2">
        <f t="shared" si="7"/>
        <v>3.4085855225098674E-2</v>
      </c>
      <c r="N35" s="2">
        <f t="shared" si="0"/>
        <v>1.9306876390941496</v>
      </c>
      <c r="O35" s="2">
        <f t="shared" si="15"/>
        <v>82.224477182045021</v>
      </c>
      <c r="P35" s="11">
        <f t="shared" si="1"/>
        <v>0.89505399423323673</v>
      </c>
      <c r="Q35" s="11">
        <f t="shared" si="11"/>
        <v>8.5818576852170203E-4</v>
      </c>
      <c r="R35" s="4">
        <f t="shared" si="8"/>
        <v>0.63561124938713154</v>
      </c>
      <c r="S35" s="4">
        <f t="shared" si="2"/>
        <v>6.2457446288280449E-5</v>
      </c>
      <c r="T35" s="4">
        <f t="shared" si="16"/>
        <v>0.88707515085972433</v>
      </c>
      <c r="U35" s="10">
        <f t="shared" si="9"/>
        <v>1414.4077675420524</v>
      </c>
      <c r="V35" s="3">
        <f t="shared" si="3"/>
        <v>1314.4710562742014</v>
      </c>
      <c r="W35" s="12">
        <f t="shared" si="12"/>
        <v>13.841310067136227</v>
      </c>
      <c r="X35" s="13">
        <f t="shared" ref="X35:X62" si="22">(100*O35)/($AI$4*V35)</f>
        <v>14.893638303003934</v>
      </c>
      <c r="Y35" s="13">
        <f t="shared" si="13"/>
        <v>0.3307414054619478</v>
      </c>
      <c r="Z35" s="13">
        <f t="shared" si="19"/>
        <v>0.47179289107410627</v>
      </c>
      <c r="AA35" s="13">
        <f t="shared" si="14"/>
        <v>-2.1432242331990651E-3</v>
      </c>
      <c r="AB35" s="13">
        <f t="shared" si="21"/>
        <v>-0.1389082613789594</v>
      </c>
      <c r="AC35" s="13">
        <f t="shared" si="18"/>
        <v>-303.87648135349838</v>
      </c>
    </row>
    <row r="36" spans="1:29" x14ac:dyDescent="0.55000000000000004">
      <c r="A36" s="7">
        <v>2006</v>
      </c>
      <c r="B36" s="7">
        <v>7</v>
      </c>
      <c r="C36" s="7">
        <v>203</v>
      </c>
      <c r="D36" s="7">
        <v>15.9</v>
      </c>
      <c r="E36" s="7">
        <f t="shared" si="10"/>
        <v>511.14999999999986</v>
      </c>
      <c r="F36" s="7">
        <f t="shared" si="5"/>
        <v>57.347529506798914</v>
      </c>
      <c r="G36" s="7">
        <v>20.788648989975002</v>
      </c>
      <c r="H36" s="8">
        <v>3.8774186611919959</v>
      </c>
      <c r="I36" s="7">
        <v>63.491999999999997</v>
      </c>
      <c r="J36" s="7">
        <v>149.96949605742901</v>
      </c>
      <c r="K36" s="7">
        <v>0.36518424717831899</v>
      </c>
      <c r="L36" s="2">
        <f t="shared" si="6"/>
        <v>1.7060642109244781</v>
      </c>
      <c r="M36" s="2">
        <f t="shared" si="7"/>
        <v>2.7740486317282376E-2</v>
      </c>
      <c r="N36" s="2">
        <f t="shared" si="0"/>
        <v>1.6783237246071958</v>
      </c>
      <c r="O36" s="2">
        <f t="shared" si="15"/>
        <v>83.902800906652217</v>
      </c>
      <c r="P36" s="11">
        <f t="shared" si="1"/>
        <v>0.89578107508951055</v>
      </c>
      <c r="Q36" s="11">
        <f t="shared" si="11"/>
        <v>7.2708085627382069E-4</v>
      </c>
      <c r="R36" s="4">
        <f t="shared" si="8"/>
        <v>0.67584740708315549</v>
      </c>
      <c r="S36" s="4">
        <f t="shared" si="2"/>
        <v>-1.3099630476632825E-4</v>
      </c>
      <c r="T36" s="4">
        <f t="shared" si="16"/>
        <v>0.88694415455495801</v>
      </c>
      <c r="U36" s="10">
        <f t="shared" si="9"/>
        <v>1438.9852532659818</v>
      </c>
      <c r="V36" s="3">
        <f t="shared" si="3"/>
        <v>1326.5081116953945</v>
      </c>
      <c r="W36" s="12">
        <f t="shared" si="12"/>
        <v>13.882600473761906</v>
      </c>
      <c r="X36" s="13">
        <f t="shared" si="22"/>
        <v>15.059732528280231</v>
      </c>
      <c r="Y36" s="13">
        <f t="shared" si="13"/>
        <v>0.28228625942057872</v>
      </c>
      <c r="Z36" s="13">
        <f t="shared" si="19"/>
        <v>0.38511008849069001</v>
      </c>
      <c r="AA36" s="13">
        <f t="shared" si="14"/>
        <v>3.9834891794927852E-4</v>
      </c>
      <c r="AB36" s="13">
        <f t="shared" si="21"/>
        <v>-0.10322217798806056</v>
      </c>
      <c r="AC36" s="13">
        <f t="shared" si="18"/>
        <v>-303.97970353148645</v>
      </c>
    </row>
    <row r="37" spans="1:29" x14ac:dyDescent="0.55000000000000004">
      <c r="A37" s="7">
        <v>2006</v>
      </c>
      <c r="B37" s="7">
        <v>7</v>
      </c>
      <c r="C37" s="7">
        <v>204</v>
      </c>
      <c r="D37" s="7">
        <v>15.56</v>
      </c>
      <c r="E37" s="7">
        <f t="shared" si="10"/>
        <v>526.70999999999981</v>
      </c>
      <c r="F37" s="7">
        <f t="shared" si="5"/>
        <v>59.093254947717988</v>
      </c>
      <c r="G37" s="7">
        <v>21.267912047746901</v>
      </c>
      <c r="H37" s="8">
        <v>4.5166058253230119</v>
      </c>
      <c r="I37" s="7">
        <v>64.529333333333298</v>
      </c>
      <c r="J37" s="7">
        <v>150.28435506837201</v>
      </c>
      <c r="K37" s="7">
        <v>0.348802716151356</v>
      </c>
      <c r="L37" s="2">
        <f t="shared" si="6"/>
        <v>1.9873065631421252</v>
      </c>
      <c r="M37" s="2">
        <f t="shared" si="7"/>
        <v>3.4040963220375198E-2</v>
      </c>
      <c r="N37" s="2">
        <f t="shared" si="0"/>
        <v>1.9532655999217501</v>
      </c>
      <c r="O37" s="2">
        <f t="shared" si="15"/>
        <v>85.856066506573967</v>
      </c>
      <c r="P37" s="11">
        <f t="shared" si="1"/>
        <v>0.89638901591455156</v>
      </c>
      <c r="Q37" s="11">
        <f t="shared" si="11"/>
        <v>6.0794082504100899E-4</v>
      </c>
      <c r="R37" s="4">
        <f t="shared" si="8"/>
        <v>0.71286211829211898</v>
      </c>
      <c r="S37" s="4">
        <f t="shared" si="2"/>
        <v>-3.2048692533982823E-4</v>
      </c>
      <c r="T37" s="4">
        <f t="shared" si="16"/>
        <v>0.8866236676296182</v>
      </c>
      <c r="U37" s="10">
        <f t="shared" si="9"/>
        <v>1450.4674035759745</v>
      </c>
      <c r="V37" s="3">
        <f t="shared" si="3"/>
        <v>1325.5355145676945</v>
      </c>
      <c r="W37" s="12">
        <f t="shared" si="12"/>
        <v>14.09333332579962</v>
      </c>
      <c r="X37" s="13">
        <f t="shared" si="22"/>
        <v>15.421631764781635</v>
      </c>
      <c r="Y37" s="13">
        <f t="shared" si="13"/>
        <v>0.32621776135955022</v>
      </c>
      <c r="Z37" s="13">
        <f t="shared" si="19"/>
        <v>0.47975064139603291</v>
      </c>
      <c r="AA37" s="13">
        <f t="shared" si="14"/>
        <v>2.0475664045547398E-3</v>
      </c>
      <c r="AB37" s="13">
        <f t="shared" si="21"/>
        <v>-0.15558044644103744</v>
      </c>
      <c r="AC37" s="13">
        <f t="shared" si="18"/>
        <v>-304.13528397792749</v>
      </c>
    </row>
    <row r="38" spans="1:29" x14ac:dyDescent="0.55000000000000004">
      <c r="A38" s="7">
        <v>2006</v>
      </c>
      <c r="B38" s="7">
        <v>7</v>
      </c>
      <c r="C38" s="7">
        <v>205</v>
      </c>
      <c r="D38" s="7">
        <v>15.38</v>
      </c>
      <c r="E38" s="7">
        <f t="shared" si="10"/>
        <v>542.0899999999998</v>
      </c>
      <c r="F38" s="7">
        <f t="shared" si="5"/>
        <v>60.818785621325674</v>
      </c>
      <c r="G38" s="7">
        <v>20.171468143877402</v>
      </c>
      <c r="H38" s="8">
        <v>5.3731166021969727</v>
      </c>
      <c r="I38" s="7">
        <v>65.554666666666705</v>
      </c>
      <c r="J38" s="7">
        <v>151.430773790475</v>
      </c>
      <c r="K38" s="7">
        <v>0.33002937829359902</v>
      </c>
      <c r="L38" s="2">
        <f t="shared" si="6"/>
        <v>2.3641713049666682</v>
      </c>
      <c r="M38" s="2">
        <f t="shared" si="7"/>
        <v>4.2665464646131752E-2</v>
      </c>
      <c r="N38" s="2">
        <f t="shared" si="0"/>
        <v>2.3215058403205364</v>
      </c>
      <c r="O38" s="2">
        <f t="shared" si="15"/>
        <v>88.177572346894507</v>
      </c>
      <c r="P38" s="11">
        <f t="shared" si="1"/>
        <v>0.89690378519418634</v>
      </c>
      <c r="Q38" s="11">
        <f t="shared" si="11"/>
        <v>5.147692796347858E-4</v>
      </c>
      <c r="R38" s="4">
        <f t="shared" si="8"/>
        <v>0.74684931913676</v>
      </c>
      <c r="S38" s="4">
        <f t="shared" si="2"/>
        <v>-4.859649256913289E-4</v>
      </c>
      <c r="T38" s="4">
        <f t="shared" si="16"/>
        <v>0.88613770270392689</v>
      </c>
      <c r="U38" s="10">
        <f t="shared" si="9"/>
        <v>1468.8296178060625</v>
      </c>
      <c r="V38" s="3">
        <f t="shared" si="3"/>
        <v>1329.9465879975492</v>
      </c>
      <c r="W38" s="12">
        <f t="shared" si="12"/>
        <v>14.293461833887099</v>
      </c>
      <c r="X38" s="13">
        <f t="shared" si="22"/>
        <v>15.786092668732515</v>
      </c>
      <c r="Y38" s="13">
        <f t="shared" si="13"/>
        <v>0.38322888028003466</v>
      </c>
      <c r="Z38" s="13">
        <f t="shared" si="19"/>
        <v>0.60983719054454355</v>
      </c>
      <c r="AA38" s="13">
        <f t="shared" si="14"/>
        <v>1.9474887744255977E-3</v>
      </c>
      <c r="AB38" s="13">
        <f t="shared" si="21"/>
        <v>-0.2285557990389345</v>
      </c>
      <c r="AC38" s="13">
        <f t="shared" si="18"/>
        <v>-304.36383977696642</v>
      </c>
    </row>
    <row r="39" spans="1:29" x14ac:dyDescent="0.55000000000000004">
      <c r="A39" s="7">
        <v>2006</v>
      </c>
      <c r="B39" s="7">
        <v>7</v>
      </c>
      <c r="C39" s="7">
        <v>206</v>
      </c>
      <c r="D39" s="7">
        <v>15.38</v>
      </c>
      <c r="E39" s="7">
        <f t="shared" si="10"/>
        <v>557.4699999999998</v>
      </c>
      <c r="F39" s="7">
        <f t="shared" si="5"/>
        <v>62.544316294933353</v>
      </c>
      <c r="G39" s="7">
        <v>20.120892959145099</v>
      </c>
      <c r="H39" s="8">
        <v>6.1236928830650186</v>
      </c>
      <c r="I39" s="7">
        <v>66.58</v>
      </c>
      <c r="J39" s="7">
        <v>153.16231594858201</v>
      </c>
      <c r="K39" s="7">
        <v>0.30693948158630102</v>
      </c>
      <c r="L39" s="2">
        <f t="shared" si="6"/>
        <v>2.6944248685486083</v>
      </c>
      <c r="M39" s="2">
        <f t="shared" si="7"/>
        <v>5.0187042097332171E-2</v>
      </c>
      <c r="N39" s="2">
        <f t="shared" si="0"/>
        <v>2.6442378264512763</v>
      </c>
      <c r="O39" s="2">
        <f t="shared" si="15"/>
        <v>90.821810173345781</v>
      </c>
      <c r="P39" s="11">
        <f t="shared" si="1"/>
        <v>0.89734517076318032</v>
      </c>
      <c r="Q39" s="11">
        <f t="shared" si="11"/>
        <v>4.413855689939794E-4</v>
      </c>
      <c r="R39" s="4">
        <f t="shared" si="8"/>
        <v>0.77806605463253908</v>
      </c>
      <c r="S39" s="4">
        <f t="shared" si="2"/>
        <v>-6.3710815737347856E-4</v>
      </c>
      <c r="T39" s="4">
        <f t="shared" si="16"/>
        <v>0.88550059454655339</v>
      </c>
      <c r="U39" s="10">
        <f t="shared" si="9"/>
        <v>1492.0127682960149</v>
      </c>
      <c r="V39" s="3">
        <f t="shared" si="3"/>
        <v>1337.6690939312784</v>
      </c>
      <c r="W39" s="12">
        <f t="shared" si="12"/>
        <v>14.493334760237817</v>
      </c>
      <c r="X39" s="13">
        <f t="shared" si="22"/>
        <v>16.165612718098881</v>
      </c>
      <c r="Y39" s="13">
        <f t="shared" si="13"/>
        <v>0.42997603253723105</v>
      </c>
      <c r="Z39" s="13">
        <f t="shared" si="19"/>
        <v>0.72737760174278299</v>
      </c>
      <c r="AA39" s="13">
        <f t="shared" si="14"/>
        <v>1.9415552551991194E-3</v>
      </c>
      <c r="AB39" s="13">
        <f t="shared" si="21"/>
        <v>-0.29934312446075106</v>
      </c>
      <c r="AC39" s="13">
        <f t="shared" si="18"/>
        <v>-304.66318290142715</v>
      </c>
    </row>
    <row r="40" spans="1:29" x14ac:dyDescent="0.55000000000000004">
      <c r="A40" s="7">
        <v>2006</v>
      </c>
      <c r="B40" s="7">
        <v>7</v>
      </c>
      <c r="C40" s="7">
        <v>207</v>
      </c>
      <c r="D40" s="7">
        <v>15.66</v>
      </c>
      <c r="E40" s="7">
        <f t="shared" si="10"/>
        <v>573.12999999999977</v>
      </c>
      <c r="F40" s="7">
        <f t="shared" si="5"/>
        <v>64.301261051025435</v>
      </c>
      <c r="G40" s="7">
        <v>16.853724651610801</v>
      </c>
      <c r="H40" s="8">
        <v>5.4512179934299922</v>
      </c>
      <c r="I40" s="7">
        <v>67.623999999999995</v>
      </c>
      <c r="J40" s="7">
        <v>158.194203371035</v>
      </c>
      <c r="K40" s="7">
        <v>0.488237541252866</v>
      </c>
      <c r="L40" s="2">
        <f t="shared" si="6"/>
        <v>2.3985359171091964</v>
      </c>
      <c r="M40" s="2">
        <f t="shared" si="7"/>
        <v>4.1000773451711922E-2</v>
      </c>
      <c r="N40" s="2">
        <f t="shared" si="0"/>
        <v>2.3575351436574845</v>
      </c>
      <c r="O40" s="2">
        <f t="shared" si="15"/>
        <v>93.179345317003268</v>
      </c>
      <c r="P40" s="11">
        <f t="shared" si="1"/>
        <v>0.89772999885694094</v>
      </c>
      <c r="Q40" s="11">
        <f t="shared" si="11"/>
        <v>3.8482809376061411E-4</v>
      </c>
      <c r="R40" s="4">
        <f t="shared" si="8"/>
        <v>0.80692096364192256</v>
      </c>
      <c r="S40" s="4">
        <f t="shared" si="2"/>
        <v>-4.4107561897537993E-4</v>
      </c>
      <c r="T40" s="4">
        <f t="shared" si="16"/>
        <v>0.88505951892757806</v>
      </c>
      <c r="U40" s="10">
        <f t="shared" si="9"/>
        <v>1546.8289977795844</v>
      </c>
      <c r="V40" s="3">
        <f t="shared" si="3"/>
        <v>1376.3140879091993</v>
      </c>
      <c r="W40" s="12">
        <f t="shared" si="12"/>
        <v>14.342605705386211</v>
      </c>
      <c r="X40" s="13">
        <f t="shared" si="22"/>
        <v>16.119546115024558</v>
      </c>
      <c r="Y40" s="13">
        <f t="shared" si="13"/>
        <v>0.36919399693428206</v>
      </c>
      <c r="Z40" s="13">
        <f t="shared" si="19"/>
        <v>0.58805792723377093</v>
      </c>
      <c r="AA40" s="13">
        <f t="shared" si="14"/>
        <v>-1.3975994794417272E-3</v>
      </c>
      <c r="AB40" s="13">
        <f t="shared" si="21"/>
        <v>-0.21746633082004713</v>
      </c>
      <c r="AC40" s="13">
        <f t="shared" si="18"/>
        <v>-304.88064923224721</v>
      </c>
    </row>
    <row r="41" spans="1:29" x14ac:dyDescent="0.55000000000000004">
      <c r="A41" s="7">
        <v>2006</v>
      </c>
      <c r="B41" s="7">
        <v>7</v>
      </c>
      <c r="C41" s="7">
        <v>208</v>
      </c>
      <c r="D41" s="7">
        <v>15.77</v>
      </c>
      <c r="E41" s="7">
        <f t="shared" si="10"/>
        <v>588.89999999999975</v>
      </c>
      <c r="F41" s="7">
        <f t="shared" si="5"/>
        <v>66.070547053807829</v>
      </c>
      <c r="G41" s="7">
        <v>17.089155649622601</v>
      </c>
      <c r="H41" s="8">
        <v>3.7690967329870091</v>
      </c>
      <c r="I41" s="7">
        <v>68.675333333333299</v>
      </c>
      <c r="J41" s="7">
        <v>162.84582890807101</v>
      </c>
      <c r="K41" s="7">
        <v>0.4504347882802</v>
      </c>
      <c r="L41" s="2">
        <f t="shared" si="6"/>
        <v>1.658402562514284</v>
      </c>
      <c r="M41" s="2">
        <f t="shared" si="7"/>
        <v>2.3863078389053133E-2</v>
      </c>
      <c r="N41" s="2">
        <f t="shared" si="0"/>
        <v>1.6345394841252308</v>
      </c>
      <c r="O41" s="2">
        <f t="shared" si="15"/>
        <v>94.813884801128495</v>
      </c>
      <c r="P41" s="11">
        <f t="shared" si="1"/>
        <v>0.89806117845970701</v>
      </c>
      <c r="Q41" s="11">
        <f t="shared" si="11"/>
        <v>3.3117960276607405E-4</v>
      </c>
      <c r="R41" s="4">
        <f t="shared" si="8"/>
        <v>0.83300206935361087</v>
      </c>
      <c r="S41" s="4">
        <f t="shared" si="2"/>
        <v>-5.8439831444862325E-4</v>
      </c>
      <c r="T41" s="4">
        <f t="shared" si="16"/>
        <v>0.88447512061312938</v>
      </c>
      <c r="U41" s="10">
        <f t="shared" si="9"/>
        <v>1597.4858885699746</v>
      </c>
      <c r="V41" s="3">
        <f t="shared" si="3"/>
        <v>1409.6169567312998</v>
      </c>
      <c r="W41" s="12">
        <f t="shared" si="12"/>
        <v>14.131414016224861</v>
      </c>
      <c r="X41" s="13">
        <f t="shared" si="22"/>
        <v>16.014800594344969</v>
      </c>
      <c r="Y41" s="13">
        <f t="shared" si="13"/>
        <v>0.24717448573712114</v>
      </c>
      <c r="Z41" s="13">
        <f t="shared" si="19"/>
        <v>0.33721904041733802</v>
      </c>
      <c r="AA41" s="13">
        <f t="shared" si="14"/>
        <v>-1.8682088008905586E-3</v>
      </c>
      <c r="AB41" s="13">
        <f t="shared" si="21"/>
        <v>-8.8176345879326323E-2</v>
      </c>
      <c r="AC41" s="13">
        <f t="shared" si="18"/>
        <v>-304.96882557812654</v>
      </c>
    </row>
    <row r="42" spans="1:29" x14ac:dyDescent="0.55000000000000004">
      <c r="A42" s="7">
        <v>2006</v>
      </c>
      <c r="B42" s="7">
        <v>7</v>
      </c>
      <c r="C42" s="7">
        <v>209</v>
      </c>
      <c r="D42" s="7">
        <v>15.16</v>
      </c>
      <c r="E42" s="7">
        <f t="shared" si="10"/>
        <v>604.05999999999972</v>
      </c>
      <c r="F42" s="7">
        <f t="shared" si="5"/>
        <v>67.771395234034898</v>
      </c>
      <c r="G42" s="7">
        <v>17.9176794535264</v>
      </c>
      <c r="H42" s="8">
        <v>1.9544294576769801</v>
      </c>
      <c r="I42" s="7">
        <v>69.686000000000007</v>
      </c>
      <c r="J42" s="7">
        <v>165.76093001089799</v>
      </c>
      <c r="K42" s="7">
        <v>0.41653193223073498</v>
      </c>
      <c r="L42" s="2">
        <f t="shared" si="6"/>
        <v>0.85994896137787125</v>
      </c>
      <c r="M42" s="2">
        <f t="shared" si="7"/>
        <v>9.5356748394499046E-3</v>
      </c>
      <c r="N42" s="2">
        <f t="shared" si="0"/>
        <v>0.8504132865384213</v>
      </c>
      <c r="O42" s="2">
        <f t="shared" si="15"/>
        <v>95.664298087666921</v>
      </c>
      <c r="P42" s="11">
        <f t="shared" si="1"/>
        <v>0.89833390871519536</v>
      </c>
      <c r="Q42" s="11">
        <f t="shared" si="11"/>
        <v>2.727302554883515E-4</v>
      </c>
      <c r="R42" s="4">
        <f t="shared" si="8"/>
        <v>0.85534329550069566</v>
      </c>
      <c r="S42" s="4">
        <f t="shared" si="2"/>
        <v>-7.2540074432202108E-4</v>
      </c>
      <c r="T42" s="4">
        <f t="shared" si="16"/>
        <v>0.88374971986880735</v>
      </c>
      <c r="U42" s="10">
        <f t="shared" si="9"/>
        <v>1630.4446046473824</v>
      </c>
      <c r="V42" s="3">
        <f t="shared" si="3"/>
        <v>1425.8970371841751</v>
      </c>
      <c r="W42" s="12">
        <f t="shared" si="12"/>
        <v>13.969940325156237</v>
      </c>
      <c r="X42" s="13">
        <f t="shared" si="22"/>
        <v>15.973954104972925</v>
      </c>
      <c r="Y42" s="13">
        <f t="shared" si="13"/>
        <v>0.12557909181667556</v>
      </c>
      <c r="Z42" s="13">
        <f t="shared" si="19"/>
        <v>0.13321280846720895</v>
      </c>
      <c r="AA42" s="13">
        <f t="shared" si="14"/>
        <v>-1.3835354000262064E-3</v>
      </c>
      <c r="AB42" s="13">
        <f t="shared" si="21"/>
        <v>-6.2501812505071832E-3</v>
      </c>
      <c r="AC42" s="13">
        <f t="shared" si="18"/>
        <v>-304.97507575937703</v>
      </c>
    </row>
    <row r="43" spans="1:29" x14ac:dyDescent="0.55000000000000004">
      <c r="A43" s="7">
        <v>2006</v>
      </c>
      <c r="B43" s="7">
        <v>7</v>
      </c>
      <c r="C43" s="7">
        <v>210</v>
      </c>
      <c r="D43" s="7">
        <v>13.71</v>
      </c>
      <c r="E43" s="7">
        <f t="shared" si="10"/>
        <v>617.76999999999975</v>
      </c>
      <c r="F43" s="7">
        <f t="shared" si="5"/>
        <v>69.309563344253462</v>
      </c>
      <c r="G43" s="7">
        <v>19.760186449540502</v>
      </c>
      <c r="H43" s="8">
        <v>6.4335418409170018</v>
      </c>
      <c r="I43" s="7">
        <v>70.599999999999994</v>
      </c>
      <c r="J43" s="7">
        <v>166.167037587522</v>
      </c>
      <c r="K43" s="7">
        <v>0.39318111177440201</v>
      </c>
      <c r="L43" s="2">
        <f t="shared" si="6"/>
        <v>2.8307584100034808</v>
      </c>
      <c r="M43" s="2">
        <f t="shared" si="7"/>
        <v>4.8040899965625078E-2</v>
      </c>
      <c r="N43" s="2">
        <f t="shared" si="0"/>
        <v>2.7827175100378558</v>
      </c>
      <c r="O43" s="2">
        <f t="shared" si="15"/>
        <v>98.447015597704777</v>
      </c>
      <c r="P43" s="11">
        <f t="shared" si="1"/>
        <v>0.89854736327656792</v>
      </c>
      <c r="Q43" s="11">
        <f t="shared" si="11"/>
        <v>2.1345456137256136E-4</v>
      </c>
      <c r="R43" s="4">
        <f t="shared" si="8"/>
        <v>0.87335523385144476</v>
      </c>
      <c r="S43" s="4">
        <f t="shared" si="2"/>
        <v>-8.4648234269092053E-4</v>
      </c>
      <c r="T43" s="4">
        <f t="shared" si="16"/>
        <v>0.88290323752611644</v>
      </c>
      <c r="U43" s="10">
        <f t="shared" si="9"/>
        <v>1637.8779591555269</v>
      </c>
      <c r="V43" s="3">
        <f t="shared" si="3"/>
        <v>1419.0574878155383</v>
      </c>
      <c r="W43" s="12">
        <f t="shared" si="12"/>
        <v>14.311057479878684</v>
      </c>
      <c r="X43" s="13">
        <f t="shared" si="22"/>
        <v>16.517840763860619</v>
      </c>
      <c r="Y43" s="13">
        <f t="shared" si="13"/>
        <v>0.41150202544234665</v>
      </c>
      <c r="Z43" s="13">
        <f t="shared" si="19"/>
        <v>0.6875160807931624</v>
      </c>
      <c r="AA43" s="13">
        <f t="shared" si="14"/>
        <v>2.9805317186895829E-3</v>
      </c>
      <c r="AB43" s="13">
        <f t="shared" si="21"/>
        <v>-0.27899458706950531</v>
      </c>
      <c r="AC43" s="13">
        <f t="shared" si="18"/>
        <v>-305.25407034644655</v>
      </c>
    </row>
    <row r="44" spans="1:29" x14ac:dyDescent="0.55000000000000004">
      <c r="A44" s="7">
        <v>2006</v>
      </c>
      <c r="B44" s="7">
        <v>7</v>
      </c>
      <c r="C44" s="7">
        <v>211</v>
      </c>
      <c r="D44" s="7">
        <v>15.65</v>
      </c>
      <c r="E44" s="7">
        <f t="shared" si="10"/>
        <v>633.41999999999973</v>
      </c>
      <c r="F44" s="7">
        <f t="shared" si="5"/>
        <v>71.065386168828255</v>
      </c>
      <c r="G44" s="7">
        <v>12.807802759087799</v>
      </c>
      <c r="H44" s="8">
        <v>6.6270652246439852</v>
      </c>
      <c r="I44" s="7">
        <v>71.643333333333302</v>
      </c>
      <c r="J44" s="7">
        <v>170.80020480662799</v>
      </c>
      <c r="K44" s="7">
        <v>0.369045994086377</v>
      </c>
      <c r="L44" s="2">
        <f t="shared" si="6"/>
        <v>2.9159086988433534</v>
      </c>
      <c r="M44" s="2">
        <f t="shared" si="7"/>
        <v>4.8180652589258778E-2</v>
      </c>
      <c r="N44" s="2">
        <f t="shared" si="0"/>
        <v>2.8677280462540944</v>
      </c>
      <c r="O44" s="2">
        <f t="shared" si="15"/>
        <v>101.31474364395888</v>
      </c>
      <c r="P44" s="11">
        <f t="shared" si="1"/>
        <v>0.89875780455402055</v>
      </c>
      <c r="Q44" s="11">
        <f t="shared" si="11"/>
        <v>2.1044127745262209E-4</v>
      </c>
      <c r="R44" s="4">
        <f t="shared" si="8"/>
        <v>0.89153707526579595</v>
      </c>
      <c r="S44" s="4">
        <f t="shared" si="2"/>
        <v>-9.1459650066631607E-4</v>
      </c>
      <c r="T44" s="4">
        <f t="shared" si="16"/>
        <v>0.88198864102545016</v>
      </c>
      <c r="U44" s="10">
        <f t="shared" si="9"/>
        <v>1687.0456439060838</v>
      </c>
      <c r="V44" s="3">
        <f t="shared" si="3"/>
        <v>1447.3200401281924</v>
      </c>
      <c r="W44" s="12">
        <f t="shared" si="12"/>
        <v>14.298699088315409</v>
      </c>
      <c r="X44" s="13">
        <f t="shared" si="22"/>
        <v>16.667051751960688</v>
      </c>
      <c r="Y44" s="13">
        <f t="shared" si="13"/>
        <v>0.4115264921390196</v>
      </c>
      <c r="Z44" s="13">
        <f t="shared" si="19"/>
        <v>0.68892065325247598</v>
      </c>
      <c r="AA44" s="13">
        <f t="shared" si="14"/>
        <v>-1.0474460060825859E-4</v>
      </c>
      <c r="AB44" s="13">
        <f t="shared" si="21"/>
        <v>-0.27728941651284811</v>
      </c>
      <c r="AC44" s="13">
        <f t="shared" si="18"/>
        <v>-305.53135976295943</v>
      </c>
    </row>
    <row r="45" spans="1:29" x14ac:dyDescent="0.55000000000000004">
      <c r="A45" s="7">
        <v>2006</v>
      </c>
      <c r="B45" s="7">
        <v>7</v>
      </c>
      <c r="C45" s="7">
        <v>212</v>
      </c>
      <c r="D45" s="7">
        <v>15.98</v>
      </c>
      <c r="E45" s="7">
        <f t="shared" si="10"/>
        <v>649.39999999999975</v>
      </c>
      <c r="F45" s="7">
        <f t="shared" si="5"/>
        <v>72.858232733473955</v>
      </c>
      <c r="G45" s="7">
        <v>13.4701094719588</v>
      </c>
      <c r="H45" s="8">
        <v>4.8431762957640103</v>
      </c>
      <c r="I45" s="7">
        <v>72.708666666666701</v>
      </c>
      <c r="J45" s="7">
        <v>175.493297474028</v>
      </c>
      <c r="K45" s="7">
        <v>0.34417954461903799</v>
      </c>
      <c r="L45" s="2">
        <f t="shared" si="6"/>
        <v>2.1309975701361648</v>
      </c>
      <c r="M45" s="2">
        <f t="shared" si="7"/>
        <v>3.0313971833849235E-2</v>
      </c>
      <c r="N45" s="2">
        <f t="shared" si="0"/>
        <v>2.1006835983023153</v>
      </c>
      <c r="O45" s="2">
        <f t="shared" si="15"/>
        <v>103.41542724226119</v>
      </c>
      <c r="P45" s="11">
        <f t="shared" si="1"/>
        <v>0.89894125913902778</v>
      </c>
      <c r="Q45" s="11">
        <f t="shared" si="11"/>
        <v>1.8345458500723666E-4</v>
      </c>
      <c r="R45" s="4">
        <f t="shared" si="8"/>
        <v>0.90769610306105097</v>
      </c>
      <c r="S45" s="4">
        <f t="shared" si="2"/>
        <v>-1.0071167583068094E-3</v>
      </c>
      <c r="T45" s="4">
        <f t="shared" si="16"/>
        <v>0.88098152426714338</v>
      </c>
      <c r="U45" s="10">
        <f t="shared" si="9"/>
        <v>1736.5474374498326</v>
      </c>
      <c r="V45" s="3">
        <f t="shared" si="3"/>
        <v>1474.5046631913867</v>
      </c>
      <c r="W45" s="12">
        <f t="shared" si="12"/>
        <v>14.17912361100028</v>
      </c>
      <c r="X45" s="13">
        <f t="shared" si="22"/>
        <v>16.698977891785066</v>
      </c>
      <c r="Y45" s="13">
        <f t="shared" si="13"/>
        <v>0.29217766408215479</v>
      </c>
      <c r="Z45" s="13">
        <f t="shared" si="19"/>
        <v>0.42982555377252912</v>
      </c>
      <c r="AA45" s="13">
        <f t="shared" si="14"/>
        <v>-9.7634849306819135E-4</v>
      </c>
      <c r="AB45" s="13">
        <f t="shared" si="21"/>
        <v>-0.13667154119730615</v>
      </c>
      <c r="AC45" s="13">
        <f t="shared" si="18"/>
        <v>-305.66803130415673</v>
      </c>
    </row>
    <row r="46" spans="1:29" x14ac:dyDescent="0.55000000000000004">
      <c r="A46" s="7">
        <v>2006</v>
      </c>
      <c r="B46" s="7">
        <v>7</v>
      </c>
      <c r="C46" s="7">
        <v>213</v>
      </c>
      <c r="D46" s="7">
        <v>15.16</v>
      </c>
      <c r="E46" s="7">
        <f t="shared" si="10"/>
        <v>664.55999999999972</v>
      </c>
      <c r="F46" s="7">
        <f t="shared" si="5"/>
        <v>74.559080913701024</v>
      </c>
      <c r="G46" s="7">
        <v>19.946502974359099</v>
      </c>
      <c r="H46" s="8">
        <v>5.7560786362340082</v>
      </c>
      <c r="I46" s="7">
        <v>73.719333333333395</v>
      </c>
      <c r="J46" s="7">
        <v>176.55516952753899</v>
      </c>
      <c r="K46" s="7">
        <v>0.32354410738699402</v>
      </c>
      <c r="L46" s="2">
        <f t="shared" si="6"/>
        <v>2.5326745999429634</v>
      </c>
      <c r="M46" s="2">
        <f t="shared" si="7"/>
        <v>3.802549991580325E-2</v>
      </c>
      <c r="N46" s="2">
        <f t="shared" si="0"/>
        <v>2.4946491000271602</v>
      </c>
      <c r="O46" s="2">
        <f t="shared" si="15"/>
        <v>105.91007634228835</v>
      </c>
      <c r="P46" s="11">
        <f t="shared" si="1"/>
        <v>0.89909019015692082</v>
      </c>
      <c r="Q46" s="11">
        <f t="shared" si="11"/>
        <v>1.489310178930392E-4</v>
      </c>
      <c r="R46" s="4">
        <f t="shared" si="8"/>
        <v>0.92099242600783793</v>
      </c>
      <c r="S46" s="4">
        <f t="shared" si="2"/>
        <v>-1.0970904893568606E-3</v>
      </c>
      <c r="T46" s="4">
        <f t="shared" si="16"/>
        <v>0.87988443377778647</v>
      </c>
      <c r="U46" s="10">
        <f t="shared" si="9"/>
        <v>1749.6333587595982</v>
      </c>
      <c r="V46" s="3">
        <f t="shared" si="3"/>
        <v>1469.8775111371688</v>
      </c>
      <c r="W46" s="12">
        <f t="shared" si="12"/>
        <v>14.412553759994235</v>
      </c>
      <c r="X46" s="13">
        <f t="shared" si="22"/>
        <v>17.155636882894505</v>
      </c>
      <c r="Y46" s="13">
        <f t="shared" si="13"/>
        <v>0.34465378639024752</v>
      </c>
      <c r="Z46" s="13">
        <f t="shared" si="19"/>
        <v>0.54804456178717065</v>
      </c>
      <c r="AA46" s="13">
        <f t="shared" si="14"/>
        <v>1.9228740437162105E-3</v>
      </c>
      <c r="AB46" s="13">
        <f t="shared" si="21"/>
        <v>-0.20531364944063935</v>
      </c>
      <c r="AC46" s="13">
        <f t="shared" si="18"/>
        <v>-305.87334495359738</v>
      </c>
    </row>
    <row r="47" spans="1:29" x14ac:dyDescent="0.55000000000000004">
      <c r="A47" s="7">
        <v>2006</v>
      </c>
      <c r="B47" s="7">
        <v>7</v>
      </c>
      <c r="C47" s="7">
        <v>214</v>
      </c>
      <c r="D47" s="7">
        <v>13.07</v>
      </c>
      <c r="E47" s="7">
        <f t="shared" si="10"/>
        <v>677.62999999999977</v>
      </c>
      <c r="F47" s="7">
        <f t="shared" si="5"/>
        <v>76.025445406812366</v>
      </c>
      <c r="G47" s="7">
        <v>15.7597758422</v>
      </c>
      <c r="H47" s="8">
        <v>5.2990185935939849</v>
      </c>
      <c r="I47" s="7">
        <v>74.590666666666706</v>
      </c>
      <c r="J47" s="7">
        <v>179.22807856217699</v>
      </c>
      <c r="K47" s="7">
        <v>0.30451964039146501</v>
      </c>
      <c r="L47" s="2">
        <f t="shared" si="6"/>
        <v>2.3315681811813533</v>
      </c>
      <c r="M47" s="2">
        <f t="shared" si="7"/>
        <v>3.329151567143393E-2</v>
      </c>
      <c r="N47" s="2">
        <f t="shared" si="0"/>
        <v>2.2982766655099196</v>
      </c>
      <c r="O47" s="2">
        <f t="shared" si="15"/>
        <v>108.20835300779827</v>
      </c>
      <c r="P47" s="11">
        <f t="shared" si="1"/>
        <v>0.89920165916800721</v>
      </c>
      <c r="Q47" s="11">
        <f t="shared" si="11"/>
        <v>1.1146901108638474E-4</v>
      </c>
      <c r="R47" s="4">
        <f t="shared" si="8"/>
        <v>0.93102516253557721</v>
      </c>
      <c r="S47" s="4">
        <f t="shared" si="2"/>
        <v>-1.1835504186032914E-3</v>
      </c>
      <c r="T47" s="4">
        <f t="shared" si="16"/>
        <v>0.87870088335918317</v>
      </c>
      <c r="U47" s="10">
        <f t="shared" si="9"/>
        <v>1778.0856022313719</v>
      </c>
      <c r="V47" s="3">
        <f t="shared" si="3"/>
        <v>1477.5711771495887</v>
      </c>
      <c r="W47" s="12">
        <f t="shared" si="12"/>
        <v>14.489681228481597</v>
      </c>
      <c r="X47" s="13">
        <f t="shared" si="22"/>
        <v>17.436651426151215</v>
      </c>
      <c r="Y47" s="13">
        <f t="shared" si="13"/>
        <v>0.31220953622086589</v>
      </c>
      <c r="Z47" s="13">
        <f t="shared" si="19"/>
        <v>0.48238344969207714</v>
      </c>
      <c r="AA47" s="13">
        <f t="shared" si="14"/>
        <v>6.2851441513230965E-4</v>
      </c>
      <c r="AB47" s="13">
        <f t="shared" si="21"/>
        <v>-0.17080242788634356</v>
      </c>
      <c r="AC47" s="13">
        <f t="shared" si="18"/>
        <v>-306.04414738148375</v>
      </c>
    </row>
    <row r="48" spans="1:29" x14ac:dyDescent="0.55000000000000004">
      <c r="A48" s="7">
        <v>2006</v>
      </c>
      <c r="B48" s="7">
        <v>7</v>
      </c>
      <c r="C48" s="7">
        <v>215</v>
      </c>
      <c r="D48" s="7">
        <v>15.79</v>
      </c>
      <c r="E48" s="7">
        <f t="shared" si="10"/>
        <v>693.41999999999973</v>
      </c>
      <c r="F48" s="7">
        <f t="shared" si="5"/>
        <v>77.796975272629354</v>
      </c>
      <c r="G48" s="7">
        <v>15.5938556714962</v>
      </c>
      <c r="H48" s="8">
        <v>8.5693002202229991</v>
      </c>
      <c r="I48" s="7">
        <v>75.643333333333302</v>
      </c>
      <c r="J48" s="7">
        <v>183.386519238207</v>
      </c>
      <c r="K48" s="7">
        <v>0.45833708978686999</v>
      </c>
      <c r="L48" s="2">
        <f t="shared" si="6"/>
        <v>3.7704920968981197</v>
      </c>
      <c r="M48" s="2">
        <f t="shared" si="7"/>
        <v>6.2042030731609937E-2</v>
      </c>
      <c r="N48" s="2">
        <f t="shared" si="0"/>
        <v>3.7084500661665096</v>
      </c>
      <c r="O48" s="2">
        <f t="shared" si="15"/>
        <v>111.91680307396477</v>
      </c>
      <c r="P48" s="11">
        <f t="shared" si="1"/>
        <v>0.89931826868494347</v>
      </c>
      <c r="Q48" s="11">
        <f t="shared" si="11"/>
        <v>1.1660951693626131E-4</v>
      </c>
      <c r="R48" s="4">
        <f t="shared" si="8"/>
        <v>0.94156880554052413</v>
      </c>
      <c r="S48" s="4">
        <f t="shared" si="2"/>
        <v>-9.0341628181370083E-4</v>
      </c>
      <c r="T48" s="4">
        <f t="shared" si="16"/>
        <v>0.8777974670773695</v>
      </c>
      <c r="U48" s="10">
        <f t="shared" si="9"/>
        <v>1821.4478122584917</v>
      </c>
      <c r="V48" s="3">
        <f t="shared" si="3"/>
        <v>1500.6769078535681</v>
      </c>
      <c r="W48" s="12">
        <f t="shared" si="12"/>
        <v>14.62949292064148</v>
      </c>
      <c r="X48" s="13">
        <f t="shared" si="22"/>
        <v>17.756558880396689</v>
      </c>
      <c r="Y48" s="13">
        <f t="shared" si="13"/>
        <v>0.4928695774346834</v>
      </c>
      <c r="Z48" s="13">
        <f t="shared" si="19"/>
        <v>0.90764344937030872</v>
      </c>
      <c r="AA48" s="13">
        <f t="shared" si="14"/>
        <v>1.1229386573199523E-3</v>
      </c>
      <c r="AB48" s="13">
        <f t="shared" si="21"/>
        <v>-0.41589681059294525</v>
      </c>
      <c r="AC48" s="13">
        <f t="shared" si="18"/>
        <v>-306.46004419207668</v>
      </c>
    </row>
    <row r="49" spans="1:29" x14ac:dyDescent="0.55000000000000004">
      <c r="A49" s="7">
        <v>2006</v>
      </c>
      <c r="B49" s="7">
        <v>7</v>
      </c>
      <c r="C49" s="7">
        <v>216</v>
      </c>
      <c r="D49" s="7">
        <v>16</v>
      </c>
      <c r="E49" s="7">
        <f t="shared" si="10"/>
        <v>709.41999999999973</v>
      </c>
      <c r="F49" s="7">
        <f t="shared" si="5"/>
        <v>79.592065700309647</v>
      </c>
      <c r="G49" s="7">
        <v>14.119083170902799</v>
      </c>
      <c r="H49" s="8">
        <v>5.9937481443570277</v>
      </c>
      <c r="I49" s="7">
        <v>76.709999999999994</v>
      </c>
      <c r="J49" s="7">
        <v>187.018932901048</v>
      </c>
      <c r="K49" s="7">
        <v>0.425647525190261</v>
      </c>
      <c r="L49" s="2">
        <f t="shared" si="6"/>
        <v>2.6372491835170924</v>
      </c>
      <c r="M49" s="2">
        <f t="shared" si="7"/>
        <v>3.715057639536213E-2</v>
      </c>
      <c r="N49" s="2">
        <f t="shared" si="0"/>
        <v>2.6000986071217302</v>
      </c>
      <c r="O49" s="2">
        <f t="shared" si="15"/>
        <v>114.51690168108651</v>
      </c>
      <c r="P49" s="11">
        <f t="shared" si="1"/>
        <v>0.89941906689413087</v>
      </c>
      <c r="Q49" s="11">
        <f t="shared" si="11"/>
        <v>1.0079820918740268E-4</v>
      </c>
      <c r="R49" s="4">
        <f t="shared" si="8"/>
        <v>0.95069681726201283</v>
      </c>
      <c r="S49" s="4">
        <f t="shared" si="2"/>
        <v>-9.9127193038895593E-4</v>
      </c>
      <c r="T49" s="4">
        <f t="shared" si="16"/>
        <v>0.87680619514698055</v>
      </c>
      <c r="U49" s="10">
        <f t="shared" si="9"/>
        <v>1859.3875312749014</v>
      </c>
      <c r="V49" s="3">
        <f t="shared" si="3"/>
        <v>1518.08715644571</v>
      </c>
      <c r="W49" s="12">
        <f t="shared" si="12"/>
        <v>14.663930199097441</v>
      </c>
      <c r="X49" s="13">
        <f t="shared" si="22"/>
        <v>17.960713820624669</v>
      </c>
      <c r="Y49" s="13">
        <f t="shared" si="13"/>
        <v>0.33770070074388381</v>
      </c>
      <c r="Z49" s="13">
        <f t="shared" si="19"/>
        <v>0.54477345911782726</v>
      </c>
      <c r="AA49" s="13">
        <f t="shared" si="14"/>
        <v>2.7158719687597744E-4</v>
      </c>
      <c r="AB49" s="13">
        <f t="shared" si="21"/>
        <v>-0.20734434557081943</v>
      </c>
      <c r="AC49" s="13">
        <f t="shared" si="18"/>
        <v>-306.66738853764753</v>
      </c>
    </row>
    <row r="50" spans="1:29" x14ac:dyDescent="0.55000000000000004">
      <c r="A50" s="7">
        <v>2006</v>
      </c>
      <c r="B50" s="7">
        <v>7</v>
      </c>
      <c r="C50" s="7">
        <v>217</v>
      </c>
      <c r="D50" s="7">
        <v>13.76</v>
      </c>
      <c r="E50" s="7">
        <f t="shared" si="10"/>
        <v>723.17999999999972</v>
      </c>
      <c r="F50" s="7">
        <f t="shared" si="5"/>
        <v>81.1358434681147</v>
      </c>
      <c r="G50" s="7">
        <v>12.619831666798399</v>
      </c>
      <c r="H50" s="8">
        <v>4.2383919271940158</v>
      </c>
      <c r="I50" s="7">
        <v>77.627333333333297</v>
      </c>
      <c r="J50" s="7">
        <v>189.68642359034399</v>
      </c>
      <c r="K50" s="7">
        <v>0.39461230950832599</v>
      </c>
      <c r="L50" s="2">
        <f t="shared" si="6"/>
        <v>1.864892447965367</v>
      </c>
      <c r="M50" s="2">
        <f t="shared" si="7"/>
        <v>2.2747004230197557E-2</v>
      </c>
      <c r="N50" s="2">
        <f t="shared" si="0"/>
        <v>1.8421454437351694</v>
      </c>
      <c r="O50" s="2">
        <f t="shared" si="15"/>
        <v>116.35904712482167</v>
      </c>
      <c r="P50" s="11">
        <f t="shared" si="1"/>
        <v>0.89949374747096877</v>
      </c>
      <c r="Q50" s="11">
        <f t="shared" si="11"/>
        <v>7.4680576837904411E-5</v>
      </c>
      <c r="R50" s="4">
        <f t="shared" si="8"/>
        <v>0.9574496211805692</v>
      </c>
      <c r="S50" s="4">
        <f t="shared" si="2"/>
        <v>-1.0845758530193615E-3</v>
      </c>
      <c r="T50" s="4">
        <f t="shared" si="16"/>
        <v>0.8757216192939612</v>
      </c>
      <c r="U50" s="10">
        <f t="shared" si="9"/>
        <v>1887.3096829030917</v>
      </c>
      <c r="V50" s="3">
        <f t="shared" si="3"/>
        <v>1526.3026643307958</v>
      </c>
      <c r="W50" s="12">
        <f t="shared" si="12"/>
        <v>14.679379478996715</v>
      </c>
      <c r="X50" s="13">
        <f t="shared" si="22"/>
        <v>18.151403176555707</v>
      </c>
      <c r="Y50" s="13">
        <f t="shared" si="13"/>
        <v>0.23526717180686707</v>
      </c>
      <c r="Z50" s="13">
        <f t="shared" si="19"/>
        <v>0.33391190710541346</v>
      </c>
      <c r="AA50" s="13">
        <f t="shared" si="14"/>
        <v>1.2016355576040414E-4</v>
      </c>
      <c r="AB50" s="13">
        <f t="shared" si="21"/>
        <v>-9.8764898854306796E-2</v>
      </c>
      <c r="AC50" s="13">
        <f t="shared" si="18"/>
        <v>-306.76615343650184</v>
      </c>
    </row>
    <row r="51" spans="1:29" x14ac:dyDescent="0.55000000000000004">
      <c r="A51" s="7">
        <v>2006</v>
      </c>
      <c r="B51" s="7">
        <v>7</v>
      </c>
      <c r="C51" s="7">
        <v>218</v>
      </c>
      <c r="D51" s="7">
        <v>13.18</v>
      </c>
      <c r="E51" s="7">
        <f t="shared" si="10"/>
        <v>736.35999999999967</v>
      </c>
      <c r="F51" s="7">
        <f t="shared" si="5"/>
        <v>82.61454920791634</v>
      </c>
      <c r="G51" s="7">
        <v>13.4426988067615</v>
      </c>
      <c r="H51" s="8">
        <v>3.2229145021939871</v>
      </c>
      <c r="I51" s="7">
        <v>78.506</v>
      </c>
      <c r="J51" s="7">
        <v>194.13381672329501</v>
      </c>
      <c r="K51" s="7">
        <v>0.36595688951296901</v>
      </c>
      <c r="L51" s="2">
        <f t="shared" si="6"/>
        <v>1.4180823809653544</v>
      </c>
      <c r="M51" s="2">
        <f t="shared" si="7"/>
        <v>1.5186605658162294E-2</v>
      </c>
      <c r="N51" s="2">
        <f t="shared" si="0"/>
        <v>1.4028957753071922</v>
      </c>
      <c r="O51" s="2">
        <f t="shared" si="15"/>
        <v>117.76194290012886</v>
      </c>
      <c r="P51" s="11">
        <f t="shared" si="1"/>
        <v>0.89955626141610456</v>
      </c>
      <c r="Q51" s="11">
        <f t="shared" si="11"/>
        <v>6.2513945135789228E-5</v>
      </c>
      <c r="R51" s="4">
        <f t="shared" si="8"/>
        <v>0.96308255462059944</v>
      </c>
      <c r="S51" s="4">
        <f t="shared" si="2"/>
        <v>-1.1587577720390924E-3</v>
      </c>
      <c r="T51" s="4">
        <f t="shared" si="16"/>
        <v>0.87456286152192209</v>
      </c>
      <c r="U51" s="10">
        <f t="shared" si="9"/>
        <v>1932.7617575797931</v>
      </c>
      <c r="V51" s="3">
        <f t="shared" si="3"/>
        <v>1547.6582061637423</v>
      </c>
      <c r="W51" s="12">
        <f t="shared" si="12"/>
        <v>14.506991212654132</v>
      </c>
      <c r="X51" s="13">
        <f t="shared" si="22"/>
        <v>18.11676358623432</v>
      </c>
      <c r="Y51" s="13">
        <f t="shared" si="13"/>
        <v>0.17469233381221272</v>
      </c>
      <c r="Z51" s="13">
        <f t="shared" si="19"/>
        <v>0.22031195483300392</v>
      </c>
      <c r="AA51" s="13">
        <f t="shared" si="14"/>
        <v>-1.2939179157435757E-3</v>
      </c>
      <c r="AB51" s="13">
        <f t="shared" si="21"/>
        <v>-4.4325703105047624E-2</v>
      </c>
      <c r="AC51" s="13">
        <f t="shared" si="18"/>
        <v>-306.81047913960691</v>
      </c>
    </row>
    <row r="52" spans="1:29" x14ac:dyDescent="0.55000000000000004">
      <c r="A52" s="7">
        <v>2006</v>
      </c>
      <c r="B52" s="7">
        <v>7</v>
      </c>
      <c r="C52" s="7">
        <v>219</v>
      </c>
      <c r="D52" s="7">
        <v>13.71</v>
      </c>
      <c r="E52" s="7">
        <f t="shared" si="10"/>
        <v>750.06999999999971</v>
      </c>
      <c r="F52" s="7">
        <f t="shared" si="5"/>
        <v>84.15271731813489</v>
      </c>
      <c r="G52" s="7">
        <v>16.751063955177401</v>
      </c>
      <c r="H52" s="8">
        <v>1.6534796582519675</v>
      </c>
      <c r="I52" s="7">
        <v>79.42</v>
      </c>
      <c r="J52" s="7">
        <v>199.551276513717</v>
      </c>
      <c r="K52" s="7">
        <v>0.33823821377310798</v>
      </c>
      <c r="L52" s="2">
        <f t="shared" si="6"/>
        <v>0.72753104963086568</v>
      </c>
      <c r="M52" s="2">
        <f t="shared" si="7"/>
        <v>5.9021236271939431E-3</v>
      </c>
      <c r="N52" s="2">
        <f t="shared" si="0"/>
        <v>0.72162892600367179</v>
      </c>
      <c r="O52" s="2">
        <f t="shared" si="15"/>
        <v>118.48357182613253</v>
      </c>
      <c r="P52" s="11">
        <f t="shared" si="1"/>
        <v>0.899613111857406</v>
      </c>
      <c r="Q52" s="11">
        <f t="shared" si="11"/>
        <v>5.6850441301437016E-5</v>
      </c>
      <c r="R52" s="4">
        <f t="shared" si="8"/>
        <v>0.96817842059529013</v>
      </c>
      <c r="S52" s="4">
        <f t="shared" si="2"/>
        <v>-1.2245565206975037E-3</v>
      </c>
      <c r="T52" s="4">
        <f t="shared" si="16"/>
        <v>0.87333830500122456</v>
      </c>
      <c r="U52" s="10">
        <f t="shared" si="9"/>
        <v>1987.8221170703637</v>
      </c>
      <c r="V52" s="3">
        <f t="shared" si="3"/>
        <v>1575.4666516632851</v>
      </c>
      <c r="W52" s="12">
        <f t="shared" si="12"/>
        <v>14.191598937380521</v>
      </c>
      <c r="X52" s="13">
        <f t="shared" si="22"/>
        <v>17.906043402781275</v>
      </c>
      <c r="Y52" s="13">
        <f t="shared" si="13"/>
        <v>8.7141438359098336E-2</v>
      </c>
      <c r="Z52" s="13">
        <f t="shared" si="19"/>
        <v>8.3760571395974023E-2</v>
      </c>
      <c r="AA52" s="13">
        <f t="shared" si="14"/>
        <v>-2.2516706299794977E-3</v>
      </c>
      <c r="AB52" s="13">
        <f t="shared" si="21"/>
        <v>5.6325375931038108E-3</v>
      </c>
      <c r="AC52" s="13">
        <f t="shared" si="18"/>
        <v>-306.80484660201381</v>
      </c>
    </row>
    <row r="53" spans="1:29" x14ac:dyDescent="0.55000000000000004">
      <c r="A53" s="7">
        <v>2006</v>
      </c>
      <c r="B53" s="7">
        <v>7</v>
      </c>
      <c r="C53" s="7">
        <v>220</v>
      </c>
      <c r="D53" s="7">
        <v>15.71</v>
      </c>
      <c r="E53" s="7">
        <f t="shared" si="10"/>
        <v>765.77999999999975</v>
      </c>
      <c r="F53" s="7">
        <f t="shared" si="5"/>
        <v>85.91527173181349</v>
      </c>
      <c r="G53" s="7">
        <v>16.147261866998399</v>
      </c>
      <c r="H53" s="8">
        <v>1.4929204257620086</v>
      </c>
      <c r="I53" s="7">
        <v>80.467333333333301</v>
      </c>
      <c r="J53" s="7">
        <v>206.00993157894601</v>
      </c>
      <c r="K53" s="7">
        <v>0.31258720222396102</v>
      </c>
      <c r="L53" s="2">
        <f t="shared" si="6"/>
        <v>0.65688498733528378</v>
      </c>
      <c r="M53" s="2">
        <f t="shared" si="7"/>
        <v>4.918831597673908E-3</v>
      </c>
      <c r="N53" s="2">
        <f t="shared" si="0"/>
        <v>0.65196615573760985</v>
      </c>
      <c r="O53" s="2">
        <f t="shared" si="15"/>
        <v>119.13553798187014</v>
      </c>
      <c r="P53" s="11">
        <f t="shared" si="1"/>
        <v>0.89966935820004967</v>
      </c>
      <c r="Q53" s="11">
        <f t="shared" si="11"/>
        <v>5.6246342643673231E-5</v>
      </c>
      <c r="R53" s="4">
        <f t="shared" si="8"/>
        <v>0.97318276630177236</v>
      </c>
      <c r="S53" s="4">
        <f t="shared" si="2"/>
        <v>-1.2817102336181796E-3</v>
      </c>
      <c r="T53" s="4">
        <f t="shared" si="16"/>
        <v>0.87205659476760633</v>
      </c>
      <c r="U53" s="10">
        <f t="shared" si="9"/>
        <v>2053.3102139395264</v>
      </c>
      <c r="V53" s="3">
        <f t="shared" si="3"/>
        <v>1610.1645192634508</v>
      </c>
      <c r="W53" s="12">
        <f t="shared" si="12"/>
        <v>13.81457321393964</v>
      </c>
      <c r="X53" s="13">
        <f t="shared" si="22"/>
        <v>17.616587585952484</v>
      </c>
      <c r="Y53" s="13">
        <f t="shared" si="13"/>
        <v>7.6170267112589424E-2</v>
      </c>
      <c r="Z53" s="13">
        <f t="shared" si="19"/>
        <v>6.795155923310589E-2</v>
      </c>
      <c r="AA53" s="13">
        <f t="shared" si="14"/>
        <v>-2.5366110900600612E-3</v>
      </c>
      <c r="AB53" s="13">
        <f t="shared" si="21"/>
        <v>1.0755318969543595E-2</v>
      </c>
      <c r="AC53" s="13">
        <f t="shared" si="18"/>
        <v>-306.79409128304428</v>
      </c>
    </row>
    <row r="54" spans="1:29" x14ac:dyDescent="0.55000000000000004">
      <c r="A54" s="7">
        <v>2006</v>
      </c>
      <c r="B54" s="7">
        <v>7</v>
      </c>
      <c r="C54" s="7">
        <v>221</v>
      </c>
      <c r="D54" s="7">
        <v>12.61</v>
      </c>
      <c r="E54" s="7">
        <f t="shared" si="10"/>
        <v>778.38999999999976</v>
      </c>
      <c r="F54" s="7">
        <f t="shared" si="5"/>
        <v>87.330027375129021</v>
      </c>
      <c r="G54" s="7">
        <v>11.6451766235351</v>
      </c>
      <c r="H54" s="8">
        <v>1.346990612052025</v>
      </c>
      <c r="I54" s="7">
        <v>81.308000000000007</v>
      </c>
      <c r="J54" s="7">
        <v>210.45361357100001</v>
      </c>
      <c r="K54" s="7">
        <v>0.28881848892808099</v>
      </c>
      <c r="L54" s="2">
        <f t="shared" si="6"/>
        <v>0.59267586930289096</v>
      </c>
      <c r="M54" s="2">
        <f t="shared" si="7"/>
        <v>4.1543503429353774E-3</v>
      </c>
      <c r="N54" s="2">
        <f t="shared" si="0"/>
        <v>0.58852151895995553</v>
      </c>
      <c r="O54" s="2">
        <f t="shared" si="15"/>
        <v>119.72405950083009</v>
      </c>
      <c r="P54" s="11">
        <f t="shared" si="1"/>
        <v>0.89970853042861121</v>
      </c>
      <c r="Q54" s="11">
        <f t="shared" si="11"/>
        <v>3.9172228561534794E-5</v>
      </c>
      <c r="R54" s="4">
        <f t="shared" si="8"/>
        <v>0.97663794174716123</v>
      </c>
      <c r="S54" s="4">
        <f t="shared" si="2"/>
        <v>-1.3499614658022952E-3</v>
      </c>
      <c r="T54" s="4">
        <f t="shared" si="16"/>
        <v>0.87070663330180409</v>
      </c>
      <c r="U54" s="10">
        <f t="shared" si="9"/>
        <v>2098.4198802790138</v>
      </c>
      <c r="V54" s="3">
        <f t="shared" si="3"/>
        <v>1627.721660789088</v>
      </c>
      <c r="W54" s="12">
        <f t="shared" si="12"/>
        <v>13.584377807547442</v>
      </c>
      <c r="X54" s="13">
        <f t="shared" si="22"/>
        <v>17.512655350890622</v>
      </c>
      <c r="Y54" s="13">
        <f t="shared" si="13"/>
        <v>6.724741008277671E-2</v>
      </c>
      <c r="Z54" s="13">
        <f t="shared" si="19"/>
        <v>5.6434264603348445E-2</v>
      </c>
      <c r="AA54" s="13">
        <f t="shared" si="14"/>
        <v>-1.4901981244943966E-3</v>
      </c>
      <c r="AB54" s="13">
        <f t="shared" si="21"/>
        <v>1.2303343603922661E-2</v>
      </c>
      <c r="AC54" s="13">
        <f t="shared" si="18"/>
        <v>-306.78178793944033</v>
      </c>
    </row>
    <row r="55" spans="1:29" x14ac:dyDescent="0.55000000000000004">
      <c r="A55" s="7">
        <v>2006</v>
      </c>
      <c r="B55" s="7">
        <v>7</v>
      </c>
      <c r="C55" s="7">
        <v>222</v>
      </c>
      <c r="D55" s="7">
        <v>13.12</v>
      </c>
      <c r="E55" s="7">
        <f t="shared" si="10"/>
        <v>791.50999999999976</v>
      </c>
      <c r="F55" s="7">
        <f t="shared" si="5"/>
        <v>88.802001525826867</v>
      </c>
      <c r="G55" s="7">
        <v>9.7104306861724297</v>
      </c>
      <c r="H55" s="8">
        <v>1.2143716898029879</v>
      </c>
      <c r="I55" s="7">
        <v>82.182666666666705</v>
      </c>
      <c r="J55" s="7">
        <v>214.20004509288</v>
      </c>
      <c r="K55" s="7">
        <v>0.26678323338300303</v>
      </c>
      <c r="L55" s="2">
        <f t="shared" si="6"/>
        <v>0.53432354351331468</v>
      </c>
      <c r="M55" s="2">
        <f t="shared" si="7"/>
        <v>3.5226023051680984E-3</v>
      </c>
      <c r="N55" s="2">
        <f t="shared" si="0"/>
        <v>0.53080094120814658</v>
      </c>
      <c r="O55" s="2">
        <f t="shared" si="15"/>
        <v>120.25486044203824</v>
      </c>
      <c r="P55" s="11">
        <f t="shared" si="1"/>
        <v>0.89974436884262809</v>
      </c>
      <c r="Q55" s="11">
        <f t="shared" si="11"/>
        <v>3.5838414016886588E-5</v>
      </c>
      <c r="R55" s="4">
        <f t="shared" si="8"/>
        <v>0.979770970272555</v>
      </c>
      <c r="S55" s="4">
        <f t="shared" si="2"/>
        <v>-1.4009305916799948E-3</v>
      </c>
      <c r="T55" s="4">
        <f t="shared" si="16"/>
        <v>0.86930570271012408</v>
      </c>
      <c r="U55" s="10">
        <f t="shared" si="9"/>
        <v>2136.5387920868884</v>
      </c>
      <c r="V55" s="3">
        <f t="shared" si="3"/>
        <v>1638.9394911224849</v>
      </c>
      <c r="W55" s="12">
        <f t="shared" si="12"/>
        <v>13.401165349817958</v>
      </c>
      <c r="X55" s="13">
        <f t="shared" si="22"/>
        <v>17.46990037408094</v>
      </c>
      <c r="Y55" s="13">
        <f t="shared" si="13"/>
        <v>5.9544854408391301E-2</v>
      </c>
      <c r="Z55" s="13">
        <f t="shared" si="19"/>
        <v>4.7206975953207587E-2</v>
      </c>
      <c r="AA55" s="13">
        <f t="shared" si="14"/>
        <v>-1.1491766258927328E-3</v>
      </c>
      <c r="AB55" s="13">
        <f t="shared" si="21"/>
        <v>1.3487055081076447E-2</v>
      </c>
      <c r="AC55" s="13">
        <f t="shared" si="18"/>
        <v>-306.76830088435923</v>
      </c>
    </row>
    <row r="56" spans="1:29" x14ac:dyDescent="0.55000000000000004">
      <c r="A56" s="7">
        <v>2006</v>
      </c>
      <c r="B56" s="7">
        <v>7</v>
      </c>
      <c r="C56" s="7">
        <v>223</v>
      </c>
      <c r="D56" s="7">
        <v>14.9</v>
      </c>
      <c r="E56" s="7">
        <f t="shared" si="10"/>
        <v>806.40999999999974</v>
      </c>
      <c r="F56" s="7">
        <f t="shared" si="5"/>
        <v>90.473679486604141</v>
      </c>
      <c r="G56" s="7">
        <v>14.989043610001101</v>
      </c>
      <c r="H56" s="8">
        <v>1.8116344453030138</v>
      </c>
      <c r="I56" s="7">
        <v>83.176000000000002</v>
      </c>
      <c r="J56" s="7">
        <v>220.451306590267</v>
      </c>
      <c r="K56" s="7">
        <v>0.24723221589917499</v>
      </c>
      <c r="L56" s="2">
        <f t="shared" si="6"/>
        <v>0.79711915593332605</v>
      </c>
      <c r="M56" s="2">
        <f t="shared" si="7"/>
        <v>5.8362075068554807E-3</v>
      </c>
      <c r="N56" s="2">
        <f t="shared" si="0"/>
        <v>0.79128294842647062</v>
      </c>
      <c r="O56" s="2">
        <f t="shared" si="15"/>
        <v>121.04614339046471</v>
      </c>
      <c r="P56" s="11">
        <f t="shared" si="1"/>
        <v>0.89977975609000249</v>
      </c>
      <c r="Q56" s="11">
        <f t="shared" si="11"/>
        <v>3.538724737439658E-5</v>
      </c>
      <c r="R56" s="4">
        <f t="shared" si="8"/>
        <v>0.98283161080379211</v>
      </c>
      <c r="S56" s="4">
        <f t="shared" si="2"/>
        <v>-1.4443007002436334E-3</v>
      </c>
      <c r="T56" s="4">
        <f t="shared" si="16"/>
        <v>0.86786140200988049</v>
      </c>
      <c r="U56" s="10">
        <f t="shared" si="9"/>
        <v>2199.6684301451373</v>
      </c>
      <c r="V56" s="3">
        <f t="shared" si="3"/>
        <v>1668.3339307622362</v>
      </c>
      <c r="W56" s="12">
        <f t="shared" si="12"/>
        <v>13.102206649009101</v>
      </c>
      <c r="X56" s="13">
        <f t="shared" si="22"/>
        <v>17.275024981296987</v>
      </c>
      <c r="Y56" s="13">
        <f t="shared" si="13"/>
        <v>8.6281310683582371E-2</v>
      </c>
      <c r="Z56" s="13">
        <f t="shared" si="19"/>
        <v>7.6467196801318707E-2</v>
      </c>
      <c r="AA56" s="13">
        <f t="shared" si="14"/>
        <v>-1.7807314156245257E-3</v>
      </c>
      <c r="AB56" s="13">
        <f t="shared" si="21"/>
        <v>1.1594845297888189E-2</v>
      </c>
      <c r="AC56" s="13">
        <f t="shared" si="18"/>
        <v>-306.75670603906133</v>
      </c>
    </row>
    <row r="57" spans="1:29" x14ac:dyDescent="0.55000000000000004">
      <c r="A57" s="7">
        <v>2006</v>
      </c>
      <c r="B57" s="7">
        <v>7</v>
      </c>
      <c r="C57" s="7">
        <v>224</v>
      </c>
      <c r="D57" s="7">
        <v>14.83</v>
      </c>
      <c r="E57" s="7">
        <f t="shared" si="10"/>
        <v>821.23999999999978</v>
      </c>
      <c r="F57" s="7">
        <f t="shared" si="5"/>
        <v>92.137503926760317</v>
      </c>
      <c r="G57" s="7">
        <v>13.5781618587155</v>
      </c>
      <c r="H57" s="8">
        <v>3.6337318330819812</v>
      </c>
      <c r="I57" s="7">
        <v>84.164666666666704</v>
      </c>
      <c r="J57" s="7">
        <v>225.84682784058401</v>
      </c>
      <c r="K57" s="7">
        <v>0.24935202432565701</v>
      </c>
      <c r="L57" s="2">
        <f t="shared" si="6"/>
        <v>1.5988420065560718</v>
      </c>
      <c r="M57" s="2">
        <f t="shared" si="7"/>
        <v>1.455301128480197E-2</v>
      </c>
      <c r="N57" s="2">
        <f t="shared" si="0"/>
        <v>1.5842889952712698</v>
      </c>
      <c r="O57" s="2">
        <f t="shared" si="15"/>
        <v>122.63043238573597</v>
      </c>
      <c r="P57" s="11">
        <f t="shared" si="1"/>
        <v>0.89981011177415504</v>
      </c>
      <c r="Q57" s="11">
        <f t="shared" si="11"/>
        <v>3.0355684152549856E-5</v>
      </c>
      <c r="R57" s="4">
        <f t="shared" si="8"/>
        <v>0.98542478606391182</v>
      </c>
      <c r="S57" s="4">
        <f t="shared" si="2"/>
        <v>-1.4490585575238459E-3</v>
      </c>
      <c r="T57" s="4">
        <f t="shared" si="16"/>
        <v>0.86641234345235663</v>
      </c>
      <c r="U57" s="10">
        <f t="shared" si="9"/>
        <v>2254.1878411071489</v>
      </c>
      <c r="V57" s="3">
        <f t="shared" si="3"/>
        <v>1690.6264671245046</v>
      </c>
      <c r="W57" s="12">
        <f t="shared" si="12"/>
        <v>12.952657034235125</v>
      </c>
      <c r="X57" s="13">
        <f t="shared" si="22"/>
        <v>17.270356618907449</v>
      </c>
      <c r="Y57" s="13">
        <f t="shared" si="13"/>
        <v>0.16887530900737446</v>
      </c>
      <c r="Z57" s="13">
        <f t="shared" si="19"/>
        <v>0.18850016398739339</v>
      </c>
      <c r="AA57" s="13">
        <f t="shared" si="14"/>
        <v>-8.5931830278079293E-4</v>
      </c>
      <c r="AB57" s="13">
        <f t="shared" si="21"/>
        <v>-1.8765536677238133E-2</v>
      </c>
      <c r="AC57" s="13">
        <f t="shared" si="18"/>
        <v>-306.77547157573855</v>
      </c>
    </row>
    <row r="58" spans="1:29" x14ac:dyDescent="0.55000000000000004">
      <c r="A58" s="7">
        <v>2006</v>
      </c>
      <c r="B58" s="7">
        <v>7</v>
      </c>
      <c r="C58" s="7">
        <v>225</v>
      </c>
      <c r="D58" s="7">
        <v>11.75</v>
      </c>
      <c r="E58" s="7">
        <f t="shared" si="10"/>
        <v>832.98999999999978</v>
      </c>
      <c r="F58" s="7">
        <f t="shared" si="5"/>
        <v>93.455773459588031</v>
      </c>
      <c r="G58" s="7">
        <v>12.0363468682296</v>
      </c>
      <c r="H58" s="8">
        <v>2.4232248108770023</v>
      </c>
      <c r="I58" s="7">
        <v>84.947999999999993</v>
      </c>
      <c r="J58" s="7">
        <v>229.83874360014701</v>
      </c>
      <c r="K58" s="7">
        <v>0.23529181331264201</v>
      </c>
      <c r="L58" s="2">
        <f t="shared" si="6"/>
        <v>1.0662189167858811</v>
      </c>
      <c r="M58" s="2">
        <f t="shared" si="7"/>
        <v>8.1903003429284974E-3</v>
      </c>
      <c r="N58" s="2">
        <f t="shared" si="0"/>
        <v>1.0580286164429527</v>
      </c>
      <c r="O58" s="2">
        <f t="shared" si="15"/>
        <v>123.68846100217893</v>
      </c>
      <c r="P58" s="11">
        <f t="shared" si="1"/>
        <v>0.89983116268569763</v>
      </c>
      <c r="Q58" s="11">
        <f t="shared" si="11"/>
        <v>2.1050911542586093E-5</v>
      </c>
      <c r="R58" s="4">
        <f t="shared" si="8"/>
        <v>0.98720189356385202</v>
      </c>
      <c r="S58" s="4">
        <f t="shared" si="2"/>
        <v>-1.4887918283004928E-3</v>
      </c>
      <c r="T58" s="4">
        <f t="shared" si="16"/>
        <v>0.8649235516240561</v>
      </c>
      <c r="U58" s="10">
        <f t="shared" si="9"/>
        <v>2294.5134411311574</v>
      </c>
      <c r="V58" s="3">
        <f t="shared" si="3"/>
        <v>1701.545653321157</v>
      </c>
      <c r="W58" s="12">
        <f t="shared" si="12"/>
        <v>12.834805429350276</v>
      </c>
      <c r="X58" s="13">
        <f t="shared" si="22"/>
        <v>17.307577680602446</v>
      </c>
      <c r="Y58" s="13">
        <f t="shared" si="13"/>
        <v>0.11063855295117887</v>
      </c>
      <c r="Z58" s="13">
        <f t="shared" si="19"/>
        <v>0.10512091130942811</v>
      </c>
      <c r="AA58" s="13">
        <f t="shared" si="14"/>
        <v>-6.592257823026847E-4</v>
      </c>
      <c r="AB58" s="13">
        <f t="shared" si="21"/>
        <v>6.176867424053452E-3</v>
      </c>
      <c r="AC58" s="13">
        <f t="shared" si="18"/>
        <v>-306.76929470831448</v>
      </c>
    </row>
    <row r="59" spans="1:29" x14ac:dyDescent="0.55000000000000004">
      <c r="A59" s="7">
        <v>2006</v>
      </c>
      <c r="B59" s="7">
        <v>7</v>
      </c>
      <c r="C59" s="7">
        <v>226</v>
      </c>
      <c r="D59" s="7">
        <v>13.01</v>
      </c>
      <c r="E59" s="7">
        <f t="shared" si="10"/>
        <v>845.99999999999977</v>
      </c>
      <c r="F59" s="7">
        <f t="shared" si="5"/>
        <v>94.915406363595565</v>
      </c>
      <c r="G59" s="7">
        <v>14.9860826284129</v>
      </c>
      <c r="H59" s="8">
        <v>2.583614091231027</v>
      </c>
      <c r="I59" s="7">
        <v>85.815333333333299</v>
      </c>
      <c r="J59" s="7">
        <v>235.07241471906801</v>
      </c>
      <c r="K59" s="7">
        <v>0.21602714669932699</v>
      </c>
      <c r="L59" s="2">
        <f t="shared" si="6"/>
        <v>1.1367902001416519</v>
      </c>
      <c r="M59" s="2">
        <f t="shared" si="7"/>
        <v>8.6667310337743032E-3</v>
      </c>
      <c r="N59" s="2">
        <f t="shared" si="0"/>
        <v>1.1281234691078776</v>
      </c>
      <c r="O59" s="2">
        <f t="shared" si="15"/>
        <v>124.8165844712868</v>
      </c>
      <c r="P59" s="11">
        <f t="shared" si="1"/>
        <v>0.89985175955052843</v>
      </c>
      <c r="Q59" s="11">
        <f t="shared" si="11"/>
        <v>2.059686483080192E-5</v>
      </c>
      <c r="R59" s="4">
        <f t="shared" si="8"/>
        <v>0.98892075469914165</v>
      </c>
      <c r="S59" s="4">
        <f t="shared" si="2"/>
        <v>-1.5299771866686802E-3</v>
      </c>
      <c r="T59" s="4">
        <f t="shared" si="16"/>
        <v>0.8633935744373874</v>
      </c>
      <c r="U59" s="10">
        <f t="shared" si="9"/>
        <v>2347.2445812732035</v>
      </c>
      <c r="V59" s="3">
        <f t="shared" si="3"/>
        <v>1720.800568135239</v>
      </c>
      <c r="W59" s="12">
        <f t="shared" si="12"/>
        <v>12.660902334176665</v>
      </c>
      <c r="X59" s="13">
        <f t="shared" si="22"/>
        <v>17.270004989671673</v>
      </c>
      <c r="Y59" s="13">
        <f t="shared" si="13"/>
        <v>0.11531151697035549</v>
      </c>
      <c r="Z59" s="13">
        <f t="shared" si="19"/>
        <v>0.10972863517519442</v>
      </c>
      <c r="AA59" s="13">
        <f t="shared" si="14"/>
        <v>-9.3802329811315066E-4</v>
      </c>
      <c r="AB59" s="13">
        <f t="shared" si="21"/>
        <v>6.5209050932742247E-3</v>
      </c>
      <c r="AC59" s="13">
        <f t="shared" si="18"/>
        <v>-306.76277380322119</v>
      </c>
    </row>
    <row r="60" spans="1:29" x14ac:dyDescent="0.55000000000000004">
      <c r="A60" s="7">
        <v>2006</v>
      </c>
      <c r="B60" s="7">
        <v>7</v>
      </c>
      <c r="C60" s="7">
        <v>227</v>
      </c>
      <c r="D60" s="7">
        <v>14.67</v>
      </c>
      <c r="E60" s="7">
        <f t="shared" si="10"/>
        <v>860.66999999999973</v>
      </c>
      <c r="F60" s="7">
        <f t="shared" si="5"/>
        <v>96.56127989947494</v>
      </c>
      <c r="G60" s="7">
        <v>14.4550786658337</v>
      </c>
      <c r="H60" s="8">
        <v>1.8379366709389728</v>
      </c>
      <c r="I60" s="7">
        <v>86.793333333333393</v>
      </c>
      <c r="J60" s="7">
        <v>240.49895739450599</v>
      </c>
      <c r="K60" s="7">
        <v>0.201954490961608</v>
      </c>
      <c r="L60" s="2">
        <f t="shared" si="6"/>
        <v>0.80869213521314809</v>
      </c>
      <c r="M60" s="2">
        <f t="shared" si="7"/>
        <v>5.2873198164208237E-3</v>
      </c>
      <c r="N60" s="2">
        <f t="shared" si="0"/>
        <v>0.80340481539672726</v>
      </c>
      <c r="O60" s="2">
        <f t="shared" si="15"/>
        <v>125.61998928668353</v>
      </c>
      <c r="P60" s="11">
        <f t="shared" si="1"/>
        <v>0.89987198651447597</v>
      </c>
      <c r="Q60" s="11">
        <f t="shared" si="11"/>
        <v>2.0226963947544974E-5</v>
      </c>
      <c r="R60" s="4">
        <f t="shared" si="8"/>
        <v>0.99058627272344901</v>
      </c>
      <c r="S60" s="4">
        <f t="shared" si="2"/>
        <v>-1.5608388885765116E-3</v>
      </c>
      <c r="T60" s="4">
        <f t="shared" si="16"/>
        <v>0.8618327355488109</v>
      </c>
      <c r="U60" s="10">
        <f t="shared" si="9"/>
        <v>2401.9147990914257</v>
      </c>
      <c r="V60" s="3">
        <f t="shared" si="3"/>
        <v>1740.6363102706432</v>
      </c>
      <c r="W60" s="12">
        <f t="shared" si="12"/>
        <v>12.452365616818748</v>
      </c>
      <c r="X60" s="13">
        <f t="shared" si="22"/>
        <v>17.183096251786043</v>
      </c>
      <c r="Y60" s="13">
        <f t="shared" si="13"/>
        <v>8.0163437334311541E-2</v>
      </c>
      <c r="Z60" s="13">
        <f t="shared" si="19"/>
        <v>6.5839639487123083E-2</v>
      </c>
      <c r="AA60" s="13">
        <f t="shared" si="14"/>
        <v>-1.0811272115290127E-3</v>
      </c>
      <c r="AB60" s="13">
        <f t="shared" si="21"/>
        <v>1.540492505871747E-2</v>
      </c>
      <c r="AC60" s="13">
        <f t="shared" si="18"/>
        <v>-306.74736887816249</v>
      </c>
    </row>
    <row r="61" spans="1:29" x14ac:dyDescent="0.55000000000000004">
      <c r="A61" s="7">
        <v>2006</v>
      </c>
      <c r="B61" s="7">
        <v>7</v>
      </c>
      <c r="C61" s="7">
        <v>228</v>
      </c>
      <c r="D61" s="7">
        <v>15.31</v>
      </c>
      <c r="E61" s="7">
        <f t="shared" si="10"/>
        <v>875.97999999999968</v>
      </c>
      <c r="F61" s="7">
        <f t="shared" si="5"/>
        <v>98.278957052461507</v>
      </c>
      <c r="G61" s="7">
        <v>16.0138834157564</v>
      </c>
      <c r="H61" s="8">
        <v>1.420056681577023</v>
      </c>
      <c r="I61" s="7">
        <v>87.813999999999993</v>
      </c>
      <c r="J61" s="7">
        <v>246.45318937964799</v>
      </c>
      <c r="K61" s="7">
        <v>0.190771216924044</v>
      </c>
      <c r="L61" s="2">
        <f t="shared" si="6"/>
        <v>0.6248249398938901</v>
      </c>
      <c r="M61" s="2">
        <f t="shared" si="7"/>
        <v>3.6011140282164438E-3</v>
      </c>
      <c r="N61" s="2">
        <f t="shared" si="0"/>
        <v>0.62122382586567371</v>
      </c>
      <c r="O61" s="2">
        <f t="shared" si="15"/>
        <v>126.2412131125492</v>
      </c>
      <c r="P61" s="11">
        <f t="shared" si="1"/>
        <v>0.89989015880794776</v>
      </c>
      <c r="Q61" s="11">
        <f t="shared" si="11"/>
        <v>1.8172293471785395E-5</v>
      </c>
      <c r="R61" s="4">
        <f t="shared" si="8"/>
        <v>0.99206020000270656</v>
      </c>
      <c r="S61" s="4">
        <f t="shared" si="2"/>
        <v>-1.5874350433007741E-3</v>
      </c>
      <c r="T61" s="4">
        <f t="shared" si="16"/>
        <v>0.86024530050551018</v>
      </c>
      <c r="U61" s="10">
        <f t="shared" si="9"/>
        <v>2461.8277928025923</v>
      </c>
      <c r="V61" s="3">
        <f t="shared" si="3"/>
        <v>1763.4697814892802</v>
      </c>
      <c r="W61" s="12">
        <f t="shared" si="12"/>
        <v>12.209396522916876</v>
      </c>
      <c r="X61" s="13">
        <f t="shared" si="22"/>
        <v>17.044483556775262</v>
      </c>
      <c r="Y61" s="13">
        <f t="shared" si="13"/>
        <v>6.0429833177940699E-2</v>
      </c>
      <c r="Z61" s="13">
        <f t="shared" si="19"/>
        <v>4.3967429094733036E-2</v>
      </c>
      <c r="AA61" s="13">
        <f t="shared" si="14"/>
        <v>-1.2050014298053916E-3</v>
      </c>
      <c r="AB61" s="13">
        <f t="shared" si="21"/>
        <v>1.7667405513013053E-2</v>
      </c>
      <c r="AC61" s="13">
        <f t="shared" si="18"/>
        <v>-306.72970147264948</v>
      </c>
    </row>
    <row r="62" spans="1:29" x14ac:dyDescent="0.55000000000000004">
      <c r="A62" s="7">
        <v>2006</v>
      </c>
      <c r="B62" s="7">
        <v>7</v>
      </c>
      <c r="C62" s="7">
        <v>229</v>
      </c>
      <c r="D62" s="7">
        <v>15.34</v>
      </c>
      <c r="E62" s="7">
        <f t="shared" si="10"/>
        <v>891.31999999999971</v>
      </c>
      <c r="F62" s="7">
        <f t="shared" si="5"/>
        <v>100</v>
      </c>
      <c r="G62" s="7">
        <v>18.355746622748502</v>
      </c>
      <c r="H62" s="8">
        <v>0.74079294667899376</v>
      </c>
      <c r="I62" s="7">
        <v>88.836666666666702</v>
      </c>
      <c r="J62" s="7">
        <v>248.33990224258201</v>
      </c>
      <c r="K62" s="7">
        <v>0.17980831807575701</v>
      </c>
      <c r="L62" s="2">
        <f t="shared" si="6"/>
        <v>0.32594889653875725</v>
      </c>
      <c r="M62" s="2">
        <f t="shared" si="7"/>
        <v>1.4709043893517833E-3</v>
      </c>
      <c r="N62" s="2">
        <f t="shared" si="0"/>
        <v>0.32447799214940548</v>
      </c>
      <c r="O62" s="2">
        <f t="shared" si="15"/>
        <v>126.56569110469862</v>
      </c>
      <c r="P62" s="11">
        <f t="shared" si="1"/>
        <v>0.8999057797040777</v>
      </c>
      <c r="Q62" s="11">
        <f t="shared" si="11"/>
        <v>1.5620896129941997E-5</v>
      </c>
      <c r="R62" s="4">
        <f t="shared" si="8"/>
        <v>0.99330714907571527</v>
      </c>
      <c r="S62" s="4">
        <f t="shared" si="2"/>
        <v>-1.6137836264056293E-3</v>
      </c>
      <c r="T62" s="4">
        <f t="shared" si="16"/>
        <v>0.85863151687910455</v>
      </c>
      <c r="U62" s="10">
        <f t="shared" si="9"/>
        <v>2481.0613590712892</v>
      </c>
      <c r="V62" s="3">
        <f t="shared" si="3"/>
        <v>1756.6850599239067</v>
      </c>
      <c r="W62" s="12">
        <f t="shared" si="12"/>
        <v>12.145885972582956</v>
      </c>
      <c r="X62" s="13">
        <f t="shared" si="22"/>
        <v>17.154291936408285</v>
      </c>
      <c r="Y62" s="13">
        <f t="shared" si="13"/>
        <v>3.1279710130718147E-2</v>
      </c>
      <c r="Z62" s="13">
        <f t="shared" si="19"/>
        <v>1.7865436989638526E-2</v>
      </c>
      <c r="AA62" s="13">
        <f t="shared" si="14"/>
        <v>-3.1091206172366767E-4</v>
      </c>
      <c r="AB62" s="13">
        <f t="shared" si="21"/>
        <v>1.3725185202803289E-2</v>
      </c>
      <c r="AC62" s="13">
        <f t="shared" si="18"/>
        <v>-306.71597628744667</v>
      </c>
    </row>
    <row r="63" spans="1:29" x14ac:dyDescent="0.55000000000000004">
      <c r="H63" s="9"/>
      <c r="V63" s="3"/>
    </row>
    <row r="64" spans="1:29" x14ac:dyDescent="0.55000000000000004">
      <c r="H64" s="9"/>
      <c r="V64" s="3"/>
    </row>
    <row r="65" spans="8:22" x14ac:dyDescent="0.55000000000000004">
      <c r="H65" s="9"/>
      <c r="V65" s="3"/>
    </row>
    <row r="66" spans="8:22" x14ac:dyDescent="0.55000000000000004">
      <c r="H66" s="9"/>
      <c r="V66" s="3"/>
    </row>
    <row r="67" spans="8:22" x14ac:dyDescent="0.55000000000000004">
      <c r="H67" s="9"/>
      <c r="V67" s="3"/>
    </row>
    <row r="68" spans="8:22" x14ac:dyDescent="0.55000000000000004">
      <c r="H68" s="9"/>
      <c r="V68" s="3"/>
    </row>
    <row r="69" spans="8:22" x14ac:dyDescent="0.55000000000000004">
      <c r="V69" s="3"/>
    </row>
    <row r="70" spans="8:22" x14ac:dyDescent="0.55000000000000004">
      <c r="V70" s="3"/>
    </row>
    <row r="71" spans="8:22" x14ac:dyDescent="0.55000000000000004">
      <c r="V71" s="3"/>
    </row>
    <row r="72" spans="8:22" x14ac:dyDescent="0.55000000000000004">
      <c r="V72" s="3"/>
    </row>
    <row r="73" spans="8:22" x14ac:dyDescent="0.55000000000000004">
      <c r="V73" s="3"/>
    </row>
    <row r="74" spans="8:22" x14ac:dyDescent="0.55000000000000004">
      <c r="V74" s="3"/>
    </row>
    <row r="75" spans="8:22" x14ac:dyDescent="0.55000000000000004">
      <c r="V75" s="3"/>
    </row>
    <row r="76" spans="8:22" x14ac:dyDescent="0.55000000000000004">
      <c r="V76" s="3"/>
    </row>
    <row r="77" spans="8:22" x14ac:dyDescent="0.55000000000000004">
      <c r="V77" s="3"/>
    </row>
    <row r="78" spans="8:22" x14ac:dyDescent="0.55000000000000004">
      <c r="V78" s="3"/>
    </row>
    <row r="79" spans="8:22" x14ac:dyDescent="0.55000000000000004">
      <c r="V79" s="3"/>
    </row>
    <row r="80" spans="8:22" x14ac:dyDescent="0.55000000000000004">
      <c r="V80" s="3"/>
    </row>
    <row r="81" spans="22:22" x14ac:dyDescent="0.55000000000000004">
      <c r="V81" s="3"/>
    </row>
    <row r="82" spans="22:22" x14ac:dyDescent="0.55000000000000004">
      <c r="V82" s="3"/>
    </row>
    <row r="83" spans="22:22" x14ac:dyDescent="0.55000000000000004">
      <c r="V83" s="3"/>
    </row>
    <row r="84" spans="22:22" x14ac:dyDescent="0.55000000000000004">
      <c r="V84" s="3"/>
    </row>
    <row r="85" spans="22:22" x14ac:dyDescent="0.55000000000000004">
      <c r="V85" s="3"/>
    </row>
    <row r="86" spans="22:22" x14ac:dyDescent="0.55000000000000004">
      <c r="V86" s="3"/>
    </row>
    <row r="87" spans="22:22" x14ac:dyDescent="0.55000000000000004">
      <c r="V87" s="3"/>
    </row>
    <row r="88" spans="22:22" x14ac:dyDescent="0.55000000000000004">
      <c r="V88" s="3"/>
    </row>
    <row r="89" spans="22:22" x14ac:dyDescent="0.55000000000000004">
      <c r="V89" s="3"/>
    </row>
    <row r="90" spans="22:22" x14ac:dyDescent="0.55000000000000004">
      <c r="V90" s="3"/>
    </row>
    <row r="91" spans="22:22" x14ac:dyDescent="0.55000000000000004">
      <c r="V91" s="3"/>
    </row>
    <row r="92" spans="22:22" x14ac:dyDescent="0.55000000000000004">
      <c r="V92" s="3"/>
    </row>
    <row r="93" spans="22:22" x14ac:dyDescent="0.55000000000000004">
      <c r="V93" s="3"/>
    </row>
    <row r="94" spans="22:22" x14ac:dyDescent="0.55000000000000004">
      <c r="V94" s="3"/>
    </row>
    <row r="95" spans="22:22" x14ac:dyDescent="0.55000000000000004">
      <c r="V95" s="3"/>
    </row>
    <row r="96" spans="22:22" x14ac:dyDescent="0.55000000000000004">
      <c r="V96" s="3"/>
    </row>
    <row r="97" spans="22:22" x14ac:dyDescent="0.55000000000000004">
      <c r="V97" s="3"/>
    </row>
    <row r="98" spans="22:22" x14ac:dyDescent="0.55000000000000004">
      <c r="V98" s="3"/>
    </row>
    <row r="99" spans="22:22" x14ac:dyDescent="0.55000000000000004">
      <c r="V9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testBrix2</vt:lpstr>
      <vt:lpstr>testBrix2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Bregaglio, Simone Ugo Maria (CREA-AA)</dc:creator>
  <cp:lastModifiedBy>Bregaglio, Simone Ugo Maria (CREA-AA)</cp:lastModifiedBy>
  <dcterms:created xsi:type="dcterms:W3CDTF">2024-10-09T07:53:45Z</dcterms:created>
  <dcterms:modified xsi:type="dcterms:W3CDTF">2025-07-21T09:44:14Z</dcterms:modified>
</cp:coreProperties>
</file>