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lemenset\Personal\SIDemu\"/>
    </mc:Choice>
  </mc:AlternateContent>
  <xr:revisionPtr revIDLastSave="0" documentId="13_ncr:1_{809939B3-0C1A-4081-BC58-376D2E0D3D77}" xr6:coauthVersionLast="36" xr6:coauthVersionMax="36" xr10:uidLastSave="{00000000-0000-0000-0000-000000000000}"/>
  <bookViews>
    <workbookView xWindow="3765" yWindow="3765" windowWidth="28800" windowHeight="15345" xr2:uid="{07024F4D-E5C7-4B8A-AB6A-143DE046C366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0" i="5" l="1"/>
  <c r="Z60" i="5"/>
  <c r="Z40" i="5"/>
  <c r="AB80" i="5"/>
  <c r="AA80" i="5"/>
  <c r="Z79" i="5"/>
  <c r="AB77" i="5"/>
  <c r="X80" i="5"/>
  <c r="W80" i="5"/>
  <c r="V79" i="5"/>
  <c r="U79" i="5"/>
  <c r="X77" i="5"/>
  <c r="L80" i="5"/>
  <c r="P80" i="5" s="1"/>
  <c r="K80" i="5"/>
  <c r="J79" i="5" s="1"/>
  <c r="I79" i="5" s="1"/>
  <c r="P77" i="5"/>
  <c r="T77" i="5" s="1"/>
  <c r="L77" i="5"/>
  <c r="H80" i="5"/>
  <c r="U59" i="5"/>
  <c r="U39" i="5"/>
  <c r="J59" i="5"/>
  <c r="I59" i="5" s="1"/>
  <c r="J39" i="5"/>
  <c r="L60" i="5"/>
  <c r="O60" i="5" s="1"/>
  <c r="N59" i="5" s="1"/>
  <c r="M59" i="5" s="1"/>
  <c r="H60" i="5"/>
  <c r="K60" i="5" s="1"/>
  <c r="P57" i="5"/>
  <c r="T57" i="5" s="1"/>
  <c r="X57" i="5" s="1"/>
  <c r="L57" i="5"/>
  <c r="X40" i="5"/>
  <c r="W40" i="5"/>
  <c r="V39" i="5" s="1"/>
  <c r="T40" i="5"/>
  <c r="S40" i="5"/>
  <c r="R39" i="5"/>
  <c r="Q39" i="5" s="1"/>
  <c r="N39" i="5"/>
  <c r="M39" i="5" s="1"/>
  <c r="I39" i="5"/>
  <c r="O40" i="5"/>
  <c r="K40" i="5"/>
  <c r="L37" i="5"/>
  <c r="P37" i="5" s="1"/>
  <c r="T37" i="5" s="1"/>
  <c r="X37" i="5" s="1"/>
  <c r="L40" i="5"/>
  <c r="H40" i="5"/>
  <c r="G92" i="5"/>
  <c r="G88" i="5"/>
  <c r="G80" i="5"/>
  <c r="G72" i="5"/>
  <c r="G68" i="5"/>
  <c r="G64" i="5"/>
  <c r="G60" i="5"/>
  <c r="G52" i="5"/>
  <c r="G48" i="5"/>
  <c r="G44" i="5"/>
  <c r="G40" i="5"/>
  <c r="F88" i="5"/>
  <c r="E88" i="5"/>
  <c r="F80" i="5"/>
  <c r="E80" i="5"/>
  <c r="F72" i="5"/>
  <c r="E72" i="5"/>
  <c r="F68" i="5"/>
  <c r="E68" i="5"/>
  <c r="F64" i="5"/>
  <c r="E64" i="5"/>
  <c r="F60" i="5"/>
  <c r="E60" i="5"/>
  <c r="F52" i="5"/>
  <c r="E52" i="5"/>
  <c r="F48" i="5"/>
  <c r="E48" i="5"/>
  <c r="F44" i="5"/>
  <c r="E44" i="5"/>
  <c r="F40" i="5"/>
  <c r="E40" i="5"/>
  <c r="E35" i="5"/>
  <c r="D72" i="5"/>
  <c r="B72" i="5"/>
  <c r="C72" i="5" s="1"/>
  <c r="D68" i="5"/>
  <c r="B68" i="5"/>
  <c r="C68" i="5" s="1"/>
  <c r="D64" i="5"/>
  <c r="B64" i="5"/>
  <c r="C64" i="5" s="1"/>
  <c r="D60" i="5"/>
  <c r="B60" i="5"/>
  <c r="C60" i="5" s="1"/>
  <c r="D92" i="5"/>
  <c r="B92" i="5"/>
  <c r="C92" i="5" s="1"/>
  <c r="F92" i="5" s="1"/>
  <c r="D88" i="5"/>
  <c r="B88" i="5"/>
  <c r="C88" i="5" s="1"/>
  <c r="D84" i="5"/>
  <c r="B84" i="5"/>
  <c r="C84" i="5" s="1"/>
  <c r="G84" i="5" s="1"/>
  <c r="D40" i="5"/>
  <c r="C40" i="5"/>
  <c r="B40" i="5"/>
  <c r="D44" i="5"/>
  <c r="B44" i="5"/>
  <c r="C44" i="5" s="1"/>
  <c r="T80" i="5" l="1"/>
  <c r="S80" i="5"/>
  <c r="R79" i="5" s="1"/>
  <c r="Q79" i="5" s="1"/>
  <c r="O80" i="5"/>
  <c r="N79" i="5" s="1"/>
  <c r="M79" i="5" s="1"/>
  <c r="P60" i="5"/>
  <c r="P40" i="5"/>
  <c r="E92" i="5"/>
  <c r="E84" i="5"/>
  <c r="F84" i="5"/>
  <c r="D80" i="5"/>
  <c r="B80" i="5"/>
  <c r="C80" i="5" s="1"/>
  <c r="D48" i="5"/>
  <c r="D52" i="5"/>
  <c r="B52" i="5"/>
  <c r="C52" i="5" s="1"/>
  <c r="B48" i="5"/>
  <c r="C48" i="5" s="1"/>
  <c r="T60" i="5" l="1"/>
  <c r="S60" i="5"/>
  <c r="R59" i="5" s="1"/>
  <c r="Q59" i="5" s="1"/>
  <c r="C23" i="5"/>
  <c r="D23" i="5"/>
  <c r="E23" i="5"/>
  <c r="F23" i="5"/>
  <c r="G23" i="5"/>
  <c r="H23" i="5"/>
  <c r="I23" i="5"/>
  <c r="J23" i="5"/>
  <c r="K23" i="5"/>
  <c r="L23" i="5"/>
  <c r="C22" i="5"/>
  <c r="D22" i="5"/>
  <c r="E22" i="5"/>
  <c r="F22" i="5"/>
  <c r="G22" i="5"/>
  <c r="H22" i="5"/>
  <c r="I22" i="5"/>
  <c r="J22" i="5"/>
  <c r="K22" i="5"/>
  <c r="L22" i="5"/>
  <c r="X60" i="5" l="1"/>
  <c r="W60" i="5"/>
  <c r="V59" i="5" s="1"/>
  <c r="H32" i="5"/>
  <c r="H33" i="5"/>
  <c r="H29" i="5"/>
  <c r="I30" i="5"/>
  <c r="H30" i="5"/>
  <c r="B31" i="5" l="1"/>
  <c r="L21" i="5"/>
  <c r="L20" i="5"/>
  <c r="L19" i="5"/>
  <c r="L18" i="5"/>
  <c r="K21" i="5"/>
  <c r="K20" i="5"/>
  <c r="K19" i="5"/>
  <c r="K18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</calcChain>
</file>

<file path=xl/sharedStrings.xml><?xml version="1.0" encoding="utf-8"?>
<sst xmlns="http://schemas.openxmlformats.org/spreadsheetml/2006/main" count="115" uniqueCount="39">
  <si>
    <t>Fout = (Fn * Fclk/(4096*256*16)) Hz</t>
  </si>
  <si>
    <t>This is nice because can just add another bit to EG to keep the timings the same.</t>
  </si>
  <si>
    <t>Divide by 64 is easy!</t>
  </si>
  <si>
    <t>32K is fine for audio quality given 8KHz max fundamental.</t>
  </si>
  <si>
    <t>32K is fine for audio quality given 4KHz max fundamental.</t>
  </si>
  <si>
    <t>Divide by 32 is easy!</t>
  </si>
  <si>
    <t>bits</t>
  </si>
  <si>
    <t>waveform generators</t>
  </si>
  <si>
    <t>envelope generator</t>
  </si>
  <si>
    <t>summing</t>
  </si>
  <si>
    <t>volume</t>
  </si>
  <si>
    <t>total width</t>
  </si>
  <si>
    <t>so use 32b audio format?</t>
  </si>
  <si>
    <t>fs</t>
  </si>
  <si>
    <t>M</t>
  </si>
  <si>
    <t>new fold freq</t>
  </si>
  <si>
    <t>new fs</t>
  </si>
  <si>
    <t>dF</t>
  </si>
  <si>
    <t>N</t>
  </si>
  <si>
    <t>so probably need multistage decimation approach</t>
  </si>
  <si>
    <t>This is nice because it's close enough to 1MHz SID core clock</t>
  </si>
  <si>
    <t>192fs</t>
  </si>
  <si>
    <t>128fs</t>
  </si>
  <si>
    <t>SCLK</t>
  </si>
  <si>
    <t>384fs</t>
  </si>
  <si>
    <t>SID core</t>
  </si>
  <si>
    <t>PLL freq</t>
  </si>
  <si>
    <t>closest to</t>
  </si>
  <si>
    <t>100 MHz</t>
  </si>
  <si>
    <t>256fs</t>
  </si>
  <si>
    <t>high tone</t>
  </si>
  <si>
    <t>low tone</t>
  </si>
  <si>
    <t>dec. factor</t>
  </si>
  <si>
    <t>100K</t>
  </si>
  <si>
    <t>SR out #0</t>
  </si>
  <si>
    <t>stopband</t>
  </si>
  <si>
    <t>passband</t>
  </si>
  <si>
    <t>post-dec</t>
  </si>
  <si>
    <t>downsample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</si>
</sst>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##0.000E+0"/>
    <numFmt numFmtId="166" formatCode="##0.00E+0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4F4F4F"/>
      <name val="Arial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165" fontId="1" fillId="0" borderId="0" xfId="0" applyNumberFormat="1" applyFont="1"/>
    <xf numFmtId="166" fontId="1" fillId="0" borderId="0" xfId="0" applyNumberFormat="1" applyFont="1"/>
    <xf numFmtId="169" fontId="1" fillId="0" borderId="0" xfId="0" applyNumberFormat="1" applyFont="1"/>
    <xf numFmtId="1" fontId="1" fillId="0" borderId="0" xfId="0" applyNumberFormat="1" applyFont="1"/>
    <xf numFmtId="0" fontId="1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3" borderId="0" xfId="1"/>
    <xf numFmtId="0" fontId="2" fillId="0" borderId="0" xfId="0" applyFont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5" xfId="0" applyFont="1" applyBorder="1"/>
    <xf numFmtId="166" fontId="1" fillId="0" borderId="7" xfId="0" applyNumberFormat="1" applyFont="1" applyBorder="1"/>
    <xf numFmtId="166" fontId="1" fillId="0" borderId="8" xfId="0" applyNumberFormat="1" applyFont="1" applyBorder="1"/>
    <xf numFmtId="0" fontId="1" fillId="0" borderId="7" xfId="0" applyNumberFormat="1" applyFont="1" applyBorder="1"/>
    <xf numFmtId="166" fontId="1" fillId="0" borderId="0" xfId="0" applyNumberFormat="1" applyFont="1" applyBorder="1"/>
    <xf numFmtId="0" fontId="1" fillId="0" borderId="1" xfId="0" applyFont="1" applyBorder="1"/>
    <xf numFmtId="166" fontId="1" fillId="0" borderId="4" xfId="0" applyNumberFormat="1" applyFont="1" applyBorder="1"/>
    <xf numFmtId="166" fontId="1" fillId="0" borderId="6" xfId="0" applyNumberFormat="1" applyFont="1" applyBorder="1"/>
    <xf numFmtId="165" fontId="1" fillId="0" borderId="4" xfId="0" applyNumberFormat="1" applyFont="1" applyBorder="1"/>
    <xf numFmtId="169" fontId="1" fillId="4" borderId="0" xfId="0" applyNumberFormat="1" applyFont="1" applyFill="1"/>
  </cellXfs>
  <cellStyles count="2">
    <cellStyle name="Good" xfId="1" builtinId="26"/>
    <cellStyle name="Normal" xfId="0" builtinId="0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114300</xdr:rowOff>
    </xdr:from>
    <xdr:to>
      <xdr:col>9</xdr:col>
      <xdr:colOff>172414</xdr:colOff>
      <xdr:row>14</xdr:row>
      <xdr:rowOff>47988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3E4BEE-C0D6-4F2A-8872-DCD578A80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14300"/>
          <a:ext cx="6906589" cy="2600688"/>
        </a:xfrm>
        <a:prstGeom prst="rect">
          <a:avLst/>
        </a:prstGeom>
      </xdr:spPr>
    </xdr:pic>
    <xdr:clientData/>
  </xdr:twoCellAnchor>
  <xdr:twoCellAnchor editAs="oneCell">
    <xdr:from>
      <xdr:col>28</xdr:col>
      <xdr:colOff>200025</xdr:colOff>
      <xdr:row>14</xdr:row>
      <xdr:rowOff>133350</xdr:rowOff>
    </xdr:from>
    <xdr:to>
      <xdr:col>37</xdr:col>
      <xdr:colOff>181738</xdr:colOff>
      <xdr:row>40</xdr:row>
      <xdr:rowOff>181657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B41CFC-40F4-49B1-A362-CA41E0899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50125" y="2800350"/>
          <a:ext cx="5468113" cy="4887007"/>
        </a:xfrm>
        <a:prstGeom prst="rect">
          <a:avLst/>
        </a:prstGeom>
      </xdr:spPr>
    </xdr:pic>
    <xdr:clientData/>
  </xdr:twoCellAnchor>
  <xdr:twoCellAnchor editAs="oneCell">
    <xdr:from>
      <xdr:col>39</xdr:col>
      <xdr:colOff>123825</xdr:colOff>
      <xdr:row>13</xdr:row>
      <xdr:rowOff>133350</xdr:rowOff>
    </xdr:from>
    <xdr:to>
      <xdr:col>48</xdr:col>
      <xdr:colOff>47625</xdr:colOff>
      <xdr:row>51</xdr:row>
      <xdr:rowOff>171450</xdr:rowOff>
    </xdr:to>
    <xdr:pic>
      <xdr:nvPicPr>
        <xdr:cNvPr id="4" name="Picture 3" descr="https://www.eetimes.com/wp-content/uploads/media-1067810-tanprogram12-1-big.gif">
          <a:extLst>
            <a:ext uri="{FF2B5EF4-FFF2-40B4-BE49-F238E27FC236}">
              <a16:creationId xmlns:a16="http://schemas.microsoft.com/office/drawing/2014/main" id="{A72AE12F-AF89-43C6-B1A2-189FCA215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9525" y="2609850"/>
          <a:ext cx="5410200" cy="711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457200</xdr:colOff>
      <xdr:row>43</xdr:row>
      <xdr:rowOff>38100</xdr:rowOff>
    </xdr:from>
    <xdr:to>
      <xdr:col>36</xdr:col>
      <xdr:colOff>581638</xdr:colOff>
      <xdr:row>54</xdr:row>
      <xdr:rowOff>105065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4BA1BE-CF80-4B11-8603-0758A3E30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16900" y="8058150"/>
          <a:ext cx="4391638" cy="207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AE93"/>
  <sheetViews>
    <sheetView tabSelected="1" topLeftCell="A31" workbookViewId="0">
      <selection activeCell="V87" sqref="V87"/>
    </sheetView>
  </sheetViews>
  <sheetFormatPr defaultRowHeight="14.25" x14ac:dyDescent="0.2"/>
  <cols>
    <col min="1" max="1" width="12.28515625" style="1" bestFit="1" customWidth="1"/>
    <col min="2" max="2" width="11.140625" style="1" bestFit="1" customWidth="1"/>
    <col min="3" max="8" width="11.5703125" style="1" customWidth="1"/>
    <col min="9" max="9" width="11.140625" style="1" bestFit="1" customWidth="1"/>
    <col min="10" max="10" width="11" style="1" customWidth="1"/>
    <col min="11" max="11" width="13.7109375" style="1" bestFit="1" customWidth="1"/>
    <col min="12" max="12" width="11.140625" style="1" bestFit="1" customWidth="1"/>
    <col min="13" max="14" width="12.28515625" style="1" bestFit="1" customWidth="1"/>
    <col min="15" max="15" width="12.42578125" style="1" bestFit="1" customWidth="1"/>
    <col min="16" max="16" width="11.140625" style="1" bestFit="1" customWidth="1"/>
    <col min="17" max="17" width="14.140625" style="1" bestFit="1" customWidth="1"/>
    <col min="18" max="19" width="11.140625" style="1" bestFit="1" customWidth="1"/>
    <col min="20" max="21" width="12.28515625" style="1" bestFit="1" customWidth="1"/>
    <col min="22" max="25" width="11.140625" style="1" bestFit="1" customWidth="1"/>
    <col min="26" max="26" width="10" style="1" bestFit="1" customWidth="1"/>
    <col min="27" max="27" width="12.85546875" style="1" bestFit="1" customWidth="1"/>
    <col min="28" max="28" width="10" style="1" bestFit="1" customWidth="1"/>
    <col min="29" max="16384" width="9.140625" style="1"/>
  </cols>
  <sheetData>
    <row r="1" spans="11:20" ht="15" x14ac:dyDescent="0.25">
      <c r="K1"/>
      <c r="L1"/>
      <c r="M1"/>
      <c r="N1"/>
      <c r="O1"/>
      <c r="P1"/>
      <c r="Q1"/>
      <c r="R1"/>
      <c r="S1"/>
      <c r="T1"/>
    </row>
    <row r="2" spans="11:20" ht="15" x14ac:dyDescent="0.25">
      <c r="K2"/>
      <c r="L2"/>
      <c r="M2"/>
      <c r="N2"/>
      <c r="O2"/>
      <c r="P2"/>
      <c r="Q2"/>
      <c r="R2"/>
      <c r="S2"/>
      <c r="T2"/>
    </row>
    <row r="3" spans="11:20" ht="15" x14ac:dyDescent="0.25">
      <c r="K3"/>
      <c r="L3"/>
      <c r="M3"/>
      <c r="N3"/>
      <c r="O3"/>
      <c r="P3"/>
      <c r="Q3"/>
      <c r="R3"/>
      <c r="S3"/>
      <c r="T3"/>
    </row>
    <row r="4" spans="11:20" ht="15" x14ac:dyDescent="0.25">
      <c r="K4"/>
      <c r="L4"/>
      <c r="M4"/>
      <c r="N4"/>
      <c r="O4"/>
      <c r="P4"/>
      <c r="Q4"/>
      <c r="R4"/>
      <c r="S4"/>
      <c r="T4"/>
    </row>
    <row r="5" spans="11:20" ht="15" x14ac:dyDescent="0.25">
      <c r="K5"/>
      <c r="L5"/>
      <c r="M5"/>
      <c r="N5"/>
      <c r="O5"/>
      <c r="P5"/>
      <c r="Q5"/>
      <c r="R5"/>
      <c r="S5"/>
      <c r="T5"/>
    </row>
    <row r="6" spans="11:20" ht="15" x14ac:dyDescent="0.25">
      <c r="K6"/>
      <c r="L6"/>
      <c r="M6"/>
      <c r="N6"/>
      <c r="O6"/>
      <c r="P6"/>
      <c r="Q6"/>
      <c r="R6"/>
      <c r="S6"/>
      <c r="T6"/>
    </row>
    <row r="7" spans="11:20" ht="15" x14ac:dyDescent="0.25">
      <c r="K7"/>
      <c r="L7"/>
      <c r="M7"/>
      <c r="N7"/>
      <c r="O7"/>
      <c r="P7"/>
      <c r="Q7"/>
      <c r="R7"/>
      <c r="S7"/>
      <c r="T7"/>
    </row>
    <row r="8" spans="11:20" ht="15" x14ac:dyDescent="0.25">
      <c r="K8"/>
      <c r="L8"/>
      <c r="M8"/>
      <c r="N8"/>
      <c r="O8"/>
      <c r="P8"/>
      <c r="Q8"/>
      <c r="R8"/>
      <c r="S8"/>
      <c r="T8"/>
    </row>
    <row r="9" spans="11:20" ht="15" x14ac:dyDescent="0.25">
      <c r="K9"/>
      <c r="L9"/>
      <c r="M9"/>
      <c r="N9"/>
      <c r="O9"/>
      <c r="P9"/>
      <c r="Q9"/>
      <c r="R9"/>
      <c r="S9"/>
      <c r="T9"/>
    </row>
    <row r="10" spans="11:20" ht="15" x14ac:dyDescent="0.25">
      <c r="K10"/>
      <c r="L10"/>
      <c r="M10"/>
      <c r="N10"/>
      <c r="O10"/>
      <c r="P10"/>
      <c r="Q10"/>
      <c r="R10"/>
      <c r="S10"/>
      <c r="T10"/>
    </row>
    <row r="11" spans="11:20" ht="15" x14ac:dyDescent="0.25">
      <c r="K11"/>
      <c r="L11"/>
      <c r="M11"/>
      <c r="N11"/>
      <c r="O11"/>
      <c r="P11"/>
      <c r="Q11"/>
      <c r="R11"/>
      <c r="S11"/>
      <c r="T11"/>
    </row>
    <row r="12" spans="11:20" ht="15" x14ac:dyDescent="0.25">
      <c r="K12"/>
      <c r="L12"/>
      <c r="M12"/>
      <c r="N12"/>
      <c r="O12"/>
      <c r="P12"/>
      <c r="Q12"/>
      <c r="R12"/>
      <c r="S12"/>
      <c r="T12"/>
    </row>
    <row r="13" spans="11:20" ht="15" x14ac:dyDescent="0.25">
      <c r="K13"/>
      <c r="L13"/>
      <c r="M13"/>
      <c r="N13"/>
      <c r="O13"/>
      <c r="P13"/>
      <c r="Q13"/>
      <c r="R13"/>
      <c r="S13"/>
      <c r="T13"/>
    </row>
    <row r="14" spans="11:20" ht="15" x14ac:dyDescent="0.25">
      <c r="K14"/>
      <c r="L14"/>
      <c r="M14"/>
      <c r="N14"/>
      <c r="O14"/>
      <c r="P14"/>
      <c r="Q14"/>
      <c r="R14"/>
      <c r="S14"/>
      <c r="T14"/>
    </row>
    <row r="15" spans="11:20" ht="15" x14ac:dyDescent="0.25">
      <c r="K15"/>
      <c r="L15"/>
      <c r="M15"/>
      <c r="N15"/>
      <c r="O15"/>
      <c r="P15"/>
      <c r="Q15"/>
      <c r="R15"/>
      <c r="S15"/>
      <c r="T15"/>
    </row>
    <row r="16" spans="11:20" ht="15" x14ac:dyDescent="0.25">
      <c r="K16"/>
      <c r="L16"/>
      <c r="M16"/>
      <c r="N16"/>
      <c r="O16"/>
      <c r="P16"/>
      <c r="Q16"/>
      <c r="R16"/>
      <c r="S16"/>
      <c r="T16"/>
    </row>
    <row r="17" spans="1:20" ht="15" x14ac:dyDescent="0.25">
      <c r="C17" s="1">
        <v>8</v>
      </c>
      <c r="D17" s="1">
        <v>12</v>
      </c>
      <c r="E17" s="1">
        <v>16</v>
      </c>
      <c r="F17" s="1">
        <v>24</v>
      </c>
      <c r="G17" s="1">
        <v>32</v>
      </c>
      <c r="H17" s="1">
        <v>36</v>
      </c>
      <c r="I17" s="1">
        <v>40</v>
      </c>
      <c r="J17" s="1">
        <v>48</v>
      </c>
      <c r="K17" s="1">
        <v>56</v>
      </c>
      <c r="L17" s="1">
        <v>64</v>
      </c>
      <c r="M17" s="7"/>
      <c r="O17"/>
      <c r="P17"/>
      <c r="Q17"/>
      <c r="R17"/>
      <c r="S17"/>
      <c r="T17"/>
    </row>
    <row r="18" spans="1:20" ht="15" x14ac:dyDescent="0.25">
      <c r="A18" s="1">
        <v>16000</v>
      </c>
      <c r="C18" s="1">
        <f t="shared" ref="C18:C23" si="0">$A18*C$17</f>
        <v>128000</v>
      </c>
      <c r="D18" s="1">
        <f t="shared" ref="D18:L23" si="1">$A18*D$17</f>
        <v>192000</v>
      </c>
      <c r="E18" s="1">
        <f t="shared" si="1"/>
        <v>256000</v>
      </c>
      <c r="F18" s="1">
        <f t="shared" si="1"/>
        <v>384000</v>
      </c>
      <c r="G18" s="1">
        <f t="shared" si="1"/>
        <v>512000</v>
      </c>
      <c r="H18" s="1">
        <f t="shared" si="1"/>
        <v>576000</v>
      </c>
      <c r="I18" s="1">
        <f t="shared" si="1"/>
        <v>640000</v>
      </c>
      <c r="J18" s="1">
        <f t="shared" si="1"/>
        <v>768000</v>
      </c>
      <c r="K18" s="1">
        <f t="shared" si="1"/>
        <v>896000</v>
      </c>
      <c r="L18" s="1">
        <f t="shared" si="1"/>
        <v>1024000</v>
      </c>
      <c r="M18" s="7"/>
      <c r="O18"/>
      <c r="P18"/>
      <c r="Q18"/>
      <c r="R18"/>
      <c r="S18"/>
      <c r="T18"/>
    </row>
    <row r="19" spans="1:20" x14ac:dyDescent="0.2">
      <c r="A19" s="1">
        <v>32000</v>
      </c>
      <c r="C19" s="1">
        <f t="shared" si="0"/>
        <v>256000</v>
      </c>
      <c r="D19" s="1">
        <f t="shared" si="1"/>
        <v>384000</v>
      </c>
      <c r="E19" s="1">
        <f t="shared" si="1"/>
        <v>512000</v>
      </c>
      <c r="F19" s="1">
        <f t="shared" si="1"/>
        <v>768000</v>
      </c>
      <c r="G19" s="2">
        <f t="shared" si="1"/>
        <v>1024000</v>
      </c>
      <c r="H19" s="2">
        <f t="shared" si="1"/>
        <v>1152000</v>
      </c>
      <c r="I19" s="2">
        <f t="shared" si="1"/>
        <v>1280000</v>
      </c>
      <c r="J19" s="1">
        <f t="shared" si="1"/>
        <v>1536000</v>
      </c>
      <c r="K19" s="2">
        <f t="shared" si="1"/>
        <v>1792000</v>
      </c>
      <c r="L19" s="2">
        <f t="shared" si="1"/>
        <v>2048000</v>
      </c>
    </row>
    <row r="20" spans="1:20" x14ac:dyDescent="0.2">
      <c r="A20" s="1">
        <v>44100</v>
      </c>
      <c r="C20" s="1">
        <f t="shared" si="0"/>
        <v>352800</v>
      </c>
      <c r="D20" s="1">
        <f t="shared" si="1"/>
        <v>529200</v>
      </c>
      <c r="E20" s="1">
        <f t="shared" si="1"/>
        <v>705600</v>
      </c>
      <c r="F20" s="2">
        <f t="shared" si="1"/>
        <v>1058400</v>
      </c>
      <c r="G20" s="1">
        <f t="shared" si="1"/>
        <v>1411200</v>
      </c>
      <c r="H20" s="1">
        <f t="shared" si="1"/>
        <v>1587600</v>
      </c>
      <c r="I20" s="1">
        <f t="shared" si="1"/>
        <v>1764000</v>
      </c>
      <c r="J20" s="1">
        <f t="shared" si="1"/>
        <v>2116800</v>
      </c>
      <c r="K20" s="1">
        <f t="shared" si="1"/>
        <v>2469600</v>
      </c>
      <c r="L20" s="1">
        <f t="shared" si="1"/>
        <v>2822400</v>
      </c>
    </row>
    <row r="21" spans="1:20" x14ac:dyDescent="0.2">
      <c r="A21" s="1">
        <v>48000</v>
      </c>
      <c r="C21" s="1">
        <f t="shared" si="0"/>
        <v>384000</v>
      </c>
      <c r="D21" s="1">
        <f t="shared" si="1"/>
        <v>576000</v>
      </c>
      <c r="E21" s="1">
        <f t="shared" si="1"/>
        <v>768000</v>
      </c>
      <c r="F21" s="1">
        <f t="shared" si="1"/>
        <v>1152000</v>
      </c>
      <c r="G21" s="2">
        <f t="shared" si="1"/>
        <v>1536000</v>
      </c>
      <c r="H21" s="2">
        <f t="shared" si="1"/>
        <v>1728000</v>
      </c>
      <c r="I21" s="2">
        <f t="shared" si="1"/>
        <v>1920000</v>
      </c>
      <c r="J21" s="2">
        <f t="shared" si="1"/>
        <v>2304000</v>
      </c>
      <c r="K21" s="2">
        <f t="shared" si="1"/>
        <v>2688000</v>
      </c>
      <c r="L21" s="2">
        <f t="shared" si="1"/>
        <v>3072000</v>
      </c>
      <c r="M21" s="1" t="s">
        <v>20</v>
      </c>
      <c r="Q21" s="1" t="s">
        <v>1</v>
      </c>
    </row>
    <row r="22" spans="1:20" x14ac:dyDescent="0.2">
      <c r="A22" s="1">
        <v>96000</v>
      </c>
      <c r="C22" s="1">
        <f t="shared" si="0"/>
        <v>768000</v>
      </c>
      <c r="D22" s="1">
        <f t="shared" si="1"/>
        <v>1152000</v>
      </c>
      <c r="E22" s="1">
        <f t="shared" si="1"/>
        <v>1536000</v>
      </c>
      <c r="F22" s="1">
        <f t="shared" si="1"/>
        <v>2304000</v>
      </c>
      <c r="G22" s="1">
        <f t="shared" si="1"/>
        <v>3072000</v>
      </c>
      <c r="H22" s="1">
        <f t="shared" si="1"/>
        <v>3456000</v>
      </c>
      <c r="I22" s="1">
        <f t="shared" si="1"/>
        <v>3840000</v>
      </c>
      <c r="J22" s="1">
        <f t="shared" si="1"/>
        <v>4608000</v>
      </c>
      <c r="K22" s="1">
        <f t="shared" si="1"/>
        <v>5376000</v>
      </c>
      <c r="L22" s="1">
        <f t="shared" si="1"/>
        <v>6144000</v>
      </c>
      <c r="M22" s="1" t="s">
        <v>5</v>
      </c>
      <c r="Q22" s="1" t="s">
        <v>2</v>
      </c>
    </row>
    <row r="23" spans="1:20" x14ac:dyDescent="0.2">
      <c r="A23" s="1">
        <v>88200</v>
      </c>
      <c r="C23" s="1">
        <f t="shared" si="0"/>
        <v>705600</v>
      </c>
      <c r="D23" s="1">
        <f t="shared" si="1"/>
        <v>1058400</v>
      </c>
      <c r="E23" s="1">
        <f t="shared" si="1"/>
        <v>1411200</v>
      </c>
      <c r="F23" s="1">
        <f t="shared" si="1"/>
        <v>2116800</v>
      </c>
      <c r="G23" s="1">
        <f t="shared" si="1"/>
        <v>2822400</v>
      </c>
      <c r="H23" s="1">
        <f t="shared" si="1"/>
        <v>3175200</v>
      </c>
      <c r="I23" s="1">
        <f t="shared" si="1"/>
        <v>3528000</v>
      </c>
      <c r="J23" s="1">
        <f t="shared" si="1"/>
        <v>4233600</v>
      </c>
      <c r="K23" s="1">
        <f t="shared" si="1"/>
        <v>4939200</v>
      </c>
      <c r="L23" s="1">
        <f t="shared" si="1"/>
        <v>5644800</v>
      </c>
      <c r="M23" s="1" t="s">
        <v>4</v>
      </c>
      <c r="Q23" s="1" t="s">
        <v>3</v>
      </c>
    </row>
    <row r="26" spans="1:20" x14ac:dyDescent="0.2">
      <c r="B26" s="1" t="s">
        <v>6</v>
      </c>
      <c r="G26" s="1" t="s">
        <v>13</v>
      </c>
      <c r="H26" s="1">
        <v>1024000</v>
      </c>
      <c r="I26" s="1">
        <v>6000</v>
      </c>
    </row>
    <row r="27" spans="1:20" x14ac:dyDescent="0.2">
      <c r="B27" s="1">
        <v>12</v>
      </c>
      <c r="C27" s="1" t="s">
        <v>7</v>
      </c>
    </row>
    <row r="28" spans="1:20" x14ac:dyDescent="0.2">
      <c r="B28" s="1">
        <v>8</v>
      </c>
      <c r="C28" s="1" t="s">
        <v>8</v>
      </c>
      <c r="G28" s="1" t="s">
        <v>14</v>
      </c>
      <c r="H28" s="1">
        <v>32</v>
      </c>
      <c r="I28" s="1">
        <v>3</v>
      </c>
    </row>
    <row r="29" spans="1:20" x14ac:dyDescent="0.2">
      <c r="B29" s="1">
        <v>2</v>
      </c>
      <c r="C29" s="1" t="s">
        <v>9</v>
      </c>
      <c r="G29" s="1" t="s">
        <v>16</v>
      </c>
      <c r="H29" s="1">
        <f>H26/H28</f>
        <v>32000</v>
      </c>
    </row>
    <row r="30" spans="1:20" x14ac:dyDescent="0.2">
      <c r="B30" s="1">
        <v>4</v>
      </c>
      <c r="C30" s="1" t="s">
        <v>10</v>
      </c>
      <c r="G30" s="1" t="s">
        <v>15</v>
      </c>
      <c r="H30" s="1">
        <f>H26/(H28+H28)</f>
        <v>16000</v>
      </c>
      <c r="I30" s="1">
        <f>I26/(I28+I28)</f>
        <v>1000</v>
      </c>
    </row>
    <row r="31" spans="1:20" x14ac:dyDescent="0.2">
      <c r="B31" s="1">
        <f>SUM(B27:B30)</f>
        <v>26</v>
      </c>
      <c r="C31" s="1" t="s">
        <v>11</v>
      </c>
    </row>
    <row r="32" spans="1:20" x14ac:dyDescent="0.2">
      <c r="C32" s="1" t="s">
        <v>12</v>
      </c>
      <c r="G32" s="1" t="s">
        <v>17</v>
      </c>
      <c r="H32" s="1">
        <f>(16000-4000)/1024000</f>
        <v>1.171875E-2</v>
      </c>
    </row>
    <row r="33" spans="1:26" x14ac:dyDescent="0.2">
      <c r="G33" s="1" t="s">
        <v>18</v>
      </c>
      <c r="H33" s="1">
        <f>3.3/H32</f>
        <v>281.59999999999997</v>
      </c>
    </row>
    <row r="35" spans="1:26" ht="15.75" x14ac:dyDescent="0.25">
      <c r="D35" s="11" t="s">
        <v>0</v>
      </c>
      <c r="E35" s="10">
        <f>4096*256*16</f>
        <v>16777216</v>
      </c>
    </row>
    <row r="36" spans="1:26" ht="15" x14ac:dyDescent="0.25">
      <c r="U36"/>
      <c r="V36"/>
      <c r="W36"/>
      <c r="X36"/>
      <c r="Y36"/>
    </row>
    <row r="37" spans="1:26" ht="15.75" thickBot="1" x14ac:dyDescent="0.3">
      <c r="A37" s="2">
        <v>48000</v>
      </c>
      <c r="D37" s="1" t="s">
        <v>27</v>
      </c>
      <c r="G37" s="2"/>
      <c r="H37" s="1">
        <v>1</v>
      </c>
      <c r="L37" s="1">
        <f>H37*K39</f>
        <v>2</v>
      </c>
      <c r="P37" s="1">
        <f>L37*O39</f>
        <v>4</v>
      </c>
      <c r="T37" s="1">
        <f>P37*S39</f>
        <v>8</v>
      </c>
      <c r="X37" s="1">
        <f>T37*W39</f>
        <v>24</v>
      </c>
      <c r="Y37"/>
    </row>
    <row r="38" spans="1:26" ht="15.75" thickTop="1" x14ac:dyDescent="0.25">
      <c r="A38" s="1" t="s">
        <v>26</v>
      </c>
      <c r="B38" s="1" t="s">
        <v>23</v>
      </c>
      <c r="C38" s="1" t="s">
        <v>25</v>
      </c>
      <c r="D38" s="1" t="s">
        <v>28</v>
      </c>
      <c r="E38" s="1" t="s">
        <v>31</v>
      </c>
      <c r="F38" s="1" t="s">
        <v>30</v>
      </c>
      <c r="G38" s="1" t="s">
        <v>32</v>
      </c>
      <c r="H38" s="1" t="s">
        <v>34</v>
      </c>
      <c r="I38" s="20" t="s">
        <v>36</v>
      </c>
      <c r="J38" s="12" t="s">
        <v>35</v>
      </c>
      <c r="K38" s="12" t="s">
        <v>38</v>
      </c>
      <c r="L38" s="13" t="s">
        <v>37</v>
      </c>
      <c r="M38" s="20" t="s">
        <v>36</v>
      </c>
      <c r="N38" s="12" t="s">
        <v>35</v>
      </c>
      <c r="O38" s="12" t="s">
        <v>38</v>
      </c>
      <c r="P38" s="13" t="s">
        <v>37</v>
      </c>
      <c r="Q38" s="20" t="s">
        <v>36</v>
      </c>
      <c r="R38" s="12" t="s">
        <v>35</v>
      </c>
      <c r="S38" s="12" t="s">
        <v>38</v>
      </c>
      <c r="T38" s="13" t="s">
        <v>37</v>
      </c>
      <c r="U38" s="20" t="s">
        <v>36</v>
      </c>
      <c r="V38" s="12" t="s">
        <v>35</v>
      </c>
      <c r="W38" s="12" t="s">
        <v>38</v>
      </c>
      <c r="X38" s="13" t="s">
        <v>37</v>
      </c>
      <c r="Y38"/>
    </row>
    <row r="39" spans="1:26" ht="15" x14ac:dyDescent="0.25">
      <c r="A39"/>
      <c r="B39" s="1">
        <v>2</v>
      </c>
      <c r="C39" s="1">
        <v>16</v>
      </c>
      <c r="D39" s="9">
        <v>2.5</v>
      </c>
      <c r="E39" s="1">
        <v>1</v>
      </c>
      <c r="F39" s="1">
        <v>65535</v>
      </c>
      <c r="I39" s="21">
        <f>J39/2</f>
        <v>144000</v>
      </c>
      <c r="J39" s="19">
        <f>K40</f>
        <v>288000</v>
      </c>
      <c r="K39" s="14">
        <v>2</v>
      </c>
      <c r="L39" s="15"/>
      <c r="M39" s="23">
        <f>N39/2</f>
        <v>72000</v>
      </c>
      <c r="N39" s="19">
        <f>O40</f>
        <v>144000</v>
      </c>
      <c r="O39" s="14">
        <v>2</v>
      </c>
      <c r="P39" s="15"/>
      <c r="Q39" s="23">
        <f>R39/2</f>
        <v>36000</v>
      </c>
      <c r="R39" s="19">
        <f>S40</f>
        <v>72000</v>
      </c>
      <c r="S39" s="14">
        <v>2</v>
      </c>
      <c r="T39" s="15"/>
      <c r="U39" s="23">
        <f>V39/4*3</f>
        <v>18000</v>
      </c>
      <c r="V39" s="19">
        <f>W40</f>
        <v>24000</v>
      </c>
      <c r="W39" s="14">
        <v>3</v>
      </c>
      <c r="X39" s="15"/>
      <c r="Y39"/>
    </row>
    <row r="40" spans="1:26" ht="15.75" thickBot="1" x14ac:dyDescent="0.3">
      <c r="A40" s="3">
        <v>36864000</v>
      </c>
      <c r="B40" s="3">
        <f>A40/B39</f>
        <v>18432000</v>
      </c>
      <c r="C40" s="3">
        <f>B40/C39</f>
        <v>1152000</v>
      </c>
      <c r="D40" s="4">
        <f>A40*D39</f>
        <v>92160000</v>
      </c>
      <c r="E40" s="4">
        <f>E$39*C40/$E$35</f>
        <v>6.866455078125E-2</v>
      </c>
      <c r="F40" s="4">
        <f>F$39*C40/$E$35</f>
        <v>4499.9313354492188</v>
      </c>
      <c r="G40" s="5">
        <f>C40/$A$37</f>
        <v>24</v>
      </c>
      <c r="H40" s="4">
        <f>C40</f>
        <v>1152000</v>
      </c>
      <c r="I40" s="22"/>
      <c r="J40" s="18">
        <v>13</v>
      </c>
      <c r="K40" s="16">
        <f>H40/K39/2</f>
        <v>288000</v>
      </c>
      <c r="L40" s="17">
        <f>H40/K39</f>
        <v>576000</v>
      </c>
      <c r="M40" s="22"/>
      <c r="N40" s="18">
        <v>13</v>
      </c>
      <c r="O40" s="16">
        <f>L40/O39/2</f>
        <v>144000</v>
      </c>
      <c r="P40" s="17">
        <f>L40/O39</f>
        <v>288000</v>
      </c>
      <c r="Q40" s="22"/>
      <c r="R40" s="18">
        <v>13</v>
      </c>
      <c r="S40" s="16">
        <f>P40/S39/2</f>
        <v>72000</v>
      </c>
      <c r="T40" s="17">
        <f>P40/S39</f>
        <v>144000</v>
      </c>
      <c r="U40" s="22"/>
      <c r="V40" s="18">
        <v>39</v>
      </c>
      <c r="W40" s="16">
        <f>T40/W39/2</f>
        <v>24000</v>
      </c>
      <c r="X40" s="17">
        <f>T40/W39</f>
        <v>48000</v>
      </c>
      <c r="Y40"/>
      <c r="Z40" s="1">
        <f>J40+N40+R40+V40</f>
        <v>78</v>
      </c>
    </row>
    <row r="41" spans="1:26" ht="15.75" thickTop="1" x14ac:dyDescent="0.25">
      <c r="B41" s="1" t="s">
        <v>24</v>
      </c>
      <c r="D41" s="4"/>
      <c r="G41" s="5"/>
      <c r="U41"/>
      <c r="V41"/>
      <c r="W41"/>
      <c r="X41"/>
      <c r="Y41"/>
    </row>
    <row r="42" spans="1:26" ht="15" x14ac:dyDescent="0.25">
      <c r="G42" s="5"/>
      <c r="U42"/>
      <c r="V42"/>
      <c r="W42"/>
      <c r="X42"/>
      <c r="Y42"/>
    </row>
    <row r="43" spans="1:26" ht="15" x14ac:dyDescent="0.25">
      <c r="B43" s="1">
        <v>2</v>
      </c>
      <c r="C43" s="8">
        <v>12</v>
      </c>
      <c r="D43" s="1">
        <v>4</v>
      </c>
      <c r="E43" s="1">
        <v>1</v>
      </c>
      <c r="F43" s="1">
        <v>65535</v>
      </c>
      <c r="G43" s="5"/>
      <c r="H43" s="1" t="s">
        <v>33</v>
      </c>
      <c r="U43"/>
      <c r="V43"/>
      <c r="W43"/>
      <c r="X43"/>
      <c r="Y43"/>
    </row>
    <row r="44" spans="1:26" x14ac:dyDescent="0.2">
      <c r="A44" s="3">
        <v>24576000</v>
      </c>
      <c r="B44" s="3">
        <f>A44/B43</f>
        <v>12288000</v>
      </c>
      <c r="C44" s="4">
        <f>B44/C43</f>
        <v>1024000</v>
      </c>
      <c r="D44" s="3">
        <f>A44*D43</f>
        <v>98304000</v>
      </c>
      <c r="E44" s="4">
        <f>E$39*C44/$E$35</f>
        <v>6.103515625E-2</v>
      </c>
      <c r="F44" s="4">
        <f>F$39*C44/$E$35</f>
        <v>3999.93896484375</v>
      </c>
      <c r="G44" s="24">
        <f>C44/$A$37</f>
        <v>21.333333333333332</v>
      </c>
      <c r="H44" s="6">
        <v>15</v>
      </c>
    </row>
    <row r="45" spans="1:26" x14ac:dyDescent="0.2">
      <c r="B45" s="1" t="s">
        <v>29</v>
      </c>
      <c r="G45" s="5"/>
    </row>
    <row r="46" spans="1:26" x14ac:dyDescent="0.2">
      <c r="D46" s="4"/>
      <c r="G46" s="5"/>
    </row>
    <row r="47" spans="1:26" ht="15" x14ac:dyDescent="0.25">
      <c r="A47"/>
      <c r="B47" s="1">
        <v>4</v>
      </c>
      <c r="C47" s="1">
        <v>8</v>
      </c>
      <c r="D47" s="9">
        <v>2.5</v>
      </c>
      <c r="E47" s="1">
        <v>1</v>
      </c>
      <c r="F47" s="1">
        <v>65535</v>
      </c>
      <c r="G47" s="5"/>
      <c r="H47" s="1" t="s">
        <v>33</v>
      </c>
    </row>
    <row r="48" spans="1:26" x14ac:dyDescent="0.2">
      <c r="A48" s="3">
        <v>36864000</v>
      </c>
      <c r="B48" s="3">
        <f>A48/B47</f>
        <v>9216000</v>
      </c>
      <c r="C48" s="4">
        <f>B48/C47</f>
        <v>1152000</v>
      </c>
      <c r="D48" s="4">
        <f>A48*D47</f>
        <v>92160000</v>
      </c>
      <c r="E48" s="4">
        <f>E$39*C48/$E$35</f>
        <v>6.866455078125E-2</v>
      </c>
      <c r="F48" s="4">
        <f>F$39*C48/$E$35</f>
        <v>4499.9313354492188</v>
      </c>
      <c r="G48" s="5">
        <f>C48/$A$37</f>
        <v>24</v>
      </c>
      <c r="H48" s="6">
        <v>15</v>
      </c>
    </row>
    <row r="49" spans="1:31" x14ac:dyDescent="0.2">
      <c r="B49" s="1" t="s">
        <v>21</v>
      </c>
      <c r="G49" s="5"/>
    </row>
    <row r="50" spans="1:31" x14ac:dyDescent="0.2">
      <c r="G50" s="5"/>
    </row>
    <row r="51" spans="1:31" ht="15" x14ac:dyDescent="0.25">
      <c r="A51"/>
      <c r="B51" s="1">
        <v>4</v>
      </c>
      <c r="C51" s="8">
        <v>6</v>
      </c>
      <c r="D51" s="1">
        <v>4</v>
      </c>
      <c r="E51" s="1">
        <v>1</v>
      </c>
      <c r="F51" s="1">
        <v>65535</v>
      </c>
      <c r="G51" s="5"/>
      <c r="H51" s="1" t="s">
        <v>33</v>
      </c>
    </row>
    <row r="52" spans="1:31" x14ac:dyDescent="0.2">
      <c r="A52" s="3">
        <v>24576000</v>
      </c>
      <c r="B52" s="3">
        <f>A52/B51</f>
        <v>6144000</v>
      </c>
      <c r="C52" s="4">
        <f>B52/C51</f>
        <v>1024000</v>
      </c>
      <c r="D52" s="3">
        <f>A52*D51</f>
        <v>98304000</v>
      </c>
      <c r="E52" s="4">
        <f>E$39*C52/$E$35</f>
        <v>6.103515625E-2</v>
      </c>
      <c r="F52" s="4">
        <f>F$39*C52/$E$35</f>
        <v>3999.93896484375</v>
      </c>
      <c r="G52" s="24">
        <f>C52/$A$37</f>
        <v>21.333333333333332</v>
      </c>
      <c r="H52" s="6">
        <v>15</v>
      </c>
    </row>
    <row r="53" spans="1:31" x14ac:dyDescent="0.2">
      <c r="B53" s="1" t="s">
        <v>22</v>
      </c>
      <c r="G53" s="5"/>
    </row>
    <row r="54" spans="1:31" x14ac:dyDescent="0.2">
      <c r="G54" s="5"/>
    </row>
    <row r="56" spans="1:31" x14ac:dyDescent="0.2">
      <c r="K56" s="3"/>
      <c r="AE56" s="1" t="s">
        <v>19</v>
      </c>
    </row>
    <row r="57" spans="1:31" ht="15" thickBot="1" x14ac:dyDescent="0.25">
      <c r="A57" s="2">
        <v>44100</v>
      </c>
      <c r="D57" s="1" t="s">
        <v>27</v>
      </c>
      <c r="H57" s="1">
        <v>1</v>
      </c>
      <c r="L57" s="1">
        <f>H57*K59</f>
        <v>2</v>
      </c>
      <c r="P57" s="1">
        <f>L57*O59</f>
        <v>4</v>
      </c>
      <c r="T57" s="1">
        <f>P57*S59</f>
        <v>8</v>
      </c>
      <c r="X57" s="1">
        <f>T57*W59</f>
        <v>24</v>
      </c>
    </row>
    <row r="58" spans="1:31" ht="15" thickTop="1" x14ac:dyDescent="0.2">
      <c r="A58" s="1" t="s">
        <v>26</v>
      </c>
      <c r="B58" s="1" t="s">
        <v>23</v>
      </c>
      <c r="C58" s="1" t="s">
        <v>25</v>
      </c>
      <c r="D58" s="1" t="s">
        <v>28</v>
      </c>
      <c r="E58" s="1" t="s">
        <v>31</v>
      </c>
      <c r="F58" s="1" t="s">
        <v>30</v>
      </c>
      <c r="G58" s="1" t="s">
        <v>32</v>
      </c>
      <c r="H58" s="1" t="s">
        <v>34</v>
      </c>
      <c r="I58" s="20" t="s">
        <v>36</v>
      </c>
      <c r="J58" s="12" t="s">
        <v>35</v>
      </c>
      <c r="K58" s="12" t="s">
        <v>38</v>
      </c>
      <c r="L58" s="13" t="s">
        <v>37</v>
      </c>
      <c r="M58" s="20" t="s">
        <v>36</v>
      </c>
      <c r="N58" s="12" t="s">
        <v>35</v>
      </c>
      <c r="O58" s="12" t="s">
        <v>38</v>
      </c>
      <c r="P58" s="13" t="s">
        <v>37</v>
      </c>
      <c r="Q58" s="20" t="s">
        <v>36</v>
      </c>
      <c r="R58" s="12" t="s">
        <v>35</v>
      </c>
      <c r="S58" s="12" t="s">
        <v>38</v>
      </c>
      <c r="T58" s="13" t="s">
        <v>37</v>
      </c>
      <c r="U58" s="20" t="s">
        <v>36</v>
      </c>
      <c r="V58" s="12" t="s">
        <v>35</v>
      </c>
      <c r="W58" s="12" t="s">
        <v>38</v>
      </c>
      <c r="X58" s="13" t="s">
        <v>37</v>
      </c>
    </row>
    <row r="59" spans="1:31" x14ac:dyDescent="0.2">
      <c r="B59" s="1">
        <v>2</v>
      </c>
      <c r="C59" s="7">
        <v>16</v>
      </c>
      <c r="D59" s="1">
        <v>3</v>
      </c>
      <c r="E59" s="1">
        <v>1</v>
      </c>
      <c r="F59" s="1">
        <v>65535</v>
      </c>
      <c r="I59" s="21">
        <f>J59/2</f>
        <v>132300</v>
      </c>
      <c r="J59" s="19">
        <f>K60</f>
        <v>264600</v>
      </c>
      <c r="K59" s="14">
        <v>2</v>
      </c>
      <c r="L59" s="15"/>
      <c r="M59" s="23">
        <f>N59/2</f>
        <v>66150</v>
      </c>
      <c r="N59" s="19">
        <f>O60</f>
        <v>132300</v>
      </c>
      <c r="O59" s="14">
        <v>2</v>
      </c>
      <c r="P59" s="15"/>
      <c r="Q59" s="23">
        <f>R59/2</f>
        <v>33075</v>
      </c>
      <c r="R59" s="19">
        <f>S60</f>
        <v>66150</v>
      </c>
      <c r="S59" s="14">
        <v>2</v>
      </c>
      <c r="T59" s="15"/>
      <c r="U59" s="23">
        <f>V59/4*3</f>
        <v>16537.5</v>
      </c>
      <c r="V59" s="19">
        <f>W60</f>
        <v>22050</v>
      </c>
      <c r="W59" s="14">
        <v>3</v>
      </c>
      <c r="X59" s="15"/>
    </row>
    <row r="60" spans="1:31" ht="15" thickBot="1" x14ac:dyDescent="0.25">
      <c r="A60" s="3">
        <v>33868800</v>
      </c>
      <c r="B60" s="3">
        <f>A60/B59</f>
        <v>16934400</v>
      </c>
      <c r="C60" s="4">
        <f>B60/C59</f>
        <v>1058400</v>
      </c>
      <c r="D60" s="4">
        <f>A60*D59</f>
        <v>101606400</v>
      </c>
      <c r="E60" s="4">
        <f>E$39*C60/$E$35</f>
        <v>6.3085556030273438E-2</v>
      </c>
      <c r="F60" s="4">
        <f>F$39*C60/$E$35</f>
        <v>4134.3119144439697</v>
      </c>
      <c r="G60" s="5">
        <f>C60/$A$57</f>
        <v>24</v>
      </c>
      <c r="H60" s="4">
        <f>C60</f>
        <v>1058400</v>
      </c>
      <c r="I60" s="22"/>
      <c r="J60" s="18">
        <v>13</v>
      </c>
      <c r="K60" s="16">
        <f>H60/K59/2</f>
        <v>264600</v>
      </c>
      <c r="L60" s="17">
        <f>H60/K59</f>
        <v>529200</v>
      </c>
      <c r="M60" s="22"/>
      <c r="N60" s="18">
        <v>13</v>
      </c>
      <c r="O60" s="16">
        <f>L60/O59/2</f>
        <v>132300</v>
      </c>
      <c r="P60" s="17">
        <f>L60/O59</f>
        <v>264600</v>
      </c>
      <c r="Q60" s="22"/>
      <c r="R60" s="18">
        <v>13</v>
      </c>
      <c r="S60" s="16">
        <f>P60/S59/2</f>
        <v>66150</v>
      </c>
      <c r="T60" s="17">
        <f>P60/S59</f>
        <v>132300</v>
      </c>
      <c r="U60" s="22"/>
      <c r="V60" s="18">
        <v>39</v>
      </c>
      <c r="W60" s="16">
        <f>T60/W59/2</f>
        <v>22050</v>
      </c>
      <c r="X60" s="17">
        <f>T60/W59</f>
        <v>44100</v>
      </c>
      <c r="Z60" s="1">
        <f>J60+N60+R60+V60</f>
        <v>78</v>
      </c>
    </row>
    <row r="61" spans="1:31" ht="15.75" thickTop="1" x14ac:dyDescent="0.25">
      <c r="B61" s="1" t="s">
        <v>24</v>
      </c>
      <c r="G61" s="5"/>
      <c r="H61"/>
      <c r="I61"/>
      <c r="J61"/>
      <c r="K61"/>
      <c r="L61"/>
      <c r="M61"/>
      <c r="N61"/>
      <c r="O61"/>
    </row>
    <row r="62" spans="1:31" ht="15" x14ac:dyDescent="0.25">
      <c r="G62" s="5"/>
      <c r="H62"/>
      <c r="I62"/>
      <c r="J62"/>
      <c r="K62"/>
      <c r="L62"/>
      <c r="M62"/>
      <c r="N62"/>
      <c r="O62"/>
    </row>
    <row r="63" spans="1:31" ht="15" x14ac:dyDescent="0.25">
      <c r="A63"/>
      <c r="B63" s="1">
        <v>2</v>
      </c>
      <c r="C63" s="8">
        <v>10</v>
      </c>
      <c r="D63" s="9">
        <v>5</v>
      </c>
      <c r="E63" s="1">
        <v>1</v>
      </c>
      <c r="F63" s="1">
        <v>65535</v>
      </c>
      <c r="G63" s="5"/>
      <c r="H63"/>
      <c r="I63"/>
      <c r="J63"/>
      <c r="K63"/>
      <c r="L63"/>
      <c r="M63"/>
      <c r="N63"/>
      <c r="O63"/>
    </row>
    <row r="64" spans="1:31" ht="15" x14ac:dyDescent="0.25">
      <c r="A64" s="3">
        <v>22579200</v>
      </c>
      <c r="B64" s="3">
        <f>A64/B63</f>
        <v>11289600</v>
      </c>
      <c r="C64" s="4">
        <f>B64/C63</f>
        <v>1128960</v>
      </c>
      <c r="D64" s="4">
        <f>A64*D63</f>
        <v>112896000</v>
      </c>
      <c r="E64" s="4">
        <f>E$39*C64/$E$35</f>
        <v>6.7291259765625E-2</v>
      </c>
      <c r="F64" s="4">
        <f>F$39*C64/$E$35</f>
        <v>4409.9327087402344</v>
      </c>
      <c r="G64" s="24">
        <f>C64/$A$57</f>
        <v>25.6</v>
      </c>
      <c r="H64"/>
      <c r="I64"/>
      <c r="J64"/>
      <c r="K64"/>
      <c r="L64"/>
      <c r="M64"/>
      <c r="N64"/>
      <c r="O64"/>
    </row>
    <row r="65" spans="1:30" ht="15" x14ac:dyDescent="0.25">
      <c r="B65" s="1" t="s">
        <v>29</v>
      </c>
      <c r="G65" s="5"/>
      <c r="H65"/>
      <c r="I65"/>
      <c r="J65"/>
      <c r="K65"/>
      <c r="L65"/>
      <c r="M65"/>
      <c r="N65"/>
      <c r="O65"/>
    </row>
    <row r="66" spans="1:30" ht="15" x14ac:dyDescent="0.25">
      <c r="D66" s="4"/>
      <c r="G66" s="5"/>
      <c r="H66"/>
      <c r="I66"/>
      <c r="J66"/>
      <c r="K66"/>
      <c r="L66"/>
    </row>
    <row r="67" spans="1:30" ht="15" x14ac:dyDescent="0.25">
      <c r="A67"/>
      <c r="B67" s="1">
        <v>4</v>
      </c>
      <c r="C67" s="7">
        <v>8</v>
      </c>
      <c r="D67" s="1">
        <v>3</v>
      </c>
      <c r="E67" s="1">
        <v>1</v>
      </c>
      <c r="F67" s="1">
        <v>65535</v>
      </c>
      <c r="G67" s="5"/>
      <c r="L67"/>
    </row>
    <row r="68" spans="1:30" ht="15" x14ac:dyDescent="0.25">
      <c r="A68" s="3">
        <v>33868800</v>
      </c>
      <c r="B68" s="3">
        <f>A68/B67</f>
        <v>8467200</v>
      </c>
      <c r="C68" s="4">
        <f>B68/C67</f>
        <v>1058400</v>
      </c>
      <c r="D68" s="4">
        <f>A68*D67</f>
        <v>101606400</v>
      </c>
      <c r="E68" s="4">
        <f>E$39*C68/$E$35</f>
        <v>6.3085556030273438E-2</v>
      </c>
      <c r="F68" s="4">
        <f>F$39*C68/$E$35</f>
        <v>4134.3119144439697</v>
      </c>
      <c r="G68" s="5">
        <f>C68/$A$57</f>
        <v>24</v>
      </c>
      <c r="H68"/>
      <c r="I68"/>
      <c r="J68"/>
      <c r="K68"/>
      <c r="L68"/>
    </row>
    <row r="69" spans="1:30" ht="15" x14ac:dyDescent="0.25">
      <c r="B69" s="1" t="s">
        <v>21</v>
      </c>
      <c r="G69" s="5"/>
      <c r="H69"/>
      <c r="I69"/>
      <c r="J69"/>
      <c r="K69"/>
      <c r="L69"/>
    </row>
    <row r="70" spans="1:30" ht="15" x14ac:dyDescent="0.25">
      <c r="G70" s="5"/>
      <c r="H70"/>
      <c r="I70"/>
      <c r="J70"/>
      <c r="K70"/>
      <c r="L70"/>
    </row>
    <row r="71" spans="1:30" ht="15" x14ac:dyDescent="0.25">
      <c r="A71"/>
      <c r="B71" s="1">
        <v>4</v>
      </c>
      <c r="C71" s="8">
        <v>5</v>
      </c>
      <c r="D71" s="9">
        <v>5</v>
      </c>
      <c r="E71" s="1">
        <v>1</v>
      </c>
      <c r="F71" s="1">
        <v>65535</v>
      </c>
      <c r="G71" s="5"/>
      <c r="H71"/>
      <c r="I71"/>
      <c r="J71"/>
      <c r="K71"/>
      <c r="L71"/>
    </row>
    <row r="72" spans="1:30" ht="15" x14ac:dyDescent="0.25">
      <c r="A72" s="3">
        <v>22579200</v>
      </c>
      <c r="B72" s="3">
        <f>A72/B71</f>
        <v>5644800</v>
      </c>
      <c r="C72" s="4">
        <f>B72/C71</f>
        <v>1128960</v>
      </c>
      <c r="D72" s="4">
        <f>A72*D71</f>
        <v>112896000</v>
      </c>
      <c r="E72" s="4">
        <f>E$39*C72/$E$35</f>
        <v>6.7291259765625E-2</v>
      </c>
      <c r="F72" s="4">
        <f>F$39*C72/$E$35</f>
        <v>4409.9327087402344</v>
      </c>
      <c r="G72" s="24">
        <f>C72/$A$57</f>
        <v>25.6</v>
      </c>
      <c r="H72"/>
      <c r="I72"/>
      <c r="J72"/>
      <c r="K72"/>
      <c r="L72"/>
    </row>
    <row r="73" spans="1:30" ht="15" x14ac:dyDescent="0.25">
      <c r="B73" s="1" t="s">
        <v>22</v>
      </c>
      <c r="H73"/>
      <c r="I73"/>
      <c r="J73"/>
      <c r="K73"/>
      <c r="L73"/>
    </row>
    <row r="77" spans="1:30" ht="15" thickBot="1" x14ac:dyDescent="0.25">
      <c r="A77" s="2">
        <v>32000</v>
      </c>
      <c r="D77" s="1" t="s">
        <v>27</v>
      </c>
      <c r="H77" s="1">
        <v>1</v>
      </c>
      <c r="L77" s="1">
        <f>H77*K79</f>
        <v>2</v>
      </c>
      <c r="P77" s="1">
        <f>L77*O79</f>
        <v>4</v>
      </c>
      <c r="T77" s="1">
        <f>P77*S79</f>
        <v>8</v>
      </c>
      <c r="X77" s="1">
        <f>T77*W79</f>
        <v>16</v>
      </c>
      <c r="AB77" s="1">
        <f>X77*AA79</f>
        <v>32</v>
      </c>
    </row>
    <row r="78" spans="1:30" ht="15" thickTop="1" x14ac:dyDescent="0.2">
      <c r="A78" s="1" t="s">
        <v>26</v>
      </c>
      <c r="B78" s="1" t="s">
        <v>23</v>
      </c>
      <c r="C78" s="1" t="s">
        <v>25</v>
      </c>
      <c r="D78" s="1" t="s">
        <v>28</v>
      </c>
      <c r="E78" s="1" t="s">
        <v>31</v>
      </c>
      <c r="F78" s="1" t="s">
        <v>30</v>
      </c>
      <c r="G78" s="1" t="s">
        <v>32</v>
      </c>
      <c r="H78" s="1" t="s">
        <v>34</v>
      </c>
      <c r="I78" s="20" t="s">
        <v>36</v>
      </c>
      <c r="J78" s="12" t="s">
        <v>35</v>
      </c>
      <c r="K78" s="12" t="s">
        <v>38</v>
      </c>
      <c r="L78" s="13" t="s">
        <v>37</v>
      </c>
      <c r="M78" s="20" t="s">
        <v>36</v>
      </c>
      <c r="N78" s="12" t="s">
        <v>35</v>
      </c>
      <c r="O78" s="12" t="s">
        <v>38</v>
      </c>
      <c r="P78" s="13" t="s">
        <v>37</v>
      </c>
      <c r="Q78" s="20" t="s">
        <v>36</v>
      </c>
      <c r="R78" s="12" t="s">
        <v>35</v>
      </c>
      <c r="S78" s="12" t="s">
        <v>38</v>
      </c>
      <c r="T78" s="13" t="s">
        <v>37</v>
      </c>
      <c r="U78" s="20" t="s">
        <v>36</v>
      </c>
      <c r="V78" s="12" t="s">
        <v>35</v>
      </c>
      <c r="W78" s="12" t="s">
        <v>38</v>
      </c>
      <c r="X78" s="13" t="s">
        <v>37</v>
      </c>
      <c r="Y78" s="20" t="s">
        <v>36</v>
      </c>
      <c r="Z78" s="12" t="s">
        <v>35</v>
      </c>
      <c r="AA78" s="12" t="s">
        <v>38</v>
      </c>
      <c r="AB78" s="13" t="s">
        <v>37</v>
      </c>
    </row>
    <row r="79" spans="1:30" x14ac:dyDescent="0.2">
      <c r="B79" s="1">
        <v>2</v>
      </c>
      <c r="C79" s="8">
        <v>12</v>
      </c>
      <c r="D79" s="1">
        <v>4</v>
      </c>
      <c r="E79" s="1">
        <v>1</v>
      </c>
      <c r="F79" s="1">
        <v>65535</v>
      </c>
      <c r="I79" s="21">
        <f>J79/2</f>
        <v>128000</v>
      </c>
      <c r="J79" s="19">
        <f>K80</f>
        <v>256000</v>
      </c>
      <c r="K79" s="14">
        <v>2</v>
      </c>
      <c r="L79" s="15"/>
      <c r="M79" s="23">
        <f>N79/2</f>
        <v>64000</v>
      </c>
      <c r="N79" s="19">
        <f>O80</f>
        <v>128000</v>
      </c>
      <c r="O79" s="14">
        <v>2</v>
      </c>
      <c r="P79" s="15"/>
      <c r="Q79" s="23">
        <f>R79/2</f>
        <v>32000</v>
      </c>
      <c r="R79" s="19">
        <f>S80</f>
        <v>64000</v>
      </c>
      <c r="S79" s="14">
        <v>2</v>
      </c>
      <c r="T79" s="15"/>
      <c r="U79" s="23">
        <f>V79/2</f>
        <v>16000</v>
      </c>
      <c r="V79" s="19">
        <f>W80</f>
        <v>32000</v>
      </c>
      <c r="W79" s="14">
        <v>2</v>
      </c>
      <c r="X79" s="15"/>
      <c r="Y79" s="23">
        <v>12000</v>
      </c>
      <c r="Z79" s="19">
        <f>AA80</f>
        <v>16000</v>
      </c>
      <c r="AA79" s="14">
        <v>2</v>
      </c>
      <c r="AB79" s="15"/>
    </row>
    <row r="80" spans="1:30" ht="15" thickBot="1" x14ac:dyDescent="0.25">
      <c r="A80" s="3">
        <v>24576000</v>
      </c>
      <c r="B80" s="3">
        <f>A80/B79</f>
        <v>12288000</v>
      </c>
      <c r="C80" s="4">
        <f>B80/C79</f>
        <v>1024000</v>
      </c>
      <c r="D80" s="3">
        <f>A80*D79</f>
        <v>98304000</v>
      </c>
      <c r="E80" s="4">
        <f>E$39*C80/$E$35</f>
        <v>6.103515625E-2</v>
      </c>
      <c r="F80" s="4">
        <f>F$39*C80/$E$35</f>
        <v>3999.93896484375</v>
      </c>
      <c r="G80" s="5">
        <f>C80/$A$77</f>
        <v>32</v>
      </c>
      <c r="H80" s="4">
        <f>C80</f>
        <v>1024000</v>
      </c>
      <c r="I80" s="22"/>
      <c r="J80" s="18">
        <v>13</v>
      </c>
      <c r="K80" s="16">
        <f>H80/K79/2</f>
        <v>256000</v>
      </c>
      <c r="L80" s="17">
        <f>H80/K79</f>
        <v>512000</v>
      </c>
      <c r="M80" s="22"/>
      <c r="N80" s="18">
        <v>13</v>
      </c>
      <c r="O80" s="16">
        <f>L80/O79/2</f>
        <v>128000</v>
      </c>
      <c r="P80" s="17">
        <f>L80/O79</f>
        <v>256000</v>
      </c>
      <c r="Q80" s="22"/>
      <c r="R80" s="18">
        <v>13</v>
      </c>
      <c r="S80" s="16">
        <f>P80/S79/2</f>
        <v>64000</v>
      </c>
      <c r="T80" s="17">
        <f>P80/S79</f>
        <v>128000</v>
      </c>
      <c r="U80" s="22"/>
      <c r="V80" s="18">
        <v>13</v>
      </c>
      <c r="W80" s="16">
        <f>T80/W79/2</f>
        <v>32000</v>
      </c>
      <c r="X80" s="17">
        <f>T80/W79</f>
        <v>64000</v>
      </c>
      <c r="Y80" s="22"/>
      <c r="Z80" s="18">
        <v>27</v>
      </c>
      <c r="AA80" s="16">
        <f>X80/AA79/2</f>
        <v>16000</v>
      </c>
      <c r="AB80" s="17">
        <f>X80/AA79</f>
        <v>32000</v>
      </c>
      <c r="AD80" s="1">
        <f>N80+R80+V80+Z80+J80</f>
        <v>79</v>
      </c>
    </row>
    <row r="81" spans="1:7" ht="15" thickTop="1" x14ac:dyDescent="0.2">
      <c r="B81" s="1" t="s">
        <v>24</v>
      </c>
      <c r="G81" s="5"/>
    </row>
    <row r="82" spans="1:7" x14ac:dyDescent="0.2">
      <c r="G82" s="5"/>
    </row>
    <row r="83" spans="1:7" ht="15" x14ac:dyDescent="0.25">
      <c r="A83"/>
      <c r="B83" s="1">
        <v>4</v>
      </c>
      <c r="C83" s="1">
        <v>8</v>
      </c>
      <c r="D83" s="1">
        <v>3</v>
      </c>
      <c r="E83" s="1">
        <v>1</v>
      </c>
      <c r="F83" s="1">
        <v>65535</v>
      </c>
      <c r="G83" s="5"/>
    </row>
    <row r="84" spans="1:7" x14ac:dyDescent="0.2">
      <c r="A84" s="3">
        <v>32768000</v>
      </c>
      <c r="B84" s="3">
        <f>A84/B83</f>
        <v>8192000</v>
      </c>
      <c r="C84" s="4">
        <f>B84/C83</f>
        <v>1024000</v>
      </c>
      <c r="D84" s="4">
        <f>A84*D83</f>
        <v>98304000</v>
      </c>
      <c r="E84" s="4">
        <f>E$39*C84/$E$35</f>
        <v>6.103515625E-2</v>
      </c>
      <c r="F84" s="4">
        <f>F$39*C84/$E$35</f>
        <v>3999.93896484375</v>
      </c>
      <c r="G84" s="5">
        <f>C84/$A$77</f>
        <v>32</v>
      </c>
    </row>
    <row r="85" spans="1:7" x14ac:dyDescent="0.2">
      <c r="B85" s="1" t="s">
        <v>29</v>
      </c>
      <c r="G85" s="5"/>
    </row>
    <row r="86" spans="1:7" x14ac:dyDescent="0.2">
      <c r="D86" s="4"/>
      <c r="G86" s="5"/>
    </row>
    <row r="87" spans="1:7" ht="15" x14ac:dyDescent="0.25">
      <c r="A87"/>
      <c r="B87" s="1">
        <v>4</v>
      </c>
      <c r="C87" s="8">
        <v>6</v>
      </c>
      <c r="D87" s="1">
        <v>4</v>
      </c>
      <c r="E87" s="1">
        <v>1</v>
      </c>
      <c r="F87" s="1">
        <v>65535</v>
      </c>
      <c r="G87" s="5"/>
    </row>
    <row r="88" spans="1:7" x14ac:dyDescent="0.2">
      <c r="A88" s="3">
        <v>24576000</v>
      </c>
      <c r="B88" s="3">
        <f>A88/B87</f>
        <v>6144000</v>
      </c>
      <c r="C88" s="4">
        <f>B88/C87</f>
        <v>1024000</v>
      </c>
      <c r="D88" s="3">
        <f>A88*D87</f>
        <v>98304000</v>
      </c>
      <c r="E88" s="4">
        <f>E$39*C88/$E$35</f>
        <v>6.103515625E-2</v>
      </c>
      <c r="F88" s="4">
        <f>F$39*C88/$E$35</f>
        <v>3999.93896484375</v>
      </c>
      <c r="G88" s="5">
        <f>C88/$A$77</f>
        <v>32</v>
      </c>
    </row>
    <row r="89" spans="1:7" x14ac:dyDescent="0.2">
      <c r="B89" s="1" t="s">
        <v>21</v>
      </c>
      <c r="G89" s="5"/>
    </row>
    <row r="90" spans="1:7" x14ac:dyDescent="0.2">
      <c r="G90" s="5"/>
    </row>
    <row r="91" spans="1:7" ht="15" x14ac:dyDescent="0.25">
      <c r="A91"/>
      <c r="B91" s="1">
        <v>8</v>
      </c>
      <c r="C91" s="1">
        <v>4</v>
      </c>
      <c r="D91" s="1">
        <v>3</v>
      </c>
      <c r="E91" s="1">
        <v>1</v>
      </c>
      <c r="F91" s="1">
        <v>65535</v>
      </c>
      <c r="G91" s="5"/>
    </row>
    <row r="92" spans="1:7" x14ac:dyDescent="0.2">
      <c r="A92" s="3">
        <v>32768000</v>
      </c>
      <c r="B92" s="3">
        <f>A92/B91</f>
        <v>4096000</v>
      </c>
      <c r="C92" s="4">
        <f>B92/C91</f>
        <v>1024000</v>
      </c>
      <c r="D92" s="4">
        <f>A92*D91</f>
        <v>98304000</v>
      </c>
      <c r="E92" s="4">
        <f>E$39*C92/$E$35</f>
        <v>6.103515625E-2</v>
      </c>
      <c r="F92" s="4">
        <f>F$39*C92/$E$35</f>
        <v>3999.93896484375</v>
      </c>
      <c r="G92" s="5">
        <f>C92/$A$77</f>
        <v>32</v>
      </c>
    </row>
    <row r="93" spans="1:7" x14ac:dyDescent="0.2">
      <c r="B93" s="1" t="s">
        <v>22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LeMense Thomas (IFAM ATV SMD AMR M VAC)</dc:creator>
  <cp:lastModifiedBy>LeMense Thomas (IFAM ATV SMD AMR M VAC)</cp:lastModifiedBy>
  <dcterms:created xsi:type="dcterms:W3CDTF">2019-10-17T11:21:27Z</dcterms:created>
  <dcterms:modified xsi:type="dcterms:W3CDTF">2025-05-13T21:25:54Z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