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ento_zošit" defaultThemeVersion="124226"/>
  <mc:AlternateContent xmlns:mc="http://schemas.openxmlformats.org/markup-compatibility/2006">
    <mc:Choice Requires="x15">
      <x15ac:absPath xmlns:x15ac="http://schemas.microsoft.com/office/spreadsheetml/2010/11/ac" url="https://dopravoprojektsk-my.sharepoint.com/personal/tomecko_dopravoprojekt_sk/Documents/"/>
    </mc:Choice>
  </mc:AlternateContent>
  <xr:revisionPtr revIDLastSave="23" documentId="114_{D94F97A0-CB94-4859-9872-A78631D2397F}" xr6:coauthVersionLast="47" xr6:coauthVersionMax="47" xr10:uidLastSave="{ABA5736A-A278-4814-A9EB-B81257703100}"/>
  <bookViews>
    <workbookView xWindow="-120" yWindow="-120" windowWidth="38640" windowHeight="21240" xr2:uid="{00000000-000D-0000-FFFF-FFFF00000000}"/>
  </bookViews>
  <sheets>
    <sheet name="Kotevná dĺžka" sheetId="1" r:id="rId1"/>
    <sheet name="Pomocné výpočty" sheetId="2" r:id="rId2"/>
  </sheets>
  <definedNames>
    <definedName name="_xlnm.Print_Area" localSheetId="0">'Kotevná dĺžka'!$A$1:$J$82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U2" i="2" l="1"/>
  <c r="BZ2" i="2"/>
  <c r="D72" i="1"/>
  <c r="BA2" i="2"/>
  <c r="D32" i="1" s="1"/>
  <c r="AL2" i="2"/>
  <c r="AJ2" i="2"/>
  <c r="D17" i="1" s="1"/>
  <c r="AA2" i="2"/>
  <c r="S2" i="2"/>
  <c r="D2" i="2"/>
  <c r="D3" i="1" s="1"/>
  <c r="D14" i="1" s="1"/>
  <c r="D35" i="1"/>
  <c r="BK6" i="2"/>
  <c r="BK4" i="2"/>
  <c r="BK2" i="2"/>
  <c r="BL2" i="2"/>
  <c r="BJ6" i="2"/>
  <c r="BL6" i="2"/>
  <c r="BJ4" i="2"/>
  <c r="BL4" i="2"/>
  <c r="BN4" i="2" s="1"/>
  <c r="BP4" i="2" s="1"/>
  <c r="BQ4" i="2" s="1"/>
  <c r="BJ2" i="2"/>
  <c r="BN2" i="2" s="1"/>
  <c r="BP2" i="2" s="1"/>
  <c r="BQ2" i="2" s="1"/>
  <c r="BR2" i="2" s="1"/>
  <c r="AX7" i="2"/>
  <c r="AX6" i="2"/>
  <c r="AZ6" i="2"/>
  <c r="AX5" i="2"/>
  <c r="AX4" i="2"/>
  <c r="AZ4" i="2" s="1"/>
  <c r="AX3" i="2"/>
  <c r="AX2" i="2"/>
  <c r="BC2" i="2" s="1"/>
  <c r="BD2" i="2" s="1"/>
  <c r="BE2" i="2" s="1"/>
  <c r="D11" i="1"/>
  <c r="D4" i="1"/>
  <c r="D18" i="1"/>
  <c r="H2" i="2"/>
  <c r="D10" i="1"/>
  <c r="BF2" i="2"/>
  <c r="D33" i="1" s="1"/>
  <c r="BS2" i="2"/>
  <c r="D34" i="1" s="1"/>
  <c r="BC6" i="2"/>
  <c r="BD6" i="2" s="1"/>
  <c r="D74" i="1"/>
  <c r="D67" i="1"/>
  <c r="D39" i="1"/>
  <c r="D25" i="1"/>
  <c r="D26" i="1"/>
  <c r="BN6" i="2" l="1"/>
  <c r="BP6" i="2" s="1"/>
  <c r="BQ6" i="2" s="1"/>
  <c r="BC4" i="2"/>
  <c r="BD4" i="2" s="1"/>
  <c r="D20" i="1"/>
  <c r="D28" i="1" s="1"/>
  <c r="D37" i="1" s="1"/>
  <c r="D42" i="1" s="1"/>
  <c r="D66" i="1" l="1"/>
  <c r="D38" i="1"/>
  <c r="D43" i="1" s="1"/>
  <c r="D45" i="1"/>
  <c r="D79" i="1"/>
  <c r="D73" i="1"/>
  <c r="D77" i="1" s="1"/>
  <c r="D80" i="1" l="1"/>
  <c r="D47" i="1"/>
  <c r="D76" i="1"/>
  <c r="D46" i="1"/>
</calcChain>
</file>

<file path=xl/sharedStrings.xml><?xml version="1.0" encoding="utf-8"?>
<sst xmlns="http://schemas.openxmlformats.org/spreadsheetml/2006/main" count="243" uniqueCount="156">
  <si>
    <t>návrhová pevnosť betónu v ťahu</t>
  </si>
  <si>
    <t>parciálny súčiniteľ spoľahlivosti pre betón</t>
  </si>
  <si>
    <t>koeficient zohľadnujúci vplyvy dlhodobých účinkov na pevnosť v tlaku</t>
  </si>
  <si>
    <t>charakteristická pevnosť betónu v ťahu pre 5% fraktil</t>
  </si>
  <si>
    <t>-</t>
  </si>
  <si>
    <t>Mpa</t>
  </si>
  <si>
    <t>MPa</t>
  </si>
  <si>
    <t>VSTUPNÉ ÚDAJE</t>
  </si>
  <si>
    <t>Betón</t>
  </si>
  <si>
    <t>C30/37</t>
  </si>
  <si>
    <r>
      <t>γ</t>
    </r>
    <r>
      <rPr>
        <vertAlign val="subscript"/>
        <sz val="11"/>
        <color indexed="8"/>
        <rFont val="Calibri"/>
        <family val="2"/>
        <charset val="238"/>
      </rPr>
      <t>c</t>
    </r>
  </si>
  <si>
    <r>
      <t>α</t>
    </r>
    <r>
      <rPr>
        <vertAlign val="subscript"/>
        <sz val="11"/>
        <color indexed="8"/>
        <rFont val="Calibri"/>
        <family val="2"/>
        <charset val="238"/>
      </rPr>
      <t>ct</t>
    </r>
  </si>
  <si>
    <t>podľa STN EN 1992-1-1</t>
  </si>
  <si>
    <t>súčiniteľ zohľadnujúci kvalitu podmienok súdržnosti</t>
  </si>
  <si>
    <r>
      <t>η</t>
    </r>
    <r>
      <rPr>
        <vertAlign val="subscript"/>
        <sz val="11"/>
        <color indexed="8"/>
        <rFont val="Calibri"/>
        <family val="2"/>
        <charset val="238"/>
      </rPr>
      <t>1</t>
    </r>
  </si>
  <si>
    <t>súčiniteľ závislý od priemeru prúta</t>
  </si>
  <si>
    <r>
      <t>η</t>
    </r>
    <r>
      <rPr>
        <vertAlign val="subscript"/>
        <sz val="11"/>
        <color indexed="8"/>
        <rFont val="Calibri"/>
        <family val="2"/>
        <charset val="238"/>
      </rPr>
      <t>2</t>
    </r>
  </si>
  <si>
    <t>Priemer prúta</t>
  </si>
  <si>
    <t>medzné napätie</t>
  </si>
  <si>
    <t>Φ</t>
  </si>
  <si>
    <t>Betonárska výstuž</t>
  </si>
  <si>
    <t>charakteristická medza kĺzu výstuže</t>
  </si>
  <si>
    <t>B500</t>
  </si>
  <si>
    <t>potrebná plocha výstuže</t>
  </si>
  <si>
    <r>
      <t>m</t>
    </r>
    <r>
      <rPr>
        <vertAlign val="superscript"/>
        <sz val="11"/>
        <color indexed="8"/>
        <rFont val="Calibri"/>
        <family val="2"/>
        <charset val="238"/>
      </rPr>
      <t>2</t>
    </r>
  </si>
  <si>
    <t>navrhnutá plocha výstuže</t>
  </si>
  <si>
    <r>
      <t>α</t>
    </r>
    <r>
      <rPr>
        <vertAlign val="subscript"/>
        <sz val="11"/>
        <color indexed="8"/>
        <rFont val="Calibri"/>
        <family val="2"/>
        <charset val="238"/>
      </rPr>
      <t>cc</t>
    </r>
  </si>
  <si>
    <t>podľa STN EN 1992-2</t>
  </si>
  <si>
    <t>koeficient zohľadnujúci vplyvy dlhodobých účinkov na pevnosť v ťahu</t>
  </si>
  <si>
    <r>
      <t>γ</t>
    </r>
    <r>
      <rPr>
        <vertAlign val="subscript"/>
        <sz val="11"/>
        <color indexed="8"/>
        <rFont val="Calibri"/>
        <family val="2"/>
        <charset val="238"/>
      </rPr>
      <t>s</t>
    </r>
  </si>
  <si>
    <t>parciálny súčiniteľ spoľahlivosti pre bet.výstuž</t>
  </si>
  <si>
    <t>návrhová pevnosť bet.výstuže</t>
  </si>
  <si>
    <t>fyk</t>
  </si>
  <si>
    <t>návrhové napätie prúta v mieste, odkiaľ sa meria kotvenie</t>
  </si>
  <si>
    <t>základná kotevná dĺžka</t>
  </si>
  <si>
    <t>m</t>
  </si>
  <si>
    <t>MEDZNÉ NAPÄTIE V SÚDRŽNOSTI fbd</t>
  </si>
  <si>
    <t>HODNOTA NÁVRHOVEJ PEVNOSTI BETÓNU V ŤAHU fctd</t>
  </si>
  <si>
    <t>ZÁKLADNÁ KOTEVNÁ DĹŽKA lb,rqd</t>
  </si>
  <si>
    <t>NÁVRHOVÁ KOTEVNÁ DĹŽKA lbd</t>
  </si>
  <si>
    <t>α1</t>
  </si>
  <si>
    <t>α2</t>
  </si>
  <si>
    <t>α3</t>
  </si>
  <si>
    <t>α4</t>
  </si>
  <si>
    <t>súč.vplyvu tvaru za primeranej hrúbky krytia</t>
  </si>
  <si>
    <t>súč.vplyvu minimálneho krytia</t>
  </si>
  <si>
    <t>súč.vplyvu priečneho tlaku kolmého na rovinu trhlín</t>
  </si>
  <si>
    <t>návrhová kotevná dĺžka</t>
  </si>
  <si>
    <t>10*Φ</t>
  </si>
  <si>
    <t>minimálna kotevná dĺžka v ťahu</t>
  </si>
  <si>
    <t>minimálna kotevná dĺžka v tlaku</t>
  </si>
  <si>
    <t>ZJEDNODUŠENÉ URČENIE KOTEVNEJ DĹŽKY PRE OHYB,HÁK,SLUČKU</t>
  </si>
  <si>
    <t>ekvivalentná kotevná dĺžka</t>
  </si>
  <si>
    <r>
      <t>5*</t>
    </r>
    <r>
      <rPr>
        <sz val="11"/>
        <color indexed="8"/>
        <rFont val="Calibri"/>
        <family val="2"/>
        <charset val="238"/>
      </rPr>
      <t>Φ</t>
    </r>
  </si>
  <si>
    <t>odporúčam nechať túto hodnotu - sme na strane bezpečna</t>
  </si>
  <si>
    <t>STYKOVANIE PRESAHOM</t>
  </si>
  <si>
    <r>
      <t>súč.závislý od percenta stykovanej výstuže v úseku dĺžky 0,65*l</t>
    </r>
    <r>
      <rPr>
        <vertAlign val="subscript"/>
        <sz val="11"/>
        <color indexed="8"/>
        <rFont val="Calibri"/>
        <family val="2"/>
        <charset val="238"/>
      </rPr>
      <t>0</t>
    </r>
  </si>
  <si>
    <t>p1</t>
  </si>
  <si>
    <t>%</t>
  </si>
  <si>
    <r>
      <t>percento stykovanej výstuže v úseky dĺžky 0,65*l</t>
    </r>
    <r>
      <rPr>
        <vertAlign val="subscript"/>
        <sz val="11"/>
        <color indexed="8"/>
        <rFont val="Calibri"/>
        <family val="2"/>
        <charset val="238"/>
      </rPr>
      <t>0</t>
    </r>
  </si>
  <si>
    <t>návrhová dĺžka presahu</t>
  </si>
  <si>
    <r>
      <t>15*</t>
    </r>
    <r>
      <rPr>
        <sz val="11"/>
        <color indexed="8"/>
        <rFont val="Calibri"/>
        <family val="2"/>
        <charset val="238"/>
      </rPr>
      <t>Φ</t>
    </r>
  </si>
  <si>
    <t>minimálna dĺžka presahu</t>
  </si>
  <si>
    <r>
      <t>l</t>
    </r>
    <r>
      <rPr>
        <vertAlign val="subscript"/>
        <sz val="11"/>
        <color indexed="8"/>
        <rFont val="Calibri"/>
        <family val="2"/>
        <charset val="238"/>
      </rPr>
      <t>0,min</t>
    </r>
  </si>
  <si>
    <r>
      <t>l</t>
    </r>
    <r>
      <rPr>
        <vertAlign val="subscript"/>
        <sz val="11"/>
        <color indexed="8"/>
        <rFont val="Calibri"/>
        <family val="2"/>
        <charset val="238"/>
      </rPr>
      <t>0</t>
    </r>
    <r>
      <rPr>
        <sz val="11"/>
        <color theme="1"/>
        <rFont val="Calibri"/>
        <family val="2"/>
        <charset val="238"/>
        <scheme val="minor"/>
      </rPr>
      <t>&gt;l</t>
    </r>
    <r>
      <rPr>
        <vertAlign val="subscript"/>
        <sz val="11"/>
        <color indexed="8"/>
        <rFont val="Calibri"/>
        <family val="2"/>
        <charset val="238"/>
      </rPr>
      <t>0,min</t>
    </r>
  </si>
  <si>
    <r>
      <t>0,65*l</t>
    </r>
    <r>
      <rPr>
        <vertAlign val="subscript"/>
        <sz val="11"/>
        <color indexed="8"/>
        <rFont val="Calibri"/>
        <family val="2"/>
        <charset val="238"/>
      </rPr>
      <t>0</t>
    </r>
  </si>
  <si>
    <t>fctk0,05</t>
  </si>
  <si>
    <t>C16/20</t>
  </si>
  <si>
    <t>C12/15</t>
  </si>
  <si>
    <t>C20/25</t>
  </si>
  <si>
    <t>C25/30</t>
  </si>
  <si>
    <t>C35/45</t>
  </si>
  <si>
    <t>C40/50</t>
  </si>
  <si>
    <t>C45/55</t>
  </si>
  <si>
    <t>C50/60</t>
  </si>
  <si>
    <t>C55/67</t>
  </si>
  <si>
    <t>C60/75</t>
  </si>
  <si>
    <t>C70/85</t>
  </si>
  <si>
    <t>C80/95</t>
  </si>
  <si>
    <t>C90/105</t>
  </si>
  <si>
    <t>Oceľ</t>
  </si>
  <si>
    <t>B550</t>
  </si>
  <si>
    <t>γc</t>
  </si>
  <si>
    <t>Trvalé a dočasné návrhové situácie</t>
  </si>
  <si>
    <t>Mimoriadné návrhové situácie</t>
  </si>
  <si>
    <t>Parciálny súčiniteľ betonu</t>
  </si>
  <si>
    <t>Parciálny súčiniteľ oceli</t>
  </si>
  <si>
    <t>γs</t>
  </si>
  <si>
    <t>η1</t>
  </si>
  <si>
    <t>Dobré podmienky</t>
  </si>
  <si>
    <t>Ostatné podmienky</t>
  </si>
  <si>
    <t>η2</t>
  </si>
  <si>
    <t>c</t>
  </si>
  <si>
    <t>Priamý prút - ťah</t>
  </si>
  <si>
    <t>Priamý prút - tlak</t>
  </si>
  <si>
    <t>Prút s ohybom alebo hákmi - ťah</t>
  </si>
  <si>
    <t>Prút s ohybom alebo hákmi - tlak</t>
  </si>
  <si>
    <t>Prút so slučkou - ťah</t>
  </si>
  <si>
    <t>Prút so slučkou - tlak</t>
  </si>
  <si>
    <t>cd</t>
  </si>
  <si>
    <t>c1</t>
  </si>
  <si>
    <t>a (osi)</t>
  </si>
  <si>
    <t>mm</t>
  </si>
  <si>
    <t>K</t>
  </si>
  <si>
    <t>Ast</t>
  </si>
  <si>
    <t>Ast,min</t>
  </si>
  <si>
    <t>Nosník</t>
  </si>
  <si>
    <t>Doska</t>
  </si>
  <si>
    <t>Konštrukcia</t>
  </si>
  <si>
    <t>Konšt.</t>
  </si>
  <si>
    <t>λ</t>
  </si>
  <si>
    <t>As</t>
  </si>
  <si>
    <t>Φ (prieč.)</t>
  </si>
  <si>
    <t>Doplnkové hodnoty - len pre rátanie</t>
  </si>
  <si>
    <t>α6</t>
  </si>
  <si>
    <t>&gt;50</t>
  </si>
  <si>
    <t>odporučána hodnota pre ťah pre α2</t>
  </si>
  <si>
    <t>Počítaná hodnota</t>
  </si>
  <si>
    <t>Nepočitaná hodnota - bezpečné</t>
  </si>
  <si>
    <t>súč.vplyvu ovinutia priečnou výstužou neprivarenou k hlavnej výstuži</t>
  </si>
  <si>
    <t>súč.vplyvu ovinutia priečných privarených prútov</t>
  </si>
  <si>
    <t>odporučána hodnota pre ťah pre α3</t>
  </si>
  <si>
    <t>odporučána hodnota pre ťah pre α4</t>
  </si>
  <si>
    <t>Nepoviné vstupy</t>
  </si>
  <si>
    <t>Vstupy</t>
  </si>
  <si>
    <t>Čiastkové výsledky</t>
  </si>
  <si>
    <t>Výsledok</t>
  </si>
  <si>
    <r>
      <t>f</t>
    </r>
    <r>
      <rPr>
        <vertAlign val="subscript"/>
        <sz val="11"/>
        <color theme="1"/>
        <rFont val="Calibri"/>
        <family val="2"/>
        <charset val="238"/>
        <scheme val="minor"/>
      </rPr>
      <t>yk</t>
    </r>
  </si>
  <si>
    <r>
      <t>f</t>
    </r>
    <r>
      <rPr>
        <vertAlign val="subscript"/>
        <sz val="11"/>
        <color theme="1"/>
        <rFont val="Calibri"/>
        <family val="2"/>
        <charset val="238"/>
        <scheme val="minor"/>
      </rPr>
      <t>bd</t>
    </r>
    <r>
      <rPr>
        <sz val="11"/>
        <color theme="1"/>
        <rFont val="Calibri"/>
        <family val="2"/>
        <charset val="238"/>
        <scheme val="minor"/>
      </rPr>
      <t>=2,25*η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*η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*f</t>
    </r>
    <r>
      <rPr>
        <vertAlign val="subscript"/>
        <sz val="11"/>
        <color theme="1"/>
        <rFont val="Calibri"/>
        <family val="2"/>
        <charset val="238"/>
        <scheme val="minor"/>
      </rPr>
      <t>ctd</t>
    </r>
  </si>
  <si>
    <r>
      <t>f</t>
    </r>
    <r>
      <rPr>
        <vertAlign val="subscript"/>
        <sz val="11"/>
        <color theme="1"/>
        <rFont val="Calibri"/>
        <family val="2"/>
        <charset val="238"/>
        <scheme val="minor"/>
      </rPr>
      <t>ctd</t>
    </r>
    <r>
      <rPr>
        <sz val="11"/>
        <color theme="1"/>
        <rFont val="Calibri"/>
        <family val="2"/>
        <charset val="238"/>
        <scheme val="minor"/>
      </rPr>
      <t xml:space="preserve"> = </t>
    </r>
    <r>
      <rPr>
        <sz val="11"/>
        <color indexed="8"/>
        <rFont val="Calibri"/>
        <family val="2"/>
        <charset val="238"/>
      </rPr>
      <t>α</t>
    </r>
    <r>
      <rPr>
        <vertAlign val="subscript"/>
        <sz val="11"/>
        <color indexed="8"/>
        <rFont val="Calibri"/>
        <family val="2"/>
        <charset val="238"/>
      </rPr>
      <t>ct</t>
    </r>
    <r>
      <rPr>
        <sz val="11"/>
        <color indexed="8"/>
        <rFont val="Calibri"/>
        <family val="2"/>
        <charset val="238"/>
      </rPr>
      <t>*f</t>
    </r>
    <r>
      <rPr>
        <vertAlign val="subscript"/>
        <sz val="11"/>
        <color rgb="FF000000"/>
        <rFont val="Calibri"/>
        <family val="2"/>
        <charset val="238"/>
      </rPr>
      <t>ctk</t>
    </r>
    <r>
      <rPr>
        <vertAlign val="subscript"/>
        <sz val="11"/>
        <color indexed="8"/>
        <rFont val="Calibri"/>
        <family val="2"/>
        <charset val="238"/>
      </rPr>
      <t>0,05</t>
    </r>
    <r>
      <rPr>
        <sz val="11"/>
        <color indexed="8"/>
        <rFont val="Calibri"/>
        <family val="2"/>
        <charset val="238"/>
      </rPr>
      <t>/γ</t>
    </r>
    <r>
      <rPr>
        <vertAlign val="subscript"/>
        <sz val="11"/>
        <color indexed="8"/>
        <rFont val="Calibri"/>
        <family val="2"/>
        <charset val="238"/>
      </rPr>
      <t>c</t>
    </r>
  </si>
  <si>
    <r>
      <t>f</t>
    </r>
    <r>
      <rPr>
        <vertAlign val="subscript"/>
        <sz val="11"/>
        <color theme="1"/>
        <rFont val="Calibri"/>
        <family val="2"/>
        <charset val="238"/>
        <scheme val="minor"/>
      </rPr>
      <t>ctk</t>
    </r>
    <r>
      <rPr>
        <vertAlign val="subscript"/>
        <sz val="11"/>
        <color indexed="8"/>
        <rFont val="Calibri"/>
        <family val="2"/>
        <charset val="238"/>
      </rPr>
      <t>0,05</t>
    </r>
  </si>
  <si>
    <r>
      <t>A</t>
    </r>
    <r>
      <rPr>
        <vertAlign val="subscript"/>
        <sz val="11"/>
        <color theme="1"/>
        <rFont val="Calibri"/>
        <family val="2"/>
        <charset val="238"/>
        <scheme val="minor"/>
      </rPr>
      <t>s,req</t>
    </r>
  </si>
  <si>
    <r>
      <t>A</t>
    </r>
    <r>
      <rPr>
        <vertAlign val="subscript"/>
        <sz val="11"/>
        <color theme="1"/>
        <rFont val="Calibri"/>
        <family val="2"/>
        <charset val="238"/>
        <scheme val="minor"/>
      </rPr>
      <t>s,por</t>
    </r>
  </si>
  <si>
    <r>
      <t>f</t>
    </r>
    <r>
      <rPr>
        <vertAlign val="subscript"/>
        <sz val="11"/>
        <color theme="1"/>
        <rFont val="Calibri"/>
        <family val="2"/>
        <charset val="238"/>
        <scheme val="minor"/>
      </rPr>
      <t>yd</t>
    </r>
  </si>
  <si>
    <r>
      <t>σ</t>
    </r>
    <r>
      <rPr>
        <vertAlign val="subscript"/>
        <sz val="11"/>
        <color rgb="FF000000"/>
        <rFont val="Calibri"/>
        <family val="2"/>
        <charset val="238"/>
      </rPr>
      <t>sd</t>
    </r>
  </si>
  <si>
    <r>
      <t>l</t>
    </r>
    <r>
      <rPr>
        <vertAlign val="subscript"/>
        <sz val="11"/>
        <color theme="1"/>
        <rFont val="Calibri"/>
        <family val="2"/>
        <charset val="238"/>
        <scheme val="minor"/>
      </rPr>
      <t>b,rqd</t>
    </r>
    <r>
      <rPr>
        <sz val="11"/>
        <color theme="1"/>
        <rFont val="Calibri"/>
        <family val="2"/>
        <charset val="238"/>
        <scheme val="minor"/>
      </rPr>
      <t>=(</t>
    </r>
    <r>
      <rPr>
        <sz val="11"/>
        <color indexed="8"/>
        <rFont val="Calibri"/>
        <family val="2"/>
        <charset val="238"/>
      </rPr>
      <t>Φ/4</t>
    </r>
    <r>
      <rPr>
        <sz val="11"/>
        <color theme="1"/>
        <rFont val="Calibri"/>
        <family val="2"/>
        <charset val="238"/>
        <scheme val="minor"/>
      </rPr>
      <t>)*(</t>
    </r>
    <r>
      <rPr>
        <sz val="11"/>
        <color indexed="8"/>
        <rFont val="Calibri"/>
        <family val="2"/>
        <charset val="238"/>
      </rPr>
      <t>σ</t>
    </r>
    <r>
      <rPr>
        <vertAlign val="subscript"/>
        <sz val="11"/>
        <color rgb="FF000000"/>
        <rFont val="Calibri"/>
        <family val="2"/>
        <charset val="238"/>
      </rPr>
      <t>sd</t>
    </r>
    <r>
      <rPr>
        <sz val="11"/>
        <color indexed="8"/>
        <rFont val="Calibri"/>
        <family val="2"/>
        <charset val="238"/>
      </rPr>
      <t>/f</t>
    </r>
    <r>
      <rPr>
        <vertAlign val="subscript"/>
        <sz val="11"/>
        <color rgb="FF000000"/>
        <rFont val="Calibri"/>
        <family val="2"/>
        <charset val="238"/>
      </rPr>
      <t>bd</t>
    </r>
    <r>
      <rPr>
        <sz val="11"/>
        <color theme="1"/>
        <rFont val="Calibri"/>
        <family val="2"/>
        <charset val="238"/>
        <scheme val="minor"/>
      </rPr>
      <t>)</t>
    </r>
  </si>
  <si>
    <r>
      <t>α</t>
    </r>
    <r>
      <rPr>
        <vertAlign val="subscript"/>
        <sz val="11"/>
        <color rgb="FF000000"/>
        <rFont val="Calibri"/>
        <family val="2"/>
        <charset val="238"/>
      </rPr>
      <t>1</t>
    </r>
  </si>
  <si>
    <r>
      <t>α</t>
    </r>
    <r>
      <rPr>
        <vertAlign val="subscript"/>
        <sz val="11"/>
        <color rgb="FF000000"/>
        <rFont val="Calibri"/>
        <family val="2"/>
        <charset val="238"/>
      </rPr>
      <t>2</t>
    </r>
  </si>
  <si>
    <r>
      <t>α</t>
    </r>
    <r>
      <rPr>
        <vertAlign val="subscript"/>
        <sz val="11"/>
        <color rgb="FF000000"/>
        <rFont val="Calibri"/>
        <family val="2"/>
        <charset val="238"/>
      </rPr>
      <t>3</t>
    </r>
  </si>
  <si>
    <r>
      <t>α</t>
    </r>
    <r>
      <rPr>
        <vertAlign val="subscript"/>
        <sz val="11"/>
        <color rgb="FF000000"/>
        <rFont val="Calibri"/>
        <family val="2"/>
        <charset val="238"/>
      </rPr>
      <t>4</t>
    </r>
  </si>
  <si>
    <r>
      <t>α</t>
    </r>
    <r>
      <rPr>
        <vertAlign val="subscript"/>
        <sz val="11"/>
        <color rgb="FF000000"/>
        <rFont val="Calibri"/>
        <family val="2"/>
        <charset val="238"/>
      </rPr>
      <t>5</t>
    </r>
  </si>
  <si>
    <r>
      <t>0,3*l</t>
    </r>
    <r>
      <rPr>
        <vertAlign val="subscript"/>
        <sz val="11"/>
        <color rgb="FF000000"/>
        <rFont val="Calibri"/>
        <family val="2"/>
        <charset val="238"/>
      </rPr>
      <t>b,qrd</t>
    </r>
  </si>
  <si>
    <r>
      <t>0,6*l</t>
    </r>
    <r>
      <rPr>
        <vertAlign val="subscript"/>
        <sz val="11"/>
        <color rgb="FF000000"/>
        <rFont val="Calibri"/>
        <family val="2"/>
        <charset val="238"/>
      </rPr>
      <t>b,qrd</t>
    </r>
  </si>
  <si>
    <t>100 mm</t>
  </si>
  <si>
    <r>
      <t>l</t>
    </r>
    <r>
      <rPr>
        <vertAlign val="subscript"/>
        <sz val="11"/>
        <color rgb="FF000000"/>
        <rFont val="Calibri"/>
        <family val="2"/>
        <charset val="238"/>
      </rPr>
      <t>b,min</t>
    </r>
    <r>
      <rPr>
        <sz val="11"/>
        <color indexed="8"/>
        <rFont val="Calibri"/>
        <family val="2"/>
        <charset val="238"/>
      </rPr>
      <t>-ťah</t>
    </r>
  </si>
  <si>
    <r>
      <t>l</t>
    </r>
    <r>
      <rPr>
        <vertAlign val="subscript"/>
        <sz val="11"/>
        <color rgb="FF000000"/>
        <rFont val="Calibri"/>
        <family val="2"/>
        <charset val="238"/>
      </rPr>
      <t>b,min</t>
    </r>
    <r>
      <rPr>
        <sz val="11"/>
        <color indexed="8"/>
        <rFont val="Calibri"/>
        <family val="2"/>
        <charset val="238"/>
      </rPr>
      <t>-tlak</t>
    </r>
  </si>
  <si>
    <r>
      <t>l</t>
    </r>
    <r>
      <rPr>
        <vertAlign val="subscript"/>
        <sz val="11"/>
        <color theme="1"/>
        <rFont val="Calibri"/>
        <family val="2"/>
        <charset val="238"/>
        <scheme val="minor"/>
      </rPr>
      <t>bd</t>
    </r>
    <r>
      <rPr>
        <sz val="11"/>
        <color theme="1"/>
        <rFont val="Calibri"/>
        <family val="2"/>
        <charset val="238"/>
        <scheme val="minor"/>
      </rPr>
      <t>=</t>
    </r>
    <r>
      <rPr>
        <sz val="11"/>
        <color indexed="8"/>
        <rFont val="Calibri"/>
        <family val="2"/>
        <charset val="238"/>
      </rPr>
      <t>α</t>
    </r>
    <r>
      <rPr>
        <vertAlign val="subscript"/>
        <sz val="11"/>
        <color rgb="FF000000"/>
        <rFont val="Calibri"/>
        <family val="2"/>
        <charset val="238"/>
      </rPr>
      <t>1</t>
    </r>
    <r>
      <rPr>
        <sz val="11"/>
        <color indexed="8"/>
        <rFont val="Calibri"/>
        <family val="2"/>
        <charset val="238"/>
      </rPr>
      <t>*α</t>
    </r>
    <r>
      <rPr>
        <vertAlign val="subscript"/>
        <sz val="11"/>
        <color rgb="FF000000"/>
        <rFont val="Calibri"/>
        <family val="2"/>
        <charset val="238"/>
      </rPr>
      <t>2</t>
    </r>
    <r>
      <rPr>
        <sz val="11"/>
        <color indexed="8"/>
        <rFont val="Calibri"/>
        <family val="2"/>
        <charset val="238"/>
      </rPr>
      <t>*α</t>
    </r>
    <r>
      <rPr>
        <vertAlign val="subscript"/>
        <sz val="11"/>
        <color rgb="FF000000"/>
        <rFont val="Calibri"/>
        <family val="2"/>
        <charset val="238"/>
      </rPr>
      <t>3</t>
    </r>
    <r>
      <rPr>
        <sz val="11"/>
        <color indexed="8"/>
        <rFont val="Calibri"/>
        <family val="2"/>
        <charset val="238"/>
      </rPr>
      <t>*α</t>
    </r>
    <r>
      <rPr>
        <vertAlign val="subscript"/>
        <sz val="11"/>
        <color rgb="FF000000"/>
        <rFont val="Calibri"/>
        <family val="2"/>
        <charset val="238"/>
      </rPr>
      <t>4</t>
    </r>
    <r>
      <rPr>
        <sz val="11"/>
        <color indexed="8"/>
        <rFont val="Calibri"/>
        <family val="2"/>
        <charset val="238"/>
      </rPr>
      <t>*α</t>
    </r>
    <r>
      <rPr>
        <vertAlign val="subscript"/>
        <sz val="11"/>
        <color rgb="FF000000"/>
        <rFont val="Calibri"/>
        <family val="2"/>
        <charset val="238"/>
      </rPr>
      <t>5</t>
    </r>
    <r>
      <rPr>
        <sz val="11"/>
        <color indexed="8"/>
        <rFont val="Calibri"/>
        <family val="2"/>
        <charset val="238"/>
      </rPr>
      <t>*l</t>
    </r>
    <r>
      <rPr>
        <vertAlign val="subscript"/>
        <sz val="11"/>
        <color rgb="FF000000"/>
        <rFont val="Calibri"/>
        <family val="2"/>
        <charset val="238"/>
      </rPr>
      <t>b,rqd</t>
    </r>
  </si>
  <si>
    <r>
      <t>l</t>
    </r>
    <r>
      <rPr>
        <vertAlign val="subscript"/>
        <sz val="11"/>
        <color theme="1"/>
        <rFont val="Calibri"/>
        <family val="2"/>
        <charset val="238"/>
        <scheme val="minor"/>
      </rPr>
      <t>bd</t>
    </r>
    <r>
      <rPr>
        <sz val="11"/>
        <color indexed="8"/>
        <rFont val="Calibri"/>
        <family val="2"/>
        <charset val="238"/>
      </rPr>
      <t>˃l</t>
    </r>
    <r>
      <rPr>
        <vertAlign val="subscript"/>
        <sz val="11"/>
        <color rgb="FF000000"/>
        <rFont val="Calibri"/>
        <family val="2"/>
        <charset val="238"/>
      </rPr>
      <t>b,min</t>
    </r>
    <r>
      <rPr>
        <sz val="11"/>
        <color indexed="8"/>
        <rFont val="Calibri"/>
        <family val="2"/>
        <charset val="238"/>
      </rPr>
      <t>-ťah</t>
    </r>
  </si>
  <si>
    <r>
      <t>l</t>
    </r>
    <r>
      <rPr>
        <vertAlign val="subscript"/>
        <sz val="11"/>
        <color theme="1"/>
        <rFont val="Calibri"/>
        <family val="2"/>
        <charset val="238"/>
        <scheme val="minor"/>
      </rPr>
      <t>bd</t>
    </r>
    <r>
      <rPr>
        <sz val="11"/>
        <color indexed="8"/>
        <rFont val="Calibri"/>
        <family val="2"/>
        <charset val="238"/>
      </rPr>
      <t>˃l</t>
    </r>
    <r>
      <rPr>
        <vertAlign val="subscript"/>
        <sz val="11"/>
        <color rgb="FF000000"/>
        <rFont val="Calibri"/>
        <family val="2"/>
        <charset val="238"/>
      </rPr>
      <t>b,min</t>
    </r>
    <r>
      <rPr>
        <sz val="11"/>
        <color indexed="8"/>
        <rFont val="Calibri"/>
        <family val="2"/>
        <charset val="238"/>
      </rPr>
      <t>-tlak</t>
    </r>
  </si>
  <si>
    <r>
      <t>l</t>
    </r>
    <r>
      <rPr>
        <vertAlign val="subscript"/>
        <sz val="11"/>
        <color theme="1"/>
        <rFont val="Calibri"/>
        <family val="2"/>
        <charset val="238"/>
        <scheme val="minor"/>
      </rPr>
      <t>b,eq</t>
    </r>
    <r>
      <rPr>
        <sz val="11"/>
        <color theme="1"/>
        <rFont val="Calibri"/>
        <family val="2"/>
        <charset val="238"/>
        <scheme val="minor"/>
      </rPr>
      <t>=</t>
    </r>
    <r>
      <rPr>
        <sz val="11"/>
        <color indexed="8"/>
        <rFont val="Calibri"/>
        <family val="2"/>
        <charset val="238"/>
      </rPr>
      <t>α</t>
    </r>
    <r>
      <rPr>
        <vertAlign val="subscript"/>
        <sz val="11"/>
        <color rgb="FF000000"/>
        <rFont val="Calibri"/>
        <family val="2"/>
        <charset val="238"/>
      </rPr>
      <t>1</t>
    </r>
    <r>
      <rPr>
        <sz val="11"/>
        <color indexed="8"/>
        <rFont val="Calibri"/>
        <family val="2"/>
        <charset val="238"/>
      </rPr>
      <t>*l</t>
    </r>
    <r>
      <rPr>
        <vertAlign val="subscript"/>
        <sz val="11"/>
        <color rgb="FF000000"/>
        <rFont val="Calibri"/>
        <family val="2"/>
        <charset val="238"/>
      </rPr>
      <t>b,rqd</t>
    </r>
  </si>
  <si>
    <r>
      <t>p</t>
    </r>
    <r>
      <rPr>
        <vertAlign val="subscript"/>
        <sz val="11"/>
        <color theme="1"/>
        <rFont val="Calibri"/>
        <family val="2"/>
        <charset val="238"/>
        <scheme val="minor"/>
      </rPr>
      <t>1</t>
    </r>
  </si>
  <si>
    <r>
      <t>α</t>
    </r>
    <r>
      <rPr>
        <vertAlign val="subscript"/>
        <sz val="11"/>
        <color rgb="FF000000"/>
        <rFont val="Calibri"/>
        <family val="2"/>
        <charset val="238"/>
      </rPr>
      <t>6</t>
    </r>
    <r>
      <rPr>
        <sz val="11"/>
        <color indexed="8"/>
        <rFont val="Calibri"/>
        <family val="2"/>
        <charset val="238"/>
      </rPr>
      <t>=(p1/25)</t>
    </r>
    <r>
      <rPr>
        <vertAlign val="superscript"/>
        <sz val="11"/>
        <color indexed="8"/>
        <rFont val="Calibri"/>
        <family val="2"/>
        <charset val="238"/>
      </rPr>
      <t>0,5</t>
    </r>
  </si>
  <si>
    <r>
      <t>0,3*</t>
    </r>
    <r>
      <rPr>
        <sz val="11"/>
        <color indexed="8"/>
        <rFont val="Calibri"/>
        <family val="2"/>
        <charset val="238"/>
      </rPr>
      <t>α6*l</t>
    </r>
    <r>
      <rPr>
        <vertAlign val="subscript"/>
        <sz val="11"/>
        <color rgb="FF000000"/>
        <rFont val="Calibri"/>
        <family val="2"/>
        <charset val="238"/>
      </rPr>
      <t>b,rqd</t>
    </r>
  </si>
  <si>
    <t>200 mm</t>
  </si>
  <si>
    <r>
      <t>l</t>
    </r>
    <r>
      <rPr>
        <vertAlign val="subscript"/>
        <sz val="11"/>
        <color indexed="8"/>
        <rFont val="Calibri"/>
        <family val="2"/>
        <charset val="238"/>
      </rPr>
      <t>0</t>
    </r>
    <r>
      <rPr>
        <sz val="11"/>
        <color theme="1"/>
        <rFont val="Calibri"/>
        <family val="2"/>
        <charset val="238"/>
        <scheme val="minor"/>
      </rPr>
      <t>=</t>
    </r>
    <r>
      <rPr>
        <sz val="11"/>
        <color indexed="8"/>
        <rFont val="Calibri"/>
        <family val="2"/>
        <charset val="238"/>
      </rPr>
      <t>α</t>
    </r>
    <r>
      <rPr>
        <vertAlign val="subscript"/>
        <sz val="11"/>
        <color rgb="FF000000"/>
        <rFont val="Calibri"/>
        <family val="2"/>
        <charset val="238"/>
      </rPr>
      <t>1</t>
    </r>
    <r>
      <rPr>
        <sz val="11"/>
        <color indexed="8"/>
        <rFont val="Calibri"/>
        <family val="2"/>
        <charset val="238"/>
      </rPr>
      <t>*α</t>
    </r>
    <r>
      <rPr>
        <vertAlign val="subscript"/>
        <sz val="11"/>
        <color rgb="FF000000"/>
        <rFont val="Calibri"/>
        <family val="2"/>
        <charset val="238"/>
      </rPr>
      <t>2</t>
    </r>
    <r>
      <rPr>
        <sz val="11"/>
        <color indexed="8"/>
        <rFont val="Calibri"/>
        <family val="2"/>
        <charset val="238"/>
      </rPr>
      <t>*α</t>
    </r>
    <r>
      <rPr>
        <vertAlign val="subscript"/>
        <sz val="11"/>
        <color rgb="FF000000"/>
        <rFont val="Calibri"/>
        <family val="2"/>
        <charset val="238"/>
      </rPr>
      <t>3</t>
    </r>
    <r>
      <rPr>
        <sz val="11"/>
        <color indexed="8"/>
        <rFont val="Calibri"/>
        <family val="2"/>
        <charset val="238"/>
      </rPr>
      <t>*α</t>
    </r>
    <r>
      <rPr>
        <vertAlign val="subscript"/>
        <sz val="11"/>
        <color rgb="FF000000"/>
        <rFont val="Calibri"/>
        <family val="2"/>
        <charset val="238"/>
      </rPr>
      <t>5</t>
    </r>
    <r>
      <rPr>
        <sz val="11"/>
        <color indexed="8"/>
        <rFont val="Calibri"/>
        <family val="2"/>
        <charset val="238"/>
      </rPr>
      <t>*α</t>
    </r>
    <r>
      <rPr>
        <vertAlign val="subscript"/>
        <sz val="11"/>
        <color rgb="FF000000"/>
        <rFont val="Calibri"/>
        <family val="2"/>
        <charset val="238"/>
      </rPr>
      <t>6</t>
    </r>
    <r>
      <rPr>
        <sz val="11"/>
        <color indexed="8"/>
        <rFont val="Calibri"/>
        <family val="2"/>
        <charset val="238"/>
      </rPr>
      <t>*l</t>
    </r>
    <r>
      <rPr>
        <vertAlign val="subscript"/>
        <sz val="11"/>
        <color rgb="FF000000"/>
        <rFont val="Calibri"/>
        <family val="2"/>
        <charset val="238"/>
      </rPr>
      <t>b,rqd</t>
    </r>
  </si>
  <si>
    <t>LEGENDA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</si>
</sst>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11" x14ac:knownFonts="1">
    <font>
      <sz val="11"/>
      <color theme="1"/>
      <name val="Calibri"/>
      <family val="2"/>
      <charset val="238"/>
      <scheme val="minor"/>
    </font>
    <font>
      <b/>
      <sz val="11"/>
      <color indexed="8"/>
      <name val="Calibri"/>
      <family val="2"/>
      <charset val="238"/>
    </font>
    <font>
      <sz val="11"/>
      <color indexed="8"/>
      <name val="Calibri"/>
      <family val="2"/>
      <charset val="238"/>
    </font>
    <font>
      <vertAlign val="subscript"/>
      <sz val="11"/>
      <color indexed="8"/>
      <name val="Calibri"/>
      <family val="2"/>
      <charset val="238"/>
    </font>
    <font>
      <vertAlign val="superscript"/>
      <sz val="11"/>
      <color indexed="8"/>
      <name val="Calibri"/>
      <family val="2"/>
      <charset val="238"/>
    </font>
    <font>
      <sz val="11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i/>
      <u/>
      <sz val="11"/>
      <color indexed="8"/>
      <name val="Calibri"/>
      <family val="2"/>
      <charset val="238"/>
    </font>
    <font>
      <vertAlign val="subscript"/>
      <sz val="11"/>
      <color theme="1"/>
      <name val="Calibri"/>
      <family val="2"/>
      <charset val="238"/>
      <scheme val="minor"/>
    </font>
    <font>
      <vertAlign val="subscript"/>
      <sz val="11"/>
      <color rgb="FF000000"/>
      <name val="Calibri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Border="1" applyAlignment="1">
      <alignment horizontal="left" vertical="center" wrapText="1"/>
    </xf>
    <xf numFmtId="4" fontId="0" fillId="2" borderId="0" xfId="0" applyNumberFormat="1" applyFill="1" applyAlignment="1">
      <alignment horizontal="center" vertical="center"/>
    </xf>
    <xf numFmtId="4" fontId="0" fillId="0" borderId="0" xfId="0" applyNumberFormat="1" applyFill="1" applyAlignment="1">
      <alignment horizontal="center" vertical="center"/>
    </xf>
    <xf numFmtId="0" fontId="6" fillId="0" borderId="0" xfId="0" applyFont="1"/>
    <xf numFmtId="0" fontId="1" fillId="4" borderId="0" xfId="0" applyFont="1" applyFill="1" applyAlignment="1">
      <alignment horizontal="center"/>
    </xf>
    <xf numFmtId="4" fontId="0" fillId="5" borderId="0" xfId="0" applyNumberFormat="1" applyFill="1" applyAlignment="1">
      <alignment horizontal="center" vertical="center"/>
    </xf>
    <xf numFmtId="4" fontId="5" fillId="5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Fill="1" applyAlignment="1">
      <alignment horizontal="left"/>
    </xf>
    <xf numFmtId="164" fontId="0" fillId="4" borderId="0" xfId="0" applyNumberFormat="1" applyFill="1" applyAlignment="1">
      <alignment horizontal="center" vertical="center"/>
    </xf>
    <xf numFmtId="4" fontId="0" fillId="6" borderId="0" xfId="0" applyNumberFormat="1" applyFill="1" applyAlignment="1">
      <alignment horizontal="center" vertical="center"/>
    </xf>
    <xf numFmtId="0" fontId="5" fillId="4" borderId="0" xfId="0" applyFont="1" applyFill="1" applyAlignment="1">
      <alignment horizontal="left" shrinkToFit="1"/>
    </xf>
    <xf numFmtId="165" fontId="0" fillId="0" borderId="0" xfId="0" applyNumberFormat="1"/>
    <xf numFmtId="4" fontId="7" fillId="5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2" fontId="0" fillId="0" borderId="0" xfId="0" applyNumberFormat="1"/>
    <xf numFmtId="165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2" fillId="4" borderId="0" xfId="0" applyFont="1" applyFill="1" applyAlignment="1">
      <alignment horizontal="center" vertical="center" shrinkToFit="1"/>
    </xf>
    <xf numFmtId="0" fontId="2" fillId="4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1" fontId="0" fillId="0" borderId="0" xfId="0" applyNumberFormat="1" applyAlignment="1">
      <alignment horizontal="left"/>
    </xf>
    <xf numFmtId="1" fontId="0" fillId="3" borderId="0" xfId="0" applyNumberFormat="1" applyFill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0" fontId="2" fillId="7" borderId="0" xfId="0" applyFont="1" applyFill="1" applyAlignment="1">
      <alignment horizontal="center" vertical="center" shrinkToFit="1"/>
    </xf>
    <xf numFmtId="0" fontId="0" fillId="7" borderId="0" xfId="0" applyFill="1" applyAlignment="1">
      <alignment horizontal="center" vertical="center" wrapText="1"/>
    </xf>
    <xf numFmtId="165" fontId="0" fillId="7" borderId="0" xfId="0" applyNumberFormat="1" applyFill="1" applyAlignment="1">
      <alignment horizontal="center" vertical="center" wrapText="1"/>
    </xf>
    <xf numFmtId="4" fontId="0" fillId="7" borderId="0" xfId="0" applyNumberForma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4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</cellXfs>
  <cellStyles count="1">
    <cellStyle name="Normální" xfId="0" builtinId="0"/>
  </cellStyles>
  <dxfs count="6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 patternType="solid">
          <bgColor rgb="FF00B050"/>
        </patternFill>
      </fill>
    </dxf>
    <dxf>
      <font>
        <strike val="0"/>
        <color theme="0"/>
      </font>
      <fill>
        <patternFill patternType="solid">
          <bgColor rgb="FFFF0000"/>
        </patternFill>
      </fill>
    </dxf>
    <dxf>
      <font>
        <strike val="0"/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13252</xdr:colOff>
      <xdr:row>31</xdr:row>
      <xdr:rowOff>32717</xdr:rowOff>
    </xdr:from>
    <xdr:to>
      <xdr:col>5</xdr:col>
      <xdr:colOff>4194593</xdr:colOff>
      <xdr:row>36</xdr:row>
      <xdr:rowOff>193399</xdr:rowOff>
    </xdr:to>
    <xdr:pic>
      <xdr:nvPicPr>
        <xdr:cNvPr id="3" name="Obrázok 2">
          <a:extLst>
            <a:ext uri="{FF2B5EF4-FFF2-40B4-BE49-F238E27FC236}">
              <a16:creationId xmlns:a16="http://schemas.microsoft.com/office/drawing/2014/main" id="{17CB1679-C76D-418D-A824-FC9E65BC7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09652" y="6223967"/>
          <a:ext cx="4181341" cy="1227482"/>
        </a:xfrm>
        <a:prstGeom prst="rect">
          <a:avLst/>
        </a:prstGeom>
      </xdr:spPr>
    </xdr:pic>
    <xdr:clientData/>
  </xdr:twoCellAnchor>
  <xdr:twoCellAnchor editAs="oneCell">
    <xdr:from>
      <xdr:col>5</xdr:col>
      <xdr:colOff>28575</xdr:colOff>
      <xdr:row>38</xdr:row>
      <xdr:rowOff>95250</xdr:rowOff>
    </xdr:from>
    <xdr:to>
      <xdr:col>6</xdr:col>
      <xdr:colOff>0</xdr:colOff>
      <xdr:row>43</xdr:row>
      <xdr:rowOff>66737</xdr:rowOff>
    </xdr:to>
    <xdr:pic>
      <xdr:nvPicPr>
        <xdr:cNvPr id="4" name="Obrázok 3">
          <a:extLst>
            <a:ext uri="{FF2B5EF4-FFF2-40B4-BE49-F238E27FC236}">
              <a16:creationId xmlns:a16="http://schemas.microsoft.com/office/drawing/2014/main" id="{3C33D2EF-FE3C-4B1F-8B28-7FA9E26E8F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24975" y="7620000"/>
          <a:ext cx="4171950" cy="1000187"/>
        </a:xfrm>
        <a:prstGeom prst="rect">
          <a:avLst/>
        </a:prstGeom>
      </xdr:spPr>
    </xdr:pic>
    <xdr:clientData/>
  </xdr:twoCellAnchor>
  <xdr:twoCellAnchor editAs="oneCell">
    <xdr:from>
      <xdr:col>5</xdr:col>
      <xdr:colOff>28575</xdr:colOff>
      <xdr:row>69</xdr:row>
      <xdr:rowOff>39291</xdr:rowOff>
    </xdr:from>
    <xdr:to>
      <xdr:col>5</xdr:col>
      <xdr:colOff>4178600</xdr:colOff>
      <xdr:row>80</xdr:row>
      <xdr:rowOff>58341</xdr:rowOff>
    </xdr:to>
    <xdr:pic>
      <xdr:nvPicPr>
        <xdr:cNvPr id="5" name="Obrázok 4">
          <a:extLst>
            <a:ext uri="{FF2B5EF4-FFF2-40B4-BE49-F238E27FC236}">
              <a16:creationId xmlns:a16="http://schemas.microsoft.com/office/drawing/2014/main" id="{81882C16-CCF3-4728-BB9B-56F64E181E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24975" y="13469541"/>
          <a:ext cx="4150025" cy="23907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50</xdr:row>
      <xdr:rowOff>28576</xdr:rowOff>
    </xdr:from>
    <xdr:to>
      <xdr:col>0</xdr:col>
      <xdr:colOff>4171951</xdr:colOff>
      <xdr:row>64</xdr:row>
      <xdr:rowOff>50022</xdr:rowOff>
    </xdr:to>
    <xdr:pic>
      <xdr:nvPicPr>
        <xdr:cNvPr id="6" name="Obrázok 5">
          <a:extLst>
            <a:ext uri="{FF2B5EF4-FFF2-40B4-BE49-F238E27FC236}">
              <a16:creationId xmlns:a16="http://schemas.microsoft.com/office/drawing/2014/main" id="{1397718B-8985-47C1-A5AA-771BE5D085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9839326"/>
          <a:ext cx="4171950" cy="26884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árok1"/>
  <dimension ref="A1:U80"/>
  <sheetViews>
    <sheetView tabSelected="1" topLeftCell="A34" zoomScaleNormal="100" zoomScaleSheetLayoutView="100" workbookViewId="0">
      <selection activeCell="C2" sqref="C2"/>
    </sheetView>
  </sheetViews>
  <sheetFormatPr defaultColWidth="9.140625" defaultRowHeight="15" x14ac:dyDescent="0.25"/>
  <cols>
    <col min="1" max="1" width="62.85546875" style="4" customWidth="1"/>
    <col min="2" max="3" width="26.85546875" style="7" customWidth="1"/>
    <col min="4" max="4" width="13.7109375" style="5" customWidth="1"/>
    <col min="5" max="5" width="9.140625" style="3"/>
    <col min="6" max="6" width="63" style="4" customWidth="1"/>
    <col min="7" max="7" width="9.85546875" style="1" customWidth="1"/>
    <col min="8" max="8" width="11.85546875" style="1" customWidth="1"/>
    <col min="9" max="16384" width="9.140625" style="1"/>
  </cols>
  <sheetData>
    <row r="1" spans="1:21" ht="15" customHeight="1" x14ac:dyDescent="0.25">
      <c r="A1" s="6" t="s">
        <v>7</v>
      </c>
      <c r="H1" s="42"/>
      <c r="I1" s="42"/>
      <c r="J1" s="42"/>
      <c r="K1" s="42"/>
      <c r="L1" s="42"/>
      <c r="M1" s="42"/>
      <c r="N1" s="42"/>
      <c r="P1" s="41"/>
      <c r="Q1" s="41"/>
      <c r="R1" s="41"/>
      <c r="S1" s="41"/>
      <c r="T1" s="41"/>
      <c r="U1" s="41"/>
    </row>
    <row r="2" spans="1:21" ht="15" customHeight="1" x14ac:dyDescent="0.25">
      <c r="A2" s="34" t="s">
        <v>8</v>
      </c>
      <c r="C2" s="13" t="s">
        <v>9</v>
      </c>
      <c r="G2" s="47" t="s">
        <v>155</v>
      </c>
      <c r="H2" s="47"/>
      <c r="I2" s="2"/>
      <c r="J2" s="2"/>
      <c r="K2" s="2"/>
      <c r="L2" s="2"/>
      <c r="M2" s="2"/>
      <c r="N2" s="2"/>
      <c r="P2" s="2"/>
      <c r="Q2" s="2"/>
      <c r="R2" s="2"/>
      <c r="S2" s="2"/>
      <c r="T2" s="2"/>
      <c r="U2" s="2"/>
    </row>
    <row r="3" spans="1:21" ht="18" x14ac:dyDescent="0.35">
      <c r="A3" s="4" t="s">
        <v>3</v>
      </c>
      <c r="B3" s="7" t="s">
        <v>130</v>
      </c>
      <c r="D3" s="15">
        <f>'Pomocné výpočty'!D2</f>
        <v>2</v>
      </c>
      <c r="E3" s="3" t="s">
        <v>6</v>
      </c>
      <c r="G3" s="43" t="s">
        <v>124</v>
      </c>
      <c r="H3" s="43"/>
    </row>
    <row r="4" spans="1:21" ht="18" x14ac:dyDescent="0.35">
      <c r="A4" s="4" t="s">
        <v>1</v>
      </c>
      <c r="B4" s="8" t="s">
        <v>10</v>
      </c>
      <c r="C4" s="20" t="s">
        <v>83</v>
      </c>
      <c r="D4" s="14">
        <f>'Pomocné výpočty'!S2</f>
        <v>1.5</v>
      </c>
      <c r="E4" s="3" t="s">
        <v>4</v>
      </c>
      <c r="G4" s="44" t="s">
        <v>123</v>
      </c>
      <c r="H4" s="44"/>
    </row>
    <row r="5" spans="1:21" ht="18" x14ac:dyDescent="0.35">
      <c r="A5" s="4" t="s">
        <v>2</v>
      </c>
      <c r="B5" s="8" t="s">
        <v>26</v>
      </c>
      <c r="C5" s="17"/>
      <c r="D5" s="39">
        <v>0.85</v>
      </c>
      <c r="E5" s="3" t="s">
        <v>4</v>
      </c>
      <c r="F5" s="4" t="s">
        <v>27</v>
      </c>
      <c r="G5" s="45" t="s">
        <v>125</v>
      </c>
      <c r="H5" s="45"/>
    </row>
    <row r="6" spans="1:21" ht="18" x14ac:dyDescent="0.35">
      <c r="A6" s="4" t="s">
        <v>28</v>
      </c>
      <c r="B6" s="8" t="s">
        <v>11</v>
      </c>
      <c r="C6" s="17"/>
      <c r="D6" s="39">
        <v>1</v>
      </c>
      <c r="E6" s="3" t="s">
        <v>4</v>
      </c>
      <c r="F6" s="4" t="s">
        <v>12</v>
      </c>
      <c r="G6" s="46" t="s">
        <v>126</v>
      </c>
      <c r="H6" s="46"/>
    </row>
    <row r="8" spans="1:21" x14ac:dyDescent="0.25">
      <c r="A8" s="34" t="s">
        <v>20</v>
      </c>
      <c r="C8" s="13" t="s">
        <v>22</v>
      </c>
    </row>
    <row r="9" spans="1:21" ht="15" customHeight="1" x14ac:dyDescent="0.25">
      <c r="A9" s="4" t="s">
        <v>17</v>
      </c>
      <c r="B9" s="8" t="s">
        <v>19</v>
      </c>
      <c r="C9" s="8"/>
      <c r="D9" s="18">
        <v>1.2E-2</v>
      </c>
      <c r="E9" s="3" t="s">
        <v>35</v>
      </c>
      <c r="H9" s="9"/>
      <c r="I9" s="2"/>
      <c r="J9" s="2"/>
      <c r="K9" s="2"/>
      <c r="L9" s="2"/>
      <c r="M9" s="2"/>
      <c r="N9" s="2"/>
      <c r="P9" s="2"/>
      <c r="Q9" s="2"/>
      <c r="R9" s="2"/>
      <c r="S9" s="2"/>
      <c r="T9" s="2"/>
      <c r="U9" s="2"/>
    </row>
    <row r="10" spans="1:21" ht="15" customHeight="1" x14ac:dyDescent="0.35">
      <c r="A10" s="4" t="s">
        <v>21</v>
      </c>
      <c r="B10" s="7" t="s">
        <v>127</v>
      </c>
      <c r="D10" s="14" t="str">
        <f>'Pomocné výpočty'!H2</f>
        <v>500</v>
      </c>
      <c r="E10" s="3" t="s">
        <v>6</v>
      </c>
      <c r="H10" s="2"/>
      <c r="I10" s="2"/>
      <c r="J10" s="2"/>
      <c r="K10" s="2"/>
      <c r="L10" s="2"/>
      <c r="M10" s="2"/>
      <c r="N10" s="2"/>
    </row>
    <row r="11" spans="1:21" ht="15" customHeight="1" x14ac:dyDescent="0.35">
      <c r="A11" s="4" t="s">
        <v>30</v>
      </c>
      <c r="B11" s="8" t="s">
        <v>29</v>
      </c>
      <c r="C11" s="29" t="s">
        <v>83</v>
      </c>
      <c r="D11" s="14">
        <f>'Pomocné výpočty'!AA2</f>
        <v>1.1499999999999999</v>
      </c>
      <c r="E11" s="3" t="s">
        <v>4</v>
      </c>
      <c r="H11" s="2"/>
      <c r="I11" s="2"/>
      <c r="J11" s="2"/>
      <c r="K11" s="2"/>
      <c r="L11" s="2"/>
      <c r="M11" s="2"/>
      <c r="N11" s="2"/>
    </row>
    <row r="12" spans="1:21" ht="15" customHeight="1" x14ac:dyDescent="0.25">
      <c r="H12" s="2"/>
      <c r="I12" s="2"/>
      <c r="J12" s="2"/>
      <c r="K12" s="2"/>
      <c r="L12" s="2"/>
      <c r="M12" s="2"/>
      <c r="N12" s="2"/>
    </row>
    <row r="13" spans="1:21" ht="15" customHeight="1" x14ac:dyDescent="0.25">
      <c r="A13" s="6" t="s">
        <v>37</v>
      </c>
      <c r="H13" s="2"/>
      <c r="I13" s="2"/>
      <c r="J13" s="2"/>
      <c r="K13" s="2"/>
      <c r="L13" s="2"/>
      <c r="M13" s="2"/>
      <c r="N13" s="2"/>
    </row>
    <row r="14" spans="1:21" ht="15" customHeight="1" x14ac:dyDescent="0.35">
      <c r="A14" s="4" t="s">
        <v>0</v>
      </c>
      <c r="B14" s="7" t="s">
        <v>129</v>
      </c>
      <c r="D14" s="14">
        <f>D6*D3/D4</f>
        <v>1.3333333333333333</v>
      </c>
      <c r="E14" s="3" t="s">
        <v>5</v>
      </c>
    </row>
    <row r="15" spans="1:21" ht="15" customHeight="1" x14ac:dyDescent="0.25"/>
    <row r="16" spans="1:21" x14ac:dyDescent="0.25">
      <c r="A16" s="6" t="s">
        <v>36</v>
      </c>
    </row>
    <row r="17" spans="1:10" ht="18" x14ac:dyDescent="0.35">
      <c r="A17" s="4" t="s">
        <v>13</v>
      </c>
      <c r="B17" s="8" t="s">
        <v>14</v>
      </c>
      <c r="C17" s="30" t="s">
        <v>89</v>
      </c>
      <c r="D17" s="14">
        <f>'Pomocné výpočty'!AJ2</f>
        <v>1</v>
      </c>
      <c r="E17" s="3" t="s">
        <v>4</v>
      </c>
    </row>
    <row r="18" spans="1:10" ht="18" x14ac:dyDescent="0.35">
      <c r="A18" s="4" t="s">
        <v>15</v>
      </c>
      <c r="B18" s="8" t="s">
        <v>16</v>
      </c>
      <c r="C18" s="8"/>
      <c r="D18" s="22">
        <f>'Pomocné výpočty'!AL2</f>
        <v>1</v>
      </c>
      <c r="E18" s="3" t="s">
        <v>4</v>
      </c>
    </row>
    <row r="20" spans="1:10" ht="18" x14ac:dyDescent="0.35">
      <c r="A20" s="4" t="s">
        <v>18</v>
      </c>
      <c r="B20" s="7" t="s">
        <v>128</v>
      </c>
      <c r="D20" s="14">
        <f>2.25*D17*D18*D14</f>
        <v>3</v>
      </c>
      <c r="E20" s="3" t="s">
        <v>6</v>
      </c>
    </row>
    <row r="22" spans="1:10" x14ac:dyDescent="0.25">
      <c r="A22" s="6" t="s">
        <v>38</v>
      </c>
    </row>
    <row r="23" spans="1:10" ht="18" x14ac:dyDescent="0.35">
      <c r="A23" s="4" t="s">
        <v>23</v>
      </c>
      <c r="B23" s="7" t="s">
        <v>131</v>
      </c>
      <c r="D23" s="39">
        <v>1</v>
      </c>
      <c r="E23" s="3" t="s">
        <v>24</v>
      </c>
      <c r="F23" s="4" t="s">
        <v>54</v>
      </c>
    </row>
    <row r="24" spans="1:10" ht="18" x14ac:dyDescent="0.35">
      <c r="A24" s="4" t="s">
        <v>25</v>
      </c>
      <c r="B24" s="7" t="s">
        <v>132</v>
      </c>
      <c r="D24" s="39">
        <v>1</v>
      </c>
      <c r="E24" s="3" t="s">
        <v>24</v>
      </c>
      <c r="F24" s="4" t="s">
        <v>54</v>
      </c>
    </row>
    <row r="25" spans="1:10" ht="18" x14ac:dyDescent="0.35">
      <c r="A25" s="4" t="s">
        <v>31</v>
      </c>
      <c r="B25" s="7" t="s">
        <v>133</v>
      </c>
      <c r="D25" s="14">
        <f>D10/D11</f>
        <v>434.78260869565219</v>
      </c>
      <c r="E25" s="3" t="s">
        <v>6</v>
      </c>
    </row>
    <row r="26" spans="1:10" ht="18" x14ac:dyDescent="0.35">
      <c r="A26" s="4" t="s">
        <v>33</v>
      </c>
      <c r="B26" s="8" t="s">
        <v>134</v>
      </c>
      <c r="C26" s="8"/>
      <c r="D26" s="14">
        <f>D23*D25/D24</f>
        <v>434.78260869565219</v>
      </c>
      <c r="E26" s="3" t="s">
        <v>6</v>
      </c>
    </row>
    <row r="28" spans="1:10" ht="18" x14ac:dyDescent="0.35">
      <c r="A28" s="4" t="s">
        <v>34</v>
      </c>
      <c r="B28" s="7" t="s">
        <v>135</v>
      </c>
      <c r="D28" s="14">
        <f>(D9/4)*(D26/D20)</f>
        <v>0.43478260869565222</v>
      </c>
      <c r="E28" s="3" t="s">
        <v>35</v>
      </c>
    </row>
    <row r="31" spans="1:10" x14ac:dyDescent="0.25">
      <c r="A31" s="6" t="s">
        <v>39</v>
      </c>
      <c r="G31" s="40" t="s">
        <v>113</v>
      </c>
      <c r="H31" s="40"/>
      <c r="I31" s="40"/>
      <c r="J31" s="40"/>
    </row>
    <row r="32" spans="1:10" ht="18" x14ac:dyDescent="0.35">
      <c r="A32" s="4" t="s">
        <v>44</v>
      </c>
      <c r="B32" s="8" t="s">
        <v>136</v>
      </c>
      <c r="C32" s="29" t="s">
        <v>93</v>
      </c>
      <c r="D32" s="14">
        <f>'Pomocné výpočty'!BA2</f>
        <v>1</v>
      </c>
      <c r="E32" s="3" t="s">
        <v>4</v>
      </c>
      <c r="G32" s="23" t="s">
        <v>101</v>
      </c>
      <c r="H32" s="37">
        <v>0</v>
      </c>
      <c r="I32" s="1" t="s">
        <v>102</v>
      </c>
    </row>
    <row r="33" spans="1:9" ht="15" customHeight="1" x14ac:dyDescent="0.35">
      <c r="A33" s="4" t="s">
        <v>45</v>
      </c>
      <c r="B33" s="8" t="s">
        <v>137</v>
      </c>
      <c r="C33" s="36" t="s">
        <v>118</v>
      </c>
      <c r="D33" s="22">
        <f>'Pomocné výpočty'!BF2</f>
        <v>1</v>
      </c>
      <c r="E33" s="3" t="s">
        <v>4</v>
      </c>
      <c r="G33" s="23" t="s">
        <v>92</v>
      </c>
      <c r="H33" s="37">
        <v>0</v>
      </c>
      <c r="I33" s="1" t="s">
        <v>102</v>
      </c>
    </row>
    <row r="34" spans="1:9" ht="18" x14ac:dyDescent="0.35">
      <c r="A34" s="4" t="s">
        <v>119</v>
      </c>
      <c r="B34" s="8" t="s">
        <v>138</v>
      </c>
      <c r="C34" s="36" t="s">
        <v>118</v>
      </c>
      <c r="D34" s="14">
        <f>'Pomocné výpočty'!BS2</f>
        <v>1</v>
      </c>
      <c r="E34" s="3" t="s">
        <v>4</v>
      </c>
      <c r="G34" s="23" t="s">
        <v>100</v>
      </c>
      <c r="H34" s="37">
        <v>0</v>
      </c>
      <c r="I34" s="1" t="s">
        <v>102</v>
      </c>
    </row>
    <row r="35" spans="1:9" ht="18" x14ac:dyDescent="0.35">
      <c r="A35" s="4" t="s">
        <v>120</v>
      </c>
      <c r="B35" s="8" t="s">
        <v>139</v>
      </c>
      <c r="C35" s="36" t="s">
        <v>118</v>
      </c>
      <c r="D35" s="14">
        <f>'Pomocné výpočty'!BU2</f>
        <v>1</v>
      </c>
      <c r="E35" s="3" t="s">
        <v>4</v>
      </c>
      <c r="G35" s="23" t="s">
        <v>103</v>
      </c>
      <c r="H35" s="37">
        <v>0</v>
      </c>
      <c r="I35" s="1" t="s">
        <v>4</v>
      </c>
    </row>
    <row r="36" spans="1:9" ht="15" customHeight="1" x14ac:dyDescent="0.35">
      <c r="A36" s="4" t="s">
        <v>46</v>
      </c>
      <c r="B36" s="8" t="s">
        <v>140</v>
      </c>
      <c r="C36" s="31"/>
      <c r="D36" s="39">
        <v>1</v>
      </c>
      <c r="E36" s="3" t="s">
        <v>4</v>
      </c>
      <c r="G36" s="23" t="s">
        <v>112</v>
      </c>
      <c r="H36" s="38">
        <v>0.02</v>
      </c>
      <c r="I36" s="1" t="s">
        <v>35</v>
      </c>
    </row>
    <row r="37" spans="1:9" ht="18" x14ac:dyDescent="0.35">
      <c r="B37" s="8" t="s">
        <v>141</v>
      </c>
      <c r="C37" s="8"/>
      <c r="D37" s="14">
        <f>0.3*D28</f>
        <v>0.13043478260869565</v>
      </c>
      <c r="E37" s="3" t="s">
        <v>35</v>
      </c>
      <c r="G37" s="23" t="s">
        <v>109</v>
      </c>
      <c r="H37" s="37" t="s">
        <v>107</v>
      </c>
      <c r="I37" s="1" t="s">
        <v>4</v>
      </c>
    </row>
    <row r="38" spans="1:9" ht="18" x14ac:dyDescent="0.35">
      <c r="B38" s="8" t="s">
        <v>142</v>
      </c>
      <c r="C38" s="8"/>
      <c r="D38" s="14">
        <f>0.6*D28</f>
        <v>0.2608695652173913</v>
      </c>
      <c r="E38" s="3" t="s">
        <v>35</v>
      </c>
    </row>
    <row r="39" spans="1:9" x14ac:dyDescent="0.25">
      <c r="B39" s="8" t="s">
        <v>48</v>
      </c>
      <c r="C39" s="8"/>
      <c r="D39" s="14">
        <f>10*D9</f>
        <v>0.12</v>
      </c>
      <c r="E39" s="3" t="s">
        <v>35</v>
      </c>
    </row>
    <row r="40" spans="1:9" x14ac:dyDescent="0.25">
      <c r="B40" s="8" t="s">
        <v>143</v>
      </c>
      <c r="C40" s="8"/>
      <c r="D40" s="14">
        <v>0.1</v>
      </c>
      <c r="E40" s="3" t="s">
        <v>35</v>
      </c>
    </row>
    <row r="41" spans="1:9" x14ac:dyDescent="0.25">
      <c r="B41" s="8"/>
      <c r="C41" s="8"/>
      <c r="D41" s="11"/>
    </row>
    <row r="42" spans="1:9" ht="18" x14ac:dyDescent="0.35">
      <c r="A42" s="4" t="s">
        <v>49</v>
      </c>
      <c r="B42" s="8" t="s">
        <v>144</v>
      </c>
      <c r="C42" s="8"/>
      <c r="D42" s="14">
        <f>MAX(D37,D39,D40)</f>
        <v>0.13043478260869565</v>
      </c>
      <c r="E42" s="3" t="s">
        <v>35</v>
      </c>
    </row>
    <row r="43" spans="1:9" ht="18" x14ac:dyDescent="0.35">
      <c r="A43" s="4" t="s">
        <v>50</v>
      </c>
      <c r="B43" s="8" t="s">
        <v>145</v>
      </c>
      <c r="C43" s="8"/>
      <c r="D43" s="14">
        <f>MAX(D38,D39,D40)</f>
        <v>0.2608695652173913</v>
      </c>
      <c r="E43" s="3" t="s">
        <v>35</v>
      </c>
    </row>
    <row r="45" spans="1:9" ht="18" x14ac:dyDescent="0.35">
      <c r="A45" s="4" t="s">
        <v>47</v>
      </c>
      <c r="B45" s="7" t="s">
        <v>146</v>
      </c>
      <c r="D45" s="19">
        <f>D32*D33*D34*D35*D36*D28</f>
        <v>0.43478260869565222</v>
      </c>
      <c r="E45" s="3" t="s">
        <v>35</v>
      </c>
    </row>
    <row r="46" spans="1:9" ht="18" x14ac:dyDescent="0.35">
      <c r="B46" s="7" t="s">
        <v>147</v>
      </c>
      <c r="D46" s="5" t="str">
        <f>IF(D45&gt;D42,"VYHOVUJE","NEVYHOVUJE")</f>
        <v>VYHOVUJE</v>
      </c>
    </row>
    <row r="47" spans="1:9" ht="18" x14ac:dyDescent="0.35">
      <c r="B47" s="7" t="s">
        <v>148</v>
      </c>
      <c r="D47" s="5" t="str">
        <f>IF(D45&gt;D43,"VYHOVUJE","NEVYHOVUJE")</f>
        <v>VYHOVUJE</v>
      </c>
    </row>
    <row r="50" spans="1:1" x14ac:dyDescent="0.25">
      <c r="A50" s="6" t="s">
        <v>51</v>
      </c>
    </row>
    <row r="66" spans="1:5" ht="18" x14ac:dyDescent="0.35">
      <c r="A66" s="4" t="s">
        <v>52</v>
      </c>
      <c r="B66" s="7" t="s">
        <v>149</v>
      </c>
      <c r="D66" s="19">
        <f>D32*D28</f>
        <v>0.43478260869565222</v>
      </c>
      <c r="E66" s="3" t="s">
        <v>35</v>
      </c>
    </row>
    <row r="67" spans="1:5" x14ac:dyDescent="0.25">
      <c r="B67" s="7" t="s">
        <v>53</v>
      </c>
      <c r="D67" s="5">
        <f>5*D9</f>
        <v>0.06</v>
      </c>
      <c r="E67" s="3" t="s">
        <v>35</v>
      </c>
    </row>
    <row r="70" spans="1:5" x14ac:dyDescent="0.25">
      <c r="A70" s="6" t="s">
        <v>55</v>
      </c>
    </row>
    <row r="71" spans="1:5" ht="18" x14ac:dyDescent="0.35">
      <c r="A71" s="4" t="s">
        <v>59</v>
      </c>
      <c r="B71" s="7" t="s">
        <v>150</v>
      </c>
      <c r="D71" s="33" t="s">
        <v>115</v>
      </c>
      <c r="E71" s="3" t="s">
        <v>58</v>
      </c>
    </row>
    <row r="72" spans="1:5" ht="18.75" x14ac:dyDescent="0.35">
      <c r="A72" s="4" t="s">
        <v>56</v>
      </c>
      <c r="B72" s="8" t="s">
        <v>151</v>
      </c>
      <c r="C72" s="8"/>
      <c r="D72" s="10">
        <f>'Pomocné výpočty'!BZ2</f>
        <v>1.5</v>
      </c>
      <c r="E72" s="3" t="s">
        <v>4</v>
      </c>
    </row>
    <row r="73" spans="1:5" ht="18" x14ac:dyDescent="0.35">
      <c r="B73" s="7" t="s">
        <v>152</v>
      </c>
      <c r="D73" s="22">
        <f>0.3*D72*D28</f>
        <v>0.19565217391304349</v>
      </c>
      <c r="E73" s="3" t="s">
        <v>35</v>
      </c>
    </row>
    <row r="74" spans="1:5" x14ac:dyDescent="0.25">
      <c r="B74" s="7" t="s">
        <v>61</v>
      </c>
      <c r="D74" s="22">
        <f>15*D9</f>
        <v>0.18</v>
      </c>
      <c r="E74" s="3" t="s">
        <v>35</v>
      </c>
    </row>
    <row r="75" spans="1:5" x14ac:dyDescent="0.25">
      <c r="B75" s="7" t="s">
        <v>153</v>
      </c>
      <c r="D75" s="22">
        <v>0.2</v>
      </c>
      <c r="E75" s="3" t="s">
        <v>35</v>
      </c>
    </row>
    <row r="76" spans="1:5" ht="18" x14ac:dyDescent="0.35">
      <c r="B76" s="7" t="s">
        <v>65</v>
      </c>
      <c r="D76" s="22">
        <f>0.65*D79</f>
        <v>0.42391304347826086</v>
      </c>
      <c r="E76" s="3" t="s">
        <v>35</v>
      </c>
    </row>
    <row r="77" spans="1:5" ht="18" x14ac:dyDescent="0.35">
      <c r="A77" s="4" t="s">
        <v>62</v>
      </c>
      <c r="B77" s="7" t="s">
        <v>63</v>
      </c>
      <c r="D77" s="10">
        <f>MAX(D73,D74,D75)</f>
        <v>0.2</v>
      </c>
      <c r="E77" s="3" t="s">
        <v>35</v>
      </c>
    </row>
    <row r="79" spans="1:5" ht="18" x14ac:dyDescent="0.35">
      <c r="A79" s="4" t="s">
        <v>60</v>
      </c>
      <c r="B79" s="7" t="s">
        <v>154</v>
      </c>
      <c r="D79" s="19">
        <f>D32*D33*D34*D36*D72*D28</f>
        <v>0.65217391304347827</v>
      </c>
      <c r="E79" s="3" t="s">
        <v>35</v>
      </c>
    </row>
    <row r="80" spans="1:5" ht="18" x14ac:dyDescent="0.35">
      <c r="B80" s="7" t="s">
        <v>64</v>
      </c>
      <c r="D80" s="5" t="str">
        <f>IF(D79&gt;D77,"VYHOVUJE","NEVYHOVUJE")</f>
        <v>VYHOVUJE</v>
      </c>
    </row>
  </sheetData>
  <mergeCells count="8">
    <mergeCell ref="G31:J31"/>
    <mergeCell ref="P1:U1"/>
    <mergeCell ref="H1:N1"/>
    <mergeCell ref="G3:H3"/>
    <mergeCell ref="G4:H4"/>
    <mergeCell ref="G5:H5"/>
    <mergeCell ref="G6:H6"/>
    <mergeCell ref="G2:H2"/>
  </mergeCells>
  <phoneticPr fontId="0" type="noConversion"/>
  <conditionalFormatting sqref="D46">
    <cfRule type="cellIs" dxfId="5" priority="6" operator="equal">
      <formula>"VYHOVUJE"</formula>
    </cfRule>
    <cfRule type="cellIs" dxfId="4" priority="5" operator="equal">
      <formula>"NEVYHOVUJE"</formula>
    </cfRule>
  </conditionalFormatting>
  <conditionalFormatting sqref="D47">
    <cfRule type="cellIs" dxfId="3" priority="4" operator="equal">
      <formula>"NEVYHOVUJE"</formula>
    </cfRule>
    <cfRule type="cellIs" dxfId="2" priority="3" operator="equal">
      <formula>"VYHOVUJE"</formula>
    </cfRule>
  </conditionalFormatting>
  <conditionalFormatting sqref="D80">
    <cfRule type="cellIs" dxfId="1" priority="2" operator="equal">
      <formula>"VYHOVUJE"</formula>
    </cfRule>
    <cfRule type="cellIs" dxfId="0" priority="1" operator="equal">
      <formula>"NEVYHOVUJE"</formula>
    </cfRule>
  </conditionalFormatting>
  <dataValidations count="2">
    <dataValidation type="list" allowBlank="1" showInputMessage="1" showErrorMessage="1" sqref="F17" xr:uid="{1B4D7E7E-4A19-4B7A-854C-C417EB066963}">
      <formula1>$C$2</formula1>
    </dataValidation>
    <dataValidation type="list" allowBlank="1" showInputMessage="1" showErrorMessage="1" sqref="C36" xr:uid="{2C697980-8968-42B6-BCC2-54BFF66151C0}">
      <formula1>$AP$2:$AP$3</formula1>
    </dataValidation>
  </dataValidations>
  <pageMargins left="0.7" right="0.7" top="0.75" bottom="0.75" header="0.3" footer="0.3"/>
  <pageSetup paperSize="9" scale="34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errorTitle="Neexitujucí betón" xr:uid="{06422DA5-9C0D-4E3B-9E90-125EE86D5951}">
          <x14:formula1>
            <xm:f>'Pomocné výpočty'!$A$2:$A$15</xm:f>
          </x14:formula1>
          <xm:sqref>C2</xm:sqref>
        </x14:dataValidation>
        <x14:dataValidation type="list" allowBlank="1" showInputMessage="1" showErrorMessage="1" xr:uid="{AE5EC6E3-96EB-417A-9B56-2A036ADD563E}">
          <x14:formula1>
            <xm:f>'Pomocné výpočty'!$F$2:$F$3</xm:f>
          </x14:formula1>
          <xm:sqref>C8</xm:sqref>
        </x14:dataValidation>
        <x14:dataValidation type="list" allowBlank="1" showInputMessage="1" showErrorMessage="1" prompt="Podľa STN EN 1992-1-1, tab.2.1N, str.26" xr:uid="{A2A6496A-7DF1-4FCE-A093-2B8D2A4447BA}">
          <x14:formula1>
            <xm:f>'Pomocné výpočty'!$M$2:$M$3</xm:f>
          </x14:formula1>
          <xm:sqref>C4</xm:sqref>
        </x14:dataValidation>
        <x14:dataValidation type="list" allowBlank="1" showInputMessage="1" showErrorMessage="1" prompt="podľa STN EN 1992-1-1, tab.2.1N, str.26" xr:uid="{BD5B715E-5ABE-4238-A56D-1D00FBF8B772}">
          <x14:formula1>
            <xm:f>'Pomocné výpočty'!$U$2:$U$3</xm:f>
          </x14:formula1>
          <xm:sqref>C11</xm:sqref>
        </x14:dataValidation>
        <x14:dataValidation type="list" allowBlank="1" showInputMessage="1" xr:uid="{0A28E88E-0507-4AC2-A716-17E76B5E1DF8}">
          <x14:formula1>
            <xm:f>'Pomocné výpočty'!$J$2:$J$16</xm:f>
          </x14:formula1>
          <xm:sqref>D9</xm:sqref>
        </x14:dataValidation>
        <x14:dataValidation type="list" allowBlank="1" showInputMessage="1" showErrorMessage="1" xr:uid="{F1D7DA6A-620F-4418-8B6A-059B7E25C465}">
          <x14:formula1>
            <xm:f>'Pomocné výpočty'!$AC$2:$AC$3</xm:f>
          </x14:formula1>
          <xm:sqref>C17</xm:sqref>
        </x14:dataValidation>
        <x14:dataValidation type="list" allowBlank="1" showInputMessage="1" showErrorMessage="1" xr:uid="{CB63C699-3DB3-4D27-9362-B257D548B940}">
          <x14:formula1>
            <xm:f>'Pomocné výpočty'!$AN$2:$AN$7</xm:f>
          </x14:formula1>
          <xm:sqref>C32</xm:sqref>
        </x14:dataValidation>
        <x14:dataValidation type="list" allowBlank="1" showInputMessage="1" showErrorMessage="1" xr:uid="{FB59A1BE-647A-4FAA-8E25-5E467505E748}">
          <x14:formula1>
            <xm:f>'Pomocné výpočty'!$AS$2:$AS$3</xm:f>
          </x14:formula1>
          <xm:sqref>C33</xm:sqref>
        </x14:dataValidation>
        <x14:dataValidation type="list" allowBlank="1" showInputMessage="1" showErrorMessage="1" xr:uid="{28023F43-999F-4AFC-8089-152A7D5711AF}">
          <x14:formula1>
            <xm:f>'Pomocné výpočty'!$BH$2:$BH$3</xm:f>
          </x14:formula1>
          <xm:sqref>H37</xm:sqref>
        </x14:dataValidation>
        <x14:dataValidation type="list" allowBlank="1" showInputMessage="1" showErrorMessage="1" xr:uid="{FAFBA07D-6049-415C-B541-1A8093FE0B99}">
          <x14:formula1>
            <xm:f>'Pomocné výpočty'!$J$2:$J$16</xm:f>
          </x14:formula1>
          <xm:sqref>H36</xm:sqref>
        </x14:dataValidation>
        <x14:dataValidation type="list" allowBlank="1" showInputMessage="1" xr:uid="{100F16AA-6D7A-4A3F-B5B5-1D3815134CF0}">
          <x14:formula1>
            <xm:f>'Pomocné výpočty'!$BW$2:$BW$5</xm:f>
          </x14:formula1>
          <xm:sqref>D71</xm:sqref>
        </x14:dataValidation>
        <x14:dataValidation type="list" allowBlank="1" showInputMessage="1" showErrorMessage="1" xr:uid="{F8B40519-055E-4B18-AD32-F053FC0F089D}">
          <x14:formula1>
            <xm:f>'Pomocné výpočty'!$AS$6:$AS$7</xm:f>
          </x14:formula1>
          <xm:sqref>C34</xm:sqref>
        </x14:dataValidation>
        <x14:dataValidation type="list" allowBlank="1" showInputMessage="1" showErrorMessage="1" xr:uid="{D40166A7-5348-454E-8C09-E77668138941}">
          <x14:formula1>
            <xm:f>'Pomocné výpočty'!$AS$10:$AS$11</xm:f>
          </x14:formula1>
          <xm:sqref>C35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2D346-07E3-4CA0-9608-8BAF535FA51A}">
  <sheetPr codeName="Hárok3"/>
  <dimension ref="A1:BZ16"/>
  <sheetViews>
    <sheetView workbookViewId="0">
      <selection activeCell="F20" sqref="F20"/>
    </sheetView>
  </sheetViews>
  <sheetFormatPr defaultRowHeight="15" x14ac:dyDescent="0.25"/>
  <cols>
    <col min="1" max="1" width="12" customWidth="1"/>
    <col min="4" max="4" width="9.42578125" bestFit="1" customWidth="1"/>
    <col min="56" max="56" width="11.85546875" bestFit="1" customWidth="1"/>
    <col min="58" max="58" width="11.85546875" bestFit="1" customWidth="1"/>
    <col min="59" max="60" width="11.85546875" customWidth="1"/>
  </cols>
  <sheetData>
    <row r="1" spans="1:78" x14ac:dyDescent="0.25">
      <c r="A1" s="16" t="s">
        <v>8</v>
      </c>
      <c r="D1" s="12" t="s">
        <v>66</v>
      </c>
      <c r="F1" s="12" t="s">
        <v>80</v>
      </c>
      <c r="G1" s="12"/>
      <c r="H1" s="12" t="s">
        <v>32</v>
      </c>
      <c r="J1" s="47" t="s">
        <v>17</v>
      </c>
      <c r="K1" s="47"/>
      <c r="L1" s="12"/>
      <c r="M1" s="12" t="s">
        <v>85</v>
      </c>
      <c r="N1" s="12"/>
      <c r="O1" s="12"/>
      <c r="P1" s="12"/>
      <c r="Q1" s="12"/>
      <c r="R1" s="12"/>
      <c r="S1" s="12" t="s">
        <v>82</v>
      </c>
      <c r="T1" s="12"/>
      <c r="U1" s="47" t="s">
        <v>86</v>
      </c>
      <c r="V1" s="47"/>
      <c r="W1" s="47"/>
      <c r="X1" s="47"/>
      <c r="Y1" s="12"/>
      <c r="Z1" s="12"/>
      <c r="AA1" s="12" t="s">
        <v>87</v>
      </c>
      <c r="AC1" s="47" t="s">
        <v>13</v>
      </c>
      <c r="AD1" s="47"/>
      <c r="AE1" s="47"/>
      <c r="AF1" s="47"/>
      <c r="AG1" s="47"/>
      <c r="AH1" s="47"/>
      <c r="AI1" s="35"/>
      <c r="AJ1" s="12" t="s">
        <v>88</v>
      </c>
      <c r="AL1" s="12" t="s">
        <v>91</v>
      </c>
      <c r="AN1" s="48" t="s">
        <v>44</v>
      </c>
      <c r="AO1" s="48"/>
      <c r="AP1" s="48"/>
      <c r="AQ1" s="48"/>
      <c r="AR1" s="48"/>
      <c r="AS1" s="48" t="s">
        <v>116</v>
      </c>
      <c r="AT1" s="48"/>
      <c r="AU1" s="48"/>
      <c r="AV1" s="48"/>
      <c r="AW1" s="48"/>
      <c r="AX1" s="25" t="s">
        <v>99</v>
      </c>
      <c r="AY1" s="25"/>
      <c r="AZ1" s="47" t="s">
        <v>40</v>
      </c>
      <c r="BA1" s="47"/>
      <c r="BC1" s="47" t="s">
        <v>41</v>
      </c>
      <c r="BD1" s="47"/>
      <c r="BE1" s="47"/>
      <c r="BF1" s="47"/>
      <c r="BG1" s="24"/>
      <c r="BH1" s="24" t="s">
        <v>108</v>
      </c>
      <c r="BJ1" t="s">
        <v>111</v>
      </c>
      <c r="BK1" t="s">
        <v>104</v>
      </c>
      <c r="BL1" t="s">
        <v>105</v>
      </c>
      <c r="BN1" t="s">
        <v>110</v>
      </c>
      <c r="BP1" s="47" t="s">
        <v>42</v>
      </c>
      <c r="BQ1" s="47"/>
      <c r="BR1" s="47"/>
      <c r="BS1" s="47"/>
      <c r="BU1" s="25" t="s">
        <v>43</v>
      </c>
      <c r="BV1" s="25"/>
      <c r="BW1" s="12" t="s">
        <v>57</v>
      </c>
      <c r="BX1" s="25"/>
      <c r="BY1" s="25"/>
      <c r="BZ1" s="25" t="s">
        <v>114</v>
      </c>
    </row>
    <row r="2" spans="1:78" x14ac:dyDescent="0.25">
      <c r="A2" s="3" t="s">
        <v>68</v>
      </c>
      <c r="C2" s="26">
        <v>1.1000000000000001</v>
      </c>
      <c r="D2" s="26">
        <f>IF(('Kotevná dĺžka'!C2="C12/15"),C2,IF(('Kotevná dĺžka'!C2="C16/20"),C3,IF(('Kotevná dĺžka'!C2="C20/25"),C4,IF(('Kotevná dĺžka'!C2="C25/30"),C5,IF(('Kotevná dĺžka'!C2="C30/37"),C6,IF(('Kotevná dĺžka'!C2="C35/45"),C7,IF(('Kotevná dĺžka'!C2="C40/50"),C8,IF(('Kotevná dĺžka'!C2="C45/55"),C9,IF(('Kotevná dĺžka'!C2="C50/60"),C10,IF(('Kotevná dĺžka'!C2="C55/67"),C11,IF(('Kotevná dĺžka'!C2="C60/75"),C12,IF(('Kotevná dĺžka'!C2="C70/85"),C13,IF(('Kotevná dĺžka'!C2="C80/95"),C14,IF(('Kotevná dĺžka'!C2="C90/105"),C15,))))))))))))))</f>
        <v>2</v>
      </c>
      <c r="F2" t="s">
        <v>22</v>
      </c>
      <c r="H2" t="str">
        <f>IF(('Kotevná dĺžka'!C8="B500"),"500",IF(('Kotevná dĺžka'!C8="B550"),"550",))</f>
        <v>500</v>
      </c>
      <c r="J2" s="21">
        <v>6.0000000000000001E-3</v>
      </c>
      <c r="M2" t="s">
        <v>83</v>
      </c>
      <c r="R2" s="26">
        <v>1.5</v>
      </c>
      <c r="S2" s="26">
        <f>IF(('Kotevná dĺžka'!C4="Trvalé a dočasné návrhové situácie"),R2,IF(('Kotevná dĺžka'!C4="Mimoriadné návrhové situácie"),R3,))</f>
        <v>1.5</v>
      </c>
      <c r="U2" t="s">
        <v>83</v>
      </c>
      <c r="Z2" s="26">
        <v>1.1499999999999999</v>
      </c>
      <c r="AA2">
        <f>IF(('Kotevná dĺžka'!C11="Trvalé a dočasné návrhové situácie"),Z2,IF(('Kotevná dĺžka'!C11="Mimoriadné návrhové situácie"),Z3,))</f>
        <v>1.1499999999999999</v>
      </c>
      <c r="AC2" t="s">
        <v>89</v>
      </c>
      <c r="AI2" s="26">
        <v>1</v>
      </c>
      <c r="AJ2" s="26">
        <f>IF(('Kotevná dĺžka'!C17="Dobré podmienky"),AI2,IF(('Kotevná dĺžka'!C17="Ostatné podmienky"),AI3,))</f>
        <v>1</v>
      </c>
      <c r="AL2" s="26">
        <f>IF(('Kotevná dĺžka'!D9&lt;=0.032),AI2,((132-('Kotevná dĺžka'!D9*1000))/100))</f>
        <v>1</v>
      </c>
      <c r="AN2" t="s">
        <v>93</v>
      </c>
      <c r="AS2" t="s">
        <v>118</v>
      </c>
      <c r="AX2" s="7">
        <f>MIN(('Kotevná dĺžka'!H32-('Kotevná dĺžka'!D9*1000))/2,'Kotevná dĺžka'!H33,'Kotevná dĺžka'!H34)</f>
        <v>-6</v>
      </c>
      <c r="AZ2" t="s">
        <v>4</v>
      </c>
      <c r="BA2" s="28">
        <f>IF(('Kotevná dĺžka'!C32="Priamý prút - ťah"),AI2,IF(('Kotevná dĺžka'!C32="Priamý prút - tlak"),AI2,IF(('Kotevná dĺžka'!C32="Prút s ohybom alebo hákmi - ťah"),AZ4,IF(('Kotevná dĺžka'!C32="Prút s ohybom alebo hákmi - tlak"),AI2,IF(('Kotevná dĺžka'!C32="Prút so slučkou - ťah"),AZ6,IF(('Kotevná dĺžka'!C32="Prút so slučkou - tlak"),AI2,))))))</f>
        <v>1</v>
      </c>
      <c r="BC2" s="27">
        <f>1-0.15*(AX2-('Kotevná dĺžka'!D9*1000))/('Kotevná dĺžka'!D9*1000)</f>
        <v>1.2250000000000001</v>
      </c>
      <c r="BD2" s="28">
        <f>IF((BC2&lt;0.7),AI3,IF((BC2&gt;1),AI2,BC2))</f>
        <v>1</v>
      </c>
      <c r="BE2" s="26">
        <f>IF(('Kotevná dĺžka'!C32="Priamý prút - ťah"),BD2,IF(('Kotevná dĺžka'!C32="Priamý prút - tlak"),AI2,IF(('Kotevná dĺžka'!C32="Prút s ohybom alebo hákmi - ťah"),BD4,IF(('Kotevná dĺžka'!C32="Prút s ohybom alebo hákmi - tlak"),AI2,IF(('Kotevná dĺžka'!C32="Prút so slučkou - ťah"),BD6,IF(('Kotevná dĺžka'!C32="Prút so slučkou - tlak"),AI2,))))))</f>
        <v>1</v>
      </c>
      <c r="BF2" s="26">
        <f>IF(('Kotevná dĺžka'!C33="Nepočitaná hodnota - bezpečné"),AI2,BE2)</f>
        <v>1</v>
      </c>
      <c r="BH2" t="s">
        <v>106</v>
      </c>
      <c r="BJ2">
        <f>3.14*('Kotevná dĺžka'!D9*1000)^2</f>
        <v>452.16</v>
      </c>
      <c r="BK2" s="7">
        <f>3.14*('Kotevná dĺžka'!H36*1000)^2</f>
        <v>1256</v>
      </c>
      <c r="BL2" s="7" t="str">
        <f>IF(('Kotevná dĺžka'!H37="Doska"),"0",(0.25*BJ2))</f>
        <v>0</v>
      </c>
      <c r="BM2" s="7"/>
      <c r="BN2" s="7">
        <f>(BK2-BL2)/BJ2</f>
        <v>2.7777777777777777</v>
      </c>
      <c r="BO2" s="7"/>
      <c r="BP2" s="21">
        <f>1-('Kotevná dĺžka'!H35*'Pomocné výpočty'!BN2)</f>
        <v>1</v>
      </c>
      <c r="BQ2" s="26">
        <f>IF((BP2&lt;0.7),AI3,IF((BP2&gt;1),AI2,BP2))</f>
        <v>1</v>
      </c>
      <c r="BR2" s="26">
        <f>IF(('Kotevná dĺžka'!C32="Priamý prút - ťah"),BQ2,IF(('Kotevná dĺžka'!C32="Priamý prút - tlak"),AI2,IF(('Kotevná dĺžka'!C32="Prút s ohybom alebo hákmi - ťah"),BQ4,IF(('Kotevná dĺžka'!C32="Prút s ohybom alebo hákmi - tlak"),AI2,IF(('Kotevná dĺžka'!C32="Prút so slučkou - ťah"),BQ6,IF(('Kotevná dĺžka'!C32="Prút so slučkou - tlak"),AI2,))))))</f>
        <v>1</v>
      </c>
      <c r="BS2" s="26">
        <f>IF(('Kotevná dĺžka'!C34="Nepočitaná hodnota - bezpečné"),AI2,BR2)</f>
        <v>1</v>
      </c>
      <c r="BU2" s="26">
        <f>IF(('Kotevná dĺžka'!C35="Nepočitaná hodnota - bezpečné"),AI2,AI3)</f>
        <v>1</v>
      </c>
      <c r="BW2" s="32">
        <v>25</v>
      </c>
      <c r="BY2" s="26">
        <v>1.5</v>
      </c>
      <c r="BZ2">
        <f>IF(('Kotevná dĺžka'!D71="&gt;50"),BY2,IF(('Kotevná dĺžka'!D71&gt;50),BY2,('Kotevná dĺžka'!D71/25)^0.5))</f>
        <v>1.5</v>
      </c>
    </row>
    <row r="3" spans="1:78" x14ac:dyDescent="0.25">
      <c r="A3" s="3" t="s">
        <v>67</v>
      </c>
      <c r="C3" s="26">
        <v>1.3</v>
      </c>
      <c r="F3" t="s">
        <v>81</v>
      </c>
      <c r="J3" s="21">
        <v>7.0000000000000001E-3</v>
      </c>
      <c r="M3" t="s">
        <v>84</v>
      </c>
      <c r="R3" s="26">
        <v>1.2</v>
      </c>
      <c r="U3" t="s">
        <v>84</v>
      </c>
      <c r="Z3" s="26">
        <v>1</v>
      </c>
      <c r="AC3" t="s">
        <v>90</v>
      </c>
      <c r="AI3" s="26">
        <v>0.7</v>
      </c>
      <c r="AN3" t="s">
        <v>94</v>
      </c>
      <c r="AS3" t="s">
        <v>117</v>
      </c>
      <c r="AX3" s="7">
        <f>MIN(('Kotevná dĺžka'!H32-('Kotevná dĺžka'!D9*1000))/2,'Kotevná dĺžka'!H33,'Kotevná dĺžka'!H34)</f>
        <v>-6</v>
      </c>
      <c r="AZ3" s="7" t="s">
        <v>4</v>
      </c>
      <c r="BC3" s="27" t="s">
        <v>4</v>
      </c>
      <c r="BD3" s="7" t="s">
        <v>4</v>
      </c>
      <c r="BH3" t="s">
        <v>107</v>
      </c>
      <c r="BJ3" t="s">
        <v>4</v>
      </c>
      <c r="BK3" s="7" t="s">
        <v>4</v>
      </c>
      <c r="BL3" s="7" t="s">
        <v>4</v>
      </c>
      <c r="BM3" s="7"/>
      <c r="BN3" s="7" t="s">
        <v>4</v>
      </c>
      <c r="BO3" s="7"/>
      <c r="BP3" s="21" t="s">
        <v>4</v>
      </c>
      <c r="BQ3" s="28" t="s">
        <v>4</v>
      </c>
      <c r="BW3" s="32">
        <v>33</v>
      </c>
    </row>
    <row r="4" spans="1:78" x14ac:dyDescent="0.25">
      <c r="A4" s="3" t="s">
        <v>69</v>
      </c>
      <c r="C4" s="26">
        <v>1.5</v>
      </c>
      <c r="J4" s="21">
        <v>8.0000000000000002E-3</v>
      </c>
      <c r="AN4" t="s">
        <v>95</v>
      </c>
      <c r="AX4" s="7">
        <f>MIN(('Kotevná dĺžka'!H32-('Kotevná dĺžka'!D9*1000))/2,'Kotevná dĺžka'!H34)</f>
        <v>-6</v>
      </c>
      <c r="AZ4" s="26">
        <f>IF((AX4&gt;3*'Kotevná dĺžka'!D9*1000),AI3,AI2)</f>
        <v>1</v>
      </c>
      <c r="BC4" s="27">
        <f>1-0.15*(AX4-('Kotevná dĺžka'!D9*1000*3))/('Kotevná dĺžka'!D9*1000)</f>
        <v>1.5249999999999999</v>
      </c>
      <c r="BD4" s="28">
        <f>IF((BC4&lt;0.7),AI3,IF((BC4&gt;1),AI2,BC4))</f>
        <v>1</v>
      </c>
      <c r="BJ4">
        <f>3.14*('Kotevná dĺžka'!D9*1000)^2</f>
        <v>452.16</v>
      </c>
      <c r="BK4" s="7">
        <f>3.14*('Kotevná dĺžka'!H36*1000)^2</f>
        <v>1256</v>
      </c>
      <c r="BL4" s="7" t="str">
        <f>IF(('Kotevná dĺžka'!H37="Doska"),"0",(0.25*BJ4))</f>
        <v>0</v>
      </c>
      <c r="BM4" s="7"/>
      <c r="BN4" s="7">
        <f t="shared" ref="BN4:BN6" si="0">(BK4-BL4)/BJ4</f>
        <v>2.7777777777777777</v>
      </c>
      <c r="BO4" s="7"/>
      <c r="BP4" s="21">
        <f>1-('Kotevná dĺžka'!H35*'Pomocné výpočty'!BN4)</f>
        <v>1</v>
      </c>
      <c r="BQ4" s="26">
        <f>IF((BP4&lt;0.7),AI3,IF((BP4&gt;1),AI2,BP4))</f>
        <v>1</v>
      </c>
      <c r="BW4" s="32">
        <v>50</v>
      </c>
    </row>
    <row r="5" spans="1:78" x14ac:dyDescent="0.25">
      <c r="A5" s="3" t="s">
        <v>70</v>
      </c>
      <c r="C5" s="26">
        <v>1.8</v>
      </c>
      <c r="J5" s="21">
        <v>0.01</v>
      </c>
      <c r="AN5" t="s">
        <v>96</v>
      </c>
      <c r="AS5" s="48" t="s">
        <v>121</v>
      </c>
      <c r="AT5" s="48"/>
      <c r="AU5" s="48"/>
      <c r="AV5" s="48"/>
      <c r="AW5" s="48"/>
      <c r="AX5" s="7">
        <f>MIN(('Kotevná dĺžka'!H32-('Kotevná dĺžka'!D9*1000))/2,'Kotevná dĺžka'!H34)</f>
        <v>-6</v>
      </c>
      <c r="AZ5" t="s">
        <v>4</v>
      </c>
      <c r="BC5" s="27" t="s">
        <v>4</v>
      </c>
      <c r="BD5" s="7" t="s">
        <v>4</v>
      </c>
      <c r="BJ5" t="s">
        <v>4</v>
      </c>
      <c r="BK5" s="7" t="s">
        <v>4</v>
      </c>
      <c r="BL5" s="7" t="s">
        <v>4</v>
      </c>
      <c r="BM5" s="7"/>
      <c r="BN5" s="7" t="s">
        <v>4</v>
      </c>
      <c r="BO5" s="7"/>
      <c r="BP5" s="21" t="s">
        <v>4</v>
      </c>
      <c r="BQ5" s="28" t="s">
        <v>4</v>
      </c>
      <c r="BW5" s="7" t="s">
        <v>115</v>
      </c>
    </row>
    <row r="6" spans="1:78" x14ac:dyDescent="0.25">
      <c r="A6" s="3" t="s">
        <v>9</v>
      </c>
      <c r="C6" s="26">
        <v>2</v>
      </c>
      <c r="J6" s="21">
        <v>1.2E-2</v>
      </c>
      <c r="AN6" t="s">
        <v>97</v>
      </c>
      <c r="AS6" t="s">
        <v>118</v>
      </c>
      <c r="AX6" s="7">
        <f>'Kotevná dĺžka'!H33</f>
        <v>0</v>
      </c>
      <c r="AZ6" s="26">
        <f>IF((AX6&gt;3*'Kotevná dĺžka'!D9*1000),AI3,AI2)</f>
        <v>1</v>
      </c>
      <c r="BC6" s="27">
        <f>1-0.15*(AX6-('Kotevná dĺžka'!D9*1000*3))/('Kotevná dĺžka'!D9*1000)</f>
        <v>1.45</v>
      </c>
      <c r="BD6" s="28">
        <f>IF((BC6&lt;0.7),AI3,IF((BC6&gt;1),AI2,BC6))</f>
        <v>1</v>
      </c>
      <c r="BJ6">
        <f>3.14*('Kotevná dĺžka'!D9*1000)^2</f>
        <v>452.16</v>
      </c>
      <c r="BK6" s="7">
        <f>3.14*('Kotevná dĺžka'!H36*1000)^2</f>
        <v>1256</v>
      </c>
      <c r="BL6" s="7" t="str">
        <f>IF(('Kotevná dĺžka'!H37="Doska"),"0",(0.25*BJ6))</f>
        <v>0</v>
      </c>
      <c r="BM6" s="7"/>
      <c r="BN6" s="7">
        <f t="shared" si="0"/>
        <v>2.7777777777777777</v>
      </c>
      <c r="BO6" s="7"/>
      <c r="BP6" s="21">
        <f>1-('Kotevná dĺžka'!H35*'Pomocné výpočty'!BN6)</f>
        <v>1</v>
      </c>
      <c r="BQ6" s="26">
        <f>IF((BP6&lt;0.7),AI3,IF((BP6&gt;1),AI2,BP6))</f>
        <v>1</v>
      </c>
    </row>
    <row r="7" spans="1:78" x14ac:dyDescent="0.25">
      <c r="A7" s="3" t="s">
        <v>71</v>
      </c>
      <c r="C7" s="26">
        <v>2.2000000000000002</v>
      </c>
      <c r="J7" s="21">
        <v>1.4E-2</v>
      </c>
      <c r="AN7" t="s">
        <v>98</v>
      </c>
      <c r="AS7" t="s">
        <v>117</v>
      </c>
      <c r="AX7" s="7">
        <f>'Kotevná dĺžka'!H33</f>
        <v>0</v>
      </c>
      <c r="AZ7" s="7" t="s">
        <v>4</v>
      </c>
      <c r="BC7" s="27" t="s">
        <v>4</v>
      </c>
      <c r="BD7" s="7" t="s">
        <v>4</v>
      </c>
      <c r="BJ7" t="s">
        <v>4</v>
      </c>
      <c r="BK7" s="7" t="s">
        <v>4</v>
      </c>
      <c r="BL7" s="7" t="s">
        <v>4</v>
      </c>
      <c r="BM7" s="7"/>
      <c r="BN7" s="7" t="s">
        <v>4</v>
      </c>
      <c r="BO7" s="7"/>
      <c r="BP7" s="7" t="s">
        <v>4</v>
      </c>
      <c r="BQ7" s="7" t="s">
        <v>4</v>
      </c>
    </row>
    <row r="8" spans="1:78" x14ac:dyDescent="0.25">
      <c r="A8" s="3" t="s">
        <v>72</v>
      </c>
      <c r="C8" s="26">
        <v>2.5</v>
      </c>
      <c r="J8" s="21">
        <v>1.6E-2</v>
      </c>
      <c r="BK8" s="7"/>
      <c r="BL8" s="7"/>
      <c r="BM8" s="7"/>
      <c r="BN8" s="7"/>
      <c r="BO8" s="7"/>
    </row>
    <row r="9" spans="1:78" x14ac:dyDescent="0.25">
      <c r="A9" s="3" t="s">
        <v>73</v>
      </c>
      <c r="C9" s="26">
        <v>2.7</v>
      </c>
      <c r="J9" s="21">
        <v>1.7999999999999999E-2</v>
      </c>
      <c r="AS9" s="48" t="s">
        <v>122</v>
      </c>
      <c r="AT9" s="48"/>
      <c r="AU9" s="48"/>
      <c r="AV9" s="48"/>
      <c r="AW9" s="48"/>
    </row>
    <row r="10" spans="1:78" x14ac:dyDescent="0.25">
      <c r="A10" s="3" t="s">
        <v>74</v>
      </c>
      <c r="C10" s="26">
        <v>2.9</v>
      </c>
      <c r="J10" s="21">
        <v>0.02</v>
      </c>
      <c r="AS10" t="s">
        <v>118</v>
      </c>
    </row>
    <row r="11" spans="1:78" x14ac:dyDescent="0.25">
      <c r="A11" s="3" t="s">
        <v>75</v>
      </c>
      <c r="C11" s="26">
        <v>3</v>
      </c>
      <c r="J11" s="21">
        <v>2.1999999999999999E-2</v>
      </c>
      <c r="AS11" t="s">
        <v>117</v>
      </c>
    </row>
    <row r="12" spans="1:78" x14ac:dyDescent="0.25">
      <c r="A12" s="3" t="s">
        <v>76</v>
      </c>
      <c r="C12" s="26">
        <v>3.1</v>
      </c>
      <c r="J12" s="21">
        <v>2.5000000000000001E-2</v>
      </c>
    </row>
    <row r="13" spans="1:78" x14ac:dyDescent="0.25">
      <c r="A13" s="3" t="s">
        <v>77</v>
      </c>
      <c r="C13" s="26">
        <v>3.2</v>
      </c>
      <c r="J13" s="21">
        <v>2.5999999999999999E-2</v>
      </c>
    </row>
    <row r="14" spans="1:78" x14ac:dyDescent="0.25">
      <c r="A14" s="3" t="s">
        <v>78</v>
      </c>
      <c r="C14" s="26">
        <v>3.4</v>
      </c>
      <c r="J14" s="21">
        <v>2.8000000000000001E-2</v>
      </c>
    </row>
    <row r="15" spans="1:78" x14ac:dyDescent="0.25">
      <c r="A15" s="3" t="s">
        <v>79</v>
      </c>
      <c r="C15" s="26">
        <v>3.5</v>
      </c>
      <c r="J15" s="21">
        <v>0.03</v>
      </c>
    </row>
    <row r="16" spans="1:78" x14ac:dyDescent="0.25">
      <c r="J16" s="21">
        <v>3.2000000000000001E-2</v>
      </c>
    </row>
  </sheetData>
  <sheetProtection sheet="1" objects="1" scenarios="1"/>
  <mergeCells count="10">
    <mergeCell ref="AS5:AW5"/>
    <mergeCell ref="AS9:AW9"/>
    <mergeCell ref="J1:K1"/>
    <mergeCell ref="AZ1:BA1"/>
    <mergeCell ref="BC1:BF1"/>
    <mergeCell ref="BP1:BS1"/>
    <mergeCell ref="AS1:AW1"/>
    <mergeCell ref="AN1:AR1"/>
    <mergeCell ref="AC1:AH1"/>
    <mergeCell ref="U1:X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2</vt:i4>
      </vt:variant>
      <vt:variant>
        <vt:lpstr>Pojmenované oblasti</vt:lpstr>
      </vt:variant>
      <vt:variant>
        <vt:i4>1</vt:i4>
      </vt:variant>
    </vt:vector>
  </HeadingPairs>
  <TitlesOfParts>
    <vt:vector size="3" baseType="lpstr">
      <vt:lpstr>Kotevná dĺžka</vt:lpstr>
      <vt:lpstr>Pomocné výpočty</vt:lpstr>
      <vt:lpstr>'Kotevná dĺžka'!Oblast_tisku</vt:lpstr>
    </vt:vector>
  </TitlesOfParts>
  <Company>ATC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Kuczík Dávid Ing.</dc:creator>
  <cp:lastModifiedBy>Tomečko Jakub</cp:lastModifiedBy>
  <cp:lastPrinted>2018-11-05T14:26:03Z</cp:lastPrinted>
  <dcterms:created xsi:type="dcterms:W3CDTF">2011-03-28T12:57:03Z</dcterms:created>
  <dcterms:modified xsi:type="dcterms:W3CDTF">2021-11-29T14:23:14Z</dcterms:modified>
</cp:coreProperties>
</file>