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\365Careers\IB\13. LBO (2-3 dni)\IB 13 11\"/>
    </mc:Choice>
  </mc:AlternateContent>
  <bookViews>
    <workbookView xWindow="0" yWindow="0" windowWidth="19185" windowHeight="7365"/>
  </bookViews>
  <sheets>
    <sheet name="LBO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F20" i="1" s="1"/>
  <c r="G20" i="1" s="1"/>
  <c r="H20" i="1" s="1"/>
  <c r="E19" i="1"/>
  <c r="F19" i="1" s="1"/>
  <c r="G19" i="1" s="1"/>
  <c r="H19" i="1" s="1"/>
  <c r="E18" i="1"/>
  <c r="F18" i="1" s="1"/>
  <c r="G18" i="1" s="1"/>
  <c r="H18" i="1" s="1"/>
  <c r="E17" i="1"/>
  <c r="F17" i="1" s="1"/>
  <c r="G17" i="1" s="1"/>
  <c r="H17" i="1" s="1"/>
  <c r="D26" i="1" l="1"/>
  <c r="D24" i="1"/>
  <c r="D12" i="1" l="1"/>
  <c r="D35" i="1"/>
  <c r="D34" i="1"/>
  <c r="D32" i="1"/>
  <c r="D31" i="1"/>
  <c r="D5" i="1" l="1"/>
  <c r="D25" i="1" s="1"/>
  <c r="D8" i="1" l="1"/>
  <c r="E5" i="1"/>
  <c r="D6" i="1"/>
  <c r="D7" i="1" s="1"/>
  <c r="D9" i="1" s="1"/>
  <c r="D11" i="1" s="1"/>
  <c r="D13" i="1" s="1"/>
  <c r="M24" i="1"/>
  <c r="M25" i="1" s="1"/>
  <c r="D14" i="1" l="1"/>
  <c r="D15" i="1" s="1"/>
  <c r="D23" i="1" s="1"/>
  <c r="D27" i="1" s="1"/>
  <c r="D38" i="1" s="1"/>
  <c r="E8" i="1"/>
  <c r="E6" i="1"/>
  <c r="F5" i="1"/>
  <c r="E7" i="1"/>
  <c r="E9" i="1" s="1"/>
  <c r="E11" i="1" s="1"/>
  <c r="M28" i="1"/>
  <c r="M27" i="1"/>
  <c r="G5" i="1" l="1"/>
  <c r="F7" i="1"/>
  <c r="F6" i="1"/>
  <c r="F8" i="1"/>
  <c r="M29" i="1"/>
  <c r="M31" i="1" s="1"/>
  <c r="C26" i="1"/>
  <c r="C24" i="1"/>
  <c r="F9" i="1" l="1"/>
  <c r="F11" i="1" s="1"/>
  <c r="H5" i="1"/>
  <c r="G8" i="1"/>
  <c r="G6" i="1"/>
  <c r="G7" i="1" s="1"/>
  <c r="G9" i="1" s="1"/>
  <c r="G11" i="1" s="1"/>
  <c r="C18" i="1"/>
  <c r="H6" i="1" l="1"/>
  <c r="H8" i="1"/>
  <c r="H7" i="1"/>
  <c r="H9" i="1" s="1"/>
  <c r="H11" i="1" s="1"/>
  <c r="C19" i="1"/>
  <c r="C7" i="1"/>
  <c r="C9" i="1" s="1"/>
  <c r="C20" i="1" l="1"/>
  <c r="M10" i="1"/>
  <c r="C11" i="1"/>
  <c r="C13" i="1" s="1"/>
  <c r="C14" i="1" s="1"/>
  <c r="C15" i="1" s="1"/>
  <c r="C23" i="1" s="1"/>
  <c r="C27" i="1" s="1"/>
  <c r="M5" i="1" l="1"/>
  <c r="M9" i="1"/>
  <c r="M11" i="1" s="1"/>
</calcChain>
</file>

<file path=xl/sharedStrings.xml><?xml version="1.0" encoding="utf-8"?>
<sst xmlns="http://schemas.openxmlformats.org/spreadsheetml/2006/main" count="62" uniqueCount="57">
  <si>
    <t>Revenues</t>
  </si>
  <si>
    <t>Cogs</t>
  </si>
  <si>
    <t>Gross Profit</t>
  </si>
  <si>
    <t>EBITDA</t>
  </si>
  <si>
    <t>D&amp;A</t>
  </si>
  <si>
    <t>EBIT</t>
  </si>
  <si>
    <t>Interest expenses</t>
  </si>
  <si>
    <t>Taxes</t>
  </si>
  <si>
    <t>Net Income</t>
  </si>
  <si>
    <t>Operating expenses</t>
  </si>
  <si>
    <t>Change in Working Capital</t>
  </si>
  <si>
    <t>CAPEX</t>
  </si>
  <si>
    <t>Cash Flow Calculation</t>
  </si>
  <si>
    <t>Income Statement Calculation</t>
  </si>
  <si>
    <t>Company Data</t>
  </si>
  <si>
    <t>Share price</t>
  </si>
  <si>
    <t>Market Cap</t>
  </si>
  <si>
    <t>Existing net debt</t>
  </si>
  <si>
    <t>Current EBITDA</t>
  </si>
  <si>
    <t>EV / EBITDA multiple</t>
  </si>
  <si>
    <t>Tax rate</t>
  </si>
  <si>
    <t>EBT</t>
  </si>
  <si>
    <t>Term A</t>
  </si>
  <si>
    <t>Forecast Period</t>
  </si>
  <si>
    <t>KPIs</t>
  </si>
  <si>
    <t>Revenues growth %</t>
  </si>
  <si>
    <t>n.a.</t>
  </si>
  <si>
    <t>Cogs %</t>
  </si>
  <si>
    <t>Opex %</t>
  </si>
  <si>
    <t>EBITDA multiple</t>
  </si>
  <si>
    <t>Term B</t>
  </si>
  <si>
    <t>Debt Facilities</t>
  </si>
  <si>
    <t>Interest rate</t>
  </si>
  <si>
    <t>Cash avialble for reimbursement</t>
  </si>
  <si>
    <t>Lenders Covenants</t>
  </si>
  <si>
    <t>No dividends distributed before 2021</t>
  </si>
  <si>
    <t>Add-back D&amp;A</t>
  </si>
  <si>
    <t>Term A required payment of 400m per year</t>
  </si>
  <si>
    <t>EBITDA %</t>
  </si>
  <si>
    <t>Enterprise Value</t>
  </si>
  <si>
    <t>Maximum amount of debt:</t>
  </si>
  <si>
    <t>Total Debt</t>
  </si>
  <si>
    <t>LBO Modeling</t>
  </si>
  <si>
    <t xml:space="preserve">  </t>
  </si>
  <si>
    <t xml:space="preserve">Shares outstanding </t>
  </si>
  <si>
    <t>Financial Sponsors</t>
  </si>
  <si>
    <t>Acquisition premium</t>
  </si>
  <si>
    <t>Equity Value with premium</t>
  </si>
  <si>
    <t>Enterprise Value at acquisition:</t>
  </si>
  <si>
    <t>Equity needed</t>
  </si>
  <si>
    <t>Debt Structure</t>
  </si>
  <si>
    <t>Term A Outstanding</t>
  </si>
  <si>
    <t>Term B Outstanding</t>
  </si>
  <si>
    <t>Interest Rate Term A</t>
  </si>
  <si>
    <t>Interest Rate Term B</t>
  </si>
  <si>
    <t>Term A payment</t>
  </si>
  <si>
    <t>Term B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</si>
</sst>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л_в_._-;\-* #,##0.00\ _л_в_._-;_-* &quot;-&quot;??\ _л_в_._-;_-@_-"/>
    <numFmt numFmtId="165" formatCode="#,##0_ ;\-#,##0\ "/>
    <numFmt numFmtId="166" formatCode="#,##0.0_ ;\-#,##0.0\ 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i/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i/>
      <sz val="9"/>
      <color theme="1"/>
      <name val="Arial"/>
      <family val="2"/>
      <charset val="204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165" fontId="4" fillId="2" borderId="0" xfId="0" applyNumberFormat="1" applyFont="1" applyFill="1"/>
    <xf numFmtId="0" fontId="6" fillId="2" borderId="0" xfId="0" applyFont="1" applyFill="1"/>
    <xf numFmtId="0" fontId="7" fillId="2" borderId="4" xfId="0" applyFont="1" applyFill="1" applyBorder="1"/>
    <xf numFmtId="0" fontId="4" fillId="2" borderId="0" xfId="0" applyFont="1" applyFill="1" applyAlignment="1">
      <alignment horizontal="right"/>
    </xf>
    <xf numFmtId="165" fontId="4" fillId="2" borderId="0" xfId="1" applyNumberFormat="1" applyFont="1" applyFill="1" applyAlignment="1">
      <alignment horizontal="right"/>
    </xf>
    <xf numFmtId="166" fontId="4" fillId="2" borderId="0" xfId="0" applyNumberFormat="1" applyFont="1" applyFill="1"/>
    <xf numFmtId="9" fontId="4" fillId="2" borderId="0" xfId="2" applyFont="1" applyFill="1"/>
    <xf numFmtId="9" fontId="4" fillId="2" borderId="0" xfId="0" applyNumberFormat="1" applyFont="1" applyFill="1"/>
    <xf numFmtId="0" fontId="4" fillId="4" borderId="0" xfId="0" applyFont="1" applyFill="1"/>
    <xf numFmtId="165" fontId="4" fillId="4" borderId="0" xfId="0" applyNumberFormat="1" applyFont="1" applyFill="1"/>
    <xf numFmtId="0" fontId="8" fillId="4" borderId="0" xfId="0" applyFont="1" applyFill="1"/>
    <xf numFmtId="165" fontId="9" fillId="4" borderId="0" xfId="0" applyNumberFormat="1" applyFont="1" applyFill="1" applyAlignment="1">
      <alignment horizontal="right"/>
    </xf>
    <xf numFmtId="0" fontId="8" fillId="2" borderId="5" xfId="0" applyFont="1" applyFill="1" applyBorder="1"/>
    <xf numFmtId="0" fontId="7" fillId="2" borderId="6" xfId="0" applyFont="1" applyFill="1" applyBorder="1"/>
    <xf numFmtId="165" fontId="7" fillId="2" borderId="6" xfId="0" applyNumberFormat="1" applyFont="1" applyFill="1" applyBorder="1"/>
    <xf numFmtId="9" fontId="9" fillId="4" borderId="0" xfId="0" applyNumberFormat="1" applyFont="1" applyFill="1"/>
    <xf numFmtId="9" fontId="9" fillId="4" borderId="0" xfId="2" applyFont="1" applyFill="1"/>
    <xf numFmtId="0" fontId="9" fillId="4" borderId="0" xfId="0" applyFont="1" applyFill="1"/>
    <xf numFmtId="0" fontId="4" fillId="2" borderId="7" xfId="0" applyFont="1" applyFill="1" applyBorder="1"/>
    <xf numFmtId="165" fontId="4" fillId="2" borderId="7" xfId="0" applyNumberFormat="1" applyFont="1" applyFill="1" applyBorder="1"/>
    <xf numFmtId="165" fontId="8" fillId="2" borderId="5" xfId="0" applyNumberFormat="1" applyFont="1" applyFill="1" applyBorder="1"/>
    <xf numFmtId="166" fontId="4" fillId="2" borderId="7" xfId="1" applyNumberFormat="1" applyFont="1" applyFill="1" applyBorder="1" applyAlignment="1">
      <alignment horizontal="right"/>
    </xf>
    <xf numFmtId="9" fontId="4" fillId="2" borderId="7" xfId="0" applyNumberFormat="1" applyFont="1" applyFill="1" applyBorder="1"/>
    <xf numFmtId="9" fontId="10" fillId="2" borderId="7" xfId="0" applyNumberFormat="1" applyFont="1" applyFill="1" applyBorder="1" applyAlignment="1">
      <alignment horizontal="right"/>
    </xf>
    <xf numFmtId="0" fontId="10" fillId="2" borderId="0" xfId="0" applyFont="1" applyFill="1" applyAlignment="1">
      <alignment horizontal="right"/>
    </xf>
    <xf numFmtId="3" fontId="4" fillId="2" borderId="0" xfId="0" applyNumberFormat="1" applyFont="1" applyFill="1"/>
    <xf numFmtId="0" fontId="4" fillId="2" borderId="0" xfId="0" applyFont="1" applyFill="1" applyBorder="1"/>
    <xf numFmtId="0" fontId="6" fillId="2" borderId="0" xfId="0" applyFont="1" applyFill="1" applyBorder="1"/>
    <xf numFmtId="9" fontId="11" fillId="2" borderId="7" xfId="0" applyNumberFormat="1" applyFont="1" applyFill="1" applyBorder="1" applyAlignment="1">
      <alignment horizontal="right"/>
    </xf>
    <xf numFmtId="0" fontId="12" fillId="2" borderId="0" xfId="0" applyFont="1" applyFill="1"/>
    <xf numFmtId="165" fontId="12" fillId="2" borderId="0" xfId="0" applyNumberFormat="1" applyFont="1" applyFill="1"/>
    <xf numFmtId="0" fontId="13" fillId="2" borderId="0" xfId="0" applyFont="1" applyFill="1"/>
    <xf numFmtId="165" fontId="4" fillId="2" borderId="0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B1" sqref="B1"/>
    </sheetView>
  </sheetViews>
  <sheetFormatPr defaultRowHeight="12" x14ac:dyDescent="0.2"/>
  <cols>
    <col min="1" max="1" width="2" style="3" customWidth="1"/>
    <col min="2" max="2" width="27.28515625" style="3" bestFit="1" customWidth="1"/>
    <col min="3" max="3" width="12.7109375" style="3" bestFit="1" customWidth="1"/>
    <col min="4" max="11" width="9.140625" style="3"/>
    <col min="12" max="12" width="26.42578125" style="3" customWidth="1"/>
    <col min="13" max="13" width="13.85546875" style="3" bestFit="1" customWidth="1"/>
    <col min="14" max="16384" width="9.140625" style="3"/>
  </cols>
  <sheetData>
    <row r="1" spans="1:13" s="1" customFormat="1" ht="15.75" x14ac:dyDescent="0.25">
      <c r="A1" s="1" t="s">
        <v>43</v>
      </c>
      <c r="B1" s="2" t="s">
        <v>42</v>
      </c>
    </row>
    <row r="3" spans="1:13" x14ac:dyDescent="0.2">
      <c r="C3" s="4"/>
      <c r="D3" s="37" t="s">
        <v>23</v>
      </c>
      <c r="E3" s="38"/>
      <c r="F3" s="38"/>
      <c r="G3" s="38"/>
      <c r="H3" s="39"/>
    </row>
    <row r="4" spans="1:13" ht="19.5" customHeight="1" thickBot="1" x14ac:dyDescent="0.25">
      <c r="B4" s="5" t="s">
        <v>13</v>
      </c>
      <c r="C4" s="6">
        <v>2016</v>
      </c>
      <c r="D4" s="6">
        <v>2017</v>
      </c>
      <c r="E4" s="6">
        <v>2018</v>
      </c>
      <c r="F4" s="6">
        <v>2019</v>
      </c>
      <c r="G4" s="6">
        <v>2020</v>
      </c>
      <c r="H4" s="6">
        <v>2021</v>
      </c>
      <c r="L4" s="5" t="s">
        <v>14</v>
      </c>
    </row>
    <row r="5" spans="1:13" x14ac:dyDescent="0.2">
      <c r="B5" s="22" t="s">
        <v>0</v>
      </c>
      <c r="C5" s="4">
        <v>3850</v>
      </c>
      <c r="D5" s="4">
        <f>C5*(1+D17)</f>
        <v>4119.5</v>
      </c>
      <c r="E5" s="4">
        <f t="shared" ref="E5:H5" si="0">D5*(1+E17)</f>
        <v>4407.8650000000007</v>
      </c>
      <c r="F5" s="4">
        <f t="shared" si="0"/>
        <v>4716.4155500000006</v>
      </c>
      <c r="G5" s="4">
        <f t="shared" si="0"/>
        <v>5046.5646385000009</v>
      </c>
      <c r="H5" s="4">
        <f t="shared" si="0"/>
        <v>5399.8241631950013</v>
      </c>
      <c r="L5" s="22" t="s">
        <v>15</v>
      </c>
      <c r="M5" s="25">
        <f>M7/M6</f>
        <v>5.6538461538461542</v>
      </c>
    </row>
    <row r="6" spans="1:13" x14ac:dyDescent="0.2">
      <c r="B6" s="3" t="s">
        <v>1</v>
      </c>
      <c r="C6" s="4">
        <v>-1230</v>
      </c>
      <c r="D6" s="4">
        <f>D18*D5</f>
        <v>-1235.8499999999999</v>
      </c>
      <c r="E6" s="4">
        <f t="shared" ref="E6:H6" si="1">E18*E5</f>
        <v>-1322.3595000000003</v>
      </c>
      <c r="F6" s="4">
        <f t="shared" si="1"/>
        <v>-1414.9246650000002</v>
      </c>
      <c r="G6" s="4">
        <f t="shared" si="1"/>
        <v>-1513.9693915500002</v>
      </c>
      <c r="H6" s="4">
        <f t="shared" si="1"/>
        <v>-1619.9472489585003</v>
      </c>
      <c r="L6" s="3" t="s">
        <v>44</v>
      </c>
      <c r="M6" s="7">
        <v>1300</v>
      </c>
    </row>
    <row r="7" spans="1:13" x14ac:dyDescent="0.2">
      <c r="B7" s="3" t="s">
        <v>2</v>
      </c>
      <c r="C7" s="4">
        <f>C5+C6</f>
        <v>2620</v>
      </c>
      <c r="D7" s="4">
        <f>D5+D6</f>
        <v>2883.65</v>
      </c>
      <c r="E7" s="4">
        <f t="shared" ref="E7:G7" si="2">E5+E6</f>
        <v>3085.5055000000002</v>
      </c>
      <c r="F7" s="4">
        <f t="shared" si="2"/>
        <v>3301.4908850000002</v>
      </c>
      <c r="G7" s="4">
        <f t="shared" si="2"/>
        <v>3532.5952469500007</v>
      </c>
      <c r="H7" s="4">
        <f>H5+H6</f>
        <v>3779.8769142365009</v>
      </c>
      <c r="L7" s="3" t="s">
        <v>16</v>
      </c>
      <c r="M7" s="8">
        <v>7350</v>
      </c>
    </row>
    <row r="8" spans="1:13" x14ac:dyDescent="0.2">
      <c r="B8" s="3" t="s">
        <v>9</v>
      </c>
      <c r="C8" s="4">
        <v>-890</v>
      </c>
      <c r="D8" s="4">
        <f>D19*D5</f>
        <v>-865.09499999999991</v>
      </c>
      <c r="E8" s="4">
        <f t="shared" ref="E8:H8" si="3">E19*E5</f>
        <v>-925.65165000000013</v>
      </c>
      <c r="F8" s="4">
        <f t="shared" si="3"/>
        <v>-990.44726550000007</v>
      </c>
      <c r="G8" s="4">
        <f t="shared" si="3"/>
        <v>-1059.7785740850002</v>
      </c>
      <c r="H8" s="4">
        <f t="shared" si="3"/>
        <v>-1133.9630742709503</v>
      </c>
      <c r="L8" s="3" t="s">
        <v>17</v>
      </c>
      <c r="M8" s="8">
        <v>5120</v>
      </c>
    </row>
    <row r="9" spans="1:13" x14ac:dyDescent="0.2">
      <c r="B9" s="3" t="s">
        <v>3</v>
      </c>
      <c r="C9" s="4">
        <f>C7+C8</f>
        <v>1730</v>
      </c>
      <c r="D9" s="4">
        <f>D7+D8</f>
        <v>2018.5550000000003</v>
      </c>
      <c r="E9" s="4">
        <f t="shared" ref="E9:H9" si="4">E7+E8</f>
        <v>2159.85385</v>
      </c>
      <c r="F9" s="4">
        <f t="shared" si="4"/>
        <v>2311.0436195000002</v>
      </c>
      <c r="G9" s="4">
        <f t="shared" si="4"/>
        <v>2472.8166728650003</v>
      </c>
      <c r="H9" s="4">
        <f t="shared" si="4"/>
        <v>2645.9138399655503</v>
      </c>
      <c r="L9" s="3" t="s">
        <v>39</v>
      </c>
      <c r="M9" s="4">
        <f>M7+M8</f>
        <v>12470</v>
      </c>
    </row>
    <row r="10" spans="1:13" x14ac:dyDescent="0.2">
      <c r="B10" s="3" t="s">
        <v>4</v>
      </c>
      <c r="C10" s="4">
        <v>-300</v>
      </c>
      <c r="D10" s="3">
        <v>-320</v>
      </c>
      <c r="E10" s="3">
        <v>-320</v>
      </c>
      <c r="F10" s="3">
        <v>-320</v>
      </c>
      <c r="G10" s="3">
        <v>-320</v>
      </c>
      <c r="H10" s="3">
        <v>-320</v>
      </c>
      <c r="L10" s="3" t="s">
        <v>18</v>
      </c>
      <c r="M10" s="4">
        <f>C9</f>
        <v>1730</v>
      </c>
    </row>
    <row r="11" spans="1:13" x14ac:dyDescent="0.2">
      <c r="B11" s="3" t="s">
        <v>5</v>
      </c>
      <c r="C11" s="4">
        <f>C9+C10</f>
        <v>1430</v>
      </c>
      <c r="D11" s="4">
        <f>D9+D10</f>
        <v>1698.5550000000003</v>
      </c>
      <c r="E11" s="4">
        <f t="shared" ref="E11:H11" si="5">E9+E10</f>
        <v>1839.85385</v>
      </c>
      <c r="F11" s="4">
        <f t="shared" si="5"/>
        <v>1991.0436195000002</v>
      </c>
      <c r="G11" s="4">
        <f t="shared" si="5"/>
        <v>2152.8166728650003</v>
      </c>
      <c r="H11" s="4">
        <f t="shared" si="5"/>
        <v>2325.9138399655503</v>
      </c>
      <c r="L11" s="3" t="s">
        <v>19</v>
      </c>
      <c r="M11" s="9">
        <f>M9/M10</f>
        <v>7.2080924855491331</v>
      </c>
    </row>
    <row r="12" spans="1:13" x14ac:dyDescent="0.2">
      <c r="B12" s="3" t="s">
        <v>6</v>
      </c>
      <c r="C12" s="4">
        <v>-250</v>
      </c>
      <c r="D12" s="4">
        <f>D34+D35</f>
        <v>-683.35</v>
      </c>
      <c r="E12" s="4"/>
      <c r="F12" s="4"/>
      <c r="G12" s="4"/>
      <c r="H12" s="4"/>
      <c r="L12" s="3" t="s">
        <v>20</v>
      </c>
      <c r="M12" s="10">
        <v>0.2</v>
      </c>
    </row>
    <row r="13" spans="1:13" x14ac:dyDescent="0.2">
      <c r="B13" s="3" t="s">
        <v>21</v>
      </c>
      <c r="C13" s="4">
        <f t="shared" ref="C13" si="6">C11+C12</f>
        <v>1180</v>
      </c>
      <c r="D13" s="4">
        <f>D11+D12</f>
        <v>1015.2050000000003</v>
      </c>
      <c r="E13" s="4"/>
      <c r="F13" s="4"/>
      <c r="G13" s="4"/>
      <c r="H13" s="4"/>
    </row>
    <row r="14" spans="1:13" ht="12.75" thickBot="1" x14ac:dyDescent="0.25">
      <c r="B14" s="3" t="s">
        <v>7</v>
      </c>
      <c r="C14" s="4">
        <f>C13*M12*-1</f>
        <v>-236</v>
      </c>
      <c r="D14" s="4">
        <f>-$M$12*D13</f>
        <v>-203.04100000000005</v>
      </c>
      <c r="E14" s="4"/>
      <c r="F14" s="4"/>
      <c r="G14" s="4"/>
      <c r="H14" s="4"/>
      <c r="L14" s="5" t="s">
        <v>31</v>
      </c>
    </row>
    <row r="15" spans="1:13" ht="12.75" thickBot="1" x14ac:dyDescent="0.25">
      <c r="B15" s="17" t="s">
        <v>8</v>
      </c>
      <c r="C15" s="18">
        <f>C13+C14</f>
        <v>944</v>
      </c>
      <c r="D15" s="18">
        <f>D13+D14</f>
        <v>812.16400000000021</v>
      </c>
      <c r="E15" s="18"/>
      <c r="F15" s="18"/>
      <c r="G15" s="18"/>
      <c r="H15" s="18"/>
      <c r="L15" s="22"/>
      <c r="M15" s="27" t="s">
        <v>29</v>
      </c>
    </row>
    <row r="16" spans="1:13" x14ac:dyDescent="0.2">
      <c r="B16" s="14" t="s">
        <v>24</v>
      </c>
      <c r="C16" s="13"/>
      <c r="D16" s="12"/>
      <c r="E16" s="12"/>
      <c r="F16" s="12"/>
      <c r="G16" s="12"/>
      <c r="H16" s="12"/>
      <c r="L16" s="3" t="s">
        <v>22</v>
      </c>
      <c r="M16" s="9">
        <v>3</v>
      </c>
    </row>
    <row r="17" spans="2:13" x14ac:dyDescent="0.2">
      <c r="B17" s="21" t="s">
        <v>25</v>
      </c>
      <c r="C17" s="15" t="s">
        <v>26</v>
      </c>
      <c r="D17" s="19">
        <v>7.0000000000000007E-2</v>
      </c>
      <c r="E17" s="19">
        <f>D17</f>
        <v>7.0000000000000007E-2</v>
      </c>
      <c r="F17" s="19">
        <f t="shared" ref="F17:H20" si="7">E17</f>
        <v>7.0000000000000007E-2</v>
      </c>
      <c r="G17" s="19">
        <f t="shared" si="7"/>
        <v>7.0000000000000007E-2</v>
      </c>
      <c r="H17" s="19">
        <f t="shared" si="7"/>
        <v>7.0000000000000007E-2</v>
      </c>
      <c r="L17" s="3" t="s">
        <v>30</v>
      </c>
      <c r="M17" s="9">
        <v>3.5</v>
      </c>
    </row>
    <row r="18" spans="2:13" x14ac:dyDescent="0.2">
      <c r="B18" s="21" t="s">
        <v>27</v>
      </c>
      <c r="C18" s="20">
        <f>C6/C5</f>
        <v>-0.31948051948051948</v>
      </c>
      <c r="D18" s="19">
        <v>-0.3</v>
      </c>
      <c r="E18" s="19">
        <f>D18</f>
        <v>-0.3</v>
      </c>
      <c r="F18" s="19">
        <f t="shared" si="7"/>
        <v>-0.3</v>
      </c>
      <c r="G18" s="19">
        <f t="shared" si="7"/>
        <v>-0.3</v>
      </c>
      <c r="H18" s="19">
        <f t="shared" si="7"/>
        <v>-0.3</v>
      </c>
      <c r="M18" s="28" t="s">
        <v>32</v>
      </c>
    </row>
    <row r="19" spans="2:13" x14ac:dyDescent="0.2">
      <c r="B19" s="21" t="s">
        <v>28</v>
      </c>
      <c r="C19" s="20">
        <f>C8/C5</f>
        <v>-0.23116883116883116</v>
      </c>
      <c r="D19" s="19">
        <v>-0.21</v>
      </c>
      <c r="E19" s="19">
        <f>D19</f>
        <v>-0.21</v>
      </c>
      <c r="F19" s="19">
        <f t="shared" si="7"/>
        <v>-0.21</v>
      </c>
      <c r="G19" s="19">
        <f t="shared" si="7"/>
        <v>-0.21</v>
      </c>
      <c r="H19" s="19">
        <f t="shared" si="7"/>
        <v>-0.21</v>
      </c>
      <c r="L19" s="3" t="s">
        <v>22</v>
      </c>
      <c r="M19" s="11">
        <v>0.05</v>
      </c>
    </row>
    <row r="20" spans="2:13" x14ac:dyDescent="0.2">
      <c r="B20" s="21" t="s">
        <v>38</v>
      </c>
      <c r="C20" s="20">
        <f t="shared" ref="C20" si="8">C9/C5</f>
        <v>0.44935064935064933</v>
      </c>
      <c r="D20" s="20">
        <v>0.49</v>
      </c>
      <c r="E20" s="20">
        <f>D20</f>
        <v>0.49</v>
      </c>
      <c r="F20" s="20">
        <f t="shared" si="7"/>
        <v>0.49</v>
      </c>
      <c r="G20" s="20">
        <f t="shared" si="7"/>
        <v>0.49</v>
      </c>
      <c r="H20" s="20">
        <f t="shared" si="7"/>
        <v>0.49</v>
      </c>
      <c r="L20" s="3" t="s">
        <v>30</v>
      </c>
      <c r="M20" s="11">
        <v>7.0000000000000007E-2</v>
      </c>
    </row>
    <row r="22" spans="2:13" ht="12.75" thickBot="1" x14ac:dyDescent="0.25">
      <c r="B22" s="5" t="s">
        <v>12</v>
      </c>
      <c r="L22" s="31" t="s">
        <v>45</v>
      </c>
      <c r="M22" s="30"/>
    </row>
    <row r="23" spans="2:13" x14ac:dyDescent="0.2">
      <c r="B23" s="22" t="s">
        <v>8</v>
      </c>
      <c r="C23" s="23">
        <f t="shared" ref="C23" si="9">C15</f>
        <v>944</v>
      </c>
      <c r="D23" s="23">
        <f>D15</f>
        <v>812.16400000000021</v>
      </c>
      <c r="E23" s="23"/>
      <c r="F23" s="23"/>
      <c r="G23" s="23"/>
      <c r="H23" s="23"/>
      <c r="L23" s="22" t="s">
        <v>46</v>
      </c>
      <c r="M23" s="32">
        <v>0.3</v>
      </c>
    </row>
    <row r="24" spans="2:13" x14ac:dyDescent="0.2">
      <c r="B24" s="3" t="s">
        <v>36</v>
      </c>
      <c r="C24" s="4">
        <f>-C10</f>
        <v>300</v>
      </c>
      <c r="D24" s="4">
        <f>-D10</f>
        <v>320</v>
      </c>
      <c r="E24" s="4"/>
      <c r="F24" s="4"/>
      <c r="G24" s="4"/>
      <c r="H24" s="4"/>
      <c r="L24" s="30" t="s">
        <v>47</v>
      </c>
      <c r="M24" s="8">
        <f>M7*(1+M23)</f>
        <v>9555</v>
      </c>
    </row>
    <row r="25" spans="2:13" x14ac:dyDescent="0.2">
      <c r="B25" s="3" t="s">
        <v>10</v>
      </c>
      <c r="C25" s="4">
        <v>-50</v>
      </c>
      <c r="D25" s="4">
        <f>1%*D5</f>
        <v>41.195</v>
      </c>
      <c r="E25" s="4"/>
      <c r="F25" s="4"/>
      <c r="G25" s="4"/>
      <c r="H25" s="4"/>
      <c r="L25" s="3" t="s">
        <v>48</v>
      </c>
      <c r="M25" s="8">
        <f>M24+M8</f>
        <v>14675</v>
      </c>
    </row>
    <row r="26" spans="2:13" x14ac:dyDescent="0.2">
      <c r="B26" s="3" t="s">
        <v>11</v>
      </c>
      <c r="C26" s="4">
        <f t="shared" ref="C26" si="10">C10</f>
        <v>-300</v>
      </c>
      <c r="D26" s="4">
        <f>D10</f>
        <v>-320</v>
      </c>
      <c r="E26" s="4"/>
      <c r="F26" s="4"/>
      <c r="G26" s="4"/>
      <c r="H26" s="4"/>
      <c r="L26" s="3" t="s">
        <v>40</v>
      </c>
      <c r="M26" s="29"/>
    </row>
    <row r="27" spans="2:13" ht="12.75" thickBot="1" x14ac:dyDescent="0.25">
      <c r="B27" s="17" t="s">
        <v>33</v>
      </c>
      <c r="C27" s="18">
        <f t="shared" ref="C27" si="11">SUM(C23:C26)</f>
        <v>894</v>
      </c>
      <c r="D27" s="18">
        <f>SUM(D23:D26)</f>
        <v>853.35900000000015</v>
      </c>
      <c r="E27" s="18"/>
      <c r="F27" s="18"/>
      <c r="G27" s="18"/>
      <c r="H27" s="18"/>
      <c r="L27" s="3" t="s">
        <v>22</v>
      </c>
      <c r="M27" s="29">
        <f>M10*M16</f>
        <v>5190</v>
      </c>
    </row>
    <row r="28" spans="2:13" x14ac:dyDescent="0.2">
      <c r="L28" s="3" t="s">
        <v>30</v>
      </c>
      <c r="M28" s="29">
        <f>M10*M17</f>
        <v>6055</v>
      </c>
    </row>
    <row r="29" spans="2:13" x14ac:dyDescent="0.2">
      <c r="B29" s="35"/>
      <c r="L29" s="16" t="s">
        <v>41</v>
      </c>
      <c r="M29" s="24">
        <f>M27+M28</f>
        <v>11245</v>
      </c>
    </row>
    <row r="30" spans="2:13" ht="12.75" thickBot="1" x14ac:dyDescent="0.25">
      <c r="B30" s="35" t="s">
        <v>50</v>
      </c>
    </row>
    <row r="31" spans="2:13" x14ac:dyDescent="0.2">
      <c r="B31" s="23" t="s">
        <v>51</v>
      </c>
      <c r="C31" s="23"/>
      <c r="D31" s="23">
        <f>M16*C9</f>
        <v>5190</v>
      </c>
      <c r="E31" s="23"/>
      <c r="F31" s="23"/>
      <c r="G31" s="23"/>
      <c r="H31" s="23"/>
      <c r="L31" s="33" t="s">
        <v>49</v>
      </c>
      <c r="M31" s="34">
        <f>M25-M29</f>
        <v>3430</v>
      </c>
    </row>
    <row r="32" spans="2:13" x14ac:dyDescent="0.2">
      <c r="B32" s="3" t="s">
        <v>52</v>
      </c>
      <c r="C32" s="36"/>
      <c r="D32" s="36">
        <f>M17*C9</f>
        <v>6055</v>
      </c>
      <c r="E32" s="36"/>
      <c r="F32" s="36"/>
      <c r="G32" s="36"/>
      <c r="H32" s="36"/>
    </row>
    <row r="33" spans="2:13" ht="12.75" thickBot="1" x14ac:dyDescent="0.25">
      <c r="C33" s="36"/>
      <c r="D33" s="36"/>
      <c r="E33" s="36"/>
      <c r="F33" s="36"/>
      <c r="G33" s="36"/>
      <c r="H33" s="36"/>
      <c r="L33" s="5" t="s">
        <v>34</v>
      </c>
    </row>
    <row r="34" spans="2:13" x14ac:dyDescent="0.2">
      <c r="B34" s="3" t="s">
        <v>53</v>
      </c>
      <c r="C34" s="36"/>
      <c r="D34" s="36">
        <f>-$M$19*D31</f>
        <v>-259.5</v>
      </c>
      <c r="E34" s="36"/>
      <c r="F34" s="36"/>
      <c r="G34" s="36"/>
      <c r="H34" s="36"/>
      <c r="L34" s="22" t="s">
        <v>35</v>
      </c>
      <c r="M34" s="26"/>
    </row>
    <row r="35" spans="2:13" x14ac:dyDescent="0.2">
      <c r="B35" s="3" t="s">
        <v>54</v>
      </c>
      <c r="C35" s="36"/>
      <c r="D35" s="36">
        <f>-$M$20*D32</f>
        <v>-423.85</v>
      </c>
      <c r="E35" s="36"/>
      <c r="F35" s="36"/>
      <c r="G35" s="36"/>
      <c r="H35" s="36"/>
      <c r="L35" s="3" t="s">
        <v>37</v>
      </c>
      <c r="M35" s="11"/>
    </row>
    <row r="36" spans="2:13" x14ac:dyDescent="0.2">
      <c r="C36" s="36"/>
      <c r="D36" s="36"/>
      <c r="E36" s="36"/>
      <c r="F36" s="36"/>
      <c r="G36" s="36"/>
      <c r="H36" s="36"/>
    </row>
    <row r="37" spans="2:13" x14ac:dyDescent="0.2">
      <c r="B37" s="3" t="s">
        <v>55</v>
      </c>
      <c r="D37" s="3">
        <v>-400</v>
      </c>
    </row>
    <row r="38" spans="2:13" x14ac:dyDescent="0.2">
      <c r="B38" s="3" t="s">
        <v>56</v>
      </c>
      <c r="D38" s="4">
        <f>IF(D27&gt;400, -(D27+D37), 0)</f>
        <v>-453.35900000000015</v>
      </c>
    </row>
  </sheetData>
  <mergeCells count="1">
    <mergeCell ref="D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365Careers</cp:lastModifiedBy>
  <dcterms:created xsi:type="dcterms:W3CDTF">2016-08-25T09:14:55Z</dcterms:created>
  <dcterms:modified xsi:type="dcterms:W3CDTF">2016-10-05T12:19:11Z</dcterms:modified>
</cp:coreProperties>
</file>