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IB\13. LBO (2-3 dni)\IB 13 14\"/>
    </mc:Choice>
  </mc:AlternateContent>
  <bookViews>
    <workbookView xWindow="0" yWindow="0" windowWidth="19185" windowHeight="7365"/>
  </bookViews>
  <sheets>
    <sheet name="LB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G20" i="1"/>
  <c r="H20" i="1" s="1"/>
  <c r="F20" i="1"/>
  <c r="E20" i="1"/>
  <c r="G19" i="1"/>
  <c r="H19" i="1" s="1"/>
  <c r="F19" i="1"/>
  <c r="E19" i="1"/>
  <c r="G18" i="1"/>
  <c r="H18" i="1" s="1"/>
  <c r="F18" i="1"/>
  <c r="E18" i="1"/>
  <c r="F17" i="1"/>
  <c r="G17" i="1" s="1"/>
  <c r="H17" i="1" s="1"/>
  <c r="E17" i="1"/>
  <c r="D47" i="1" l="1"/>
  <c r="C41" i="1"/>
  <c r="H26" i="1" l="1"/>
  <c r="G26" i="1"/>
  <c r="H24" i="1"/>
  <c r="G24" i="1"/>
  <c r="G34" i="1"/>
  <c r="F26" i="1"/>
  <c r="F24" i="1"/>
  <c r="F34" i="1"/>
  <c r="E26" i="1"/>
  <c r="E24" i="1"/>
  <c r="E34" i="1"/>
  <c r="D34" i="1"/>
  <c r="F31" i="1"/>
  <c r="G31" i="1" s="1"/>
  <c r="H31" i="1" s="1"/>
  <c r="H34" i="1" s="1"/>
  <c r="E31" i="1"/>
  <c r="D26" i="1" l="1"/>
  <c r="D24" i="1"/>
  <c r="D12" i="1" l="1"/>
  <c r="D35" i="1"/>
  <c r="D32" i="1"/>
  <c r="D31" i="1"/>
  <c r="D5" i="1" l="1"/>
  <c r="D25" i="1" s="1"/>
  <c r="D8" i="1" l="1"/>
  <c r="E5" i="1"/>
  <c r="D6" i="1"/>
  <c r="D7" i="1" s="1"/>
  <c r="M24" i="1"/>
  <c r="M25" i="1" s="1"/>
  <c r="D9" i="1" l="1"/>
  <c r="D11" i="1" s="1"/>
  <c r="D13" i="1" s="1"/>
  <c r="D14" i="1"/>
  <c r="D15" i="1" s="1"/>
  <c r="D23" i="1" s="1"/>
  <c r="D27" i="1" s="1"/>
  <c r="D38" i="1" s="1"/>
  <c r="E32" i="1" s="1"/>
  <c r="E35" i="1" s="1"/>
  <c r="E12" i="1" s="1"/>
  <c r="E25" i="1"/>
  <c r="E8" i="1"/>
  <c r="E6" i="1"/>
  <c r="E7" i="1" s="1"/>
  <c r="F5" i="1"/>
  <c r="M28" i="1"/>
  <c r="M27" i="1"/>
  <c r="G5" i="1" l="1"/>
  <c r="F25" i="1"/>
  <c r="F6" i="1"/>
  <c r="F7" i="1" s="1"/>
  <c r="F8" i="1"/>
  <c r="E9" i="1"/>
  <c r="E11" i="1" s="1"/>
  <c r="E13" i="1" s="1"/>
  <c r="E14" i="1" s="1"/>
  <c r="E15" i="1" s="1"/>
  <c r="E23" i="1" s="1"/>
  <c r="E27" i="1" s="1"/>
  <c r="E38" i="1" s="1"/>
  <c r="F32" i="1" s="1"/>
  <c r="F35" i="1" s="1"/>
  <c r="F12" i="1" s="1"/>
  <c r="M29" i="1"/>
  <c r="M31" i="1" s="1"/>
  <c r="C26" i="1"/>
  <c r="C24" i="1"/>
  <c r="F9" i="1" l="1"/>
  <c r="F11" i="1" s="1"/>
  <c r="F13" i="1" s="1"/>
  <c r="F14" i="1" s="1"/>
  <c r="F15" i="1" s="1"/>
  <c r="F23" i="1" s="1"/>
  <c r="F27" i="1" s="1"/>
  <c r="F38" i="1" s="1"/>
  <c r="G32" i="1" s="1"/>
  <c r="G35" i="1" s="1"/>
  <c r="G12" i="1" s="1"/>
  <c r="H5" i="1"/>
  <c r="G25" i="1"/>
  <c r="G8" i="1"/>
  <c r="G6" i="1"/>
  <c r="G7" i="1" s="1"/>
  <c r="C18" i="1"/>
  <c r="G9" i="1" l="1"/>
  <c r="G11" i="1" s="1"/>
  <c r="G13" i="1" s="1"/>
  <c r="G14" i="1" s="1"/>
  <c r="G15" i="1" s="1"/>
  <c r="G23" i="1" s="1"/>
  <c r="G27" i="1" s="1"/>
  <c r="G38" i="1" s="1"/>
  <c r="H32" i="1" s="1"/>
  <c r="H25" i="1"/>
  <c r="H8" i="1"/>
  <c r="H6" i="1"/>
  <c r="H7" i="1" s="1"/>
  <c r="H9" i="1" s="1"/>
  <c r="C19" i="1"/>
  <c r="C7" i="1"/>
  <c r="C9" i="1" s="1"/>
  <c r="H11" i="1" l="1"/>
  <c r="C44" i="1"/>
  <c r="H35" i="1"/>
  <c r="H12" i="1" s="1"/>
  <c r="H13" i="1" s="1"/>
  <c r="H14" i="1" s="1"/>
  <c r="H15" i="1" s="1"/>
  <c r="H23" i="1" s="1"/>
  <c r="H27" i="1" s="1"/>
  <c r="H38" i="1" s="1"/>
  <c r="C42" i="1" s="1"/>
  <c r="C45" i="1" s="1"/>
  <c r="C46" i="1" s="1"/>
  <c r="C20" i="1"/>
  <c r="M10" i="1"/>
  <c r="C11" i="1"/>
  <c r="C13" i="1" s="1"/>
  <c r="C14" i="1" s="1"/>
  <c r="C15" i="1" s="1"/>
  <c r="C23" i="1" s="1"/>
  <c r="C27" i="1" s="1"/>
  <c r="H47" i="1" l="1"/>
  <c r="C48" i="1" s="1"/>
  <c r="C51" i="1" s="1"/>
  <c r="L47" i="1"/>
  <c r="M5" i="1"/>
  <c r="M9" i="1"/>
</calcChain>
</file>

<file path=xl/sharedStrings.xml><?xml version="1.0" encoding="utf-8"?>
<sst xmlns="http://schemas.openxmlformats.org/spreadsheetml/2006/main" count="73" uniqueCount="66">
  <si>
    <t>Revenues</t>
  </si>
  <si>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</si>
  <si>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</si>
  <si>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</si>
  <si>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</si>
  <si>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</si>
  <si>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</si>
  <si>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</si>
  <si>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</si>
  <si>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</si>
  <si>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Change in Working Capital</t>
  </si>
  <si>
    <t>CAPEX</t>
  </si>
  <si>
    <t>Cash Flow Calculation</t>
  </si>
  <si>
    <t>Income Statement Calculation</t>
  </si>
  <si>
    <t>Company Data</t>
  </si>
  <si>
    <t>Share price</t>
  </si>
  <si>
    <t>Market Cap</t>
  </si>
  <si>
    <t>Existing net debt</t>
  </si>
  <si>
    <t>Current EBITDA</t>
  </si>
  <si>
    <t>EV / EBITDA multiple</t>
  </si>
  <si>
    <t>Tax rate</t>
  </si>
  <si>
    <t>EBT</t>
  </si>
  <si>
    <t>Term A</t>
  </si>
  <si>
    <t>Forecast Period</t>
  </si>
  <si>
    <t>KPIs</t>
  </si>
  <si>
    <t>Revenues growth %</t>
  </si>
  <si>
    <t>n.a.</t>
  </si>
  <si>
    <t>Cogs %</t>
  </si>
  <si>
    <t>Opex %</t>
  </si>
  <si>
    <t>EBITDA multiple</t>
  </si>
  <si>
    <t>Term B</t>
  </si>
  <si>
    <t>Debt Facilities</t>
  </si>
  <si>
    <t>Interest rate</t>
  </si>
  <si>
    <t>Cash avialble for reimbursement</t>
  </si>
  <si>
    <t>Lenders Covenants</t>
  </si>
  <si>
    <t>No dividends distributed before 2021</t>
  </si>
  <si>
    <t>Add-back D&amp;A</t>
  </si>
  <si>
    <t>Term A required payment of 400m per year</t>
  </si>
  <si>
    <t>EBITDA %</t>
  </si>
  <si>
    <t>Enterprise Value</t>
  </si>
  <si>
    <t>Maximum amount of debt:</t>
  </si>
  <si>
    <t>Total Debt</t>
  </si>
  <si>
    <t>LBO Modeling</t>
  </si>
  <si>
    <t xml:space="preserve">  </t>
  </si>
  <si>
    <t xml:space="preserve">Shares outstanding </t>
  </si>
  <si>
    <t>Financial Sponsors</t>
  </si>
  <si>
    <t>Acquisition premium</t>
  </si>
  <si>
    <t>Equity Value with premium</t>
  </si>
  <si>
    <t>Enterprise Value at acquisition:</t>
  </si>
  <si>
    <t>Equity needed</t>
  </si>
  <si>
    <t>Debt Structure</t>
  </si>
  <si>
    <t>Term A Outstanding</t>
  </si>
  <si>
    <t>Term B Outstanding</t>
  </si>
  <si>
    <t>Interest Rate Term A</t>
  </si>
  <si>
    <t>Interest Rate Term B</t>
  </si>
  <si>
    <t>Term A payment</t>
  </si>
  <si>
    <t>Term B payment</t>
  </si>
  <si>
    <t>Outstanding at the end of 2021</t>
  </si>
  <si>
    <t>Net Debt at exit</t>
  </si>
  <si>
    <t>Cash-on-Cash ratio</t>
  </si>
  <si>
    <t>Investor Cash Flows</t>
  </si>
  <si>
    <t>IRR Equity</t>
  </si>
  <si>
    <t>Implied Enterprise Value at exit</t>
  </si>
  <si>
    <t>Implied Value at exit</t>
  </si>
  <si>
    <t xml:space="preserve"> </t>
  </si>
  <si>
    <t>Sensitivity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</si>
</sst>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л_в_._-;\-* #,##0.00\ _л_в_._-;_-* &quot;-&quot;??\ _л_в_._-;_-@_-"/>
    <numFmt numFmtId="165" formatCode="#,##0_ ;\-#,##0\ "/>
    <numFmt numFmtId="166" formatCode="#,##0.0_ ;\-#,##0.0\ "/>
    <numFmt numFmtId="167" formatCode="0.0%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  <charset val="204"/>
    </font>
    <font>
      <sz val="9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5" fontId="4" fillId="2" borderId="0" xfId="0" applyNumberFormat="1" applyFont="1" applyFill="1"/>
    <xf numFmtId="0" fontId="6" fillId="2" borderId="0" xfId="0" applyFont="1" applyFill="1"/>
    <xf numFmtId="0" fontId="7" fillId="2" borderId="4" xfId="0" applyFont="1" applyFill="1" applyBorder="1"/>
    <xf numFmtId="0" fontId="4" fillId="2" borderId="0" xfId="0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6" fontId="4" fillId="2" borderId="0" xfId="0" applyNumberFormat="1" applyFont="1" applyFill="1"/>
    <xf numFmtId="9" fontId="4" fillId="2" borderId="0" xfId="2" applyFont="1" applyFill="1"/>
    <xf numFmtId="9" fontId="4" fillId="2" borderId="0" xfId="0" applyNumberFormat="1" applyFont="1" applyFill="1"/>
    <xf numFmtId="0" fontId="4" fillId="4" borderId="0" xfId="0" applyFont="1" applyFill="1"/>
    <xf numFmtId="165" fontId="4" fillId="4" borderId="0" xfId="0" applyNumberFormat="1" applyFont="1" applyFill="1"/>
    <xf numFmtId="0" fontId="8" fillId="4" borderId="0" xfId="0" applyFont="1" applyFill="1"/>
    <xf numFmtId="165" fontId="9" fillId="4" borderId="0" xfId="0" applyNumberFormat="1" applyFont="1" applyFill="1" applyAlignment="1">
      <alignment horizontal="right"/>
    </xf>
    <xf numFmtId="0" fontId="8" fillId="2" borderId="5" xfId="0" applyFont="1" applyFill="1" applyBorder="1"/>
    <xf numFmtId="0" fontId="7" fillId="2" borderId="6" xfId="0" applyFont="1" applyFill="1" applyBorder="1"/>
    <xf numFmtId="165" fontId="7" fillId="2" borderId="6" xfId="0" applyNumberFormat="1" applyFont="1" applyFill="1" applyBorder="1"/>
    <xf numFmtId="9" fontId="9" fillId="4" borderId="0" xfId="0" applyNumberFormat="1" applyFont="1" applyFill="1"/>
    <xf numFmtId="9" fontId="9" fillId="4" borderId="0" xfId="2" applyFont="1" applyFill="1"/>
    <xf numFmtId="0" fontId="9" fillId="4" borderId="0" xfId="0" applyFont="1" applyFill="1"/>
    <xf numFmtId="0" fontId="4" fillId="2" borderId="7" xfId="0" applyFont="1" applyFill="1" applyBorder="1"/>
    <xf numFmtId="165" fontId="4" fillId="2" borderId="7" xfId="0" applyNumberFormat="1" applyFont="1" applyFill="1" applyBorder="1"/>
    <xf numFmtId="165" fontId="8" fillId="2" borderId="5" xfId="0" applyNumberFormat="1" applyFont="1" applyFill="1" applyBorder="1"/>
    <xf numFmtId="166" fontId="4" fillId="2" borderId="7" xfId="1" applyNumberFormat="1" applyFont="1" applyFill="1" applyBorder="1" applyAlignment="1">
      <alignment horizontal="right"/>
    </xf>
    <xf numFmtId="9" fontId="4" fillId="2" borderId="7" xfId="0" applyNumberFormat="1" applyFont="1" applyFill="1" applyBorder="1"/>
    <xf numFmtId="9" fontId="10" fillId="2" borderId="7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3" fontId="4" fillId="2" borderId="0" xfId="0" applyNumberFormat="1" applyFont="1" applyFill="1"/>
    <xf numFmtId="0" fontId="4" fillId="2" borderId="0" xfId="0" applyFont="1" applyFill="1" applyBorder="1"/>
    <xf numFmtId="0" fontId="6" fillId="2" borderId="0" xfId="0" applyFont="1" applyFill="1" applyBorder="1"/>
    <xf numFmtId="9" fontId="11" fillId="2" borderId="7" xfId="0" applyNumberFormat="1" applyFont="1" applyFill="1" applyBorder="1" applyAlignment="1">
      <alignment horizontal="right"/>
    </xf>
    <xf numFmtId="0" fontId="12" fillId="2" borderId="0" xfId="0" applyFont="1" applyFill="1"/>
    <xf numFmtId="165" fontId="12" fillId="2" borderId="0" xfId="0" applyNumberFormat="1" applyFont="1" applyFill="1"/>
    <xf numFmtId="0" fontId="13" fillId="2" borderId="0" xfId="0" applyFont="1" applyFill="1"/>
    <xf numFmtId="165" fontId="4" fillId="2" borderId="0" xfId="0" applyNumberFormat="1" applyFont="1" applyFill="1" applyBorder="1"/>
    <xf numFmtId="9" fontId="4" fillId="4" borderId="0" xfId="0" applyNumberFormat="1" applyFont="1" applyFill="1"/>
    <xf numFmtId="0" fontId="14" fillId="3" borderId="0" xfId="0" applyFont="1" applyFill="1"/>
    <xf numFmtId="167" fontId="14" fillId="3" borderId="0" xfId="0" applyNumberFormat="1" applyFont="1" applyFill="1"/>
    <xf numFmtId="0" fontId="13" fillId="4" borderId="0" xfId="0" applyFont="1" applyFill="1"/>
    <xf numFmtId="166" fontId="4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right"/>
    </xf>
    <xf numFmtId="167" fontId="4" fillId="2" borderId="8" xfId="2" applyNumberFormat="1" applyFont="1" applyFill="1" applyBorder="1"/>
    <xf numFmtId="167" fontId="15" fillId="2" borderId="0" xfId="0" applyNumberFormat="1" applyFont="1" applyFill="1"/>
    <xf numFmtId="0" fontId="16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>
      <selection activeCell="B1" sqref="B1"/>
    </sheetView>
  </sheetViews>
  <sheetFormatPr defaultRowHeight="12" x14ac:dyDescent="0.2"/>
  <cols>
    <col min="1" max="1" width="2" style="3" customWidth="1"/>
    <col min="2" max="2" width="27.28515625" style="3" bestFit="1" customWidth="1"/>
    <col min="3" max="3" width="12.7109375" style="3" bestFit="1" customWidth="1"/>
    <col min="4" max="11" width="9.140625" style="3"/>
    <col min="12" max="12" width="26.42578125" style="3" customWidth="1"/>
    <col min="13" max="13" width="13.85546875" style="3" bestFit="1" customWidth="1"/>
    <col min="14" max="16384" width="9.140625" style="3"/>
  </cols>
  <sheetData>
    <row r="1" spans="1:13" s="1" customFormat="1" ht="15.75" x14ac:dyDescent="0.25">
      <c r="A1" s="1" t="s">
        <v>43</v>
      </c>
      <c r="B1" s="2" t="s">
        <v>42</v>
      </c>
    </row>
    <row r="3" spans="1:13" x14ac:dyDescent="0.2">
      <c r="C3" s="4"/>
      <c r="D3" s="46" t="s">
        <v>23</v>
      </c>
      <c r="E3" s="47"/>
      <c r="F3" s="47"/>
      <c r="G3" s="47"/>
      <c r="H3" s="48"/>
    </row>
    <row r="4" spans="1:13" ht="19.5" customHeight="1" thickBot="1" x14ac:dyDescent="0.25">
      <c r="B4" s="5" t="s">
        <v>13</v>
      </c>
      <c r="C4" s="6">
        <v>2016</v>
      </c>
      <c r="D4" s="6">
        <v>2017</v>
      </c>
      <c r="E4" s="6">
        <v>2018</v>
      </c>
      <c r="F4" s="6">
        <v>2019</v>
      </c>
      <c r="G4" s="6">
        <v>2020</v>
      </c>
      <c r="H4" s="6">
        <v>2021</v>
      </c>
      <c r="L4" s="5" t="s">
        <v>14</v>
      </c>
    </row>
    <row r="5" spans="1:13" x14ac:dyDescent="0.2">
      <c r="B5" s="22" t="s">
        <v>0</v>
      </c>
      <c r="C5" s="4">
        <v>3850</v>
      </c>
      <c r="D5" s="4">
        <f>C5*(1+D17)</f>
        <v>4119.5</v>
      </c>
      <c r="E5" s="4">
        <f t="shared" ref="E5:H5" si="0">D5*(1+E17)</f>
        <v>4407.8650000000007</v>
      </c>
      <c r="F5" s="4">
        <f t="shared" si="0"/>
        <v>4716.4155500000006</v>
      </c>
      <c r="G5" s="4">
        <f t="shared" si="0"/>
        <v>5046.5646385000009</v>
      </c>
      <c r="H5" s="4">
        <f t="shared" si="0"/>
        <v>5399.8241631950013</v>
      </c>
      <c r="L5" s="22" t="s">
        <v>15</v>
      </c>
      <c r="M5" s="25">
        <f>M7/M6</f>
        <v>5.6538461538461542</v>
      </c>
    </row>
    <row r="6" spans="1:13" x14ac:dyDescent="0.2">
      <c r="B6" s="3" t="s">
        <v>1</v>
      </c>
      <c r="C6" s="4">
        <v>-1230</v>
      </c>
      <c r="D6" s="4">
        <f>D18*D5</f>
        <v>-1235.8499999999999</v>
      </c>
      <c r="E6" s="4">
        <f t="shared" ref="E6:H6" si="1">E18*E5</f>
        <v>-1322.3595000000003</v>
      </c>
      <c r="F6" s="4">
        <f t="shared" si="1"/>
        <v>-1414.9246650000002</v>
      </c>
      <c r="G6" s="4">
        <f t="shared" si="1"/>
        <v>-1513.9693915500002</v>
      </c>
      <c r="H6" s="4">
        <f t="shared" si="1"/>
        <v>-1619.9472489585003</v>
      </c>
      <c r="L6" s="3" t="s">
        <v>44</v>
      </c>
      <c r="M6" s="7">
        <v>1300</v>
      </c>
    </row>
    <row r="7" spans="1:13" x14ac:dyDescent="0.2">
      <c r="B7" s="3" t="s">
        <v>2</v>
      </c>
      <c r="C7" s="4">
        <f>C5+C6</f>
        <v>2620</v>
      </c>
      <c r="D7" s="4">
        <f>D5+D6</f>
        <v>2883.65</v>
      </c>
      <c r="E7" s="4">
        <f t="shared" ref="E7:G7" si="2">E5+E6</f>
        <v>3085.5055000000002</v>
      </c>
      <c r="F7" s="4">
        <f t="shared" si="2"/>
        <v>3301.4908850000002</v>
      </c>
      <c r="G7" s="4">
        <f t="shared" si="2"/>
        <v>3532.5952469500007</v>
      </c>
      <c r="H7" s="4">
        <f>H5+H6</f>
        <v>3779.8769142365009</v>
      </c>
      <c r="L7" s="3" t="s">
        <v>16</v>
      </c>
      <c r="M7" s="8">
        <v>7350</v>
      </c>
    </row>
    <row r="8" spans="1:13" x14ac:dyDescent="0.2">
      <c r="B8" s="3" t="s">
        <v>9</v>
      </c>
      <c r="C8" s="4">
        <v>-890</v>
      </c>
      <c r="D8" s="4">
        <f>D19*D5</f>
        <v>-865.09499999999991</v>
      </c>
      <c r="E8" s="4">
        <f t="shared" ref="E8:H8" si="3">E19*E5</f>
        <v>-925.65165000000013</v>
      </c>
      <c r="F8" s="4">
        <f t="shared" si="3"/>
        <v>-990.44726550000007</v>
      </c>
      <c r="G8" s="4">
        <f t="shared" si="3"/>
        <v>-1059.7785740850002</v>
      </c>
      <c r="H8" s="4">
        <f t="shared" si="3"/>
        <v>-1133.9630742709503</v>
      </c>
      <c r="L8" s="3" t="s">
        <v>17</v>
      </c>
      <c r="M8" s="8">
        <v>5120</v>
      </c>
    </row>
    <row r="9" spans="1:13" x14ac:dyDescent="0.2">
      <c r="B9" s="3" t="s">
        <v>3</v>
      </c>
      <c r="C9" s="4">
        <f>C7+C8</f>
        <v>1730</v>
      </c>
      <c r="D9" s="4">
        <f>D7+D8</f>
        <v>2018.5550000000003</v>
      </c>
      <c r="E9" s="4">
        <f t="shared" ref="E9:H9" si="4">E7+E8</f>
        <v>2159.85385</v>
      </c>
      <c r="F9" s="4">
        <f t="shared" si="4"/>
        <v>2311.0436195000002</v>
      </c>
      <c r="G9" s="4">
        <f t="shared" si="4"/>
        <v>2472.8166728650003</v>
      </c>
      <c r="H9" s="4">
        <f t="shared" si="4"/>
        <v>2645.9138399655503</v>
      </c>
      <c r="L9" s="3" t="s">
        <v>39</v>
      </c>
      <c r="M9" s="4">
        <f>M7+M8</f>
        <v>12470</v>
      </c>
    </row>
    <row r="10" spans="1:13" x14ac:dyDescent="0.2">
      <c r="B10" s="3" t="s">
        <v>4</v>
      </c>
      <c r="C10" s="4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  <c r="L10" s="3" t="s">
        <v>18</v>
      </c>
      <c r="M10" s="4">
        <f>C9</f>
        <v>1730</v>
      </c>
    </row>
    <row r="11" spans="1:13" x14ac:dyDescent="0.2">
      <c r="B11" s="3" t="s">
        <v>5</v>
      </c>
      <c r="C11" s="4">
        <f>C9+C10</f>
        <v>1430</v>
      </c>
      <c r="D11" s="4">
        <f>D9+D10</f>
        <v>1698.5550000000003</v>
      </c>
      <c r="E11" s="4">
        <f t="shared" ref="E11:H11" si="5">E9+E10</f>
        <v>1839.85385</v>
      </c>
      <c r="F11" s="4">
        <f t="shared" si="5"/>
        <v>1991.0436195000002</v>
      </c>
      <c r="G11" s="4">
        <f t="shared" si="5"/>
        <v>2152.8166728650003</v>
      </c>
      <c r="H11" s="4">
        <f t="shared" si="5"/>
        <v>2325.9138399655503</v>
      </c>
      <c r="L11" s="3" t="s">
        <v>19</v>
      </c>
      <c r="M11" s="9">
        <f>M9/M10</f>
        <v>7.2080924855491331</v>
      </c>
    </row>
    <row r="12" spans="1:13" x14ac:dyDescent="0.2">
      <c r="B12" s="3" t="s">
        <v>6</v>
      </c>
      <c r="C12" s="4">
        <v>-250</v>
      </c>
      <c r="D12" s="4">
        <f>D34+D35</f>
        <v>-683.35</v>
      </c>
      <c r="E12" s="4">
        <f t="shared" ref="E12:H12" si="6">E34+E35</f>
        <v>-631.61487</v>
      </c>
      <c r="F12" s="4">
        <f t="shared" si="6"/>
        <v>-568.86798161999991</v>
      </c>
      <c r="G12" s="4">
        <f t="shared" si="6"/>
        <v>-493.92465501371993</v>
      </c>
      <c r="H12" s="4">
        <f t="shared" si="6"/>
        <v>-405.49410676709823</v>
      </c>
      <c r="L12" s="3" t="s">
        <v>20</v>
      </c>
      <c r="M12" s="10">
        <v>0.2</v>
      </c>
    </row>
    <row r="13" spans="1:13" x14ac:dyDescent="0.2">
      <c r="B13" s="3" t="s">
        <v>21</v>
      </c>
      <c r="C13" s="4">
        <f t="shared" ref="C13" si="7">C11+C12</f>
        <v>1180</v>
      </c>
      <c r="D13" s="4">
        <f>D11+D12</f>
        <v>1015.2050000000003</v>
      </c>
      <c r="E13" s="4">
        <f t="shared" ref="E13:H13" si="8">E11+E12</f>
        <v>1208.2389800000001</v>
      </c>
      <c r="F13" s="4">
        <f t="shared" si="8"/>
        <v>1422.1756378800003</v>
      </c>
      <c r="G13" s="4">
        <f t="shared" si="8"/>
        <v>1658.8920178512803</v>
      </c>
      <c r="H13" s="4">
        <f t="shared" si="8"/>
        <v>1920.4197331984521</v>
      </c>
    </row>
    <row r="14" spans="1:13" ht="12.75" thickBot="1" x14ac:dyDescent="0.25">
      <c r="B14" s="3" t="s">
        <v>7</v>
      </c>
      <c r="C14" s="4">
        <f>C13*M12*-1</f>
        <v>-236</v>
      </c>
      <c r="D14" s="4">
        <f>-$M$12*D13</f>
        <v>-203.04100000000005</v>
      </c>
      <c r="E14" s="4">
        <f t="shared" ref="E14:H14" si="9">-$M$12*E13</f>
        <v>-241.64779600000003</v>
      </c>
      <c r="F14" s="4">
        <f t="shared" si="9"/>
        <v>-284.43512757600007</v>
      </c>
      <c r="G14" s="4">
        <f t="shared" si="9"/>
        <v>-331.7784035702561</v>
      </c>
      <c r="H14" s="4">
        <f t="shared" si="9"/>
        <v>-384.08394663969045</v>
      </c>
      <c r="L14" s="5" t="s">
        <v>31</v>
      </c>
    </row>
    <row r="15" spans="1:13" ht="12.75" thickBot="1" x14ac:dyDescent="0.25">
      <c r="B15" s="17" t="s">
        <v>8</v>
      </c>
      <c r="C15" s="18">
        <f>C13+C14</f>
        <v>944</v>
      </c>
      <c r="D15" s="18">
        <f>D13+D14</f>
        <v>812.16400000000021</v>
      </c>
      <c r="E15" s="18">
        <f t="shared" ref="E15:H15" si="10">E13+E14</f>
        <v>966.59118400000011</v>
      </c>
      <c r="F15" s="18">
        <f t="shared" si="10"/>
        <v>1137.7405103040003</v>
      </c>
      <c r="G15" s="18">
        <f t="shared" si="10"/>
        <v>1327.1136142810242</v>
      </c>
      <c r="H15" s="18">
        <f t="shared" si="10"/>
        <v>1536.3357865587618</v>
      </c>
      <c r="L15" s="22"/>
      <c r="M15" s="27" t="s">
        <v>29</v>
      </c>
    </row>
    <row r="16" spans="1:13" x14ac:dyDescent="0.2">
      <c r="B16" s="14" t="s">
        <v>24</v>
      </c>
      <c r="C16" s="13"/>
      <c r="D16" s="12"/>
      <c r="E16" s="12"/>
      <c r="F16" s="12"/>
      <c r="G16" s="12"/>
      <c r="H16" s="12"/>
      <c r="L16" s="3" t="s">
        <v>22</v>
      </c>
      <c r="M16" s="9">
        <v>3</v>
      </c>
    </row>
    <row r="17" spans="2:13" x14ac:dyDescent="0.2">
      <c r="B17" s="21" t="s">
        <v>25</v>
      </c>
      <c r="C17" s="15" t="s">
        <v>26</v>
      </c>
      <c r="D17" s="19">
        <v>7.0000000000000007E-2</v>
      </c>
      <c r="E17" s="19">
        <f>D17</f>
        <v>7.0000000000000007E-2</v>
      </c>
      <c r="F17" s="19">
        <f t="shared" ref="F17:H20" si="11">E17</f>
        <v>7.0000000000000007E-2</v>
      </c>
      <c r="G17" s="19">
        <f t="shared" si="11"/>
        <v>7.0000000000000007E-2</v>
      </c>
      <c r="H17" s="19">
        <f t="shared" si="11"/>
        <v>7.0000000000000007E-2</v>
      </c>
      <c r="L17" s="3" t="s">
        <v>30</v>
      </c>
      <c r="M17" s="9">
        <v>3.5</v>
      </c>
    </row>
    <row r="18" spans="2:13" x14ac:dyDescent="0.2">
      <c r="B18" s="21" t="s">
        <v>27</v>
      </c>
      <c r="C18" s="20">
        <f>C6/C5</f>
        <v>-0.31948051948051948</v>
      </c>
      <c r="D18" s="19">
        <v>-0.3</v>
      </c>
      <c r="E18" s="19">
        <f>D18</f>
        <v>-0.3</v>
      </c>
      <c r="F18" s="19">
        <f t="shared" si="11"/>
        <v>-0.3</v>
      </c>
      <c r="G18" s="19">
        <f t="shared" si="11"/>
        <v>-0.3</v>
      </c>
      <c r="H18" s="19">
        <f t="shared" si="11"/>
        <v>-0.3</v>
      </c>
      <c r="M18" s="28" t="s">
        <v>32</v>
      </c>
    </row>
    <row r="19" spans="2:13" x14ac:dyDescent="0.2">
      <c r="B19" s="21" t="s">
        <v>28</v>
      </c>
      <c r="C19" s="20">
        <f>C8/C5</f>
        <v>-0.23116883116883116</v>
      </c>
      <c r="D19" s="19">
        <v>-0.21</v>
      </c>
      <c r="E19" s="19">
        <f>D19</f>
        <v>-0.21</v>
      </c>
      <c r="F19" s="19">
        <f t="shared" si="11"/>
        <v>-0.21</v>
      </c>
      <c r="G19" s="19">
        <f t="shared" si="11"/>
        <v>-0.21</v>
      </c>
      <c r="H19" s="19">
        <f t="shared" si="11"/>
        <v>-0.21</v>
      </c>
      <c r="L19" s="3" t="s">
        <v>22</v>
      </c>
      <c r="M19" s="11">
        <v>0.05</v>
      </c>
    </row>
    <row r="20" spans="2:13" x14ac:dyDescent="0.2">
      <c r="B20" s="21" t="s">
        <v>38</v>
      </c>
      <c r="C20" s="20">
        <f t="shared" ref="C20" si="12">C9/C5</f>
        <v>0.44935064935064933</v>
      </c>
      <c r="D20" s="20">
        <v>0.49</v>
      </c>
      <c r="E20" s="20">
        <f>D20</f>
        <v>0.49</v>
      </c>
      <c r="F20" s="20">
        <f t="shared" si="11"/>
        <v>0.49</v>
      </c>
      <c r="G20" s="20">
        <f t="shared" si="11"/>
        <v>0.49</v>
      </c>
      <c r="H20" s="20">
        <f t="shared" si="11"/>
        <v>0.49</v>
      </c>
      <c r="L20" s="3" t="s">
        <v>30</v>
      </c>
      <c r="M20" s="11">
        <v>7.0000000000000007E-2</v>
      </c>
    </row>
    <row r="22" spans="2:13" ht="12.75" thickBot="1" x14ac:dyDescent="0.25">
      <c r="B22" s="5" t="s">
        <v>12</v>
      </c>
      <c r="L22" s="31" t="s">
        <v>45</v>
      </c>
      <c r="M22" s="30"/>
    </row>
    <row r="23" spans="2:13" x14ac:dyDescent="0.2">
      <c r="B23" s="22" t="s">
        <v>8</v>
      </c>
      <c r="C23" s="23">
        <f t="shared" ref="C23" si="13">C15</f>
        <v>944</v>
      </c>
      <c r="D23" s="23">
        <f>D15</f>
        <v>812.16400000000021</v>
      </c>
      <c r="E23" s="23">
        <f>E15</f>
        <v>966.59118400000011</v>
      </c>
      <c r="F23" s="23">
        <f>F15</f>
        <v>1137.7405103040003</v>
      </c>
      <c r="G23" s="23">
        <f t="shared" ref="G23:H23" si="14">G15</f>
        <v>1327.1136142810242</v>
      </c>
      <c r="H23" s="23">
        <f t="shared" si="14"/>
        <v>1536.3357865587618</v>
      </c>
      <c r="L23" s="22" t="s">
        <v>46</v>
      </c>
      <c r="M23" s="32">
        <v>0.3</v>
      </c>
    </row>
    <row r="24" spans="2:13" x14ac:dyDescent="0.2">
      <c r="B24" s="3" t="s">
        <v>36</v>
      </c>
      <c r="C24" s="4">
        <f>-C10</f>
        <v>300</v>
      </c>
      <c r="D24" s="4">
        <f>-D10</f>
        <v>320</v>
      </c>
      <c r="E24" s="4">
        <f>-E10</f>
        <v>320</v>
      </c>
      <c r="F24" s="4">
        <f>-F10</f>
        <v>320</v>
      </c>
      <c r="G24" s="4">
        <f t="shared" ref="G24:H24" si="15">-G10</f>
        <v>320</v>
      </c>
      <c r="H24" s="4">
        <f t="shared" si="15"/>
        <v>320</v>
      </c>
      <c r="L24" s="30" t="s">
        <v>47</v>
      </c>
      <c r="M24" s="8">
        <f>M7*(1+M23)</f>
        <v>9555</v>
      </c>
    </row>
    <row r="25" spans="2:13" x14ac:dyDescent="0.2">
      <c r="B25" s="3" t="s">
        <v>10</v>
      </c>
      <c r="C25" s="4">
        <v>-50</v>
      </c>
      <c r="D25" s="4">
        <f>1%*D5</f>
        <v>41.195</v>
      </c>
      <c r="E25" s="4">
        <f>1%*E5</f>
        <v>44.07865000000001</v>
      </c>
      <c r="F25" s="4">
        <f>1%*F5</f>
        <v>47.164155500000007</v>
      </c>
      <c r="G25" s="4">
        <f t="shared" ref="G25:H25" si="16">1%*G5</f>
        <v>50.465646385000014</v>
      </c>
      <c r="H25" s="4">
        <f t="shared" si="16"/>
        <v>53.998241631950016</v>
      </c>
      <c r="L25" s="3" t="s">
        <v>48</v>
      </c>
      <c r="M25" s="8">
        <f>M24+M8</f>
        <v>14675</v>
      </c>
    </row>
    <row r="26" spans="2:13" x14ac:dyDescent="0.2">
      <c r="B26" s="3" t="s">
        <v>11</v>
      </c>
      <c r="C26" s="4">
        <f t="shared" ref="C26" si="17">C10</f>
        <v>-300</v>
      </c>
      <c r="D26" s="4">
        <f>D10</f>
        <v>-320</v>
      </c>
      <c r="E26" s="4">
        <f>E10</f>
        <v>-320</v>
      </c>
      <c r="F26" s="4">
        <f>F10</f>
        <v>-320</v>
      </c>
      <c r="G26" s="4">
        <f t="shared" ref="G26:H26" si="18">G10</f>
        <v>-320</v>
      </c>
      <c r="H26" s="4">
        <f t="shared" si="18"/>
        <v>-320</v>
      </c>
      <c r="L26" s="3" t="s">
        <v>40</v>
      </c>
      <c r="M26" s="29"/>
    </row>
    <row r="27" spans="2:13" ht="12.75" thickBot="1" x14ac:dyDescent="0.25">
      <c r="B27" s="17" t="s">
        <v>33</v>
      </c>
      <c r="C27" s="18">
        <f t="shared" ref="C27" si="19">SUM(C23:C26)</f>
        <v>894</v>
      </c>
      <c r="D27" s="18">
        <f>SUM(D23:D26)</f>
        <v>853.35900000000015</v>
      </c>
      <c r="E27" s="18">
        <f>SUM(E23:E26)</f>
        <v>1010.669834</v>
      </c>
      <c r="F27" s="18">
        <f>SUM(F23:F26)</f>
        <v>1184.9046658040004</v>
      </c>
      <c r="G27" s="18">
        <f t="shared" ref="G27:H27" si="20">SUM(G23:G26)</f>
        <v>1377.5792606660243</v>
      </c>
      <c r="H27" s="18">
        <f t="shared" si="20"/>
        <v>1590.3340281907119</v>
      </c>
      <c r="L27" s="3" t="s">
        <v>22</v>
      </c>
      <c r="M27" s="29">
        <f>M10*M16</f>
        <v>5190</v>
      </c>
    </row>
    <row r="28" spans="2:13" x14ac:dyDescent="0.2">
      <c r="L28" s="3" t="s">
        <v>30</v>
      </c>
      <c r="M28" s="29">
        <f>M10*M17</f>
        <v>6055</v>
      </c>
    </row>
    <row r="29" spans="2:13" x14ac:dyDescent="0.2">
      <c r="B29" s="35"/>
      <c r="L29" s="16" t="s">
        <v>41</v>
      </c>
      <c r="M29" s="24">
        <f>M27+M28</f>
        <v>11245</v>
      </c>
    </row>
    <row r="30" spans="2:13" ht="12.75" thickBot="1" x14ac:dyDescent="0.25">
      <c r="B30" s="35" t="s">
        <v>50</v>
      </c>
    </row>
    <row r="31" spans="2:13" x14ac:dyDescent="0.2">
      <c r="B31" s="23" t="s">
        <v>51</v>
      </c>
      <c r="C31" s="23"/>
      <c r="D31" s="23">
        <f>M16*C9</f>
        <v>5190</v>
      </c>
      <c r="E31" s="23">
        <f>D31+D37</f>
        <v>4790</v>
      </c>
      <c r="F31" s="23">
        <f t="shared" ref="F31:H31" si="21">E31+E37</f>
        <v>4390</v>
      </c>
      <c r="G31" s="23">
        <f t="shared" si="21"/>
        <v>3990</v>
      </c>
      <c r="H31" s="23">
        <f t="shared" si="21"/>
        <v>3590</v>
      </c>
      <c r="L31" s="33" t="s">
        <v>49</v>
      </c>
      <c r="M31" s="34">
        <f>M25-M29</f>
        <v>3430</v>
      </c>
    </row>
    <row r="32" spans="2:13" x14ac:dyDescent="0.2">
      <c r="B32" s="3" t="s">
        <v>52</v>
      </c>
      <c r="C32" s="36"/>
      <c r="D32" s="36">
        <f>M17*C9</f>
        <v>6055</v>
      </c>
      <c r="E32" s="36">
        <f>D32+D38</f>
        <v>5601.6409999999996</v>
      </c>
      <c r="F32" s="36">
        <f t="shared" ref="F32:H32" si="22">E32+E38</f>
        <v>4990.9711659999994</v>
      </c>
      <c r="G32" s="36">
        <f t="shared" si="22"/>
        <v>4206.0665001959987</v>
      </c>
      <c r="H32" s="36">
        <f t="shared" si="22"/>
        <v>3228.4872395299744</v>
      </c>
    </row>
    <row r="33" spans="2:13" ht="12.75" thickBot="1" x14ac:dyDescent="0.25">
      <c r="C33" s="36"/>
      <c r="D33" s="36"/>
      <c r="E33" s="36"/>
      <c r="F33" s="36"/>
      <c r="G33" s="36"/>
      <c r="H33" s="36"/>
      <c r="L33" s="5" t="s">
        <v>34</v>
      </c>
    </row>
    <row r="34" spans="2:13" x14ac:dyDescent="0.2">
      <c r="B34" s="3" t="s">
        <v>53</v>
      </c>
      <c r="C34" s="36"/>
      <c r="D34" s="36">
        <f>-$M$19*D31</f>
        <v>-259.5</v>
      </c>
      <c r="E34" s="36">
        <f>-$M$19*E31</f>
        <v>-239.5</v>
      </c>
      <c r="F34" s="36">
        <f>-$M$19*F31</f>
        <v>-219.5</v>
      </c>
      <c r="G34" s="36">
        <f t="shared" ref="G34:H34" si="23">-$M$19*G31</f>
        <v>-199.5</v>
      </c>
      <c r="H34" s="36">
        <f t="shared" si="23"/>
        <v>-179.5</v>
      </c>
      <c r="L34" s="22" t="s">
        <v>35</v>
      </c>
      <c r="M34" s="26"/>
    </row>
    <row r="35" spans="2:13" x14ac:dyDescent="0.2">
      <c r="B35" s="3" t="s">
        <v>54</v>
      </c>
      <c r="C35" s="36"/>
      <c r="D35" s="36">
        <f>-$M$20*D32</f>
        <v>-423.85</v>
      </c>
      <c r="E35" s="36">
        <f>-$M$20*E32</f>
        <v>-392.11487</v>
      </c>
      <c r="F35" s="36">
        <f>-$M$20*F32</f>
        <v>-349.36798161999997</v>
      </c>
      <c r="G35" s="36">
        <f t="shared" ref="G35:H35" si="24">-$M$20*G32</f>
        <v>-294.42465501371993</v>
      </c>
      <c r="H35" s="36">
        <f t="shared" si="24"/>
        <v>-225.99410676709823</v>
      </c>
      <c r="L35" s="3" t="s">
        <v>37</v>
      </c>
      <c r="M35" s="11"/>
    </row>
    <row r="36" spans="2:13" x14ac:dyDescent="0.2">
      <c r="C36" s="36"/>
      <c r="D36" s="36"/>
      <c r="E36" s="36"/>
      <c r="F36" s="36"/>
      <c r="G36" s="36"/>
      <c r="H36" s="36"/>
    </row>
    <row r="37" spans="2:13" x14ac:dyDescent="0.2">
      <c r="B37" s="3" t="s">
        <v>55</v>
      </c>
      <c r="D37" s="3">
        <v>-400</v>
      </c>
      <c r="E37" s="3">
        <v>-400</v>
      </c>
      <c r="F37" s="3">
        <v>-400</v>
      </c>
      <c r="G37" s="3">
        <v>-400</v>
      </c>
      <c r="H37" s="3">
        <v>-400</v>
      </c>
    </row>
    <row r="38" spans="2:13" x14ac:dyDescent="0.2">
      <c r="B38" s="3" t="s">
        <v>56</v>
      </c>
      <c r="D38" s="4">
        <f>IF(D27&gt;400, -(D27+D37), 0)</f>
        <v>-453.35900000000015</v>
      </c>
      <c r="E38" s="4">
        <f>IF(E27&gt;400, -(E27+E37), 0)</f>
        <v>-610.66983400000004</v>
      </c>
      <c r="F38" s="4">
        <f>IF(F27&gt;400, -(F27+F37), 0)</f>
        <v>-784.90466580400039</v>
      </c>
      <c r="G38" s="4">
        <f t="shared" ref="G38:H38" si="25">IF(G27&gt;400, -(G27+G37), 0)</f>
        <v>-977.57926066602431</v>
      </c>
      <c r="H38" s="4">
        <f t="shared" si="25"/>
        <v>-1190.3340281907119</v>
      </c>
    </row>
    <row r="40" spans="2:13" x14ac:dyDescent="0.2">
      <c r="B40" s="40" t="s">
        <v>57</v>
      </c>
      <c r="C40" s="13"/>
      <c r="D40" s="12"/>
      <c r="E40" s="12"/>
      <c r="F40" s="12"/>
      <c r="G40" s="12"/>
      <c r="H40" s="12"/>
    </row>
    <row r="41" spans="2:13" x14ac:dyDescent="0.2">
      <c r="B41" s="12" t="s">
        <v>22</v>
      </c>
      <c r="C41" s="13">
        <f>H31+H37</f>
        <v>3190</v>
      </c>
      <c r="D41" s="12"/>
      <c r="E41" s="12"/>
      <c r="F41" s="12"/>
      <c r="G41" s="12"/>
      <c r="H41" s="12"/>
    </row>
    <row r="42" spans="2:13" x14ac:dyDescent="0.2">
      <c r="B42" s="12" t="s">
        <v>30</v>
      </c>
      <c r="C42" s="13">
        <f>H32+H38</f>
        <v>2038.1532113392625</v>
      </c>
      <c r="D42" s="12"/>
      <c r="E42" s="12"/>
      <c r="F42" s="12"/>
      <c r="G42" s="12"/>
      <c r="H42" s="12"/>
    </row>
    <row r="43" spans="2:13" x14ac:dyDescent="0.2">
      <c r="B43" s="12"/>
      <c r="C43" s="12"/>
      <c r="D43" s="12"/>
      <c r="E43" s="12"/>
      <c r="F43" s="12"/>
      <c r="G43" s="12"/>
      <c r="H43" s="12"/>
    </row>
    <row r="44" spans="2:13" x14ac:dyDescent="0.2">
      <c r="B44" s="12" t="s">
        <v>62</v>
      </c>
      <c r="C44" s="13">
        <f>M11*H9</f>
        <v>19071.991667266135</v>
      </c>
      <c r="D44" s="12"/>
      <c r="E44" s="12"/>
      <c r="F44" s="12"/>
      <c r="G44" s="12"/>
      <c r="H44" s="12"/>
    </row>
    <row r="45" spans="2:13" x14ac:dyDescent="0.2">
      <c r="B45" s="12" t="s">
        <v>58</v>
      </c>
      <c r="C45" s="13">
        <f>-(C41+C42)</f>
        <v>-5228.1532113392623</v>
      </c>
      <c r="D45" s="12"/>
      <c r="E45" s="12"/>
      <c r="F45" s="12"/>
      <c r="G45" s="12"/>
      <c r="H45" s="12"/>
    </row>
    <row r="46" spans="2:13" x14ac:dyDescent="0.2">
      <c r="B46" s="12" t="s">
        <v>63</v>
      </c>
      <c r="C46" s="13">
        <f>C44+C45</f>
        <v>13843.838455926872</v>
      </c>
      <c r="D46" s="13"/>
      <c r="E46" s="12"/>
      <c r="F46" s="12"/>
      <c r="G46" s="12"/>
      <c r="H46" s="13"/>
      <c r="L46" s="9"/>
    </row>
    <row r="47" spans="2:13" x14ac:dyDescent="0.2">
      <c r="B47" s="12" t="s">
        <v>60</v>
      </c>
      <c r="C47" s="37"/>
      <c r="D47" s="13">
        <f>-M31</f>
        <v>-3430</v>
      </c>
      <c r="E47" s="12">
        <v>0</v>
      </c>
      <c r="F47" s="12">
        <v>0</v>
      </c>
      <c r="G47" s="12">
        <v>0</v>
      </c>
      <c r="H47" s="13">
        <f>C46</f>
        <v>13843.838455926872</v>
      </c>
      <c r="J47" s="35" t="s">
        <v>59</v>
      </c>
      <c r="L47" s="41">
        <f>C46/M31</f>
        <v>4.0361045061011289</v>
      </c>
    </row>
    <row r="48" spans="2:13" x14ac:dyDescent="0.2">
      <c r="B48" s="38" t="s">
        <v>61</v>
      </c>
      <c r="C48" s="39">
        <f>IRR(D47:H47)</f>
        <v>0.41739403490732485</v>
      </c>
      <c r="D48" s="38"/>
      <c r="E48" s="38"/>
      <c r="F48" s="38"/>
      <c r="G48" s="38"/>
      <c r="H48" s="38"/>
    </row>
    <row r="49" spans="3:8" x14ac:dyDescent="0.2">
      <c r="H49" s="3" t="s">
        <v>64</v>
      </c>
    </row>
    <row r="50" spans="3:8" x14ac:dyDescent="0.2">
      <c r="C50" s="42" t="s">
        <v>65</v>
      </c>
    </row>
    <row r="51" spans="3:8" x14ac:dyDescent="0.2">
      <c r="C51" s="44">
        <f>C48</f>
        <v>0.41739403490732485</v>
      </c>
      <c r="D51" s="3">
        <v>6.8</v>
      </c>
      <c r="E51" s="3">
        <v>6.4</v>
      </c>
      <c r="F51" s="3">
        <v>6</v>
      </c>
      <c r="G51" s="3">
        <v>5.7</v>
      </c>
    </row>
    <row r="52" spans="3:8" x14ac:dyDescent="0.2">
      <c r="C52" s="10">
        <v>0.06</v>
      </c>
      <c r="D52" s="43">
        <f t="dataTable" ref="D52:G55" dt2D="1" dtr="1" r1="M11" r2="D17"/>
        <v>0.35736867443812304</v>
      </c>
      <c r="E52" s="43">
        <v>0.3269294257756703</v>
      </c>
      <c r="F52" s="43">
        <v>0.29423828894953141</v>
      </c>
      <c r="G52" s="43">
        <v>0.26798730499324264</v>
      </c>
    </row>
    <row r="53" spans="3:8" x14ac:dyDescent="0.2">
      <c r="C53" s="10">
        <v>0.05</v>
      </c>
      <c r="D53" s="43">
        <v>0.32465327722763071</v>
      </c>
      <c r="E53" s="43">
        <v>0.29336220063934304</v>
      </c>
      <c r="F53" s="43">
        <v>0.25961947026429733</v>
      </c>
      <c r="G53" s="43">
        <v>0.23240811838632558</v>
      </c>
    </row>
    <row r="54" spans="3:8" x14ac:dyDescent="0.2">
      <c r="C54" s="10">
        <v>0.04</v>
      </c>
      <c r="D54" s="43">
        <v>0.29056986238908711</v>
      </c>
      <c r="E54" s="43">
        <v>0.25824515710286811</v>
      </c>
      <c r="F54" s="43">
        <v>0.2232176241590178</v>
      </c>
      <c r="G54" s="43">
        <v>0.19482341661234215</v>
      </c>
    </row>
    <row r="55" spans="3:8" x14ac:dyDescent="0.2">
      <c r="C55" s="10">
        <v>0.03</v>
      </c>
      <c r="D55" s="43">
        <v>0.25487615411548603</v>
      </c>
      <c r="E55" s="43">
        <v>0.22128522247135796</v>
      </c>
      <c r="F55" s="43">
        <v>0.18466877010067906</v>
      </c>
      <c r="G55" s="43">
        <v>0.15479569736260501</v>
      </c>
    </row>
    <row r="56" spans="3:8" x14ac:dyDescent="0.2">
      <c r="C56" s="10"/>
    </row>
    <row r="78" spans="14:14" x14ac:dyDescent="0.2">
      <c r="N78" s="45"/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2016-08-25T09:14:55Z</dcterms:created>
  <dcterms:modified xsi:type="dcterms:W3CDTF">2016-10-05T12:16:48Z</dcterms:modified>
</cp:coreProperties>
</file>