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4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G20" i="1"/>
  <c r="H20" i="1" s="1"/>
  <c r="F20" i="1"/>
  <c r="E20" i="1"/>
  <c r="G19" i="1"/>
  <c r="H19" i="1" s="1"/>
  <c r="F19" i="1"/>
  <c r="E19" i="1"/>
  <c r="G18" i="1"/>
  <c r="H18" i="1" s="1"/>
  <c r="F18" i="1"/>
  <c r="E18" i="1"/>
  <c r="F17" i="1"/>
  <c r="G17" i="1" s="1"/>
  <c r="H17" i="1" s="1"/>
  <c r="E17" i="1"/>
  <c r="D47" i="1" l="1"/>
  <c r="C41" i="1"/>
  <c r="H26" i="1" l="1"/>
  <c r="G26" i="1"/>
  <c r="H24" i="1"/>
  <c r="G24" i="1"/>
  <c r="G34" i="1"/>
  <c r="F26" i="1"/>
  <c r="F24" i="1"/>
  <c r="F34" i="1"/>
  <c r="E26" i="1"/>
  <c r="E24" i="1"/>
  <c r="E34" i="1"/>
  <c r="D34" i="1"/>
  <c r="F31" i="1"/>
  <c r="G31" i="1" s="1"/>
  <c r="H31" i="1" s="1"/>
  <c r="H34" i="1" s="1"/>
  <c r="E31" i="1"/>
  <c r="D26" i="1" l="1"/>
  <c r="D24" i="1"/>
  <c r="D12" i="1" l="1"/>
  <c r="D35" i="1"/>
  <c r="D32" i="1"/>
  <c r="D31" i="1"/>
  <c r="D5" i="1" l="1"/>
  <c r="D25" i="1" s="1"/>
  <c r="D8" i="1" l="1"/>
  <c r="E5" i="1"/>
  <c r="D6" i="1"/>
  <c r="D7" i="1" s="1"/>
  <c r="M24" i="1"/>
  <c r="M25" i="1" s="1"/>
  <c r="D9" i="1" l="1"/>
  <c r="D11" i="1" s="1"/>
  <c r="D13" i="1" s="1"/>
  <c r="D14" i="1"/>
  <c r="D15" i="1" s="1"/>
  <c r="D23" i="1" s="1"/>
  <c r="D27" i="1" s="1"/>
  <c r="D38" i="1" s="1"/>
  <c r="E32" i="1" s="1"/>
  <c r="E35" i="1" s="1"/>
  <c r="E12" i="1" s="1"/>
  <c r="E25" i="1"/>
  <c r="E8" i="1"/>
  <c r="E6" i="1"/>
  <c r="E7" i="1" s="1"/>
  <c r="F5" i="1"/>
  <c r="M28" i="1"/>
  <c r="M27" i="1"/>
  <c r="G5" i="1" l="1"/>
  <c r="F25" i="1"/>
  <c r="F6" i="1"/>
  <c r="F7" i="1" s="1"/>
  <c r="F8" i="1"/>
  <c r="E9" i="1"/>
  <c r="E11" i="1" s="1"/>
  <c r="E13" i="1" s="1"/>
  <c r="E14" i="1" s="1"/>
  <c r="E15" i="1" s="1"/>
  <c r="E23" i="1" s="1"/>
  <c r="E27" i="1" s="1"/>
  <c r="E38" i="1" s="1"/>
  <c r="F32" i="1" s="1"/>
  <c r="F35" i="1" s="1"/>
  <c r="F12" i="1" s="1"/>
  <c r="M29" i="1"/>
  <c r="M31" i="1" s="1"/>
  <c r="C26" i="1"/>
  <c r="C24" i="1"/>
  <c r="F9" i="1" l="1"/>
  <c r="F11" i="1" s="1"/>
  <c r="F13" i="1" s="1"/>
  <c r="F14" i="1" s="1"/>
  <c r="F15" i="1" s="1"/>
  <c r="F23" i="1" s="1"/>
  <c r="F27" i="1" s="1"/>
  <c r="F38" i="1" s="1"/>
  <c r="G32" i="1" s="1"/>
  <c r="G35" i="1" s="1"/>
  <c r="G12" i="1" s="1"/>
  <c r="H5" i="1"/>
  <c r="G25" i="1"/>
  <c r="G8" i="1"/>
  <c r="G6" i="1"/>
  <c r="G7" i="1" s="1"/>
  <c r="C18" i="1"/>
  <c r="G9" i="1" l="1"/>
  <c r="G11" i="1" s="1"/>
  <c r="G13" i="1" s="1"/>
  <c r="G14" i="1" s="1"/>
  <c r="G15" i="1" s="1"/>
  <c r="G23" i="1" s="1"/>
  <c r="G27" i="1" s="1"/>
  <c r="G38" i="1" s="1"/>
  <c r="H32" i="1" s="1"/>
  <c r="H25" i="1"/>
  <c r="H8" i="1"/>
  <c r="H6" i="1"/>
  <c r="H7" i="1" s="1"/>
  <c r="H9" i="1" s="1"/>
  <c r="C19" i="1"/>
  <c r="C7" i="1"/>
  <c r="C9" i="1" s="1"/>
  <c r="H11" i="1" l="1"/>
  <c r="C44" i="1"/>
  <c r="H35" i="1"/>
  <c r="H12" i="1" s="1"/>
  <c r="H13" i="1" s="1"/>
  <c r="H14" i="1" s="1"/>
  <c r="H15" i="1" s="1"/>
  <c r="H23" i="1" s="1"/>
  <c r="H27" i="1" s="1"/>
  <c r="H38" i="1" s="1"/>
  <c r="C42" i="1" s="1"/>
  <c r="C45" i="1" s="1"/>
  <c r="C46" i="1" s="1"/>
  <c r="C20" i="1"/>
  <c r="M10" i="1"/>
  <c r="C11" i="1"/>
  <c r="C13" i="1" s="1"/>
  <c r="C14" i="1" s="1"/>
  <c r="C15" i="1" s="1"/>
  <c r="C23" i="1" s="1"/>
  <c r="C27" i="1" s="1"/>
  <c r="H47" i="1" l="1"/>
  <c r="C48" i="1" s="1"/>
  <c r="L47" i="1"/>
  <c r="M5" i="1"/>
  <c r="M9" i="1"/>
</calcChain>
</file>

<file path=xl/sharedStrings.xml><?xml version="1.0" encoding="utf-8"?>
<sst xmlns="http://schemas.openxmlformats.org/spreadsheetml/2006/main" count="72" uniqueCount="65">
  <si>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</si>
  <si>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</si>
  <si>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</si>
  <si>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</si>
  <si>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</si>
  <si>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</si>
  <si>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</si>
  <si>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</si>
  <si>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</si>
  <si>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</si>
  <si>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</si>
  <si>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</si>
  <si>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</si>
  <si>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</si>
  <si>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</si>
  <si>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</si>
  <si>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</si>
  <si>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</si>
  <si>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</si>
  <si>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</si>
  <si>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</si>
  <si>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</si>
  <si>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</si>
  <si>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</si>
  <si>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</si>
  <si>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</si>
  <si>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</si>
  <si>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</si>
  <si>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</si>
  <si>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</si>
  <si>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</si>
  <si>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</si>
  <si>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</si>
  <si>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</si>
  <si>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</si>
  <si>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</si>
  <si>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</si>
  <si>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</si>
  <si>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</si>
  <si>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</si>
  <si>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</si>
  <si>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</si>
  <si>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</si>
  <si>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</si>
  <si>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</si>
  <si>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</si>
  <si>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</si>
  <si>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</si>
  <si>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</si>
  <si>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</si>
  <si>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</si>
  <si>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</si>
  <si>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</si>
  <si>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</si>
  <si>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</si>
  <si>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</si>
  <si>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</si>
  <si>
    <t>Outstanding at the end of 2021</t>
  </si>
  <si>
    <t>Net Debt at exit</t>
  </si>
  <si>
    <t>Cash-on-Cash ratio</t>
  </si>
  <si>
    <t>Investor Cash Flows</t>
  </si>
  <si>
    <t>IRR Equity</t>
  </si>
  <si>
    <t>Implied Enterprise Value at exit</t>
  </si>
  <si>
    <t>Implied Value at exit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</si>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</sst>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9" fontId="4" fillId="4" borderId="0" xfId="0" applyNumberFormat="1" applyFont="1" applyFill="1"/>
    <xf numFmtId="0" fontId="14" fillId="3" borderId="0" xfId="0" applyFont="1" applyFill="1"/>
    <xf numFmtId="167" fontId="14" fillId="3" borderId="0" xfId="0" applyNumberFormat="1" applyFont="1" applyFill="1"/>
    <xf numFmtId="0" fontId="13" fillId="4" borderId="0" xfId="0" applyFont="1" applyFill="1"/>
    <xf numFmtId="166" fontId="4" fillId="2" borderId="0" xfId="0" applyNumberFormat="1" applyFont="1" applyFill="1" applyAlignment="1">
      <alignment horizontal="left"/>
    </xf>
    <xf numFmtId="0" fontId="15" fillId="2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9" fontId="4" fillId="2" borderId="0" xfId="2" applyFont="1" applyFill="1" applyBorder="1"/>
    <xf numFmtId="167" fontId="4" fillId="2" borderId="0" xfId="2" applyNumberFormat="1" applyFont="1" applyFill="1" applyBorder="1"/>
    <xf numFmtId="167" fontId="16" fillId="2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31" workbookViewId="0">
      <selection activeCell="C48" sqref="C48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43" t="s">
        <v>23</v>
      </c>
      <c r="E3" s="44"/>
      <c r="F3" s="44"/>
      <c r="G3" s="44"/>
      <c r="H3" s="45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>
        <f t="shared" ref="E12:H12" si="6">E34+E35</f>
        <v>-631.61487</v>
      </c>
      <c r="F12" s="4">
        <f t="shared" si="6"/>
        <v>-568.86798161999991</v>
      </c>
      <c r="G12" s="4">
        <f t="shared" si="6"/>
        <v>-493.92465501371993</v>
      </c>
      <c r="H12" s="4">
        <f t="shared" si="6"/>
        <v>-405.49410676709823</v>
      </c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7">C11+C12</f>
        <v>1180</v>
      </c>
      <c r="D13" s="4">
        <f>D11+D12</f>
        <v>1015.2050000000003</v>
      </c>
      <c r="E13" s="4">
        <f t="shared" ref="E13:H13" si="8">E11+E12</f>
        <v>1208.2389800000001</v>
      </c>
      <c r="F13" s="4">
        <f t="shared" si="8"/>
        <v>1422.1756378800003</v>
      </c>
      <c r="G13" s="4">
        <f t="shared" si="8"/>
        <v>1658.8920178512803</v>
      </c>
      <c r="H13" s="4">
        <f t="shared" si="8"/>
        <v>1920.4197331984521</v>
      </c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>
        <f t="shared" ref="E14:H14" si="9">-$M$12*E13</f>
        <v>-241.64779600000003</v>
      </c>
      <c r="F14" s="4">
        <f t="shared" si="9"/>
        <v>-284.43512757600007</v>
      </c>
      <c r="G14" s="4">
        <f t="shared" si="9"/>
        <v>-331.7784035702561</v>
      </c>
      <c r="H14" s="4">
        <f t="shared" si="9"/>
        <v>-384.08394663969045</v>
      </c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>
        <f t="shared" ref="E15:H15" si="10">E13+E14</f>
        <v>966.59118400000011</v>
      </c>
      <c r="F15" s="18">
        <f t="shared" si="10"/>
        <v>1137.7405103040003</v>
      </c>
      <c r="G15" s="18">
        <f t="shared" si="10"/>
        <v>1327.1136142810242</v>
      </c>
      <c r="H15" s="18">
        <f t="shared" si="10"/>
        <v>1536.3357865587618</v>
      </c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11">E17</f>
        <v>7.0000000000000007E-2</v>
      </c>
      <c r="G17" s="19">
        <f t="shared" si="11"/>
        <v>7.0000000000000007E-2</v>
      </c>
      <c r="H17" s="19">
        <f t="shared" si="11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11"/>
        <v>-0.3</v>
      </c>
      <c r="G18" s="19">
        <f t="shared" si="11"/>
        <v>-0.3</v>
      </c>
      <c r="H18" s="19">
        <f t="shared" si="11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11"/>
        <v>-0.21</v>
      </c>
      <c r="G19" s="19">
        <f t="shared" si="11"/>
        <v>-0.21</v>
      </c>
      <c r="H19" s="19">
        <f t="shared" si="11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12">C9/C5</f>
        <v>0.44935064935064933</v>
      </c>
      <c r="D20" s="20">
        <v>0.49</v>
      </c>
      <c r="E20" s="20">
        <f>D20</f>
        <v>0.49</v>
      </c>
      <c r="F20" s="20">
        <f t="shared" si="11"/>
        <v>0.49</v>
      </c>
      <c r="G20" s="20">
        <f t="shared" si="11"/>
        <v>0.49</v>
      </c>
      <c r="H20" s="20">
        <f t="shared" si="11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13">C15</f>
        <v>944</v>
      </c>
      <c r="D23" s="23">
        <f>D15</f>
        <v>812.16400000000021</v>
      </c>
      <c r="E23" s="23">
        <f>E15</f>
        <v>966.59118400000011</v>
      </c>
      <c r="F23" s="23">
        <f>F15</f>
        <v>1137.7405103040003</v>
      </c>
      <c r="G23" s="23">
        <f t="shared" ref="G23:H23" si="14">G15</f>
        <v>1327.1136142810242</v>
      </c>
      <c r="H23" s="23">
        <f t="shared" si="14"/>
        <v>1536.3357865587618</v>
      </c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>
        <f>-E10</f>
        <v>320</v>
      </c>
      <c r="F24" s="4">
        <f>-F10</f>
        <v>320</v>
      </c>
      <c r="G24" s="4">
        <f t="shared" ref="G24:H24" si="15">-G10</f>
        <v>320</v>
      </c>
      <c r="H24" s="4">
        <f t="shared" si="15"/>
        <v>320</v>
      </c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 t="shared" ref="G25:H25" si="16">1%*G5</f>
        <v>50.465646385000014</v>
      </c>
      <c r="H25" s="4">
        <f t="shared" si="16"/>
        <v>53.998241631950016</v>
      </c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7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 t="shared" ref="G26:H26" si="18">G10</f>
        <v>-320</v>
      </c>
      <c r="H26" s="4">
        <f t="shared" si="18"/>
        <v>-320</v>
      </c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9">SUM(C23:C26)</f>
        <v>894</v>
      </c>
      <c r="D27" s="18">
        <f>SUM(D23:D26)</f>
        <v>853.35900000000015</v>
      </c>
      <c r="E27" s="18">
        <f>SUM(E23:E26)</f>
        <v>1010.669834</v>
      </c>
      <c r="F27" s="18">
        <f>SUM(F23:F26)</f>
        <v>1184.9046658040004</v>
      </c>
      <c r="G27" s="18">
        <f t="shared" ref="G27:H27" si="20">SUM(G23:G26)</f>
        <v>1377.5792606660243</v>
      </c>
      <c r="H27" s="18">
        <f t="shared" si="20"/>
        <v>1590.3340281907119</v>
      </c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>
        <f>D31+D37</f>
        <v>4790</v>
      </c>
      <c r="F31" s="23">
        <f t="shared" ref="F31:H31" si="21">E31+E37</f>
        <v>4390</v>
      </c>
      <c r="G31" s="23">
        <f t="shared" si="21"/>
        <v>3990</v>
      </c>
      <c r="H31" s="23">
        <f t="shared" si="21"/>
        <v>3590</v>
      </c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>
        <f>D32+D38</f>
        <v>5601.6409999999996</v>
      </c>
      <c r="F32" s="36">
        <f t="shared" ref="F32:H32" si="22">E32+E38</f>
        <v>4990.9711659999994</v>
      </c>
      <c r="G32" s="36">
        <f t="shared" si="22"/>
        <v>4206.0665001959987</v>
      </c>
      <c r="H32" s="36">
        <f t="shared" si="22"/>
        <v>3228.4872395299744</v>
      </c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>
        <f>-$M$19*E31</f>
        <v>-239.5</v>
      </c>
      <c r="F34" s="36">
        <f>-$M$19*F31</f>
        <v>-219.5</v>
      </c>
      <c r="G34" s="36">
        <f t="shared" ref="G34:H34" si="23">-$M$19*G31</f>
        <v>-199.5</v>
      </c>
      <c r="H34" s="36">
        <f t="shared" si="23"/>
        <v>-179.5</v>
      </c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>
        <f>-$M$20*E32</f>
        <v>-392.11487</v>
      </c>
      <c r="F35" s="36">
        <f>-$M$20*F32</f>
        <v>-349.36798161999997</v>
      </c>
      <c r="G35" s="36">
        <f t="shared" ref="G35:H35" si="24">-$M$20*G32</f>
        <v>-294.42465501371993</v>
      </c>
      <c r="H35" s="36">
        <f t="shared" si="24"/>
        <v>-225.99410676709823</v>
      </c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  <c r="E37" s="3">
        <v>-400</v>
      </c>
      <c r="F37" s="3">
        <v>-400</v>
      </c>
      <c r="G37" s="3">
        <v>-400</v>
      </c>
      <c r="H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  <c r="E38" s="4">
        <f>IF(E27&gt;400, -(E27+E37), 0)</f>
        <v>-610.66983400000004</v>
      </c>
      <c r="F38" s="4">
        <f>IF(F27&gt;400, -(F27+F37), 0)</f>
        <v>-784.90466580400039</v>
      </c>
      <c r="G38" s="4">
        <f t="shared" ref="G38:H38" si="25">IF(G27&gt;400, -(G27+G37), 0)</f>
        <v>-977.57926066602431</v>
      </c>
      <c r="H38" s="4">
        <f t="shared" si="25"/>
        <v>-1190.3340281907119</v>
      </c>
    </row>
    <row r="40" spans="2:13" x14ac:dyDescent="0.2">
      <c r="B40" s="40" t="s">
        <v>57</v>
      </c>
      <c r="C40" s="13"/>
      <c r="D40" s="12"/>
      <c r="E40" s="12"/>
      <c r="F40" s="12"/>
      <c r="G40" s="12"/>
      <c r="H40" s="12"/>
    </row>
    <row r="41" spans="2:13" x14ac:dyDescent="0.2">
      <c r="B41" s="12" t="s">
        <v>22</v>
      </c>
      <c r="C41" s="13">
        <f>H31+H37</f>
        <v>3190</v>
      </c>
      <c r="D41" s="12"/>
      <c r="E41" s="12"/>
      <c r="F41" s="12"/>
      <c r="G41" s="12"/>
      <c r="H41" s="12"/>
    </row>
    <row r="42" spans="2:13" x14ac:dyDescent="0.2">
      <c r="B42" s="12" t="s">
        <v>30</v>
      </c>
      <c r="C42" s="13">
        <f>H32+H38</f>
        <v>2038.1532113392625</v>
      </c>
      <c r="D42" s="12"/>
      <c r="E42" s="12"/>
      <c r="F42" s="12"/>
      <c r="G42" s="12"/>
      <c r="H42" s="12"/>
    </row>
    <row r="43" spans="2:13" x14ac:dyDescent="0.2">
      <c r="B43" s="12"/>
      <c r="C43" s="12"/>
      <c r="D43" s="12"/>
      <c r="E43" s="12"/>
      <c r="F43" s="12"/>
      <c r="G43" s="12"/>
      <c r="H43" s="12"/>
    </row>
    <row r="44" spans="2:13" x14ac:dyDescent="0.2">
      <c r="B44" s="12" t="s">
        <v>62</v>
      </c>
      <c r="C44" s="13">
        <f>M11*H9</f>
        <v>19071.991667266135</v>
      </c>
      <c r="D44" s="12"/>
      <c r="E44" s="12"/>
      <c r="F44" s="12"/>
      <c r="G44" s="12"/>
      <c r="H44" s="12"/>
    </row>
    <row r="45" spans="2:13" x14ac:dyDescent="0.2">
      <c r="B45" s="12" t="s">
        <v>58</v>
      </c>
      <c r="C45" s="13">
        <f>-(C41+C42)</f>
        <v>-5228.1532113392623</v>
      </c>
      <c r="D45" s="12"/>
      <c r="E45" s="12"/>
      <c r="F45" s="12"/>
      <c r="G45" s="12"/>
      <c r="H45" s="12"/>
    </row>
    <row r="46" spans="2:13" x14ac:dyDescent="0.2">
      <c r="B46" s="12" t="s">
        <v>63</v>
      </c>
      <c r="C46" s="13">
        <f>C44+C45</f>
        <v>13843.838455926872</v>
      </c>
      <c r="D46" s="13"/>
      <c r="E46" s="12"/>
      <c r="F46" s="12"/>
      <c r="G46" s="12"/>
      <c r="H46" s="13"/>
      <c r="L46" s="9"/>
    </row>
    <row r="47" spans="2:13" x14ac:dyDescent="0.2">
      <c r="B47" s="12" t="s">
        <v>60</v>
      </c>
      <c r="C47" s="37"/>
      <c r="D47" s="13">
        <f>-M31</f>
        <v>-3430</v>
      </c>
      <c r="E47" s="12">
        <v>0</v>
      </c>
      <c r="F47" s="12">
        <v>0</v>
      </c>
      <c r="G47" s="12">
        <v>0</v>
      </c>
      <c r="H47" s="13">
        <f>C46</f>
        <v>13843.838455926872</v>
      </c>
      <c r="J47" s="35" t="s">
        <v>59</v>
      </c>
      <c r="L47" s="41">
        <f>C46/M31</f>
        <v>4.0361045061011289</v>
      </c>
    </row>
    <row r="48" spans="2:13" x14ac:dyDescent="0.2">
      <c r="B48" s="38" t="s">
        <v>61</v>
      </c>
      <c r="C48" s="39">
        <f>IRR(D47:H47)</f>
        <v>0.41739403490732485</v>
      </c>
      <c r="D48" s="38"/>
      <c r="E48" s="38"/>
      <c r="F48" s="38"/>
      <c r="G48" s="38"/>
      <c r="H48" s="38"/>
    </row>
    <row r="49" spans="3:9" x14ac:dyDescent="0.2">
      <c r="H49" s="3" t="s">
        <v>64</v>
      </c>
    </row>
    <row r="50" spans="3:9" x14ac:dyDescent="0.2">
      <c r="C50" s="46"/>
    </row>
    <row r="51" spans="3:9" x14ac:dyDescent="0.2">
      <c r="C51" s="30"/>
      <c r="D51" s="30"/>
      <c r="E51" s="30"/>
      <c r="F51" s="30"/>
      <c r="G51" s="30"/>
      <c r="H51" s="30"/>
      <c r="I51" s="30"/>
    </row>
    <row r="52" spans="3:9" x14ac:dyDescent="0.2">
      <c r="C52" s="47"/>
      <c r="D52" s="48"/>
      <c r="E52" s="48"/>
      <c r="F52" s="48"/>
      <c r="G52" s="48"/>
      <c r="H52" s="30"/>
      <c r="I52" s="30"/>
    </row>
    <row r="53" spans="3:9" x14ac:dyDescent="0.2">
      <c r="C53" s="47"/>
      <c r="D53" s="48"/>
      <c r="E53" s="48"/>
      <c r="F53" s="48"/>
      <c r="G53" s="48"/>
      <c r="H53" s="30"/>
      <c r="I53" s="30"/>
    </row>
    <row r="54" spans="3:9" x14ac:dyDescent="0.2">
      <c r="C54" s="47"/>
      <c r="D54" s="48"/>
      <c r="E54" s="48"/>
      <c r="F54" s="48"/>
      <c r="G54" s="48"/>
      <c r="H54" s="30"/>
      <c r="I54" s="30"/>
    </row>
    <row r="55" spans="3:9" x14ac:dyDescent="0.2">
      <c r="C55" s="47"/>
      <c r="D55" s="48"/>
      <c r="E55" s="48"/>
      <c r="F55" s="48"/>
      <c r="G55" s="48"/>
      <c r="H55" s="30"/>
      <c r="I55" s="30"/>
    </row>
    <row r="56" spans="3:9" x14ac:dyDescent="0.2">
      <c r="C56" s="47"/>
      <c r="D56" s="30"/>
      <c r="E56" s="30"/>
      <c r="F56" s="30"/>
      <c r="G56" s="30"/>
      <c r="H56" s="30"/>
      <c r="I56" s="30"/>
    </row>
    <row r="57" spans="3:9" x14ac:dyDescent="0.2">
      <c r="C57" s="30"/>
      <c r="D57" s="30"/>
      <c r="E57" s="30"/>
      <c r="F57" s="30"/>
      <c r="G57" s="30"/>
      <c r="H57" s="30"/>
      <c r="I57" s="49"/>
    </row>
    <row r="58" spans="3:9" x14ac:dyDescent="0.2">
      <c r="C58" s="30"/>
      <c r="D58" s="30"/>
      <c r="E58" s="30"/>
      <c r="F58" s="30"/>
      <c r="G58" s="30"/>
      <c r="H58" s="30"/>
      <c r="I58" s="30"/>
    </row>
    <row r="59" spans="3:9" x14ac:dyDescent="0.2">
      <c r="C59" s="30"/>
      <c r="D59" s="30"/>
      <c r="E59" s="30"/>
      <c r="F59" s="30"/>
      <c r="G59" s="30"/>
      <c r="H59" s="30"/>
      <c r="I59" s="30"/>
    </row>
    <row r="78" spans="14:14" x14ac:dyDescent="0.2">
      <c r="N78" s="42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2016-10-05T12:17:14Z</dcterms:modified>
</cp:coreProperties>
</file>