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rgin of Safety" sheetId="1" r:id="rId4"/>
  </sheets>
</workbook>
</file>

<file path=xl/sharedStrings.xml><?xml version="1.0" encoding="utf-8"?>
<sst xmlns="http://schemas.openxmlformats.org/spreadsheetml/2006/main" uniqueCount="25">
  <si>
    <t>Table 1</t>
  </si>
  <si>
    <t>Apple Inc</t>
  </si>
  <si>
    <t>Initial Cash Flow:</t>
  </si>
  <si>
    <t>Growth Rate:</t>
  </si>
  <si>
    <t>Years:</t>
  </si>
  <si>
    <t>1-5</t>
  </si>
  <si>
    <t>6-10</t>
  </si>
  <si>
    <t>Terminal Growth Rate:</t>
  </si>
  <si>
    <t>Discount Rate:</t>
  </si>
  <si>
    <t>Shares Outstanding:</t>
  </si>
  <si>
    <t>Debt Level:</t>
  </si>
  <si>
    <t>Margin of Safety:</t>
  </si>
  <si>
    <t>Year</t>
  </si>
  <si>
    <t>Flows</t>
  </si>
  <si>
    <t>Growth</t>
  </si>
  <si>
    <t>Value</t>
  </si>
  <si>
    <t>Terminal Year</t>
  </si>
  <si>
    <t>PV of Year 1-10 Cash Flows:</t>
  </si>
  <si>
    <t>Terminal Value:</t>
  </si>
  <si>
    <t>Total PV of Cash Flows:</t>
  </si>
  <si>
    <t>Number of Shares:</t>
  </si>
  <si>
    <t>Intrinsic Value (IV):</t>
  </si>
  <si>
    <t>Margin of Safety</t>
  </si>
  <si>
    <t>Stocks Current Share Price</t>
  </si>
  <si>
    <t>Margin of Safety - 
Intrinsic Value Versus Actual Share Price</t>
  </si>
</sst>
</file>

<file path=xl/styles.xml><?xml version="1.0" encoding="utf-8"?>
<styleSheet xmlns="http://schemas.openxmlformats.org/spreadsheetml/2006/main">
  <numFmts count="7">
    <numFmt numFmtId="0" formatCode="General"/>
    <numFmt numFmtId="59" formatCode="[$$-409]#,##0&quot; &quot;;([$$-409]#,##0)"/>
    <numFmt numFmtId="60" formatCode="0.0%"/>
    <numFmt numFmtId="61" formatCode="#,##0&quot; &quot;;(#,##0)"/>
    <numFmt numFmtId="62" formatCode="&quot; &quot;[$$-409]* #,##0&quot; &quot;;&quot; &quot;[$$-409]* &quot;-&quot;#,##0&quot; &quot;;&quot; &quot;[$$-409]* &quot;-&quot;??&quot; &quot;"/>
    <numFmt numFmtId="63" formatCode="#,##0.000&quot; &quot;;(#,##0.000)"/>
    <numFmt numFmtId="64" formatCode="[$$-409]#,##0.00&quot; &quot;;([$$-409]#,##0.00)"/>
  </numFmts>
  <fonts count="10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0"/>
      <color indexed="8"/>
      <name val="Arial"/>
    </font>
    <font>
      <b val="1"/>
      <sz val="10"/>
      <color indexed="8"/>
      <name val="Arial"/>
    </font>
    <font>
      <b val="1"/>
      <sz val="11"/>
      <color indexed="8"/>
      <name val="Times New Roman"/>
    </font>
    <font>
      <sz val="11"/>
      <color indexed="8"/>
      <name val="Times New Roman"/>
    </font>
    <font>
      <sz val="10"/>
      <color indexed="8"/>
      <name val="Times New Roman"/>
    </font>
    <font>
      <b val="1"/>
      <sz val="10"/>
      <color indexed="8"/>
      <name val="Times New Roman"/>
    </font>
    <font>
      <b val="1"/>
      <sz val="12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2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1" applyNumberFormat="1" applyFont="1" applyFill="1" applyBorder="1" applyAlignment="1" applyProtection="0">
      <alignment vertical="top" wrapText="1"/>
    </xf>
    <xf numFmtId="0" fontId="2" fillId="3" borderId="1" applyNumberFormat="1" applyFont="1" applyFill="1" applyBorder="1" applyAlignment="1" applyProtection="0">
      <alignment horizontal="center" vertical="top" wrapText="1"/>
    </xf>
    <xf numFmtId="0" fontId="2" fillId="3" borderId="1" applyNumberFormat="0" applyFont="1" applyFill="1" applyBorder="1" applyAlignment="1" applyProtection="0">
      <alignment vertical="top" wrapText="1"/>
    </xf>
    <xf numFmtId="0" fontId="2" fillId="2" borderId="2" applyNumberFormat="0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horizontal="center" vertical="top" wrapText="1"/>
    </xf>
    <xf numFmtId="0" fontId="0" borderId="5" applyNumberFormat="0" applyFont="1" applyFill="0" applyBorder="1" applyAlignment="1" applyProtection="0">
      <alignment vertical="top" wrapText="1"/>
    </xf>
    <xf numFmtId="49" fontId="2" fillId="2" borderId="6" applyNumberFormat="1" applyFont="1" applyFill="1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59" fontId="3" borderId="8" applyNumberFormat="1" applyFont="1" applyFill="0" applyBorder="1" applyAlignment="1" applyProtection="0">
      <alignment horizontal="center" vertical="top" wrapText="1"/>
    </xf>
    <xf numFmtId="0" fontId="0" borderId="9" applyNumberFormat="0" applyFont="1" applyFill="0" applyBorder="1" applyAlignment="1" applyProtection="0">
      <alignment vertical="top" wrapText="1"/>
    </xf>
    <xf numFmtId="0" fontId="2" fillId="2" borderId="6" applyNumberFormat="0" applyFont="1" applyFill="1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 wrapText="1"/>
    </xf>
    <xf numFmtId="0" fontId="0" borderId="11" applyNumberFormat="0" applyFont="1" applyFill="0" applyBorder="1" applyAlignment="1" applyProtection="0">
      <alignment vertical="top" wrapText="1"/>
    </xf>
    <xf numFmtId="0" fontId="0" borderId="12" applyNumberFormat="0" applyFont="1" applyFill="0" applyBorder="1" applyAlignment="1" applyProtection="0">
      <alignment vertical="top" wrapText="1"/>
    </xf>
    <xf numFmtId="0" fontId="3" borderId="10" applyNumberFormat="0" applyFont="1" applyFill="0" applyBorder="1" applyAlignment="1" applyProtection="0">
      <alignment horizontal="right" vertical="top" wrapText="1"/>
    </xf>
    <xf numFmtId="0" fontId="0" borderId="13" applyNumberFormat="0" applyFont="1" applyFill="0" applyBorder="1" applyAlignment="1" applyProtection="0">
      <alignment vertical="top" wrapText="1"/>
    </xf>
    <xf numFmtId="49" fontId="4" fillId="2" borderId="6" applyNumberFormat="1" applyFont="1" applyFill="1" applyBorder="1" applyAlignment="1" applyProtection="0">
      <alignment horizontal="left" vertical="top" wrapText="1"/>
    </xf>
    <xf numFmtId="49" fontId="3" borderId="7" applyNumberFormat="1" applyFont="1" applyFill="0" applyBorder="1" applyAlignment="1" applyProtection="0">
      <alignment horizontal="center" vertical="top" wrapText="1"/>
    </xf>
    <xf numFmtId="60" fontId="3" borderId="8" applyNumberFormat="1" applyFont="1" applyFill="0" applyBorder="1" applyAlignment="1" applyProtection="0">
      <alignment horizontal="center" vertical="top" wrapText="1"/>
    </xf>
    <xf numFmtId="9" fontId="3" borderId="9" applyNumberFormat="1" applyFont="1" applyFill="0" applyBorder="1" applyAlignment="1" applyProtection="0">
      <alignment horizontal="center" vertical="top" wrapText="1"/>
    </xf>
    <xf numFmtId="60" fontId="3" borderId="11" applyNumberFormat="1" applyFont="1" applyFill="0" applyBorder="1" applyAlignment="1" applyProtection="0">
      <alignment horizontal="center" vertical="top" wrapText="1"/>
    </xf>
    <xf numFmtId="9" fontId="3" borderId="12" applyNumberFormat="1" applyFont="1" applyFill="0" applyBorder="1" applyAlignment="1" applyProtection="0">
      <alignment horizontal="center" vertical="top" wrapText="1"/>
    </xf>
    <xf numFmtId="60" fontId="3" borderId="13" applyNumberFormat="1" applyFont="1" applyFill="0" applyBorder="1" applyAlignment="1" applyProtection="0">
      <alignment horizontal="center" vertical="top" wrapText="1"/>
    </xf>
    <xf numFmtId="9" fontId="3" borderId="14" applyNumberFormat="1" applyFont="1" applyFill="0" applyBorder="1" applyAlignment="1" applyProtection="0">
      <alignment horizontal="center" vertical="top" wrapText="1"/>
    </xf>
    <xf numFmtId="61" fontId="3" borderId="8" applyNumberFormat="1" applyFont="1" applyFill="0" applyBorder="1" applyAlignment="1" applyProtection="0">
      <alignment horizontal="center" vertical="top" wrapText="1"/>
    </xf>
    <xf numFmtId="49" fontId="5" fillId="2" borderId="6" applyNumberFormat="1" applyFont="1" applyFill="1" applyBorder="1" applyAlignment="1" applyProtection="0">
      <alignment vertical="top" wrapText="1"/>
    </xf>
    <xf numFmtId="0" fontId="6" borderId="7" applyNumberFormat="0" applyFont="1" applyFill="0" applyBorder="1" applyAlignment="1" applyProtection="0">
      <alignment vertical="top" wrapText="1"/>
    </xf>
    <xf numFmtId="9" fontId="3" borderId="8" applyNumberFormat="1" applyFont="1" applyFill="0" applyBorder="1" applyAlignment="1" applyProtection="0">
      <alignment horizontal="center" vertical="top" wrapText="1"/>
    </xf>
    <xf numFmtId="0" fontId="5" fillId="2" borderId="6" applyNumberFormat="0" applyFont="1" applyFill="1" applyBorder="1" applyAlignment="1" applyProtection="0">
      <alignment vertical="top" wrapText="1"/>
    </xf>
    <xf numFmtId="0" fontId="6" borderId="10" applyNumberFormat="0" applyFont="1" applyFill="0" applyBorder="1" applyAlignment="1" applyProtection="0">
      <alignment vertical="top" wrapText="1"/>
    </xf>
    <xf numFmtId="59" fontId="7" borderId="11" applyNumberFormat="1" applyFont="1" applyFill="0" applyBorder="1" applyAlignment="1" applyProtection="0">
      <alignment horizontal="center" vertical="top" wrapText="1"/>
    </xf>
    <xf numFmtId="49" fontId="5" fillId="2" borderId="15" applyNumberFormat="1" applyFont="1" applyFill="1" applyBorder="1" applyAlignment="1" applyProtection="0">
      <alignment horizontal="center" vertical="top" wrapText="1"/>
    </xf>
    <xf numFmtId="49" fontId="5" borderId="16" applyNumberFormat="1" applyFont="1" applyFill="0" applyBorder="1" applyAlignment="1" applyProtection="0">
      <alignment horizontal="center" vertical="top" wrapText="1"/>
    </xf>
    <xf numFmtId="49" fontId="5" borderId="17" applyNumberFormat="1" applyFont="1" applyFill="0" applyBorder="1" applyAlignment="1" applyProtection="0">
      <alignment horizontal="center" vertical="top" wrapText="1"/>
    </xf>
    <xf numFmtId="0" fontId="5" fillId="2" borderId="18" applyNumberFormat="1" applyFont="1" applyFill="1" applyBorder="1" applyAlignment="1" applyProtection="0">
      <alignment horizontal="center" vertical="top" wrapText="1"/>
    </xf>
    <xf numFmtId="62" fontId="6" borderId="8" applyNumberFormat="1" applyFont="1" applyFill="0" applyBorder="1" applyAlignment="1" applyProtection="0">
      <alignment horizontal="center" vertical="top" wrapText="1"/>
    </xf>
    <xf numFmtId="9" fontId="6" borderId="8" applyNumberFormat="1" applyFont="1" applyFill="0" applyBorder="1" applyAlignment="1" applyProtection="0">
      <alignment horizontal="center" vertical="top" wrapText="1"/>
    </xf>
    <xf numFmtId="62" fontId="6" borderId="19" applyNumberFormat="1" applyFont="1" applyFill="0" applyBorder="1" applyAlignment="1" applyProtection="0">
      <alignment horizontal="center" vertical="top" wrapText="1"/>
    </xf>
    <xf numFmtId="0" fontId="5" fillId="2" borderId="20" applyNumberFormat="1" applyFont="1" applyFill="1" applyBorder="1" applyAlignment="1" applyProtection="0">
      <alignment horizontal="center" vertical="top" wrapText="1"/>
    </xf>
    <xf numFmtId="62" fontId="6" borderId="21" applyNumberFormat="1" applyFont="1" applyFill="0" applyBorder="1" applyAlignment="1" applyProtection="0">
      <alignment horizontal="center" vertical="top" wrapText="1"/>
    </xf>
    <xf numFmtId="9" fontId="6" borderId="21" applyNumberFormat="1" applyFont="1" applyFill="0" applyBorder="1" applyAlignment="1" applyProtection="0">
      <alignment horizontal="center" vertical="top" wrapText="1"/>
    </xf>
    <xf numFmtId="62" fontId="6" borderId="22" applyNumberFormat="1" applyFont="1" applyFill="0" applyBorder="1" applyAlignment="1" applyProtection="0">
      <alignment horizontal="center" vertical="top" wrapText="1"/>
    </xf>
    <xf numFmtId="0" fontId="8" fillId="2" borderId="6" applyNumberFormat="0" applyFont="1" applyFill="1" applyBorder="1" applyAlignment="1" applyProtection="0">
      <alignment horizontal="center" vertical="top" wrapText="1"/>
    </xf>
    <xf numFmtId="0" fontId="7" borderId="10" applyNumberFormat="0" applyFont="1" applyFill="0" applyBorder="1" applyAlignment="1" applyProtection="0">
      <alignment horizontal="center" vertical="top" wrapText="1"/>
    </xf>
    <xf numFmtId="63" fontId="7" borderId="12" applyNumberFormat="1" applyFont="1" applyFill="0" applyBorder="1" applyAlignment="1" applyProtection="0">
      <alignment horizontal="center" vertical="top" wrapText="1"/>
    </xf>
    <xf numFmtId="9" fontId="7" borderId="12" applyNumberFormat="1" applyFont="1" applyFill="0" applyBorder="1" applyAlignment="1" applyProtection="0">
      <alignment horizontal="center" vertical="top" wrapText="1"/>
    </xf>
    <xf numFmtId="49" fontId="5" fillId="2" borderId="6" applyNumberFormat="1" applyFont="1" applyFill="1" applyBorder="1" applyAlignment="1" applyProtection="0">
      <alignment horizontal="left" vertical="top" wrapText="1"/>
    </xf>
    <xf numFmtId="0" fontId="6" borderId="10" applyNumberFormat="0" applyFont="1" applyFill="0" applyBorder="1" applyAlignment="1" applyProtection="0">
      <alignment horizontal="center" vertical="top" wrapText="1"/>
    </xf>
    <xf numFmtId="59" fontId="3" borderId="12" applyNumberFormat="1" applyFont="1" applyFill="0" applyBorder="1" applyAlignment="1" applyProtection="0">
      <alignment horizontal="center" vertical="top" wrapText="1"/>
    </xf>
    <xf numFmtId="0" fontId="5" fillId="2" borderId="6" applyNumberFormat="0" applyFont="1" applyFill="1" applyBorder="1" applyAlignment="1" applyProtection="0">
      <alignment horizontal="left" vertical="top" wrapText="1"/>
    </xf>
    <xf numFmtId="0" fontId="7" borderId="12" applyNumberFormat="0" applyFont="1" applyFill="0" applyBorder="1" applyAlignment="1" applyProtection="0">
      <alignment vertical="top" wrapText="1"/>
    </xf>
    <xf numFmtId="0" fontId="6" borderId="10" applyNumberFormat="0" applyFont="1" applyFill="0" applyBorder="1" applyAlignment="1" applyProtection="0">
      <alignment horizontal="right" vertical="top" wrapText="1"/>
    </xf>
    <xf numFmtId="0" fontId="3" borderId="12" applyNumberFormat="0" applyFont="1" applyFill="0" applyBorder="1" applyAlignment="1" applyProtection="0">
      <alignment horizontal="center" vertical="top" wrapText="1"/>
    </xf>
    <xf numFmtId="61" fontId="3" borderId="12" applyNumberFormat="1" applyFont="1" applyFill="0" applyBorder="1" applyAlignment="1" applyProtection="0">
      <alignment horizontal="center" vertical="top" wrapText="1"/>
    </xf>
    <xf numFmtId="0" fontId="5" fillId="4" borderId="6" applyNumberFormat="0" applyFont="1" applyFill="1" applyBorder="1" applyAlignment="1" applyProtection="0">
      <alignment horizontal="left" vertical="top" wrapText="1"/>
    </xf>
    <xf numFmtId="0" fontId="3" borderId="23" applyNumberFormat="0" applyFont="1" applyFill="0" applyBorder="1" applyAlignment="1" applyProtection="0">
      <alignment horizontal="center" vertical="top" wrapText="1"/>
    </xf>
    <xf numFmtId="49" fontId="5" fillId="4" borderId="6" applyNumberFormat="1" applyFont="1" applyFill="1" applyBorder="1" applyAlignment="1" applyProtection="0">
      <alignment horizontal="left" vertical="top" wrapText="1"/>
    </xf>
    <xf numFmtId="0" fontId="6" borderId="24" applyNumberFormat="0" applyFont="1" applyFill="0" applyBorder="1" applyAlignment="1" applyProtection="0">
      <alignment horizontal="right" vertical="top" wrapText="1"/>
    </xf>
    <xf numFmtId="64" fontId="4" fillId="5" borderId="25" applyNumberFormat="1" applyFont="1" applyFill="1" applyBorder="1" applyAlignment="1" applyProtection="0">
      <alignment horizontal="center" vertical="center"/>
    </xf>
    <xf numFmtId="0" fontId="7" borderId="26" applyNumberFormat="0" applyFont="1" applyFill="0" applyBorder="1" applyAlignment="1" applyProtection="0">
      <alignment vertical="top" wrapText="1"/>
    </xf>
    <xf numFmtId="0" fontId="4" fillId="4" borderId="6" applyNumberFormat="0" applyFont="1" applyFill="1" applyBorder="1" applyAlignment="1" applyProtection="0">
      <alignment horizontal="left" vertical="top" wrapText="1"/>
    </xf>
    <xf numFmtId="0" fontId="0" borderId="27" applyNumberFormat="0" applyFont="1" applyFill="0" applyBorder="1" applyAlignment="1" applyProtection="0">
      <alignment vertical="top" wrapText="1"/>
    </xf>
    <xf numFmtId="0" fontId="0" borderId="26" applyNumberFormat="0" applyFont="1" applyFill="0" applyBorder="1" applyAlignment="1" applyProtection="0">
      <alignment vertical="top" wrapText="1"/>
    </xf>
    <xf numFmtId="49" fontId="4" fillId="4" borderId="6" applyNumberFormat="1" applyFont="1" applyFill="1" applyBorder="1" applyAlignment="1" applyProtection="0">
      <alignment horizontal="left" vertical="top" wrapText="1"/>
    </xf>
    <xf numFmtId="0" fontId="0" borderId="24" applyNumberFormat="0" applyFont="1" applyFill="0" applyBorder="1" applyAlignment="1" applyProtection="0">
      <alignment vertical="top" wrapText="1"/>
    </xf>
    <xf numFmtId="0" fontId="0" borderId="28" applyNumberFormat="0" applyFont="1" applyFill="0" applyBorder="1" applyAlignment="1" applyProtection="0">
      <alignment vertical="top" wrapText="1"/>
    </xf>
    <xf numFmtId="0" fontId="0" borderId="23" applyNumberFormat="0" applyFont="1" applyFill="0" applyBorder="1" applyAlignment="1" applyProtection="0">
      <alignment vertical="top" wrapText="1"/>
    </xf>
    <xf numFmtId="49" fontId="4" fillId="6" borderId="6" applyNumberFormat="1" applyFont="1" applyFill="1" applyBorder="1" applyAlignment="1" applyProtection="0">
      <alignment horizontal="left" vertical="bottom" wrapText="1"/>
    </xf>
    <xf numFmtId="9" fontId="9" fillId="6" borderId="25" applyNumberFormat="1" applyFont="1" applyFill="1" applyBorder="1" applyAlignment="1" applyProtection="0">
      <alignment horizontal="center" vertical="center"/>
    </xf>
    <xf numFmtId="0" fontId="4" fillId="6" borderId="6" applyNumberFormat="0" applyFont="1" applyFill="1" applyBorder="1" applyAlignment="1" applyProtection="0">
      <alignment horizontal="left" vertical="bottom" wrapText="1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5d5d5"/>
      <rgbColor rgb="ffa5a5a5"/>
      <rgbColor rgb="ff3f3f3f"/>
      <rgbColor rgb="ffbdc0bf"/>
      <rgbColor rgb="ffff0000"/>
      <rgbColor rgb="ffdbdbdb"/>
      <rgbColor rgb="ff92d050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D5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4" width="16.3516" style="1" customWidth="1"/>
    <col min="5" max="16384" width="16.3516" style="1" customWidth="1"/>
  </cols>
  <sheetData>
    <row r="1" ht="27.65" customHeight="1">
      <c r="A1" t="s" s="2">
        <v>0</v>
      </c>
      <c r="B1" s="2"/>
      <c r="C1" s="2"/>
      <c r="D1" s="2"/>
    </row>
    <row r="2" ht="20.25" customHeight="1">
      <c r="A2" s="3"/>
      <c r="B2" t="s" s="4">
        <v>1</v>
      </c>
      <c r="C2" s="5">
        <v>2018</v>
      </c>
      <c r="D2" s="6"/>
    </row>
    <row r="3" ht="20.55" customHeight="1">
      <c r="A3" s="7"/>
      <c r="B3" s="8"/>
      <c r="C3" s="9"/>
      <c r="D3" s="10"/>
    </row>
    <row r="4" ht="20.7" customHeight="1">
      <c r="A4" t="s" s="11">
        <v>2</v>
      </c>
      <c r="B4" s="12"/>
      <c r="C4" s="13">
        <v>77434</v>
      </c>
      <c r="D4" s="14"/>
    </row>
    <row r="5" ht="20.35" customHeight="1">
      <c r="A5" s="15"/>
      <c r="B5" s="16"/>
      <c r="C5" s="17"/>
      <c r="D5" s="18"/>
    </row>
    <row r="6" ht="20.35" customHeight="1">
      <c r="A6" t="s" s="11">
        <v>3</v>
      </c>
      <c r="B6" s="19"/>
      <c r="C6" s="20"/>
      <c r="D6" s="18"/>
    </row>
    <row r="7" ht="20.7" customHeight="1">
      <c r="A7" t="s" s="21">
        <v>4</v>
      </c>
      <c r="B7" t="s" s="22">
        <v>5</v>
      </c>
      <c r="C7" s="23">
        <v>0.116</v>
      </c>
      <c r="D7" s="14"/>
    </row>
    <row r="8" ht="20.7" customHeight="1">
      <c r="A8" s="15"/>
      <c r="B8" t="s" s="22">
        <v>6</v>
      </c>
      <c r="C8" s="23">
        <v>0.04</v>
      </c>
      <c r="D8" s="24"/>
    </row>
    <row r="9" ht="20.35" customHeight="1">
      <c r="A9" s="15"/>
      <c r="B9" s="16"/>
      <c r="C9" s="25"/>
      <c r="D9" s="26"/>
    </row>
    <row r="10" ht="20.35" customHeight="1">
      <c r="A10" s="15"/>
      <c r="B10" s="16"/>
      <c r="C10" s="27"/>
      <c r="D10" s="18"/>
    </row>
    <row r="11" ht="32.7" customHeight="1">
      <c r="A11" t="s" s="11">
        <v>7</v>
      </c>
      <c r="B11" s="12"/>
      <c r="C11" s="23">
        <v>0.02</v>
      </c>
      <c r="D11" s="14"/>
    </row>
    <row r="12" ht="20.7" customHeight="1">
      <c r="A12" t="s" s="11">
        <v>8</v>
      </c>
      <c r="B12" s="12"/>
      <c r="C12" s="23">
        <v>0.05</v>
      </c>
      <c r="D12" s="14"/>
    </row>
    <row r="13" ht="20.7" customHeight="1">
      <c r="A13" s="15"/>
      <c r="B13" s="16"/>
      <c r="C13" s="28"/>
      <c r="D13" s="18"/>
    </row>
    <row r="14" ht="32.7" customHeight="1">
      <c r="A14" t="s" s="11">
        <v>9</v>
      </c>
      <c r="B14" s="12"/>
      <c r="C14" s="29">
        <v>5000109</v>
      </c>
      <c r="D14" s="14"/>
    </row>
    <row r="15" ht="20.7" customHeight="1">
      <c r="A15" t="s" s="30">
        <v>10</v>
      </c>
      <c r="B15" s="31"/>
      <c r="C15" s="13">
        <f>8784+93735</f>
        <v>102519</v>
      </c>
      <c r="D15" s="14"/>
    </row>
    <row r="16" ht="20.7" customHeight="1">
      <c r="A16" t="s" s="11">
        <v>11</v>
      </c>
      <c r="B16" s="12"/>
      <c r="C16" s="32">
        <v>0.3</v>
      </c>
      <c r="D16" s="14"/>
    </row>
    <row r="17" ht="20.35" customHeight="1">
      <c r="A17" s="33"/>
      <c r="B17" s="34"/>
      <c r="C17" s="35"/>
      <c r="D17" s="18"/>
    </row>
    <row r="18" ht="20.2" customHeight="1">
      <c r="A18" t="s" s="36">
        <v>12</v>
      </c>
      <c r="B18" t="s" s="37">
        <v>13</v>
      </c>
      <c r="C18" t="s" s="37">
        <v>14</v>
      </c>
      <c r="D18" t="s" s="38">
        <v>15</v>
      </c>
    </row>
    <row r="19" ht="20.5" customHeight="1">
      <c r="A19" s="39">
        <v>1</v>
      </c>
      <c r="B19" s="40">
        <f>(C4*C19)+C4</f>
        <v>86416.344</v>
      </c>
      <c r="C19" s="41">
        <f>$C$7</f>
        <v>0.116</v>
      </c>
      <c r="D19" s="42">
        <f>B19/((1+$C$12)^A19)</f>
        <v>82301.28</v>
      </c>
    </row>
    <row r="20" ht="20.5" customHeight="1">
      <c r="A20" s="39">
        <v>2</v>
      </c>
      <c r="B20" s="40">
        <f>(B19*C20)+B19</f>
        <v>96440.639904</v>
      </c>
      <c r="C20" s="41">
        <f>$C$7</f>
        <v>0.116</v>
      </c>
      <c r="D20" s="42">
        <f>B20/((1+$C$12)^A20)</f>
        <v>87474.5033142857</v>
      </c>
    </row>
    <row r="21" ht="20.5" customHeight="1">
      <c r="A21" s="39">
        <v>3</v>
      </c>
      <c r="B21" s="40">
        <f>(B20*C21)+B20</f>
        <v>107627.754132864</v>
      </c>
      <c r="C21" s="41">
        <f>$C$7</f>
        <v>0.116</v>
      </c>
      <c r="D21" s="42">
        <f>B21/((1+$C$12)^A21)</f>
        <v>92972.900665469395</v>
      </c>
    </row>
    <row r="22" ht="20.5" customHeight="1">
      <c r="A22" s="39">
        <v>4</v>
      </c>
      <c r="B22" s="40">
        <f>(B21*C22)+B21</f>
        <v>120112.573612276</v>
      </c>
      <c r="C22" s="41">
        <f>$C$7</f>
        <v>0.116</v>
      </c>
      <c r="D22" s="42">
        <f>B22/((1+$C$12)^A22)</f>
        <v>98816.9115644415</v>
      </c>
    </row>
    <row r="23" ht="20.5" customHeight="1">
      <c r="A23" s="39">
        <v>5</v>
      </c>
      <c r="B23" s="40">
        <f>(B22*C23)+B22</f>
        <v>134045.6321513</v>
      </c>
      <c r="C23" s="41">
        <f>$C$7</f>
        <v>0.116</v>
      </c>
      <c r="D23" s="42">
        <f>B23/((1+$C$12)^A23)</f>
        <v>105028.260291349</v>
      </c>
    </row>
    <row r="24" ht="20.5" customHeight="1">
      <c r="A24" s="39">
        <v>6</v>
      </c>
      <c r="B24" s="40">
        <f>(B23*C24)+B23</f>
        <v>139407.457437352</v>
      </c>
      <c r="C24" s="41">
        <f>$C$8</f>
        <v>0.04</v>
      </c>
      <c r="D24" s="42">
        <f>B24/((1+$C$12)^A24)</f>
        <v>104027.991145717</v>
      </c>
    </row>
    <row r="25" ht="20.5" customHeight="1">
      <c r="A25" s="39">
        <v>7</v>
      </c>
      <c r="B25" s="40">
        <f>(B24*C25)+B24</f>
        <v>144983.755734846</v>
      </c>
      <c r="C25" s="41">
        <f>$C$8</f>
        <v>0.04</v>
      </c>
      <c r="D25" s="42">
        <f>B25/((1+$C$12)^A25)</f>
        <v>103037.248372901</v>
      </c>
    </row>
    <row r="26" ht="20.5" customHeight="1">
      <c r="A26" s="39">
        <v>8</v>
      </c>
      <c r="B26" s="40">
        <f>(B25*C26)+B25</f>
        <v>150783.10596424</v>
      </c>
      <c r="C26" s="41">
        <f>$C$8</f>
        <v>0.04</v>
      </c>
      <c r="D26" s="42">
        <f>B26/((1+$C$12)^A26)</f>
        <v>102055.94124554</v>
      </c>
    </row>
    <row r="27" ht="20.5" customHeight="1">
      <c r="A27" s="39">
        <v>9</v>
      </c>
      <c r="B27" s="40">
        <f>(B26*C27)+B26</f>
        <v>156814.43020281</v>
      </c>
      <c r="C27" s="41">
        <f>$C$8</f>
        <v>0.04</v>
      </c>
      <c r="D27" s="42">
        <f>B27/((1+$C$12)^A27)</f>
        <v>101083.979900345</v>
      </c>
    </row>
    <row r="28" ht="20.2" customHeight="1">
      <c r="A28" s="43">
        <v>10</v>
      </c>
      <c r="B28" s="44">
        <f>(B27*C28)+B27</f>
        <v>163087.007410922</v>
      </c>
      <c r="C28" s="45">
        <f>$C$8</f>
        <v>0.04</v>
      </c>
      <c r="D28" s="46">
        <f>B28/((1+$C$12)^A28)</f>
        <v>100121.275329865</v>
      </c>
    </row>
    <row r="29" ht="18.9" customHeight="1">
      <c r="A29" s="47"/>
      <c r="B29" s="48"/>
      <c r="C29" s="49"/>
      <c r="D29" s="50"/>
    </row>
    <row r="30" ht="18.9" customHeight="1">
      <c r="A30" s="47"/>
      <c r="B30" s="48"/>
      <c r="C30" s="49"/>
      <c r="D30" s="50"/>
    </row>
    <row r="31" ht="19.85" customHeight="1">
      <c r="A31" t="s" s="51">
        <v>16</v>
      </c>
      <c r="B31" s="52"/>
      <c r="C31" s="53">
        <f>(B28*C11)+B28</f>
        <v>166348.74755914</v>
      </c>
      <c r="D31" s="50"/>
    </row>
    <row r="32" ht="20.05" customHeight="1">
      <c r="A32" s="54"/>
      <c r="B32" s="34"/>
      <c r="C32" s="18"/>
      <c r="D32" s="55"/>
    </row>
    <row r="33" ht="31.85" customHeight="1">
      <c r="A33" t="s" s="51">
        <v>17</v>
      </c>
      <c r="B33" s="56"/>
      <c r="C33" s="53">
        <f>SUM(D19:D28)</f>
        <v>976920.291829914</v>
      </c>
      <c r="D33" s="55"/>
    </row>
    <row r="34" ht="19.85" customHeight="1">
      <c r="A34" s="54"/>
      <c r="B34" s="56"/>
      <c r="C34" s="57"/>
      <c r="D34" s="55"/>
    </row>
    <row r="35" ht="19.85" customHeight="1">
      <c r="A35" t="s" s="51">
        <v>18</v>
      </c>
      <c r="B35" s="56"/>
      <c r="C35" s="53">
        <f>((C31)/($C$12-$C$11))/(1+$C$12)^A28</f>
        <v>3404123.3612154</v>
      </c>
      <c r="D35" s="55"/>
    </row>
    <row r="36" ht="19.85" customHeight="1">
      <c r="A36" s="54"/>
      <c r="B36" s="56"/>
      <c r="C36" s="57"/>
      <c r="D36" s="55"/>
    </row>
    <row r="37" ht="31.85" customHeight="1">
      <c r="A37" t="s" s="51">
        <v>19</v>
      </c>
      <c r="B37" s="56"/>
      <c r="C37" s="53">
        <f>C33+C35</f>
        <v>4381043.65304531</v>
      </c>
      <c r="D37" s="55"/>
    </row>
    <row r="38" ht="19.85" customHeight="1">
      <c r="A38" s="54"/>
      <c r="B38" s="56"/>
      <c r="C38" s="57"/>
      <c r="D38" s="55"/>
    </row>
    <row r="39" ht="19.85" customHeight="1">
      <c r="A39" t="s" s="51">
        <v>20</v>
      </c>
      <c r="B39" s="56"/>
      <c r="C39" s="58">
        <f>C14</f>
        <v>5000109</v>
      </c>
      <c r="D39" s="55"/>
    </row>
    <row r="40" ht="20.7" customHeight="1">
      <c r="A40" s="59"/>
      <c r="B40" s="56"/>
      <c r="C40" s="60"/>
      <c r="D40" s="55"/>
    </row>
    <row r="41" ht="33.5" customHeight="1">
      <c r="A41" t="s" s="61">
        <v>21</v>
      </c>
      <c r="B41" s="62"/>
      <c r="C41" s="63">
        <f>((C37-C15)/C39)*100</f>
        <v>85.5686276648231</v>
      </c>
      <c r="D41" s="64"/>
    </row>
    <row r="42" ht="21.7" customHeight="1">
      <c r="A42" s="65"/>
      <c r="B42" s="16"/>
      <c r="C42" s="66"/>
      <c r="D42" s="18"/>
    </row>
    <row r="43" ht="21.7" customHeight="1">
      <c r="A43" t="s" s="61">
        <v>22</v>
      </c>
      <c r="B43" s="62"/>
      <c r="C43" s="63">
        <f>(-C41*C16)+C41</f>
        <v>59.8980393653762</v>
      </c>
      <c r="D43" s="67"/>
    </row>
    <row r="44" ht="21.7" customHeight="1">
      <c r="A44" s="65"/>
      <c r="B44" s="16"/>
      <c r="C44" s="66"/>
      <c r="D44" s="18"/>
    </row>
    <row r="45" ht="31.65" customHeight="1">
      <c r="A45" t="s" s="68">
        <v>23</v>
      </c>
      <c r="B45" s="69"/>
      <c r="C45" s="63">
        <v>54.76</v>
      </c>
      <c r="D45" s="67"/>
    </row>
    <row r="46" ht="20.85" customHeight="1">
      <c r="A46" s="65"/>
      <c r="B46" s="16"/>
      <c r="C46" s="70"/>
      <c r="D46" s="18"/>
    </row>
    <row r="47" ht="20.85" customHeight="1">
      <c r="A47" s="65"/>
      <c r="B47" s="16"/>
      <c r="C47" s="71"/>
      <c r="D47" s="18"/>
    </row>
    <row r="48" ht="47.65" customHeight="1">
      <c r="A48" t="s" s="72">
        <v>24</v>
      </c>
      <c r="B48" s="69"/>
      <c r="C48" s="73">
        <f>(C41-C45)/C41</f>
        <v>0.360045831113503</v>
      </c>
      <c r="D48" s="67"/>
    </row>
    <row r="49" ht="21.7" customHeight="1">
      <c r="A49" s="74"/>
      <c r="B49" s="69"/>
      <c r="C49" s="73"/>
      <c r="D49" s="67"/>
    </row>
    <row r="50" ht="21.7" customHeight="1">
      <c r="A50" s="74"/>
      <c r="B50" s="69"/>
      <c r="C50" s="73"/>
      <c r="D50" s="67"/>
    </row>
    <row r="51" ht="21.7" customHeight="1">
      <c r="A51" s="74"/>
      <c r="B51" s="69"/>
      <c r="C51" s="73"/>
      <c r="D51" s="67"/>
    </row>
    <row r="52" ht="21.7" customHeight="1">
      <c r="A52" s="74"/>
      <c r="B52" s="69"/>
      <c r="C52" s="73"/>
      <c r="D52" s="67"/>
    </row>
    <row r="53" ht="21.7" customHeight="1">
      <c r="A53" s="74"/>
      <c r="B53" s="69"/>
      <c r="C53" s="73"/>
      <c r="D53" s="67"/>
    </row>
    <row r="54" ht="21.7" customHeight="1">
      <c r="A54" s="74"/>
      <c r="B54" s="69"/>
      <c r="C54" s="73"/>
      <c r="D54" s="67"/>
    </row>
  </sheetData>
  <mergeCells count="1">
    <mergeCell ref="A1:D1"/>
  </mergeCells>
  <conditionalFormatting sqref="C4 C14:C15 C17 C29:C31 C33 C35 C37 C39 C41 C43 C45">
    <cfRule type="cellIs" dxfId="0" priority="1" operator="lessThan" stopIfTrue="1">
      <formula>0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