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shots\"/>
    </mc:Choice>
  </mc:AlternateContent>
  <bookViews>
    <workbookView xWindow="120" yWindow="30" windowWidth="20955" windowHeight="11760"/>
  </bookViews>
  <sheets>
    <sheet name="DemoSheet" sheetId="1" r:id="rId1"/>
    <sheet name="StockPricePaths" sheetId="4" r:id="rId2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  <c r="G3" i="1" l="1"/>
  <c r="H3" i="1" s="1"/>
  <c r="F51" i="1"/>
  <c r="I51" i="1" s="1"/>
  <c r="J51" i="1" s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2" i="1"/>
  <c r="F7" i="1"/>
  <c r="F11" i="1"/>
  <c r="F15" i="1"/>
  <c r="F19" i="1"/>
  <c r="F23" i="1"/>
  <c r="F27" i="1"/>
  <c r="F31" i="1"/>
  <c r="F35" i="1"/>
  <c r="F39" i="1"/>
  <c r="F43" i="1"/>
  <c r="F47" i="1"/>
  <c r="K2" i="1"/>
  <c r="L2" i="1"/>
  <c r="R5" i="1"/>
  <c r="R4" i="1"/>
  <c r="R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F3" i="1" l="1"/>
  <c r="I3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T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I44" i="1" l="1"/>
  <c r="J44" i="1" s="1"/>
  <c r="I36" i="1"/>
  <c r="J36" i="1" s="1"/>
  <c r="I32" i="1"/>
  <c r="J32" i="1" s="1"/>
  <c r="I16" i="1"/>
  <c r="J16" i="1" s="1"/>
  <c r="I4" i="1"/>
  <c r="J4" i="1" s="1"/>
  <c r="I47" i="1"/>
  <c r="J47" i="1" s="1"/>
  <c r="I31" i="1"/>
  <c r="J31" i="1" s="1"/>
  <c r="I15" i="1"/>
  <c r="J15" i="1" s="1"/>
  <c r="I49" i="1"/>
  <c r="J49" i="1" s="1"/>
  <c r="I45" i="1"/>
  <c r="J45" i="1" s="1"/>
  <c r="I41" i="1"/>
  <c r="J41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24" i="1"/>
  <c r="J24" i="1" s="1"/>
  <c r="I48" i="1"/>
  <c r="J48" i="1" s="1"/>
  <c r="I40" i="1"/>
  <c r="J40" i="1" s="1"/>
  <c r="I20" i="1"/>
  <c r="J20" i="1" s="1"/>
  <c r="I8" i="1"/>
  <c r="J8" i="1" s="1"/>
  <c r="I35" i="1"/>
  <c r="J35" i="1" s="1"/>
  <c r="I19" i="1"/>
  <c r="J19" i="1" s="1"/>
  <c r="I42" i="1"/>
  <c r="J42" i="1" s="1"/>
  <c r="I38" i="1"/>
  <c r="J38" i="1" s="1"/>
  <c r="I30" i="1"/>
  <c r="J30" i="1" s="1"/>
  <c r="I26" i="1"/>
  <c r="J26" i="1" s="1"/>
  <c r="I10" i="1"/>
  <c r="J10" i="1" s="1"/>
  <c r="I37" i="1"/>
  <c r="J37" i="1" s="1"/>
  <c r="I5" i="1"/>
  <c r="J5" i="1" s="1"/>
  <c r="E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I27" i="1" l="1"/>
  <c r="J27" i="1" s="1"/>
  <c r="J3" i="1" l="1"/>
  <c r="I6" i="1" l="1"/>
  <c r="J6" i="1" s="1"/>
  <c r="I14" i="1"/>
  <c r="J14" i="1" s="1"/>
  <c r="I28" i="1"/>
  <c r="J28" i="1" s="1"/>
  <c r="I46" i="1"/>
  <c r="J46" i="1" s="1"/>
  <c r="I7" i="1"/>
  <c r="J7" i="1" s="1"/>
  <c r="I18" i="1"/>
  <c r="J18" i="1" s="1"/>
  <c r="I34" i="1"/>
  <c r="J34" i="1" s="1"/>
  <c r="I50" i="1"/>
  <c r="J50" i="1" s="1"/>
  <c r="I11" i="1"/>
  <c r="J11" i="1" s="1"/>
  <c r="I22" i="1"/>
  <c r="J22" i="1" s="1"/>
  <c r="I39" i="1"/>
  <c r="J39" i="1" s="1"/>
  <c r="I12" i="1"/>
  <c r="J12" i="1" s="1"/>
  <c r="I23" i="1"/>
  <c r="J23" i="1" s="1"/>
  <c r="I43" i="1"/>
  <c r="J43" i="1" s="1"/>
  <c r="G2" i="1" l="1"/>
  <c r="H2" i="1" s="1"/>
  <c r="F2" i="1"/>
  <c r="I2" i="1" s="1"/>
  <c r="J2" i="1" s="1"/>
  <c r="Q2" i="1" l="1"/>
  <c r="P2" i="1" s="1"/>
  <c r="M2" i="1" l="1"/>
  <c r="Q3" i="1"/>
  <c r="M3" i="1" s="1"/>
  <c r="Q4" i="1" l="1"/>
  <c r="M4" i="1" s="1"/>
  <c r="P3" i="1"/>
  <c r="P4" i="1" l="1"/>
  <c r="Q5" i="1"/>
  <c r="M5" i="1" s="1"/>
  <c r="P5" i="1" l="1"/>
  <c r="Q6" i="1"/>
  <c r="Q7" i="1" s="1"/>
  <c r="M6" i="1" l="1"/>
  <c r="P6" i="1"/>
  <c r="M7" i="1"/>
  <c r="Q8" i="1"/>
  <c r="P7" i="1"/>
  <c r="M8" i="1" l="1"/>
  <c r="P8" i="1"/>
  <c r="Q9" i="1"/>
  <c r="P9" i="1" l="1"/>
  <c r="M9" i="1"/>
  <c r="Q10" i="1"/>
  <c r="Q11" i="1" l="1"/>
  <c r="M10" i="1"/>
  <c r="P10" i="1"/>
  <c r="M11" i="1" l="1"/>
  <c r="Q12" i="1"/>
  <c r="P11" i="1"/>
  <c r="P12" i="1" l="1"/>
  <c r="Q13" i="1"/>
  <c r="M12" i="1"/>
  <c r="P13" i="1" l="1"/>
  <c r="M13" i="1"/>
  <c r="Q14" i="1"/>
  <c r="P14" i="1" l="1"/>
  <c r="Q15" i="1"/>
  <c r="M14" i="1"/>
  <c r="M15" i="1" l="1"/>
  <c r="Q16" i="1"/>
  <c r="P15" i="1"/>
  <c r="M16" i="1" l="1"/>
  <c r="P16" i="1"/>
  <c r="Q17" i="1"/>
  <c r="P17" i="1" l="1"/>
  <c r="M17" i="1"/>
  <c r="Q18" i="1"/>
  <c r="P18" i="1" l="1"/>
  <c r="Q19" i="1"/>
  <c r="M18" i="1"/>
  <c r="M19" i="1" l="1"/>
  <c r="Q20" i="1"/>
  <c r="P19" i="1"/>
  <c r="P20" i="1" l="1"/>
  <c r="M20" i="1"/>
  <c r="Q21" i="1"/>
  <c r="P21" i="1" l="1"/>
  <c r="M21" i="1"/>
  <c r="Q22" i="1"/>
  <c r="Q23" i="1" l="1"/>
  <c r="P22" i="1"/>
  <c r="M22" i="1"/>
  <c r="M23" i="1" l="1"/>
  <c r="Q24" i="1"/>
  <c r="P23" i="1"/>
  <c r="P24" i="1" l="1"/>
  <c r="M24" i="1"/>
  <c r="Q25" i="1"/>
  <c r="P25" i="1" l="1"/>
  <c r="M25" i="1"/>
  <c r="Q26" i="1"/>
  <c r="Q27" i="1" l="1"/>
  <c r="P26" i="1"/>
  <c r="M26" i="1"/>
  <c r="M27" i="1" l="1"/>
  <c r="Q28" i="1"/>
  <c r="P27" i="1"/>
  <c r="P28" i="1" l="1"/>
  <c r="Q29" i="1"/>
  <c r="M28" i="1"/>
  <c r="M29" i="1" l="1"/>
  <c r="P29" i="1"/>
  <c r="Q30" i="1"/>
  <c r="M30" i="1" l="1"/>
  <c r="Q31" i="1"/>
  <c r="P30" i="1"/>
  <c r="P31" i="1" l="1"/>
  <c r="Q32" i="1"/>
  <c r="M31" i="1"/>
  <c r="P32" i="1" l="1"/>
  <c r="M32" i="1"/>
  <c r="Q33" i="1"/>
  <c r="P33" i="1" l="1"/>
  <c r="M33" i="1"/>
  <c r="Q34" i="1"/>
  <c r="M34" i="1" l="1"/>
  <c r="Q35" i="1"/>
  <c r="P34" i="1"/>
  <c r="M35" i="1" l="1"/>
  <c r="Q36" i="1"/>
  <c r="P35" i="1"/>
  <c r="M36" i="1" l="1"/>
  <c r="Q37" i="1"/>
  <c r="P36" i="1"/>
  <c r="P37" i="1" l="1"/>
  <c r="M37" i="1"/>
  <c r="Q38" i="1"/>
  <c r="Q39" i="1" l="1"/>
  <c r="M38" i="1"/>
  <c r="P38" i="1"/>
  <c r="P39" i="1" l="1"/>
  <c r="Q40" i="1"/>
  <c r="M39" i="1"/>
  <c r="P40" i="1" l="1"/>
  <c r="M40" i="1"/>
  <c r="Q41" i="1"/>
  <c r="M41" i="1" l="1"/>
  <c r="P41" i="1"/>
  <c r="Q42" i="1"/>
  <c r="P42" i="1" l="1"/>
  <c r="M42" i="1"/>
  <c r="Q43" i="1"/>
  <c r="P43" i="1" l="1"/>
  <c r="Q44" i="1"/>
  <c r="M43" i="1"/>
  <c r="M44" i="1" l="1"/>
  <c r="Q45" i="1"/>
  <c r="P44" i="1"/>
  <c r="M45" i="1" l="1"/>
  <c r="P45" i="1"/>
  <c r="Q46" i="1"/>
  <c r="M46" i="1" l="1"/>
  <c r="Q47" i="1"/>
  <c r="P46" i="1"/>
  <c r="P47" i="1" l="1"/>
  <c r="M47" i="1"/>
  <c r="Q48" i="1"/>
  <c r="M48" i="1" l="1"/>
  <c r="P48" i="1"/>
  <c r="Q49" i="1"/>
  <c r="Q50" i="1" l="1"/>
  <c r="M49" i="1"/>
  <c r="P49" i="1"/>
  <c r="M50" i="1" l="1"/>
  <c r="Q51" i="1"/>
  <c r="P50" i="1"/>
  <c r="M51" i="1" l="1"/>
  <c r="Q52" i="1"/>
  <c r="P52" i="1" s="1"/>
  <c r="P51" i="1"/>
</calcChain>
</file>

<file path=xl/comments1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<sst xmlns="http://schemas.openxmlformats.org/spreadsheetml/2006/main" count="41" uniqueCount="40">
  <si>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</si>
  <si>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</si>
  <si>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</si>
  <si>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</si>
  <si>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</si>
  <si>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</si>
  <si>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</si>
  <si>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</si>
  <si>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</si>
  <si>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</si>
  <si>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</si>
  <si>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</si>
  <si>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</si>
  <si>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</si>
  <si>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</si>
  <si>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</si>
  <si>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</si>
  <si>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</si>
  <si>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</si>
  <si>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</si>
  <si>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</si>
  <si>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</si>
  <si>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</si>
  <si>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</si>
  <si>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T</t>
  </si>
  <si>
    <t>LN(S0/X)</t>
  </si>
  <si>
    <t>t(r-q+σ^2/2)</t>
  </si>
  <si>
    <t>σvt</t>
  </si>
  <si>
    <t>d2</t>
  </si>
  <si>
    <t>N(d1)</t>
  </si>
  <si>
    <t>N(d2)</t>
  </si>
  <si>
    <t>delta</t>
  </si>
  <si>
    <t>#stocks held</t>
  </si>
  <si>
    <t>Option Payoff</t>
  </si>
  <si>
    <t>Simple Returns</t>
  </si>
  <si>
    <t>Log returns</t>
  </si>
  <si>
    <t>Hedging P &amp; L</t>
  </si>
  <si>
    <t>SF Portfolio Value</t>
  </si>
  <si>
    <t>Cash Account Position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</si>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</sst>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  <numFmt numFmtId="169" formatCode="0.0000%"/>
    <numFmt numFmtId="170" formatCode="&quot;$&quot;#,##0"/>
    <numFmt numFmtId="171" formatCode="_(&quot;$&quot;* #,##0_);_(&quot;$&quot;* \(#,##0\);_(&quot;$&quot;* &quot;-&quot;??_);_(@_)"/>
    <numFmt numFmtId="172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8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4" fontId="2" fillId="3" borderId="3" xfId="2" applyFont="1" applyFill="1" applyBorder="1" applyAlignment="1" applyProtection="1">
      <alignment horizontal="left"/>
    </xf>
    <xf numFmtId="2" fontId="4" fillId="0" borderId="3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164" fontId="2" fillId="4" borderId="3" xfId="2" applyFont="1" applyFill="1" applyBorder="1" applyAlignment="1" applyProtection="1">
      <alignment horizontal="left"/>
    </xf>
    <xf numFmtId="0" fontId="7" fillId="6" borderId="3" xfId="0" applyFont="1" applyFill="1" applyBorder="1"/>
    <xf numFmtId="6" fontId="0" fillId="0" borderId="3" xfId="0" applyNumberFormat="1" applyBorder="1" applyAlignment="1">
      <alignment horizontal="center"/>
    </xf>
    <xf numFmtId="3" fontId="0" fillId="0" borderId="3" xfId="0" applyNumberFormat="1" applyBorder="1"/>
    <xf numFmtId="168" fontId="0" fillId="6" borderId="3" xfId="0" applyNumberForma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9" fontId="0" fillId="0" borderId="3" xfId="1" applyNumberFormat="1" applyFont="1" applyBorder="1" applyAlignment="1">
      <alignment horizontal="center"/>
    </xf>
    <xf numFmtId="169" fontId="0" fillId="0" borderId="3" xfId="1" applyNumberFormat="1" applyFont="1" applyBorder="1"/>
    <xf numFmtId="166" fontId="6" fillId="8" borderId="3" xfId="1" applyNumberFormat="1" applyFont="1" applyFill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0" borderId="3" xfId="1" applyNumberFormat="1" applyFont="1" applyBorder="1"/>
    <xf numFmtId="169" fontId="8" fillId="8" borderId="0" xfId="1" applyNumberFormat="1" applyFont="1" applyFill="1" applyAlignment="1">
      <alignment horizontal="center"/>
    </xf>
    <xf numFmtId="0" fontId="0" fillId="0" borderId="3" xfId="1" applyNumberFormat="1" applyFont="1" applyBorder="1"/>
    <xf numFmtId="4" fontId="6" fillId="8" borderId="3" xfId="3" applyNumberFormat="1" applyFont="1" applyFill="1" applyBorder="1" applyAlignment="1">
      <alignment horizontal="center"/>
    </xf>
    <xf numFmtId="170" fontId="0" fillId="0" borderId="3" xfId="1" applyNumberFormat="1" applyFon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6" fillId="8" borderId="3" xfId="4" applyFont="1" applyFill="1" applyBorder="1" applyAlignment="1">
      <alignment horizontal="center"/>
    </xf>
    <xf numFmtId="44" fontId="0" fillId="0" borderId="3" xfId="4" applyFont="1" applyBorder="1" applyAlignment="1">
      <alignment horizontal="center"/>
    </xf>
    <xf numFmtId="172" fontId="6" fillId="8" borderId="3" xfId="4" applyNumberFormat="1" applyFont="1" applyFill="1" applyBorder="1" applyAlignment="1">
      <alignment horizontal="center"/>
    </xf>
    <xf numFmtId="172" fontId="0" fillId="0" borderId="3" xfId="4" applyNumberFormat="1" applyFont="1" applyBorder="1" applyAlignment="1">
      <alignment horizontal="center"/>
    </xf>
    <xf numFmtId="172" fontId="0" fillId="0" borderId="3" xfId="4" applyNumberFormat="1" applyFont="1" applyBorder="1"/>
    <xf numFmtId="2" fontId="0" fillId="0" borderId="3" xfId="1" applyNumberFormat="1" applyFont="1" applyBorder="1" applyAlignment="1">
      <alignment horizontal="center"/>
    </xf>
    <xf numFmtId="166" fontId="0" fillId="9" borderId="3" xfId="0" applyNumberFormat="1" applyFill="1" applyBorder="1" applyAlignment="1">
      <alignment horizontal="center"/>
    </xf>
    <xf numFmtId="168" fontId="0" fillId="9" borderId="3" xfId="0" applyNumberFormat="1" applyFill="1" applyBorder="1" applyAlignment="1">
      <alignment horizontal="center"/>
    </xf>
    <xf numFmtId="170" fontId="9" fillId="9" borderId="3" xfId="4" applyNumberFormat="1" applyFont="1" applyFill="1" applyBorder="1" applyAlignment="1">
      <alignment horizontal="center" vertical="center"/>
    </xf>
    <xf numFmtId="170" fontId="0" fillId="0" borderId="3" xfId="4" applyNumberFormat="1" applyFont="1" applyBorder="1" applyAlignment="1">
      <alignment horizontal="center"/>
    </xf>
    <xf numFmtId="172" fontId="1" fillId="0" borderId="3" xfId="4" applyNumberFormat="1" applyFont="1" applyBorder="1" applyAlignment="1">
      <alignment horizontal="center"/>
    </xf>
    <xf numFmtId="172" fontId="9" fillId="10" borderId="3" xfId="4" applyNumberFormat="1" applyFont="1" applyFill="1" applyBorder="1" applyAlignment="1">
      <alignment horizontal="center"/>
    </xf>
    <xf numFmtId="166" fontId="0" fillId="11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5">
    <cellStyle name="Comma" xfId="3" builtinId="3"/>
    <cellStyle name="Currency" xfId="4" builtinId="4"/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  <colors>
    <mruColors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3"/>
  <sheetViews>
    <sheetView showGridLines="0" tabSelected="1" topLeftCell="O1" workbookViewId="0">
      <pane ySplit="11" topLeftCell="A47" activePane="bottomLeft" state="frozen"/>
      <selection pane="bottomLeft" activeCell="U2" sqref="U2:U52"/>
    </sheetView>
  </sheetViews>
  <sheetFormatPr defaultRowHeight="15" x14ac:dyDescent="0.25"/>
  <cols>
    <col min="1" max="1" width="20.85546875" style="10" bestFit="1" customWidth="1"/>
    <col min="2" max="2" width="14.42578125" style="10" customWidth="1"/>
    <col min="3" max="4" width="9.140625" style="10"/>
    <col min="5" max="5" width="52.5703125" style="10" customWidth="1"/>
    <col min="6" max="6" width="19.85546875" style="10" customWidth="1"/>
    <col min="7" max="7" width="21.5703125" style="10" customWidth="1"/>
    <col min="8" max="11" width="23" style="10" customWidth="1"/>
    <col min="12" max="12" width="10.28515625" style="10" bestFit="1" customWidth="1"/>
    <col min="13" max="13" width="27.5703125" style="37" customWidth="1"/>
    <col min="14" max="14" width="17.5703125" style="10" customWidth="1"/>
    <col min="15" max="15" width="22.28515625" style="10" customWidth="1"/>
    <col min="16" max="16" width="33" style="47" customWidth="1"/>
    <col min="17" max="17" width="50" style="44" customWidth="1"/>
    <col min="18" max="18" width="20.5703125" style="35" customWidth="1"/>
    <col min="19" max="19" width="18.7109375" style="32" customWidth="1"/>
    <col min="20" max="20" width="13.140625" style="10" customWidth="1"/>
    <col min="21" max="21" width="10.5703125" style="10" bestFit="1" customWidth="1"/>
    <col min="22" max="22" width="15.85546875" style="10" customWidth="1"/>
    <col min="23" max="23" width="10.5703125" style="10" customWidth="1"/>
    <col min="24" max="24" width="12.5703125" style="10" bestFit="1" customWidth="1"/>
    <col min="25" max="25" width="22.28515625" style="10" bestFit="1" customWidth="1"/>
    <col min="26" max="28" width="9.140625" style="10"/>
    <col min="29" max="29" width="18.42578125" style="10" bestFit="1" customWidth="1"/>
    <col min="30" max="30" width="18" style="10" bestFit="1" customWidth="1"/>
    <col min="31" max="16384" width="9.140625" style="10"/>
  </cols>
  <sheetData>
    <row r="1" spans="1:30" ht="15.75" x14ac:dyDescent="0.25">
      <c r="A1" s="56" t="s">
        <v>5</v>
      </c>
      <c r="B1" s="56"/>
      <c r="D1" s="11" t="s">
        <v>10</v>
      </c>
      <c r="E1" s="11" t="s">
        <v>39</v>
      </c>
      <c r="F1" s="11" t="s">
        <v>29</v>
      </c>
      <c r="G1" s="11" t="s">
        <v>28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25</v>
      </c>
      <c r="M1" s="38" t="s">
        <v>38</v>
      </c>
      <c r="N1" s="11" t="s">
        <v>34</v>
      </c>
      <c r="O1" s="11" t="s">
        <v>35</v>
      </c>
      <c r="P1" s="45" t="s">
        <v>36</v>
      </c>
      <c r="Q1" s="43" t="s">
        <v>37</v>
      </c>
      <c r="R1" s="33" t="s">
        <v>26</v>
      </c>
      <c r="S1" s="36" t="s">
        <v>27</v>
      </c>
      <c r="T1" s="11" t="s">
        <v>24</v>
      </c>
      <c r="U1" s="12" t="s">
        <v>7</v>
      </c>
      <c r="V1" s="12" t="s">
        <v>12</v>
      </c>
      <c r="W1" s="12" t="s">
        <v>11</v>
      </c>
      <c r="X1" s="12" t="s">
        <v>8</v>
      </c>
      <c r="Y1" s="12" t="s">
        <v>9</v>
      </c>
      <c r="AC1" s="12" t="s">
        <v>19</v>
      </c>
      <c r="AD1" s="12" t="s">
        <v>18</v>
      </c>
    </row>
    <row r="2" spans="1:30" ht="51.75" customHeight="1" x14ac:dyDescent="0.25">
      <c r="A2" s="13" t="s">
        <v>0</v>
      </c>
      <c r="B2" s="9">
        <v>50</v>
      </c>
      <c r="D2" s="9">
        <v>0</v>
      </c>
      <c r="E2" s="55">
        <f>(LN(U2/$B$6)+($B$5 +$B$4^2/2)*($B$3-$B$3 *D2/$B$8))/($B$4*SQRT($B$3-$B$3*D2/$B$8))</f>
        <v>0.10833333333333334</v>
      </c>
      <c r="F2" s="16">
        <f t="shared" ref="F2:F33" si="0">_xlfn.NORM.DIST(E2,0,1,TRUE)</f>
        <v>0.54313435898599893</v>
      </c>
      <c r="G2" s="16">
        <f>E2-S2</f>
        <v>-4.1666666666666657E-2</v>
      </c>
      <c r="H2" s="16">
        <f>_xlfn.NORM.DIST(G2,0,1,TRUE)</f>
        <v>0.48338221350963662</v>
      </c>
      <c r="I2" s="16">
        <f>F2</f>
        <v>0.54313435898599893</v>
      </c>
      <c r="J2" s="40">
        <f>I2*$B$7</f>
        <v>54313.435898599892</v>
      </c>
      <c r="K2" s="16">
        <f>MAX(U2-$B$6, 0)</f>
        <v>0</v>
      </c>
      <c r="L2" s="16">
        <f>LN(U2/$B$6)</f>
        <v>0</v>
      </c>
      <c r="M2" s="39">
        <f>Q2-J2*U2</f>
        <v>-2404856.6733093504</v>
      </c>
      <c r="N2" s="16">
        <f>(U3/U2)-1</f>
        <v>-4.7187433726048167E-2</v>
      </c>
      <c r="O2" s="16">
        <f>LN(U3/U2)</f>
        <v>-4.8337072243433747E-2</v>
      </c>
      <c r="P2" s="46">
        <f>Q2-MAX(U2-$B$6, 0)*$B$7</f>
        <v>310815.12162064441</v>
      </c>
      <c r="Q2" s="51">
        <f>(U2*F2- $B$6*EXP(-$B$5*($B$3-$B$3*D2/$B$8))*$H$2)*$B$7</f>
        <v>310815.12162064441</v>
      </c>
      <c r="R2" s="34">
        <f t="shared" ref="R2:R33" si="1">($B$5 +$B$4^2/2)*($B$3-($B$3 *D2))/$B$8</f>
        <v>3.2499999999999999E-4</v>
      </c>
      <c r="S2" s="48">
        <f t="shared" ref="S2:S33" si="2">($B$4*SQRT($B$3-$B$3*D2/$B$8))</f>
        <v>0.15</v>
      </c>
      <c r="T2" s="9">
        <f t="shared" ref="T2:T33" si="3">(50-D2)/50*0.25</f>
        <v>0.25</v>
      </c>
      <c r="U2" s="14">
        <v>50</v>
      </c>
      <c r="V2" s="15">
        <v>310815.121620644</v>
      </c>
      <c r="W2" s="16">
        <v>0.10833333333333334</v>
      </c>
      <c r="X2" s="17">
        <v>54313.435898599892</v>
      </c>
      <c r="Y2" s="17">
        <v>-2404856.6733093504</v>
      </c>
      <c r="AB2" s="12" t="s">
        <v>17</v>
      </c>
      <c r="AC2" s="18">
        <v>0.33794342711050412</v>
      </c>
      <c r="AD2" s="18">
        <v>0.24901388231924659</v>
      </c>
    </row>
    <row r="3" spans="1:30" x14ac:dyDescent="0.25">
      <c r="A3" s="19" t="s">
        <v>1</v>
      </c>
      <c r="B3" s="20">
        <v>0.25</v>
      </c>
      <c r="D3" s="9">
        <v>1</v>
      </c>
      <c r="E3" s="55">
        <f>(LN(U3/$B$6)+($B$5 +$B$4^2/2)*($B$3-$B$3 *D3/$B$8))/($B$4*SQRT($B$3-$B$3*D3/$B$8))</f>
        <v>-0.21827424833943121</v>
      </c>
      <c r="F3" s="16">
        <f t="shared" si="0"/>
        <v>0.41360771878796354</v>
      </c>
      <c r="G3" s="16">
        <f>E3-S3</f>
        <v>-0.36676667238860616</v>
      </c>
      <c r="H3" s="16">
        <f>_xlfn.NORM.DIST(G3,0,1,TRUE)</f>
        <v>0.35689653468647647</v>
      </c>
      <c r="I3" s="16">
        <f>F3</f>
        <v>0.41360771878796354</v>
      </c>
      <c r="J3" s="40">
        <f>I3*$B$7</f>
        <v>41360.771878796353</v>
      </c>
      <c r="K3" s="16">
        <f t="shared" ref="K3:K51" si="4">MAX(U3-$B$6, 0)</f>
        <v>0</v>
      </c>
      <c r="L3" s="16">
        <f t="shared" ref="L3:L51" si="5">LN(U3/$B$6)</f>
        <v>-4.8337072243433747E-2</v>
      </c>
      <c r="M3" s="39">
        <f>Q3-J3*U3</f>
        <v>-1788024.118761701</v>
      </c>
      <c r="N3" s="16">
        <f t="shared" ref="N3:N51" si="6">(U4/U3)-1</f>
        <v>3.7972382571408447E-2</v>
      </c>
      <c r="O3" s="16">
        <f t="shared" ref="O3:O51" si="7">LN(U4/U3)</f>
        <v>3.7269178003814379E-2</v>
      </c>
      <c r="P3" s="46">
        <f>Q3-MAX(U3-$B$6, 0)*$B$7</f>
        <v>182429.04108367171</v>
      </c>
      <c r="Q3" s="52">
        <f>Q2+J2*(U3-U2)+(Q2-J2*U2)*(EXP($B$5*$B$3/$B$8)-1)</f>
        <v>182429.04108367171</v>
      </c>
      <c r="R3" s="34">
        <f t="shared" si="1"/>
        <v>0</v>
      </c>
      <c r="S3" s="48">
        <f t="shared" si="2"/>
        <v>0.14849242404917498</v>
      </c>
      <c r="T3" s="9">
        <f t="shared" si="3"/>
        <v>0.245</v>
      </c>
      <c r="U3" s="14">
        <v>47.64062831369759</v>
      </c>
      <c r="V3" s="15">
        <v>283810.38376280898</v>
      </c>
      <c r="W3" s="16">
        <v>4.0545075867016868E-2</v>
      </c>
      <c r="X3" s="17">
        <v>51617.071438930681</v>
      </c>
      <c r="Y3" s="17">
        <v>-2271607.6458765324</v>
      </c>
      <c r="AB3" s="18">
        <v>-9.9043634012489622E-3</v>
      </c>
    </row>
    <row r="4" spans="1:30" x14ac:dyDescent="0.25">
      <c r="A4" s="19" t="s">
        <v>2</v>
      </c>
      <c r="B4" s="21">
        <v>0.3</v>
      </c>
      <c r="D4" s="9">
        <v>2</v>
      </c>
      <c r="E4" s="55">
        <f t="shared" ref="E4:E52" si="8">(LN(U4/$B$6)+($B$5 +$B$4^2/2)*($B$3-$B$3 *D4/$B$8))/($B$4*SQRT($B$3-$B$3*D4/$B$8))</f>
        <v>3.0837073814612974E-2</v>
      </c>
      <c r="F4" s="16">
        <f t="shared" si="0"/>
        <v>0.51230026307942678</v>
      </c>
      <c r="G4" s="16"/>
      <c r="H4" s="16"/>
      <c r="I4" s="16">
        <f t="shared" ref="I4:I50" si="9">F4</f>
        <v>0.51230026307942678</v>
      </c>
      <c r="J4" s="40">
        <f t="shared" ref="J4:J50" si="10">I4*$B$7</f>
        <v>51230.02630794268</v>
      </c>
      <c r="K4" s="16">
        <f t="shared" si="4"/>
        <v>0</v>
      </c>
      <c r="L4" s="16">
        <f t="shared" si="5"/>
        <v>-1.1067894239619467E-2</v>
      </c>
      <c r="M4" s="39">
        <f t="shared" ref="M4:M33" si="11">Q4-J4*U4</f>
        <v>-2276234.1713289418</v>
      </c>
      <c r="N4" s="16">
        <f t="shared" si="6"/>
        <v>-1.5561499469654017E-3</v>
      </c>
      <c r="O4" s="16">
        <f t="shared" si="7"/>
        <v>-1.5573620058876049E-3</v>
      </c>
      <c r="P4" s="46">
        <f t="shared" ref="P4:P50" si="12">Q4-MAX(U4-$B$6, 0)*$B$7</f>
        <v>257073.03095606592</v>
      </c>
      <c r="Q4" s="52">
        <f t="shared" ref="Q4:Q51" si="13">Q3+J3*(U4-U3)+(Q3-J3*U3)*(EXP($B$5*$B$3/$B$8)-1)</f>
        <v>257073.03095606592</v>
      </c>
      <c r="R4" s="34">
        <f t="shared" si="1"/>
        <v>-3.2499999999999999E-4</v>
      </c>
      <c r="S4" s="48">
        <f t="shared" si="2"/>
        <v>0.14696938456699069</v>
      </c>
      <c r="T4" s="9">
        <f t="shared" si="3"/>
        <v>0.24</v>
      </c>
      <c r="U4" s="14">
        <v>49.449656477967586</v>
      </c>
      <c r="V4" s="15">
        <v>206085.05472802967</v>
      </c>
      <c r="W4" s="16">
        <v>-0.17078889530639088</v>
      </c>
      <c r="X4" s="17">
        <v>43219.488052256107</v>
      </c>
      <c r="Y4" s="17">
        <v>-1868701.936248451</v>
      </c>
      <c r="AB4" s="18">
        <v>-3.0796375432807416E-2</v>
      </c>
    </row>
    <row r="5" spans="1:30" x14ac:dyDescent="0.25">
      <c r="A5" s="19" t="s">
        <v>3</v>
      </c>
      <c r="B5" s="22">
        <v>0.02</v>
      </c>
      <c r="D5" s="9">
        <v>3</v>
      </c>
      <c r="E5" s="55">
        <f t="shared" si="8"/>
        <v>1.8220013370170096E-2</v>
      </c>
      <c r="F5" s="16">
        <f t="shared" si="0"/>
        <v>0.50726833153729345</v>
      </c>
      <c r="G5" s="16"/>
      <c r="H5" s="16"/>
      <c r="I5" s="16">
        <f t="shared" si="9"/>
        <v>0.50726833153729345</v>
      </c>
      <c r="J5" s="40">
        <f t="shared" si="10"/>
        <v>50726.833153729342</v>
      </c>
      <c r="K5" s="16">
        <f t="shared" si="4"/>
        <v>0</v>
      </c>
      <c r="L5" s="16">
        <f t="shared" si="5"/>
        <v>-1.2625256245507107E-2</v>
      </c>
      <c r="M5" s="39">
        <f t="shared" si="11"/>
        <v>-2251617.7987665292</v>
      </c>
      <c r="N5" s="16">
        <f t="shared" si="6"/>
        <v>1.1643757677605171E-2</v>
      </c>
      <c r="O5" s="16">
        <f t="shared" si="7"/>
        <v>1.1576490787223248E-2</v>
      </c>
      <c r="P5" s="46">
        <f t="shared" si="12"/>
        <v>252903.19028889976</v>
      </c>
      <c r="Q5" s="52">
        <f t="shared" si="13"/>
        <v>252903.19028889976</v>
      </c>
      <c r="R5" s="34">
        <f t="shared" si="1"/>
        <v>-6.4999999999999997E-4</v>
      </c>
      <c r="S5" s="48">
        <f t="shared" si="2"/>
        <v>0.14543039572248986</v>
      </c>
      <c r="T5" s="9">
        <f t="shared" si="3"/>
        <v>0.23499999999999999</v>
      </c>
      <c r="U5" s="14">
        <v>49.372705397661939</v>
      </c>
      <c r="V5" s="15">
        <v>195509.6808569741</v>
      </c>
      <c r="W5" s="16">
        <v>-0.20934642364408046</v>
      </c>
      <c r="X5" s="17">
        <v>41708.890686760271</v>
      </c>
      <c r="Y5" s="17">
        <v>-1796734.445826869</v>
      </c>
      <c r="AB5" s="18">
        <v>-5.0195943995902E-3</v>
      </c>
    </row>
    <row r="6" spans="1:30" x14ac:dyDescent="0.25">
      <c r="A6" s="13" t="s">
        <v>4</v>
      </c>
      <c r="B6" s="9">
        <v>50</v>
      </c>
      <c r="D6" s="9">
        <v>4</v>
      </c>
      <c r="E6" s="55">
        <f t="shared" si="8"/>
        <v>9.6620259171197598E-2</v>
      </c>
      <c r="F6" s="16">
        <f t="shared" si="0"/>
        <v>0.53848601636195914</v>
      </c>
      <c r="G6" s="16"/>
      <c r="H6" s="16"/>
      <c r="I6" s="16">
        <f t="shared" si="9"/>
        <v>0.53848601636195914</v>
      </c>
      <c r="J6" s="40">
        <f t="shared" si="10"/>
        <v>53848.601636195912</v>
      </c>
      <c r="K6" s="16">
        <f t="shared" si="4"/>
        <v>0</v>
      </c>
      <c r="L6" s="16">
        <f t="shared" si="5"/>
        <v>-1.048765458283773E-3</v>
      </c>
      <c r="M6" s="39">
        <f t="shared" si="11"/>
        <v>-2407767.7815920697</v>
      </c>
      <c r="N6" s="16">
        <f t="shared" si="6"/>
        <v>-4.2606943108666528E-2</v>
      </c>
      <c r="O6" s="16">
        <f t="shared" si="7"/>
        <v>-4.3541254095843002E-2</v>
      </c>
      <c r="P6" s="46">
        <f t="shared" si="12"/>
        <v>281840.05274559621</v>
      </c>
      <c r="Q6" s="52">
        <f t="shared" si="13"/>
        <v>281840.05274559621</v>
      </c>
      <c r="R6" s="34">
        <f t="shared" si="1"/>
        <v>-9.7500000000000006E-4</v>
      </c>
      <c r="S6" s="48">
        <f t="shared" si="2"/>
        <v>0.14387494569938158</v>
      </c>
      <c r="T6" s="9">
        <f t="shared" si="3"/>
        <v>0.23</v>
      </c>
      <c r="U6" s="14">
        <v>49.947589215200104</v>
      </c>
      <c r="V6" s="15">
        <v>202867.09885376674</v>
      </c>
      <c r="W6" s="16">
        <v>-0.18762300955526862</v>
      </c>
      <c r="X6" s="17">
        <v>42558.609377422094</v>
      </c>
      <c r="Y6" s="17">
        <v>-1837654.8781993848</v>
      </c>
      <c r="AB6" s="18">
        <v>3.7760829219278444E-3</v>
      </c>
    </row>
    <row r="7" spans="1:30" x14ac:dyDescent="0.25">
      <c r="A7" s="19" t="s">
        <v>13</v>
      </c>
      <c r="B7" s="42">
        <v>100000</v>
      </c>
      <c r="D7" s="9">
        <v>5</v>
      </c>
      <c r="E7" s="55">
        <f t="shared" si="8"/>
        <v>-0.21057269316116367</v>
      </c>
      <c r="F7" s="16">
        <f t="shared" si="0"/>
        <v>0.41661036111375688</v>
      </c>
      <c r="G7" s="16"/>
      <c r="H7" s="16"/>
      <c r="I7" s="16">
        <f t="shared" si="9"/>
        <v>0.41661036111375688</v>
      </c>
      <c r="J7" s="40">
        <f t="shared" si="10"/>
        <v>41661.036111375688</v>
      </c>
      <c r="K7" s="16">
        <f t="shared" si="4"/>
        <v>0</v>
      </c>
      <c r="L7" s="16">
        <f t="shared" si="5"/>
        <v>-4.4590019554126739E-2</v>
      </c>
      <c r="M7" s="39">
        <f t="shared" si="11"/>
        <v>-1825205.5839842621</v>
      </c>
      <c r="N7" s="16">
        <f t="shared" si="6"/>
        <v>-6.1392276770295684E-2</v>
      </c>
      <c r="O7" s="16">
        <f t="shared" si="7"/>
        <v>-6.3357647198711564E-2</v>
      </c>
      <c r="P7" s="46">
        <f t="shared" si="12"/>
        <v>167003.29594594802</v>
      </c>
      <c r="Q7" s="52">
        <f t="shared" si="13"/>
        <v>167003.29594594802</v>
      </c>
      <c r="R7" s="34">
        <f t="shared" si="1"/>
        <v>-1.2999999999999999E-3</v>
      </c>
      <c r="S7" s="48">
        <f t="shared" si="2"/>
        <v>0.14230249470757705</v>
      </c>
      <c r="T7" s="9">
        <f t="shared" si="3"/>
        <v>0.22500000000000001</v>
      </c>
      <c r="U7" s="14">
        <v>47.819475123093028</v>
      </c>
      <c r="V7" s="15">
        <v>233712.93500371568</v>
      </c>
      <c r="W7" s="16">
        <v>-8.5922672740152459E-2</v>
      </c>
      <c r="X7" s="17">
        <v>46576.39439598348</v>
      </c>
      <c r="Y7" s="17">
        <v>-2033405.40321643</v>
      </c>
      <c r="AB7" s="18">
        <v>1.5092239628852483E-2</v>
      </c>
    </row>
    <row r="8" spans="1:30" x14ac:dyDescent="0.25">
      <c r="A8" s="23" t="s">
        <v>16</v>
      </c>
      <c r="B8" s="9">
        <v>50</v>
      </c>
      <c r="D8" s="9">
        <v>6</v>
      </c>
      <c r="E8" s="55">
        <f t="shared" si="8"/>
        <v>-0.66552498789122028</v>
      </c>
      <c r="F8" s="16">
        <f t="shared" si="0"/>
        <v>0.25285738330338214</v>
      </c>
      <c r="G8" s="16"/>
      <c r="H8" s="16"/>
      <c r="I8" s="16">
        <f t="shared" si="9"/>
        <v>0.25285738330338214</v>
      </c>
      <c r="J8" s="40">
        <f t="shared" si="10"/>
        <v>25285.738330338216</v>
      </c>
      <c r="K8" s="16">
        <f t="shared" si="4"/>
        <v>0</v>
      </c>
      <c r="L8" s="16">
        <f t="shared" si="5"/>
        <v>-0.1079476667528383</v>
      </c>
      <c r="M8" s="39">
        <f t="shared" si="11"/>
        <v>-1090403.6911527428</v>
      </c>
      <c r="N8" s="16">
        <f t="shared" si="6"/>
        <v>4.8442697018240999E-2</v>
      </c>
      <c r="O8" s="16">
        <f t="shared" si="7"/>
        <v>4.7305917523226076E-2</v>
      </c>
      <c r="P8" s="46">
        <f t="shared" si="12"/>
        <v>44514.527320301262</v>
      </c>
      <c r="Q8" s="52">
        <f t="shared" si="13"/>
        <v>44514.527320301262</v>
      </c>
      <c r="R8" s="34">
        <f t="shared" si="1"/>
        <v>-1.6250000000000001E-3</v>
      </c>
      <c r="S8" s="48">
        <f t="shared" si="2"/>
        <v>0.14071247279470289</v>
      </c>
      <c r="T8" s="9">
        <f t="shared" si="3"/>
        <v>0.22</v>
      </c>
      <c r="U8" s="14">
        <v>44.883728671325834</v>
      </c>
      <c r="V8" s="15">
        <v>243003.28093828139</v>
      </c>
      <c r="W8" s="16">
        <v>-5.9505691391734346E-2</v>
      </c>
      <c r="X8" s="17">
        <v>47627.466621857595</v>
      </c>
      <c r="Y8" s="17">
        <v>-2084984.2137459058</v>
      </c>
      <c r="AB8" s="18">
        <v>4.1788177017770354E-3</v>
      </c>
    </row>
    <row r="9" spans="1:30" x14ac:dyDescent="0.25">
      <c r="A9" s="24" t="s">
        <v>6</v>
      </c>
      <c r="B9" s="49">
        <v>0.108333333333333</v>
      </c>
      <c r="D9" s="9">
        <v>7</v>
      </c>
      <c r="E9" s="55">
        <f t="shared" si="8"/>
        <v>-0.33548033238790026</v>
      </c>
      <c r="F9" s="16">
        <f t="shared" si="0"/>
        <v>0.36863138923295785</v>
      </c>
      <c r="G9" s="16"/>
      <c r="H9" s="16"/>
      <c r="I9" s="16">
        <f t="shared" si="9"/>
        <v>0.36863138923295785</v>
      </c>
      <c r="J9" s="40">
        <f t="shared" si="10"/>
        <v>36863.138923295788</v>
      </c>
      <c r="K9" s="16">
        <f t="shared" si="4"/>
        <v>0</v>
      </c>
      <c r="L9" s="16">
        <f t="shared" si="5"/>
        <v>-6.0641749229612178E-2</v>
      </c>
      <c r="M9" s="39">
        <f t="shared" si="11"/>
        <v>-1635322.257149691</v>
      </c>
      <c r="N9" s="16">
        <f t="shared" si="6"/>
        <v>-2.3438615293335685E-2</v>
      </c>
      <c r="O9" s="16">
        <f t="shared" si="7"/>
        <v>-2.3717668678343934E-2</v>
      </c>
      <c r="P9" s="46">
        <f t="shared" si="12"/>
        <v>99383.980896957306</v>
      </c>
      <c r="Q9" s="52">
        <f t="shared" si="13"/>
        <v>99383.980896957306</v>
      </c>
      <c r="R9" s="34">
        <f t="shared" si="1"/>
        <v>-1.9500000000000001E-3</v>
      </c>
      <c r="S9" s="48">
        <f t="shared" si="2"/>
        <v>0.13910427743243556</v>
      </c>
      <c r="T9" s="9">
        <f t="shared" si="3"/>
        <v>0.215</v>
      </c>
      <c r="U9" s="14">
        <v>47.05801754039981</v>
      </c>
      <c r="V9" s="15">
        <v>261861.85118073222</v>
      </c>
      <c r="W9" s="16">
        <v>-3.8904768543818755E-3</v>
      </c>
      <c r="X9" s="17">
        <v>49844.792820717557</v>
      </c>
      <c r="Y9" s="17">
        <v>-2194461.3015388255</v>
      </c>
      <c r="AB9" s="18">
        <v>8.1570110093929608E-3</v>
      </c>
    </row>
    <row r="10" spans="1:30" x14ac:dyDescent="0.25">
      <c r="A10" s="25" t="s">
        <v>14</v>
      </c>
      <c r="B10" s="50">
        <v>310815.12162064441</v>
      </c>
      <c r="D10" s="9">
        <v>8</v>
      </c>
      <c r="E10" s="55">
        <f t="shared" si="8"/>
        <v>-0.51433533318964231</v>
      </c>
      <c r="F10" s="16">
        <f t="shared" si="0"/>
        <v>0.30350878126562109</v>
      </c>
      <c r="G10" s="16"/>
      <c r="H10" s="16"/>
      <c r="I10" s="16">
        <f t="shared" si="9"/>
        <v>0.30350878126562109</v>
      </c>
      <c r="J10" s="40">
        <f t="shared" si="10"/>
        <v>30350.878126562107</v>
      </c>
      <c r="K10" s="16">
        <f t="shared" si="4"/>
        <v>0</v>
      </c>
      <c r="L10" s="16">
        <f t="shared" si="5"/>
        <v>-8.435941790795605E-2</v>
      </c>
      <c r="M10" s="39">
        <f t="shared" si="11"/>
        <v>-1336214.5741037678</v>
      </c>
      <c r="N10" s="16">
        <f t="shared" si="6"/>
        <v>3.4832456551528113E-2</v>
      </c>
      <c r="O10" s="16">
        <f t="shared" si="7"/>
        <v>3.4239535885726681E-2</v>
      </c>
      <c r="P10" s="46">
        <f t="shared" si="12"/>
        <v>58561.328333833531</v>
      </c>
      <c r="Q10" s="52">
        <f t="shared" si="13"/>
        <v>58561.328333833531</v>
      </c>
      <c r="R10" s="34">
        <f t="shared" si="1"/>
        <v>-2.2750000000000001E-3</v>
      </c>
      <c r="S10" s="48">
        <f t="shared" si="2"/>
        <v>0.1374772708486752</v>
      </c>
      <c r="T10" s="9">
        <f t="shared" si="3"/>
        <v>0.21</v>
      </c>
      <c r="U10" s="14">
        <v>45.955042770803338</v>
      </c>
      <c r="V10" s="15">
        <v>307052.03483315563</v>
      </c>
      <c r="W10" s="16">
        <v>0.12694352033679651</v>
      </c>
      <c r="X10" s="17">
        <v>55050.744949894935</v>
      </c>
      <c r="Y10" s="17">
        <v>-2455969.8607885418</v>
      </c>
      <c r="AB10" s="18">
        <v>1.8318030699522477E-2</v>
      </c>
    </row>
    <row r="11" spans="1:30" x14ac:dyDescent="0.25">
      <c r="A11" s="26" t="s">
        <v>15</v>
      </c>
      <c r="B11" s="27">
        <v>55393.577111131512</v>
      </c>
      <c r="D11" s="9">
        <v>9</v>
      </c>
      <c r="E11" s="55">
        <f t="shared" si="8"/>
        <v>-0.27088766489724847</v>
      </c>
      <c r="F11" s="16">
        <f t="shared" si="0"/>
        <v>0.39323871621957163</v>
      </c>
      <c r="G11" s="16"/>
      <c r="H11" s="16"/>
      <c r="I11" s="16">
        <f t="shared" si="9"/>
        <v>0.39323871621957163</v>
      </c>
      <c r="J11" s="40">
        <f t="shared" si="10"/>
        <v>39323.871621957165</v>
      </c>
      <c r="K11" s="16">
        <f t="shared" si="4"/>
        <v>0</v>
      </c>
      <c r="L11" s="16">
        <f t="shared" si="5"/>
        <v>-5.0119882022229396E-2</v>
      </c>
      <c r="M11" s="39">
        <f t="shared" si="11"/>
        <v>-1763065.815339308</v>
      </c>
      <c r="N11" s="16">
        <f t="shared" si="6"/>
        <v>-4.7588341575900417E-3</v>
      </c>
      <c r="O11" s="16">
        <f t="shared" si="7"/>
        <v>-4.7701934612157998E-3</v>
      </c>
      <c r="P11" s="46">
        <f t="shared" si="12"/>
        <v>107011.17121590361</v>
      </c>
      <c r="Q11" s="52">
        <f t="shared" si="13"/>
        <v>107011.17121590361</v>
      </c>
      <c r="R11" s="34">
        <f t="shared" si="1"/>
        <v>-2.5999999999999999E-3</v>
      </c>
      <c r="S11" s="48">
        <f t="shared" si="2"/>
        <v>0.13583077707206126</v>
      </c>
      <c r="T11" s="9">
        <f t="shared" si="3"/>
        <v>0.20499999999999999</v>
      </c>
      <c r="U11" s="14">
        <v>47.55576980144096</v>
      </c>
      <c r="V11" s="15">
        <v>294188.09734873759</v>
      </c>
      <c r="W11" s="16">
        <v>9.2390923474739733E-2</v>
      </c>
      <c r="X11" s="17">
        <v>53680.627469869643</v>
      </c>
      <c r="Y11" s="17">
        <v>-2387762.6996472594</v>
      </c>
      <c r="AB11" s="18">
        <v>-4.5773177978467427E-3</v>
      </c>
    </row>
    <row r="12" spans="1:30" x14ac:dyDescent="0.25">
      <c r="D12" s="9">
        <v>10</v>
      </c>
      <c r="E12" s="55">
        <f t="shared" si="8"/>
        <v>-0.31223018787860291</v>
      </c>
      <c r="F12" s="16">
        <f t="shared" si="0"/>
        <v>0.37743279573318905</v>
      </c>
      <c r="G12" s="16"/>
      <c r="H12" s="16"/>
      <c r="I12" s="16">
        <f t="shared" si="9"/>
        <v>0.37743279573318905</v>
      </c>
      <c r="J12" s="40">
        <f t="shared" si="10"/>
        <v>37743.279573318905</v>
      </c>
      <c r="K12" s="16">
        <f t="shared" si="4"/>
        <v>0</v>
      </c>
      <c r="L12" s="16">
        <f t="shared" si="5"/>
        <v>-5.4890075483445218E-2</v>
      </c>
      <c r="M12" s="39">
        <f t="shared" si="11"/>
        <v>-1688433.5629422963</v>
      </c>
      <c r="N12" s="16">
        <f t="shared" si="6"/>
        <v>-2.7508071883826979E-2</v>
      </c>
      <c r="O12" s="16">
        <f t="shared" si="7"/>
        <v>-2.7893503661593315E-2</v>
      </c>
      <c r="P12" s="46">
        <f t="shared" si="12"/>
        <v>97935.469577804615</v>
      </c>
      <c r="Q12" s="52">
        <f t="shared" si="13"/>
        <v>97935.469577804615</v>
      </c>
      <c r="R12" s="34">
        <f t="shared" si="1"/>
        <v>-2.9249999999999996E-3</v>
      </c>
      <c r="S12" s="48">
        <f t="shared" si="2"/>
        <v>0.13416407864998736</v>
      </c>
      <c r="T12" s="9">
        <f t="shared" si="3"/>
        <v>0.2</v>
      </c>
      <c r="U12" s="14">
        <v>47.329459779719372</v>
      </c>
      <c r="V12" s="15">
        <v>341305.05878013006</v>
      </c>
      <c r="W12" s="16">
        <v>0.2215768698018549</v>
      </c>
      <c r="X12" s="17">
        <v>58767.835492560407</v>
      </c>
      <c r="Y12" s="17">
        <v>-2646652.5285549671</v>
      </c>
      <c r="AB12" s="18">
        <v>1.7503125657134754E-2</v>
      </c>
    </row>
    <row r="13" spans="1:30" x14ac:dyDescent="0.25">
      <c r="D13" s="9">
        <v>11</v>
      </c>
      <c r="E13" s="55">
        <f t="shared" si="8"/>
        <v>-0.52921556041623941</v>
      </c>
      <c r="F13" s="16">
        <f t="shared" si="0"/>
        <v>0.29832796178774934</v>
      </c>
      <c r="G13" s="16"/>
      <c r="H13" s="16"/>
      <c r="I13" s="16">
        <f t="shared" si="9"/>
        <v>0.29832796178774934</v>
      </c>
      <c r="J13" s="40">
        <f t="shared" si="10"/>
        <v>29832.796178774934</v>
      </c>
      <c r="K13" s="16">
        <f t="shared" si="4"/>
        <v>0</v>
      </c>
      <c r="L13" s="16">
        <f t="shared" si="5"/>
        <v>-8.2783579145038547E-2</v>
      </c>
      <c r="M13" s="39">
        <f t="shared" si="11"/>
        <v>-1324502.5010909599</v>
      </c>
      <c r="N13" s="16">
        <f t="shared" si="6"/>
        <v>-1.6614802953048957E-2</v>
      </c>
      <c r="O13" s="16">
        <f t="shared" si="7"/>
        <v>-1.6754376947620445E-2</v>
      </c>
      <c r="P13" s="46">
        <f t="shared" si="12"/>
        <v>48627.050021455761</v>
      </c>
      <c r="Q13" s="52">
        <f t="shared" si="13"/>
        <v>48627.050021455761</v>
      </c>
      <c r="R13" s="34">
        <f t="shared" si="1"/>
        <v>-3.2500000000000003E-3</v>
      </c>
      <c r="S13" s="48">
        <f t="shared" si="2"/>
        <v>0.13247641299491769</v>
      </c>
      <c r="T13" s="9">
        <f t="shared" si="3"/>
        <v>0.19500000000000001</v>
      </c>
      <c r="U13" s="14">
        <v>46.027517597876155</v>
      </c>
      <c r="V13" s="15">
        <v>378026.03990968195</v>
      </c>
      <c r="W13" s="16">
        <v>0.31481010675874543</v>
      </c>
      <c r="X13" s="17">
        <v>62354.708122503718</v>
      </c>
      <c r="Y13" s="17">
        <v>-2831543.474942693</v>
      </c>
      <c r="AB13" s="18">
        <v>1.2302257130831532E-2</v>
      </c>
    </row>
    <row r="14" spans="1:30" x14ac:dyDescent="0.25">
      <c r="D14" s="9">
        <v>12</v>
      </c>
      <c r="E14" s="55">
        <f t="shared" si="8"/>
        <v>-0.66674296438905645</v>
      </c>
      <c r="F14" s="16">
        <f t="shared" si="0"/>
        <v>0.25246816501156477</v>
      </c>
      <c r="G14" s="16"/>
      <c r="H14" s="16"/>
      <c r="I14" s="16">
        <f t="shared" si="9"/>
        <v>0.25246816501156477</v>
      </c>
      <c r="J14" s="40">
        <f t="shared" si="10"/>
        <v>25246.816501156478</v>
      </c>
      <c r="K14" s="16">
        <f t="shared" si="4"/>
        <v>0</v>
      </c>
      <c r="L14" s="16">
        <f t="shared" si="5"/>
        <v>-9.9537956092659044E-2</v>
      </c>
      <c r="M14" s="39">
        <f t="shared" si="11"/>
        <v>-1117060.771195933</v>
      </c>
      <c r="N14" s="16">
        <f t="shared" si="6"/>
        <v>1.8353105824209237E-2</v>
      </c>
      <c r="O14" s="16">
        <f t="shared" si="7"/>
        <v>1.8186720288269145E-2</v>
      </c>
      <c r="P14" s="46">
        <f t="shared" si="12"/>
        <v>25680.316227871932</v>
      </c>
      <c r="Q14" s="52">
        <f t="shared" si="13"/>
        <v>25680.316227871932</v>
      </c>
      <c r="R14" s="34">
        <f t="shared" si="1"/>
        <v>-3.5750000000000005E-3</v>
      </c>
      <c r="S14" s="48">
        <f t="shared" si="2"/>
        <v>0.1307669683062202</v>
      </c>
      <c r="T14" s="9">
        <f t="shared" si="3"/>
        <v>0.19</v>
      </c>
      <c r="U14" s="14">
        <v>45.262779462569448</v>
      </c>
      <c r="V14" s="15">
        <v>411931.3107880805</v>
      </c>
      <c r="W14" s="16">
        <v>0.39746744814252438</v>
      </c>
      <c r="X14" s="17">
        <v>65448.860681703511</v>
      </c>
      <c r="Y14" s="17">
        <v>-2992787.7364873672</v>
      </c>
      <c r="AB14" s="18">
        <v>1.0595699476062034E-2</v>
      </c>
    </row>
    <row r="15" spans="1:30" x14ac:dyDescent="0.25">
      <c r="D15" s="9">
        <v>13</v>
      </c>
      <c r="E15" s="55">
        <f t="shared" si="8"/>
        <v>-0.53726741435050396</v>
      </c>
      <c r="F15" s="16">
        <f t="shared" si="0"/>
        <v>0.29554145529264864</v>
      </c>
      <c r="G15" s="16"/>
      <c r="H15" s="16"/>
      <c r="I15" s="16">
        <f t="shared" si="9"/>
        <v>0.29554145529264864</v>
      </c>
      <c r="J15" s="40">
        <f t="shared" si="10"/>
        <v>29554.145529264864</v>
      </c>
      <c r="K15" s="16">
        <f t="shared" si="4"/>
        <v>0</v>
      </c>
      <c r="L15" s="16">
        <f t="shared" si="5"/>
        <v>-8.1351235804390021E-2</v>
      </c>
      <c r="M15" s="39">
        <f t="shared" si="11"/>
        <v>-1315712.3191463049</v>
      </c>
      <c r="N15" s="16">
        <f t="shared" si="6"/>
        <v>2.9307838309615031E-2</v>
      </c>
      <c r="O15" s="16">
        <f t="shared" si="7"/>
        <v>2.8886574706084526E-2</v>
      </c>
      <c r="P15" s="46">
        <f t="shared" si="12"/>
        <v>46541.452672423198</v>
      </c>
      <c r="Q15" s="52">
        <f t="shared" si="13"/>
        <v>46541.452672423198</v>
      </c>
      <c r="R15" s="34">
        <f t="shared" si="1"/>
        <v>-3.9000000000000003E-3</v>
      </c>
      <c r="S15" s="48">
        <f t="shared" si="2"/>
        <v>0.1290348790056394</v>
      </c>
      <c r="T15" s="9">
        <f t="shared" si="3"/>
        <v>0.185</v>
      </c>
      <c r="U15" s="14">
        <v>46.093492043943826</v>
      </c>
      <c r="V15" s="15">
        <v>455934.83329573675</v>
      </c>
      <c r="W15" s="16">
        <v>0.50047601340349823</v>
      </c>
      <c r="X15" s="17">
        <v>69163.002914020268</v>
      </c>
      <c r="Y15" s="17">
        <v>-3188814.7729250146</v>
      </c>
      <c r="AB15" s="18">
        <v>1.2928248640737468E-2</v>
      </c>
    </row>
    <row r="16" spans="1:30" x14ac:dyDescent="0.25">
      <c r="D16" s="9">
        <v>14</v>
      </c>
      <c r="E16" s="55">
        <f t="shared" si="8"/>
        <v>-0.32027742550425808</v>
      </c>
      <c r="F16" s="16">
        <f t="shared" si="0"/>
        <v>0.37437901721057154</v>
      </c>
      <c r="G16" s="16"/>
      <c r="H16" s="16"/>
      <c r="I16" s="16">
        <f t="shared" si="9"/>
        <v>0.37437901721057154</v>
      </c>
      <c r="J16" s="40">
        <f t="shared" si="10"/>
        <v>37437.901721057155</v>
      </c>
      <c r="K16" s="16">
        <f t="shared" si="4"/>
        <v>0</v>
      </c>
      <c r="L16" s="16">
        <f t="shared" si="5"/>
        <v>-5.2464661098305436E-2</v>
      </c>
      <c r="M16" s="39">
        <f t="shared" si="11"/>
        <v>-1689883.9213237236</v>
      </c>
      <c r="N16" s="16">
        <f t="shared" si="6"/>
        <v>-1.926588369667559E-2</v>
      </c>
      <c r="O16" s="16">
        <f t="shared" si="7"/>
        <v>-1.9453889482889442E-2</v>
      </c>
      <c r="P16" s="46">
        <f t="shared" si="12"/>
        <v>86334.588142854176</v>
      </c>
      <c r="Q16" s="52">
        <f t="shared" si="13"/>
        <v>86334.588142854176</v>
      </c>
      <c r="R16" s="34">
        <f t="shared" si="1"/>
        <v>-4.2249999999999996E-3</v>
      </c>
      <c r="S16" s="48">
        <f t="shared" si="2"/>
        <v>0.12727922061357855</v>
      </c>
      <c r="T16" s="9">
        <f t="shared" si="3"/>
        <v>0.18</v>
      </c>
      <c r="U16" s="14">
        <v>47.44439265589326</v>
      </c>
      <c r="V16" s="15">
        <v>388563.51995416288</v>
      </c>
      <c r="W16" s="16">
        <v>0.35893953594545142</v>
      </c>
      <c r="X16" s="17">
        <v>64017.983883718691</v>
      </c>
      <c r="Y16" s="17">
        <v>-2922989.6431473056</v>
      </c>
      <c r="AB16" s="18">
        <v>-1.8568317452208504E-2</v>
      </c>
    </row>
    <row r="17" spans="4:28" x14ac:dyDescent="0.25">
      <c r="D17" s="9">
        <v>15</v>
      </c>
      <c r="E17" s="55">
        <f t="shared" si="8"/>
        <v>-0.48242255843551979</v>
      </c>
      <c r="F17" s="16">
        <f t="shared" si="0"/>
        <v>0.3147528996087956</v>
      </c>
      <c r="G17" s="16"/>
      <c r="H17" s="16"/>
      <c r="I17" s="16">
        <f t="shared" si="9"/>
        <v>0.3147528996087956</v>
      </c>
      <c r="J17" s="40">
        <f t="shared" si="10"/>
        <v>31475.28996087956</v>
      </c>
      <c r="K17" s="16">
        <f t="shared" si="4"/>
        <v>0</v>
      </c>
      <c r="L17" s="16">
        <f t="shared" si="5"/>
        <v>-7.1918550581194784E-2</v>
      </c>
      <c r="M17" s="39">
        <f t="shared" si="11"/>
        <v>-1412610.5984414916</v>
      </c>
      <c r="N17" s="16">
        <f t="shared" si="6"/>
        <v>-1.1935022746242252E-2</v>
      </c>
      <c r="O17" s="16">
        <f t="shared" si="7"/>
        <v>-1.2006816945615664E-2</v>
      </c>
      <c r="P17" s="46">
        <f t="shared" si="12"/>
        <v>51945.172077754993</v>
      </c>
      <c r="Q17" s="52">
        <f t="shared" si="13"/>
        <v>51945.172077754993</v>
      </c>
      <c r="R17" s="34">
        <f t="shared" si="1"/>
        <v>-4.5500000000000002E-3</v>
      </c>
      <c r="S17" s="48">
        <f t="shared" si="2"/>
        <v>0.12549900398011132</v>
      </c>
      <c r="T17" s="9">
        <f t="shared" si="3"/>
        <v>0.17499999999999999</v>
      </c>
      <c r="U17" s="14">
        <v>46.530334504925413</v>
      </c>
      <c r="V17" s="15">
        <v>441023.30595365539</v>
      </c>
      <c r="W17" s="16">
        <v>0.48737210254675567</v>
      </c>
      <c r="X17" s="17">
        <v>68700.267014293087</v>
      </c>
      <c r="Y17" s="17">
        <v>-3169347.6529877409</v>
      </c>
      <c r="AB17" s="18">
        <v>1.5804169054773946E-2</v>
      </c>
    </row>
    <row r="18" spans="4:28" x14ac:dyDescent="0.25">
      <c r="D18" s="9">
        <v>16</v>
      </c>
      <c r="E18" s="55">
        <f t="shared" si="8"/>
        <v>-0.58916242709558175</v>
      </c>
      <c r="F18" s="16">
        <f t="shared" si="0"/>
        <v>0.27787615959781065</v>
      </c>
      <c r="G18" s="16"/>
      <c r="H18" s="16"/>
      <c r="I18" s="16">
        <f t="shared" si="9"/>
        <v>0.27787615959781065</v>
      </c>
      <c r="J18" s="40">
        <f t="shared" si="10"/>
        <v>27787.615959781066</v>
      </c>
      <c r="K18" s="16">
        <f t="shared" si="4"/>
        <v>0</v>
      </c>
      <c r="L18" s="16">
        <f t="shared" si="5"/>
        <v>-8.3925367526810429E-2</v>
      </c>
      <c r="M18" s="39">
        <f t="shared" si="11"/>
        <v>-1243211.0768433746</v>
      </c>
      <c r="N18" s="16">
        <f t="shared" si="6"/>
        <v>3.1177956595542566E-2</v>
      </c>
      <c r="O18" s="16">
        <f t="shared" si="7"/>
        <v>3.0701795955422273E-2</v>
      </c>
      <c r="P18" s="46">
        <f t="shared" si="12"/>
        <v>34324.397520334867</v>
      </c>
      <c r="Q18" s="52">
        <f t="shared" si="13"/>
        <v>34324.397520334867</v>
      </c>
      <c r="R18" s="34">
        <f t="shared" si="1"/>
        <v>-4.8750000000000009E-3</v>
      </c>
      <c r="S18" s="48">
        <f t="shared" si="2"/>
        <v>0.1236931687685298</v>
      </c>
      <c r="T18" s="9">
        <f t="shared" si="3"/>
        <v>0.17</v>
      </c>
      <c r="U18" s="14">
        <v>45.97499390421887</v>
      </c>
      <c r="V18" s="15">
        <v>328910.3059405316</v>
      </c>
      <c r="W18" s="16">
        <v>0.23756287296966538</v>
      </c>
      <c r="X18" s="17">
        <v>59388.992537539663</v>
      </c>
      <c r="Y18" s="17">
        <v>-2695486.0788874393</v>
      </c>
      <c r="AB18" s="18">
        <v>-3.1454808897936885E-2</v>
      </c>
    </row>
    <row r="19" spans="4:28" x14ac:dyDescent="0.25">
      <c r="D19" s="9">
        <v>17</v>
      </c>
      <c r="E19" s="55">
        <f t="shared" si="8"/>
        <v>-0.3487475026142699</v>
      </c>
      <c r="F19" s="16">
        <f t="shared" si="0"/>
        <v>0.3636394392852289</v>
      </c>
      <c r="G19" s="16"/>
      <c r="H19" s="16"/>
      <c r="I19" s="16">
        <f t="shared" si="9"/>
        <v>0.3636394392852289</v>
      </c>
      <c r="J19" s="40">
        <f t="shared" si="10"/>
        <v>36363.943928522887</v>
      </c>
      <c r="K19" s="16">
        <f t="shared" si="4"/>
        <v>0</v>
      </c>
      <c r="L19" s="16">
        <f t="shared" si="5"/>
        <v>-5.3223571571388129E-2</v>
      </c>
      <c r="M19" s="39">
        <f t="shared" si="11"/>
        <v>-1649925.3933446086</v>
      </c>
      <c r="N19" s="16">
        <f t="shared" si="6"/>
        <v>2.9919462222969928E-2</v>
      </c>
      <c r="O19" s="16">
        <f t="shared" si="7"/>
        <v>2.9480607167855263E-2</v>
      </c>
      <c r="P19" s="46">
        <f t="shared" si="12"/>
        <v>74031.015765365475</v>
      </c>
      <c r="Q19" s="52">
        <f t="shared" si="13"/>
        <v>74031.015765365475</v>
      </c>
      <c r="R19" s="34">
        <f t="shared" si="1"/>
        <v>-5.1999999999999998E-3</v>
      </c>
      <c r="S19" s="48">
        <f t="shared" si="2"/>
        <v>0.1218605760695394</v>
      </c>
      <c r="T19" s="9">
        <f t="shared" si="3"/>
        <v>0.16500000000000001</v>
      </c>
      <c r="U19" s="14">
        <v>47.40840026864494</v>
      </c>
      <c r="V19" s="15">
        <v>284917.94485305203</v>
      </c>
      <c r="W19" s="16">
        <v>0.11896944958165449</v>
      </c>
      <c r="X19" s="17">
        <v>54735.022022479505</v>
      </c>
      <c r="Y19" s="17">
        <v>-2462177.5587269804</v>
      </c>
      <c r="AB19" s="18">
        <v>-1.4562218878677351E-2</v>
      </c>
    </row>
    <row r="20" spans="4:28" x14ac:dyDescent="0.25">
      <c r="D20" s="9">
        <v>18</v>
      </c>
      <c r="E20" s="55">
        <f t="shared" si="8"/>
        <v>-0.11119137002944135</v>
      </c>
      <c r="F20" s="16">
        <f t="shared" si="0"/>
        <v>0.45573229745809019</v>
      </c>
      <c r="G20" s="16"/>
      <c r="H20" s="16"/>
      <c r="I20" s="16">
        <f t="shared" si="9"/>
        <v>0.45573229745809019</v>
      </c>
      <c r="J20" s="40">
        <f t="shared" si="10"/>
        <v>45573.229745809018</v>
      </c>
      <c r="K20" s="16">
        <f t="shared" si="4"/>
        <v>0</v>
      </c>
      <c r="L20" s="16">
        <f t="shared" si="5"/>
        <v>-2.3742964403532962E-2</v>
      </c>
      <c r="M20" s="39">
        <f t="shared" si="11"/>
        <v>-2099750.6650017602</v>
      </c>
      <c r="N20" s="16">
        <f t="shared" si="6"/>
        <v>-6.8970028351231782E-3</v>
      </c>
      <c r="O20" s="16">
        <f t="shared" si="7"/>
        <v>-6.9208970883773728E-3</v>
      </c>
      <c r="P20" s="46">
        <f t="shared" si="12"/>
        <v>125445.86363254166</v>
      </c>
      <c r="Q20" s="52">
        <f t="shared" si="13"/>
        <v>125445.86363254166</v>
      </c>
      <c r="R20" s="34">
        <f t="shared" si="1"/>
        <v>-5.5249999999999995E-3</v>
      </c>
      <c r="S20" s="48">
        <f t="shared" si="2"/>
        <v>0.12</v>
      </c>
      <c r="T20" s="9">
        <f t="shared" si="3"/>
        <v>0.16</v>
      </c>
      <c r="U20" s="14">
        <v>48.826834109534097</v>
      </c>
      <c r="V20" s="15">
        <v>382104.10712305293</v>
      </c>
      <c r="W20" s="16">
        <v>0.40854687314647753</v>
      </c>
      <c r="X20" s="17">
        <v>65856.388733069776</v>
      </c>
      <c r="Y20" s="17">
        <v>-3040390.8139285622</v>
      </c>
      <c r="AB20" s="18">
        <v>3.4852939116880956E-2</v>
      </c>
    </row>
    <row r="21" spans="4:28" x14ac:dyDescent="0.25">
      <c r="D21" s="9">
        <v>19</v>
      </c>
      <c r="E21" s="55">
        <f t="shared" si="8"/>
        <v>-0.17431920161746267</v>
      </c>
      <c r="F21" s="16">
        <f t="shared" si="0"/>
        <v>0.43080730478053231</v>
      </c>
      <c r="G21" s="16"/>
      <c r="H21" s="16"/>
      <c r="I21" s="16">
        <f t="shared" si="9"/>
        <v>0.43080730478053231</v>
      </c>
      <c r="J21" s="40">
        <f t="shared" si="10"/>
        <v>43080.730478053229</v>
      </c>
      <c r="K21" s="16">
        <f t="shared" si="4"/>
        <v>0</v>
      </c>
      <c r="L21" s="16">
        <f t="shared" si="5"/>
        <v>-3.0663861491910301E-2</v>
      </c>
      <c r="M21" s="39">
        <f t="shared" si="11"/>
        <v>-1979099.173398036</v>
      </c>
      <c r="N21" s="16">
        <f t="shared" si="6"/>
        <v>5.9672080515820181E-3</v>
      </c>
      <c r="O21" s="16">
        <f t="shared" si="7"/>
        <v>5.9494747760774425E-3</v>
      </c>
      <c r="P21" s="46">
        <f t="shared" si="12"/>
        <v>109888.69130024109</v>
      </c>
      <c r="Q21" s="52">
        <f t="shared" si="13"/>
        <v>109888.69130024109</v>
      </c>
      <c r="R21" s="34">
        <f t="shared" si="1"/>
        <v>-5.8499999999999993E-3</v>
      </c>
      <c r="S21" s="48">
        <f t="shared" si="2"/>
        <v>0.11811011811017716</v>
      </c>
      <c r="T21" s="9">
        <f t="shared" si="3"/>
        <v>0.155</v>
      </c>
      <c r="U21" s="14">
        <v>48.490075296250552</v>
      </c>
      <c r="V21" s="15">
        <v>448437.80109528266</v>
      </c>
      <c r="W21" s="16">
        <v>0.57559858697322808</v>
      </c>
      <c r="X21" s="17">
        <v>71755.673181306425</v>
      </c>
      <c r="Y21" s="17">
        <v>-3353244.4399374966</v>
      </c>
      <c r="AB21" s="18">
        <v>1.9283392313881806E-2</v>
      </c>
    </row>
    <row r="22" spans="4:28" x14ac:dyDescent="0.25">
      <c r="D22" s="9">
        <v>20</v>
      </c>
      <c r="E22" s="55">
        <f t="shared" si="8"/>
        <v>-0.12879293452583992</v>
      </c>
      <c r="F22" s="16">
        <f t="shared" si="0"/>
        <v>0.44876074819910505</v>
      </c>
      <c r="G22" s="16"/>
      <c r="H22" s="16"/>
      <c r="I22" s="16">
        <f t="shared" si="9"/>
        <v>0.44876074819910505</v>
      </c>
      <c r="J22" s="40">
        <f t="shared" si="10"/>
        <v>44876.074819910507</v>
      </c>
      <c r="K22" s="16">
        <f t="shared" si="4"/>
        <v>0</v>
      </c>
      <c r="L22" s="16">
        <f t="shared" si="5"/>
        <v>-2.4714386715832808E-2</v>
      </c>
      <c r="M22" s="39">
        <f t="shared" si="11"/>
        <v>-2066872.959076076</v>
      </c>
      <c r="N22" s="16">
        <f t="shared" si="6"/>
        <v>-2.5451088888213347E-2</v>
      </c>
      <c r="O22" s="16">
        <f t="shared" si="7"/>
        <v>-2.578057031222359E-2</v>
      </c>
      <c r="P22" s="46">
        <f t="shared" si="12"/>
        <v>122156.19669296013</v>
      </c>
      <c r="Q22" s="52">
        <f t="shared" si="13"/>
        <v>122156.19669296013</v>
      </c>
      <c r="R22" s="34">
        <f t="shared" si="1"/>
        <v>-6.1750000000000008E-3</v>
      </c>
      <c r="S22" s="48">
        <f t="shared" si="2"/>
        <v>0.1161895003862225</v>
      </c>
      <c r="T22" s="9">
        <f t="shared" si="3"/>
        <v>0.15</v>
      </c>
      <c r="U22" s="14">
        <v>48.779425663980156</v>
      </c>
      <c r="V22" s="15">
        <v>385725.84832813666</v>
      </c>
      <c r="W22" s="16">
        <v>0.43993034450346802</v>
      </c>
      <c r="X22" s="17">
        <v>67000.622126782837</v>
      </c>
      <c r="Y22" s="17">
        <v>-3105786.2842953987</v>
      </c>
      <c r="AB22" s="18">
        <v>-1.6543730158862412E-2</v>
      </c>
    </row>
    <row r="23" spans="4:28" x14ac:dyDescent="0.25">
      <c r="D23" s="9">
        <v>21</v>
      </c>
      <c r="E23" s="55">
        <f t="shared" si="8"/>
        <v>-0.35951663700374548</v>
      </c>
      <c r="F23" s="16">
        <f t="shared" si="0"/>
        <v>0.35960431705129758</v>
      </c>
      <c r="G23" s="16"/>
      <c r="H23" s="16"/>
      <c r="I23" s="16">
        <f t="shared" si="9"/>
        <v>0.35960431705129758</v>
      </c>
      <c r="J23" s="40">
        <f t="shared" si="10"/>
        <v>35960.431705129755</v>
      </c>
      <c r="K23" s="16">
        <f t="shared" si="4"/>
        <v>0</v>
      </c>
      <c r="L23" s="16">
        <f t="shared" si="5"/>
        <v>-5.0494957028056432E-2</v>
      </c>
      <c r="M23" s="39">
        <f t="shared" si="11"/>
        <v>-1643248.3834419535</v>
      </c>
      <c r="N23" s="16">
        <f t="shared" si="6"/>
        <v>4.5113391540962056E-2</v>
      </c>
      <c r="O23" s="16">
        <f t="shared" si="7"/>
        <v>4.412538818177475E-2</v>
      </c>
      <c r="P23" s="46">
        <f t="shared" si="12"/>
        <v>66236.323439974774</v>
      </c>
      <c r="Q23" s="52">
        <f t="shared" si="13"/>
        <v>66236.323439974774</v>
      </c>
      <c r="R23" s="34">
        <f t="shared" si="1"/>
        <v>-6.5000000000000006E-3</v>
      </c>
      <c r="S23" s="48">
        <f t="shared" si="2"/>
        <v>0.11423659658795862</v>
      </c>
      <c r="T23" s="9">
        <f t="shared" si="3"/>
        <v>0.14499999999999999</v>
      </c>
      <c r="U23" s="14">
        <v>47.537936165490201</v>
      </c>
      <c r="V23" s="15">
        <v>319004.63804969261</v>
      </c>
      <c r="W23" s="16">
        <v>0.27650053314799283</v>
      </c>
      <c r="X23" s="17">
        <v>60891.817489488683</v>
      </c>
      <c r="Y23" s="17">
        <v>-2793812.0762670496</v>
      </c>
      <c r="AB23" s="18">
        <v>-1.9203807071014059E-2</v>
      </c>
    </row>
    <row r="24" spans="4:28" x14ac:dyDescent="0.25">
      <c r="D24" s="9">
        <v>22</v>
      </c>
      <c r="E24" s="55">
        <f t="shared" si="8"/>
        <v>2.4324614036636875E-2</v>
      </c>
      <c r="F24" s="16">
        <f t="shared" si="0"/>
        <v>0.50970316011218886</v>
      </c>
      <c r="G24" s="16"/>
      <c r="H24" s="16"/>
      <c r="I24" s="16">
        <f t="shared" si="9"/>
        <v>0.50970316011218886</v>
      </c>
      <c r="J24" s="40">
        <f t="shared" si="10"/>
        <v>50970.316011218885</v>
      </c>
      <c r="K24" s="16">
        <f t="shared" si="4"/>
        <v>0</v>
      </c>
      <c r="L24" s="16">
        <f t="shared" si="5"/>
        <v>-6.3695688462817764E-3</v>
      </c>
      <c r="M24" s="39">
        <f t="shared" si="11"/>
        <v>-2389141.799258715</v>
      </c>
      <c r="N24" s="16">
        <f t="shared" si="6"/>
        <v>-1.9041595299433389E-2</v>
      </c>
      <c r="O24" s="16">
        <f t="shared" si="7"/>
        <v>-1.9225221232571862E-2</v>
      </c>
      <c r="P24" s="46">
        <f t="shared" si="12"/>
        <v>143192.64329996583</v>
      </c>
      <c r="Q24" s="52">
        <f t="shared" si="13"/>
        <v>143192.64329996583</v>
      </c>
      <c r="R24" s="34">
        <f t="shared" si="1"/>
        <v>-6.8250000000000003E-3</v>
      </c>
      <c r="S24" s="48">
        <f t="shared" si="2"/>
        <v>0.11224972160321825</v>
      </c>
      <c r="T24" s="9">
        <f t="shared" si="3"/>
        <v>0.14000000000000001</v>
      </c>
      <c r="U24" s="14">
        <v>49.68253369277322</v>
      </c>
      <c r="V24" s="15">
        <v>271403.91445622698</v>
      </c>
      <c r="W24" s="16">
        <v>0.14202842078536518</v>
      </c>
      <c r="X24" s="17">
        <v>55647.122164911045</v>
      </c>
      <c r="Y24" s="17">
        <v>-2530056.1711229132</v>
      </c>
      <c r="AB24" s="18">
        <v>-1.5318829168680735E-2</v>
      </c>
    </row>
    <row r="25" spans="4:28" x14ac:dyDescent="0.25">
      <c r="D25" s="9">
        <v>23</v>
      </c>
      <c r="E25" s="55">
        <f t="shared" si="8"/>
        <v>-0.15259223434784466</v>
      </c>
      <c r="F25" s="16">
        <f t="shared" si="0"/>
        <v>0.43935992468588408</v>
      </c>
      <c r="G25" s="16"/>
      <c r="H25" s="16"/>
      <c r="I25" s="16">
        <f t="shared" si="9"/>
        <v>0.43935992468588408</v>
      </c>
      <c r="J25" s="40">
        <f t="shared" si="10"/>
        <v>43935.992468588411</v>
      </c>
      <c r="K25" s="16">
        <f t="shared" si="4"/>
        <v>0</v>
      </c>
      <c r="L25" s="16">
        <f t="shared" si="5"/>
        <v>-2.5594790078853562E-2</v>
      </c>
      <c r="M25" s="39">
        <f t="shared" si="11"/>
        <v>-2046552.4231346957</v>
      </c>
      <c r="N25" s="16">
        <f t="shared" si="6"/>
        <v>-5.8630198682839918E-2</v>
      </c>
      <c r="O25" s="16">
        <f t="shared" si="7"/>
        <v>-6.0419229011498612E-2</v>
      </c>
      <c r="P25" s="46">
        <f t="shared" si="12"/>
        <v>94734.029555914109</v>
      </c>
      <c r="Q25" s="52">
        <f t="shared" si="13"/>
        <v>94734.029555914109</v>
      </c>
      <c r="R25" s="34">
        <f t="shared" si="1"/>
        <v>-7.150000000000001E-3</v>
      </c>
      <c r="S25" s="48">
        <f t="shared" si="2"/>
        <v>0.11022703842524302</v>
      </c>
      <c r="T25" s="9">
        <f t="shared" si="3"/>
        <v>0.13500000000000001</v>
      </c>
      <c r="U25" s="14">
        <v>48.73649899274497</v>
      </c>
      <c r="V25" s="15">
        <v>357853.29442886292</v>
      </c>
      <c r="W25" s="16">
        <v>0.41820402784841582</v>
      </c>
      <c r="X25" s="17">
        <v>66210.102444062155</v>
      </c>
      <c r="Y25" s="17">
        <v>-3078542.4523645202</v>
      </c>
      <c r="AB25" s="18">
        <v>3.0479740754336859E-2</v>
      </c>
    </row>
    <row r="26" spans="4:28" x14ac:dyDescent="0.25">
      <c r="D26" s="9">
        <v>24</v>
      </c>
      <c r="E26" s="55">
        <f t="shared" si="8"/>
        <v>-0.71707961015726296</v>
      </c>
      <c r="F26" s="16">
        <f t="shared" si="0"/>
        <v>0.23666248805928458</v>
      </c>
      <c r="G26" s="16"/>
      <c r="H26" s="16"/>
      <c r="I26" s="16">
        <f t="shared" si="9"/>
        <v>0.23666248805928458</v>
      </c>
      <c r="J26" s="40">
        <f t="shared" si="10"/>
        <v>23666.248805928459</v>
      </c>
      <c r="K26" s="16">
        <f t="shared" si="4"/>
        <v>0</v>
      </c>
      <c r="L26" s="16">
        <f t="shared" si="5"/>
        <v>-8.6014019090352195E-2</v>
      </c>
      <c r="M26" s="39">
        <f t="shared" si="11"/>
        <v>-1116800.1331936796</v>
      </c>
      <c r="N26" s="16">
        <f t="shared" si="6"/>
        <v>-1.3857867519069367E-2</v>
      </c>
      <c r="O26" s="16">
        <f t="shared" si="7"/>
        <v>-1.3954784179020328E-2</v>
      </c>
      <c r="P26" s="46">
        <f t="shared" si="12"/>
        <v>-31014.68607762672</v>
      </c>
      <c r="Q26" s="52">
        <f t="shared" si="13"/>
        <v>-31014.68607762672</v>
      </c>
      <c r="R26" s="34">
        <f t="shared" si="1"/>
        <v>-7.4750000000000007E-3</v>
      </c>
      <c r="S26" s="48">
        <f t="shared" si="2"/>
        <v>0.10816653826391968</v>
      </c>
      <c r="T26" s="9">
        <f t="shared" si="3"/>
        <v>0.13</v>
      </c>
      <c r="U26" s="14">
        <v>45.879068373694302</v>
      </c>
      <c r="V26" s="15">
        <v>309987.78318863147</v>
      </c>
      <c r="W26" s="16">
        <v>0.29432705050303332</v>
      </c>
      <c r="X26" s="17">
        <v>61574.599785412254</v>
      </c>
      <c r="Y26" s="17">
        <v>-2841590.9391222266</v>
      </c>
      <c r="AB26" s="18">
        <v>-1.3936053276895741E-2</v>
      </c>
    </row>
    <row r="27" spans="4:28" x14ac:dyDescent="0.25">
      <c r="D27" s="9">
        <v>25</v>
      </c>
      <c r="E27" s="55">
        <f t="shared" si="8"/>
        <v>-0.86591168135648611</v>
      </c>
      <c r="F27" s="16">
        <f t="shared" si="0"/>
        <v>0.19326929833168849</v>
      </c>
      <c r="G27" s="16"/>
      <c r="H27" s="16"/>
      <c r="I27" s="16">
        <f t="shared" si="9"/>
        <v>0.19326929833168849</v>
      </c>
      <c r="J27" s="40">
        <f t="shared" si="10"/>
        <v>19326.929833168848</v>
      </c>
      <c r="K27" s="16">
        <f t="shared" si="4"/>
        <v>0</v>
      </c>
      <c r="L27" s="16">
        <f t="shared" si="5"/>
        <v>-9.996880326937245E-2</v>
      </c>
      <c r="M27" s="39">
        <f t="shared" si="11"/>
        <v>-920586.7854202257</v>
      </c>
      <c r="N27" s="16">
        <f t="shared" si="6"/>
        <v>6.301272655791168E-3</v>
      </c>
      <c r="O27" s="16">
        <f t="shared" si="7"/>
        <v>6.2815026446059264E-3</v>
      </c>
      <c r="P27" s="46">
        <f t="shared" si="12"/>
        <v>-46173.042555400651</v>
      </c>
      <c r="Q27" s="52">
        <f t="shared" si="13"/>
        <v>-46173.042555400651</v>
      </c>
      <c r="R27" s="34">
        <f t="shared" si="1"/>
        <v>-7.8000000000000005E-3</v>
      </c>
      <c r="S27" s="48">
        <f t="shared" si="2"/>
        <v>0.10606601717798213</v>
      </c>
      <c r="T27" s="9">
        <f t="shared" si="3"/>
        <v>0.125</v>
      </c>
      <c r="U27" s="14">
        <v>45.243282322273323</v>
      </c>
      <c r="V27" s="15">
        <v>265761.75852303347</v>
      </c>
      <c r="W27" s="16">
        <v>0.16471268037798062</v>
      </c>
      <c r="X27" s="17">
        <v>56541.49320945012</v>
      </c>
      <c r="Y27" s="17">
        <v>-2587856.9356864649</v>
      </c>
      <c r="AB27" s="18">
        <v>-1.404092018394067E-2</v>
      </c>
    </row>
    <row r="28" spans="4:28" x14ac:dyDescent="0.25">
      <c r="D28" s="9">
        <v>26</v>
      </c>
      <c r="E28" s="55">
        <f t="shared" si="8"/>
        <v>-0.8264509355946541</v>
      </c>
      <c r="F28" s="16">
        <f t="shared" si="0"/>
        <v>0.20427416981661192</v>
      </c>
      <c r="G28" s="16"/>
      <c r="H28" s="16"/>
      <c r="I28" s="16">
        <f t="shared" si="9"/>
        <v>0.20427416981661192</v>
      </c>
      <c r="J28" s="40">
        <f t="shared" si="10"/>
        <v>20427.416981661194</v>
      </c>
      <c r="K28" s="16">
        <f t="shared" si="4"/>
        <v>0</v>
      </c>
      <c r="L28" s="16">
        <f t="shared" si="5"/>
        <v>-9.368730062476649E-2</v>
      </c>
      <c r="M28" s="39">
        <f t="shared" si="11"/>
        <v>-970782.23761794821</v>
      </c>
      <c r="N28" s="16">
        <f t="shared" si="6"/>
        <v>-9.575863643919047E-3</v>
      </c>
      <c r="O28" s="16">
        <f t="shared" si="7"/>
        <v>-9.6220070376894038E-3</v>
      </c>
      <c r="P28" s="46">
        <f t="shared" si="12"/>
        <v>-40755.18642926788</v>
      </c>
      <c r="Q28" s="52">
        <f t="shared" si="13"/>
        <v>-40755.18642926788</v>
      </c>
      <c r="R28" s="34">
        <f t="shared" si="1"/>
        <v>-8.1250000000000003E-3</v>
      </c>
      <c r="S28" s="48">
        <f t="shared" si="2"/>
        <v>0.10392304845413264</v>
      </c>
      <c r="T28" s="9">
        <f t="shared" si="3"/>
        <v>0.12</v>
      </c>
      <c r="U28" s="14">
        <v>45.528372580028908</v>
      </c>
      <c r="V28" s="15">
        <v>299643.98497900745</v>
      </c>
      <c r="W28" s="16">
        <v>0.2794233825997286</v>
      </c>
      <c r="X28" s="17">
        <v>61004.003564797735</v>
      </c>
      <c r="Y28" s="17">
        <v>-2816030.791380404</v>
      </c>
      <c r="AB28" s="18">
        <v>1.1893111742726992E-2</v>
      </c>
    </row>
    <row r="29" spans="4:28" x14ac:dyDescent="0.25">
      <c r="D29" s="9">
        <v>27</v>
      </c>
      <c r="E29" s="55">
        <f t="shared" si="8"/>
        <v>-0.94199985256685037</v>
      </c>
      <c r="F29" s="16">
        <f t="shared" si="0"/>
        <v>0.17309635769654855</v>
      </c>
      <c r="G29" s="16"/>
      <c r="H29" s="16"/>
      <c r="I29" s="16">
        <f t="shared" si="9"/>
        <v>0.17309635769654855</v>
      </c>
      <c r="J29" s="40">
        <f t="shared" si="10"/>
        <v>17309.635769654855</v>
      </c>
      <c r="K29" s="16">
        <f t="shared" si="4"/>
        <v>0</v>
      </c>
      <c r="L29" s="16">
        <f t="shared" si="5"/>
        <v>-0.10330930766245597</v>
      </c>
      <c r="M29" s="39">
        <f t="shared" si="11"/>
        <v>-830291.08600160258</v>
      </c>
      <c r="N29" s="16">
        <f t="shared" si="6"/>
        <v>9.4457137875312291E-3</v>
      </c>
      <c r="O29" s="16">
        <f t="shared" si="7"/>
        <v>9.4013819781339873E-3</v>
      </c>
      <c r="P29" s="46">
        <f t="shared" si="12"/>
        <v>-49758.081734441679</v>
      </c>
      <c r="Q29" s="52">
        <f t="shared" si="13"/>
        <v>-49758.081734441679</v>
      </c>
      <c r="R29" s="34">
        <f t="shared" si="1"/>
        <v>-8.4499999999999992E-3</v>
      </c>
      <c r="S29" s="48">
        <f t="shared" si="2"/>
        <v>0.10173494974687902</v>
      </c>
      <c r="T29" s="9">
        <f t="shared" si="3"/>
        <v>0.115</v>
      </c>
      <c r="U29" s="14">
        <v>45.092399092273006</v>
      </c>
      <c r="V29" s="15">
        <v>327239.18294232583</v>
      </c>
      <c r="W29" s="16">
        <v>0.36979445352027601</v>
      </c>
      <c r="X29" s="17">
        <v>64423.217589355678</v>
      </c>
      <c r="Y29" s="17">
        <v>-2992505.3640910494</v>
      </c>
      <c r="AB29" s="18">
        <v>8.9074904164304358E-3</v>
      </c>
    </row>
    <row r="30" spans="4:28" x14ac:dyDescent="0.25">
      <c r="D30" s="9">
        <v>28</v>
      </c>
      <c r="E30" s="55">
        <f t="shared" si="8"/>
        <v>-0.87194996086191923</v>
      </c>
      <c r="F30" s="16">
        <f t="shared" si="0"/>
        <v>0.19161783819157652</v>
      </c>
      <c r="G30" s="16"/>
      <c r="H30" s="16"/>
      <c r="I30" s="16">
        <f t="shared" si="9"/>
        <v>0.19161783819157652</v>
      </c>
      <c r="J30" s="40">
        <f t="shared" si="10"/>
        <v>19161.783819157652</v>
      </c>
      <c r="K30" s="16">
        <f t="shared" si="4"/>
        <v>0</v>
      </c>
      <c r="L30" s="16">
        <f t="shared" si="5"/>
        <v>-9.3907925684321852E-2</v>
      </c>
      <c r="M30" s="39">
        <f t="shared" si="11"/>
        <v>-914680.80351371737</v>
      </c>
      <c r="N30" s="16">
        <f t="shared" si="6"/>
        <v>1.7624035453149167E-2</v>
      </c>
      <c r="O30" s="16">
        <f t="shared" si="7"/>
        <v>1.7470533070404994E-2</v>
      </c>
      <c r="P30" s="46">
        <f t="shared" si="12"/>
        <v>-42468.423634606137</v>
      </c>
      <c r="Q30" s="52">
        <f t="shared" si="13"/>
        <v>-42468.423634606137</v>
      </c>
      <c r="R30" s="34">
        <f t="shared" si="1"/>
        <v>-8.7749999999999998E-3</v>
      </c>
      <c r="S30" s="48">
        <f t="shared" si="2"/>
        <v>9.9498743710661988E-2</v>
      </c>
      <c r="T30" s="9">
        <f t="shared" si="3"/>
        <v>0.11</v>
      </c>
      <c r="U30" s="14">
        <v>45.518328988091753</v>
      </c>
      <c r="V30" s="15">
        <v>379641.34024795133</v>
      </c>
      <c r="W30" s="16">
        <v>0.53313710335678566</v>
      </c>
      <c r="X30" s="17">
        <v>70303.066169572587</v>
      </c>
      <c r="Y30" s="17">
        <v>-3300604.711449312</v>
      </c>
      <c r="AB30" s="18">
        <v>1.5750451863981829E-2</v>
      </c>
    </row>
    <row r="31" spans="4:28" x14ac:dyDescent="0.25">
      <c r="D31" s="9">
        <v>29</v>
      </c>
      <c r="E31" s="55">
        <f t="shared" si="8"/>
        <v>-0.71609502528025026</v>
      </c>
      <c r="F31" s="16">
        <f t="shared" si="0"/>
        <v>0.23696633766558262</v>
      </c>
      <c r="G31" s="16"/>
      <c r="H31" s="16"/>
      <c r="I31" s="16">
        <f t="shared" si="9"/>
        <v>0.23696633766558262</v>
      </c>
      <c r="J31" s="40">
        <f t="shared" si="10"/>
        <v>23696.633766558261</v>
      </c>
      <c r="K31" s="16">
        <f t="shared" si="4"/>
        <v>0</v>
      </c>
      <c r="L31" s="16">
        <f t="shared" si="5"/>
        <v>-7.6437392613916855E-2</v>
      </c>
      <c r="M31" s="39">
        <f t="shared" si="11"/>
        <v>-1124829.000090223</v>
      </c>
      <c r="N31" s="16">
        <f t="shared" si="6"/>
        <v>1.4962354195533933E-2</v>
      </c>
      <c r="O31" s="16">
        <f t="shared" si="7"/>
        <v>1.4851522343391387E-2</v>
      </c>
      <c r="P31" s="46">
        <f t="shared" si="12"/>
        <v>-27187.994382848938</v>
      </c>
      <c r="Q31" s="52">
        <f t="shared" si="13"/>
        <v>-27187.994382848938</v>
      </c>
      <c r="R31" s="34">
        <f t="shared" si="1"/>
        <v>-9.1000000000000004E-3</v>
      </c>
      <c r="S31" s="48">
        <f t="shared" si="2"/>
        <v>9.7211110476117912E-2</v>
      </c>
      <c r="T31" s="9">
        <f t="shared" si="3"/>
        <v>0.105</v>
      </c>
      <c r="U31" s="14">
        <v>46.32054563194599</v>
      </c>
      <c r="V31" s="15">
        <v>434106.59884788567</v>
      </c>
      <c r="W31" s="16">
        <v>0.6943728891887776</v>
      </c>
      <c r="X31" s="17">
        <v>75627.580448060631</v>
      </c>
      <c r="Y31" s="17">
        <v>-3583814.0749306045</v>
      </c>
      <c r="AB31" s="18">
        <v>1.4779287633009855E-2</v>
      </c>
    </row>
    <row r="32" spans="4:28" x14ac:dyDescent="0.25">
      <c r="D32" s="9">
        <v>30</v>
      </c>
      <c r="E32" s="55">
        <f t="shared" si="8"/>
        <v>-0.58065605649138741</v>
      </c>
      <c r="F32" s="16">
        <f t="shared" si="0"/>
        <v>0.28073614190462171</v>
      </c>
      <c r="G32" s="16"/>
      <c r="H32" s="16"/>
      <c r="I32" s="16">
        <f t="shared" si="9"/>
        <v>0.28073614190462171</v>
      </c>
      <c r="J32" s="40">
        <f t="shared" si="10"/>
        <v>28073.614190462169</v>
      </c>
      <c r="K32" s="16">
        <f t="shared" si="4"/>
        <v>0</v>
      </c>
      <c r="L32" s="16">
        <f t="shared" si="5"/>
        <v>-6.1585870270525478E-2</v>
      </c>
      <c r="M32" s="39">
        <f t="shared" si="11"/>
        <v>-1330719.1394264207</v>
      </c>
      <c r="N32" s="16">
        <f t="shared" si="6"/>
        <v>-2.5929292969750439E-2</v>
      </c>
      <c r="O32" s="16">
        <f t="shared" si="7"/>
        <v>-2.6271383487545E-2</v>
      </c>
      <c r="P32" s="46">
        <f t="shared" si="12"/>
        <v>-10877.189400254676</v>
      </c>
      <c r="Q32" s="52">
        <f t="shared" si="13"/>
        <v>-10877.189400254676</v>
      </c>
      <c r="R32" s="34">
        <f t="shared" si="1"/>
        <v>-9.4249999999999994E-3</v>
      </c>
      <c r="S32" s="48">
        <f t="shared" si="2"/>
        <v>9.4868329805051374E-2</v>
      </c>
      <c r="T32" s="9">
        <f t="shared" si="3"/>
        <v>0.1</v>
      </c>
      <c r="U32" s="14">
        <v>47.013610042221558</v>
      </c>
      <c r="V32" s="15">
        <v>390842.75673595554</v>
      </c>
      <c r="W32" s="16">
        <v>0.594927897111028</v>
      </c>
      <c r="X32" s="17">
        <v>72405.416564785613</v>
      </c>
      <c r="Y32" s="17">
        <v>-3414814.2793123061</v>
      </c>
      <c r="AB32" s="18">
        <v>-1.0735943689196711E-2</v>
      </c>
    </row>
    <row r="33" spans="4:28" x14ac:dyDescent="0.25">
      <c r="D33" s="9">
        <v>31</v>
      </c>
      <c r="E33" s="55">
        <f t="shared" si="8"/>
        <v>-0.88337408571985188</v>
      </c>
      <c r="F33" s="16">
        <f t="shared" si="0"/>
        <v>0.18851709370674996</v>
      </c>
      <c r="G33" s="16"/>
      <c r="H33" s="16"/>
      <c r="I33" s="16">
        <f t="shared" si="9"/>
        <v>0.18851709370674996</v>
      </c>
      <c r="J33" s="40">
        <f t="shared" si="10"/>
        <v>18851.709370674995</v>
      </c>
      <c r="K33" s="16">
        <f t="shared" si="4"/>
        <v>0</v>
      </c>
      <c r="L33" s="16">
        <f t="shared" si="5"/>
        <v>-8.7857253758070575E-2</v>
      </c>
      <c r="M33" s="39">
        <f t="shared" si="11"/>
        <v>-908538.95652424684</v>
      </c>
      <c r="N33" s="16">
        <f t="shared" si="6"/>
        <v>-4.4452197194297272E-2</v>
      </c>
      <c r="O33" s="16">
        <f t="shared" si="7"/>
        <v>-4.5470487452539919E-2</v>
      </c>
      <c r="P33" s="46">
        <f t="shared" si="12"/>
        <v>-45232.836564010096</v>
      </c>
      <c r="Q33" s="52">
        <f t="shared" si="13"/>
        <v>-45232.836564010096</v>
      </c>
      <c r="R33" s="34">
        <f t="shared" si="1"/>
        <v>-9.7500000000000017E-3</v>
      </c>
      <c r="S33" s="48">
        <f t="shared" si="2"/>
        <v>9.2466210044534647E-2</v>
      </c>
      <c r="T33" s="9">
        <f t="shared" si="3"/>
        <v>9.5000000000000001E-2</v>
      </c>
      <c r="U33" s="14">
        <v>45.794580373871192</v>
      </c>
      <c r="V33" s="15">
        <v>466085.93835452816</v>
      </c>
      <c r="W33" s="16">
        <v>0.81955662366429116</v>
      </c>
      <c r="X33" s="17">
        <v>79376.554506576926</v>
      </c>
      <c r="Y33" s="17">
        <v>-3788838.7517211535</v>
      </c>
      <c r="AB33" s="18">
        <v>1.9666478953777298E-2</v>
      </c>
    </row>
    <row r="34" spans="4:28" x14ac:dyDescent="0.25">
      <c r="D34" s="9">
        <v>32</v>
      </c>
      <c r="E34" s="55">
        <f t="shared" si="8"/>
        <v>-1.4164193467845603</v>
      </c>
      <c r="F34" s="16">
        <f t="shared" ref="F34:F65" si="14">_xlfn.NORM.DIST(E34,0,1,TRUE)</f>
        <v>7.8326381392621797E-2</v>
      </c>
      <c r="G34" s="16"/>
      <c r="H34" s="16"/>
      <c r="I34" s="16">
        <f t="shared" si="9"/>
        <v>7.8326381392621797E-2</v>
      </c>
      <c r="J34" s="40">
        <f t="shared" si="10"/>
        <v>7832.6381392621797</v>
      </c>
      <c r="K34" s="16">
        <f t="shared" si="4"/>
        <v>0</v>
      </c>
      <c r="L34" s="16">
        <f t="shared" si="5"/>
        <v>-0.13332774121061042</v>
      </c>
      <c r="M34" s="39">
        <f t="shared" ref="M34:M50" si="15">Q34-J34*U34</f>
        <v>-426447.26142796013</v>
      </c>
      <c r="N34" s="16">
        <f t="shared" si="6"/>
        <v>-2.0122956515806201E-2</v>
      </c>
      <c r="O34" s="16">
        <f t="shared" si="7"/>
        <v>-2.0328181021470722E-2</v>
      </c>
      <c r="P34" s="46">
        <f t="shared" si="12"/>
        <v>-83699.54888602483</v>
      </c>
      <c r="Q34" s="52">
        <f t="shared" si="13"/>
        <v>-83699.54888602483</v>
      </c>
      <c r="R34" s="34">
        <f t="shared" ref="R34:R51" si="16">($B$5 +$B$4^2/2)*($B$3-($B$3 *D34))/$B$8</f>
        <v>-1.0075000000000001E-2</v>
      </c>
      <c r="S34" s="48">
        <f t="shared" ref="S34:S51" si="17">($B$4*SQRT($B$3-$B$3*D34/$B$8))</f>
        <v>0.09</v>
      </c>
      <c r="T34" s="9">
        <f t="shared" ref="T34:T51" si="18">(50-D34)/50*0.25</f>
        <v>0.09</v>
      </c>
      <c r="U34" s="14">
        <v>43.758910656661776</v>
      </c>
      <c r="V34" s="15">
        <v>517775.50253822131</v>
      </c>
      <c r="W34" s="16">
        <v>0.97354721642558439</v>
      </c>
      <c r="X34" s="17">
        <v>83485.929730837597</v>
      </c>
      <c r="Y34" s="17">
        <v>-4012193.4574187589</v>
      </c>
      <c r="AB34" s="18">
        <v>1.2162954571170628E-2</v>
      </c>
    </row>
    <row r="35" spans="4:28" x14ac:dyDescent="0.25">
      <c r="D35" s="9">
        <v>33</v>
      </c>
      <c r="E35" s="55">
        <f t="shared" si="8"/>
        <v>-1.693616238577129</v>
      </c>
      <c r="F35" s="16">
        <f t="shared" si="14"/>
        <v>4.5169115154032623E-2</v>
      </c>
      <c r="G35" s="16"/>
      <c r="H35" s="16"/>
      <c r="I35" s="16">
        <f t="shared" si="9"/>
        <v>4.5169115154032623E-2</v>
      </c>
      <c r="J35" s="40">
        <f t="shared" si="10"/>
        <v>4516.9115154032625</v>
      </c>
      <c r="K35" s="16">
        <f t="shared" si="4"/>
        <v>0</v>
      </c>
      <c r="L35" s="16">
        <f t="shared" si="5"/>
        <v>-0.15365592223208119</v>
      </c>
      <c r="M35" s="39">
        <f t="shared" si="15"/>
        <v>-284317.01497169293</v>
      </c>
      <c r="N35" s="16">
        <f t="shared" si="6"/>
        <v>-2.4578340037211932E-2</v>
      </c>
      <c r="O35" s="16">
        <f t="shared" si="7"/>
        <v>-2.4885429716541087E-2</v>
      </c>
      <c r="P35" s="46">
        <f t="shared" si="12"/>
        <v>-90639.293059848438</v>
      </c>
      <c r="Q35" s="52">
        <f t="shared" si="13"/>
        <v>-90639.293059848438</v>
      </c>
      <c r="R35" s="34">
        <f t="shared" si="16"/>
        <v>-1.04E-2</v>
      </c>
      <c r="S35" s="48">
        <f t="shared" si="17"/>
        <v>8.7464278422679495E-2</v>
      </c>
      <c r="T35" s="9">
        <f t="shared" si="18"/>
        <v>8.5000000000000006E-2</v>
      </c>
      <c r="U35" s="14">
        <v>42.878352000338722</v>
      </c>
      <c r="V35" s="15">
        <v>639398.57159882307</v>
      </c>
      <c r="W35" s="16">
        <v>1.301959517579893</v>
      </c>
      <c r="X35" s="17">
        <v>90353.488762799825</v>
      </c>
      <c r="Y35" s="17">
        <v>-4395268.0226212805</v>
      </c>
      <c r="AB35" s="18">
        <v>2.6580700262362544E-2</v>
      </c>
    </row>
    <row r="36" spans="4:28" x14ac:dyDescent="0.25">
      <c r="D36" s="9">
        <v>34</v>
      </c>
      <c r="E36" s="55">
        <f t="shared" si="8"/>
        <v>-2.0428474237152447</v>
      </c>
      <c r="F36" s="16">
        <f t="shared" si="14"/>
        <v>2.05337721553801E-2</v>
      </c>
      <c r="G36" s="16"/>
      <c r="H36" s="16"/>
      <c r="I36" s="16">
        <f t="shared" si="9"/>
        <v>2.05337721553801E-2</v>
      </c>
      <c r="J36" s="40">
        <f t="shared" si="10"/>
        <v>2053.3772155380102</v>
      </c>
      <c r="K36" s="16">
        <f t="shared" si="4"/>
        <v>0</v>
      </c>
      <c r="L36" s="16">
        <f t="shared" si="5"/>
        <v>-0.17854135194862214</v>
      </c>
      <c r="M36" s="39">
        <f t="shared" si="15"/>
        <v>-181309.42358431616</v>
      </c>
      <c r="N36" s="16">
        <f t="shared" si="6"/>
        <v>5.6577908928273413E-2</v>
      </c>
      <c r="O36" s="16">
        <f t="shared" si="7"/>
        <v>5.5035297833383616E-2</v>
      </c>
      <c r="P36" s="46">
        <f t="shared" si="12"/>
        <v>-95428.00308975995</v>
      </c>
      <c r="Q36" s="52">
        <f t="shared" si="13"/>
        <v>-95428.00308975995</v>
      </c>
      <c r="R36" s="34">
        <f t="shared" si="16"/>
        <v>-1.0725E-2</v>
      </c>
      <c r="S36" s="48">
        <f t="shared" si="17"/>
        <v>8.4852813742385694E-2</v>
      </c>
      <c r="T36" s="9">
        <f t="shared" si="18"/>
        <v>0.08</v>
      </c>
      <c r="U36" s="14">
        <v>41.824473284639133</v>
      </c>
      <c r="V36" s="15">
        <v>557435.92320624948</v>
      </c>
      <c r="W36" s="16">
        <v>1.145808412764338</v>
      </c>
      <c r="X36" s="17">
        <v>87406.278326546089</v>
      </c>
      <c r="Y36" s="17">
        <v>-4234142.629089524</v>
      </c>
      <c r="AB36" s="18">
        <v>-1.6324881907914233E-2</v>
      </c>
    </row>
    <row r="37" spans="4:28" x14ac:dyDescent="0.25">
      <c r="D37" s="9">
        <v>35</v>
      </c>
      <c r="E37" s="55">
        <f t="shared" si="8"/>
        <v>-1.4439312079896065</v>
      </c>
      <c r="F37" s="16">
        <f t="shared" si="14"/>
        <v>7.4379163497559894E-2</v>
      </c>
      <c r="G37" s="16"/>
      <c r="H37" s="16"/>
      <c r="I37" s="16">
        <f t="shared" si="9"/>
        <v>7.4379163497559894E-2</v>
      </c>
      <c r="J37" s="40">
        <f t="shared" si="10"/>
        <v>7437.9163497559894</v>
      </c>
      <c r="K37" s="16">
        <f t="shared" si="4"/>
        <v>0</v>
      </c>
      <c r="L37" s="16">
        <f t="shared" si="5"/>
        <v>-0.1235060541152387</v>
      </c>
      <c r="M37" s="39">
        <f t="shared" si="15"/>
        <v>-419274.72561667743</v>
      </c>
      <c r="N37" s="16">
        <f t="shared" si="6"/>
        <v>-2.6701430199478127E-2</v>
      </c>
      <c r="O37" s="16">
        <f t="shared" si="7"/>
        <v>-2.7064388984117279E-2</v>
      </c>
      <c r="P37" s="46">
        <f t="shared" si="12"/>
        <v>-90587.14375132398</v>
      </c>
      <c r="Q37" s="52">
        <f t="shared" si="13"/>
        <v>-90587.14375132398</v>
      </c>
      <c r="R37" s="34">
        <f t="shared" si="16"/>
        <v>-1.1049999999999999E-2</v>
      </c>
      <c r="S37" s="48">
        <f t="shared" si="17"/>
        <v>8.2158383625774919E-2</v>
      </c>
      <c r="T37" s="9">
        <f t="shared" si="18"/>
        <v>7.4999999999999997E-2</v>
      </c>
      <c r="U37" s="14">
        <v>44.190814525110447</v>
      </c>
      <c r="V37" s="15">
        <v>519058.50835116906</v>
      </c>
      <c r="W37" s="16">
        <v>1.0826351515101451</v>
      </c>
      <c r="X37" s="17">
        <v>86051.480082857641</v>
      </c>
      <c r="Y37" s="17">
        <v>-4160884.8330861623</v>
      </c>
      <c r="AB37" s="18">
        <v>-7.952513728231584E-3</v>
      </c>
    </row>
    <row r="38" spans="4:28" x14ac:dyDescent="0.25">
      <c r="D38" s="9">
        <v>36</v>
      </c>
      <c r="E38" s="55">
        <f t="shared" si="8"/>
        <v>-1.8396846608207296</v>
      </c>
      <c r="F38" s="16">
        <f t="shared" si="14"/>
        <v>3.2907273419637832E-2</v>
      </c>
      <c r="G38" s="16"/>
      <c r="H38" s="16"/>
      <c r="I38" s="16">
        <f t="shared" si="9"/>
        <v>3.2907273419637832E-2</v>
      </c>
      <c r="J38" s="40">
        <f t="shared" si="10"/>
        <v>3290.7273419637831</v>
      </c>
      <c r="K38" s="16">
        <f t="shared" si="4"/>
        <v>0</v>
      </c>
      <c r="L38" s="16">
        <f t="shared" si="5"/>
        <v>-0.15057044309935586</v>
      </c>
      <c r="M38" s="39">
        <f t="shared" si="15"/>
        <v>-240942.50357958517</v>
      </c>
      <c r="N38" s="16">
        <f t="shared" si="6"/>
        <v>1.0516776682595097E-2</v>
      </c>
      <c r="O38" s="16">
        <f t="shared" si="7"/>
        <v>1.0461860081558831E-2</v>
      </c>
      <c r="P38" s="46">
        <f t="shared" si="12"/>
        <v>-99405.501844942162</v>
      </c>
      <c r="Q38" s="52">
        <f t="shared" si="13"/>
        <v>-99405.501844942162</v>
      </c>
      <c r="R38" s="34">
        <f t="shared" si="16"/>
        <v>-1.1375E-2</v>
      </c>
      <c r="S38" s="48">
        <f t="shared" si="17"/>
        <v>7.9372539331937719E-2</v>
      </c>
      <c r="T38" s="9">
        <f t="shared" si="18"/>
        <v>7.0000000000000007E-2</v>
      </c>
      <c r="U38" s="14">
        <v>43.010856575610127</v>
      </c>
      <c r="V38" s="15">
        <v>531378.63616886572</v>
      </c>
      <c r="W38" s="16">
        <v>1.1507797225907084</v>
      </c>
      <c r="X38" s="17">
        <v>87508.856553762074</v>
      </c>
      <c r="Y38" s="17">
        <v>-4240776.6329342145</v>
      </c>
      <c r="AB38" s="18">
        <v>2.7177546892079916E-3</v>
      </c>
    </row>
    <row r="39" spans="4:28" x14ac:dyDescent="0.25">
      <c r="D39" s="9">
        <v>37</v>
      </c>
      <c r="E39" s="55">
        <f t="shared" si="8"/>
        <v>-1.7765975420119282</v>
      </c>
      <c r="F39" s="16">
        <f t="shared" si="14"/>
        <v>3.7817240178144571E-2</v>
      </c>
      <c r="G39" s="16"/>
      <c r="H39" s="16"/>
      <c r="I39" s="16">
        <f t="shared" si="9"/>
        <v>3.7817240178144571E-2</v>
      </c>
      <c r="J39" s="40">
        <f t="shared" si="10"/>
        <v>3781.7240178144571</v>
      </c>
      <c r="K39" s="16">
        <f t="shared" si="4"/>
        <v>0</v>
      </c>
      <c r="L39" s="16">
        <f t="shared" si="5"/>
        <v>-0.14010858301779699</v>
      </c>
      <c r="M39" s="39">
        <f t="shared" si="15"/>
        <v>-262306.8819017841</v>
      </c>
      <c r="N39" s="16">
        <f t="shared" si="6"/>
        <v>3.7531118078332426E-2</v>
      </c>
      <c r="O39" s="16">
        <f t="shared" si="7"/>
        <v>3.6843966001438612E-2</v>
      </c>
      <c r="P39" s="46">
        <f t="shared" si="12"/>
        <v>-97941.084260485484</v>
      </c>
      <c r="Q39" s="52">
        <f t="shared" si="13"/>
        <v>-97941.084260485484</v>
      </c>
      <c r="R39" s="34">
        <f t="shared" si="16"/>
        <v>-1.1699999999999999E-2</v>
      </c>
      <c r="S39" s="48">
        <f t="shared" si="17"/>
        <v>7.6485292703891775E-2</v>
      </c>
      <c r="T39" s="9">
        <f t="shared" si="18"/>
        <v>6.5000000000000002E-2</v>
      </c>
      <c r="U39" s="14">
        <v>43.463192149142948</v>
      </c>
      <c r="V39" s="15">
        <v>493022.57334373961</v>
      </c>
      <c r="W39" s="16">
        <v>1.0856328726599931</v>
      </c>
      <c r="X39" s="17">
        <v>86117.927493916082</v>
      </c>
      <c r="Y39" s="17">
        <v>-4165951.5624008048</v>
      </c>
      <c r="AB39" s="18">
        <v>-7.98036075936083E-3</v>
      </c>
    </row>
    <row r="40" spans="4:28" x14ac:dyDescent="0.25">
      <c r="D40" s="9">
        <v>38</v>
      </c>
      <c r="E40" s="55">
        <f t="shared" si="8"/>
        <v>-1.3521811676508255</v>
      </c>
      <c r="F40" s="16">
        <f t="shared" si="14"/>
        <v>8.8158683323839485E-2</v>
      </c>
      <c r="G40" s="16"/>
      <c r="H40" s="16"/>
      <c r="I40" s="16">
        <f t="shared" si="9"/>
        <v>8.8158683323839485E-2</v>
      </c>
      <c r="J40" s="40">
        <f t="shared" si="10"/>
        <v>8815.8683323839487</v>
      </c>
      <c r="K40" s="16">
        <f t="shared" si="4"/>
        <v>0</v>
      </c>
      <c r="L40" s="16">
        <f t="shared" si="5"/>
        <v>-0.10326461701635833</v>
      </c>
      <c r="M40" s="39">
        <f t="shared" si="15"/>
        <v>-489344.90349906927</v>
      </c>
      <c r="N40" s="16">
        <f t="shared" si="6"/>
        <v>-1.7923278635180173E-2</v>
      </c>
      <c r="O40" s="16">
        <f t="shared" si="7"/>
        <v>-1.8085846016728739E-2</v>
      </c>
      <c r="P40" s="46">
        <f t="shared" si="12"/>
        <v>-91798.484100938935</v>
      </c>
      <c r="Q40" s="52">
        <f t="shared" si="13"/>
        <v>-91798.484100938935</v>
      </c>
      <c r="R40" s="34">
        <f t="shared" si="16"/>
        <v>-1.2025000000000001E-2</v>
      </c>
      <c r="S40" s="48">
        <f t="shared" si="17"/>
        <v>7.3484692283495343E-2</v>
      </c>
      <c r="T40" s="9">
        <f t="shared" si="18"/>
        <v>0.06</v>
      </c>
      <c r="U40" s="14">
        <v>45.094414345753684</v>
      </c>
      <c r="V40" s="15">
        <v>411076.74128203595</v>
      </c>
      <c r="W40" s="16">
        <v>0.88529500916751347</v>
      </c>
      <c r="X40" s="17">
        <v>81200.122947417025</v>
      </c>
      <c r="Y40" s="17">
        <v>-3904971.0443367488</v>
      </c>
      <c r="AB40" s="18">
        <v>-1.7654316705577527E-2</v>
      </c>
    </row>
    <row r="41" spans="4:28" x14ac:dyDescent="0.25">
      <c r="D41" s="9">
        <v>39</v>
      </c>
      <c r="E41" s="55">
        <f t="shared" si="8"/>
        <v>-1.6739875391845263</v>
      </c>
      <c r="F41" s="16">
        <f t="shared" si="14"/>
        <v>4.7066524164338347E-2</v>
      </c>
      <c r="G41" s="16"/>
      <c r="H41" s="16"/>
      <c r="I41" s="16">
        <f t="shared" si="9"/>
        <v>4.7066524164338347E-2</v>
      </c>
      <c r="J41" s="40">
        <f t="shared" si="10"/>
        <v>4706.6524164338343</v>
      </c>
      <c r="K41" s="16">
        <f t="shared" si="4"/>
        <v>0</v>
      </c>
      <c r="L41" s="16">
        <f t="shared" si="5"/>
        <v>-0.12135046303308712</v>
      </c>
      <c r="M41" s="39">
        <f t="shared" si="15"/>
        <v>-307412.38694399595</v>
      </c>
      <c r="N41" s="16">
        <f t="shared" si="6"/>
        <v>-1.9223766378326679E-2</v>
      </c>
      <c r="O41" s="16">
        <f t="shared" si="7"/>
        <v>-1.941094571931767E-2</v>
      </c>
      <c r="P41" s="46">
        <f t="shared" si="12"/>
        <v>-98972.75628338581</v>
      </c>
      <c r="Q41" s="52">
        <f t="shared" si="13"/>
        <v>-98972.75628338581</v>
      </c>
      <c r="R41" s="34">
        <f t="shared" si="16"/>
        <v>-1.2350000000000002E-2</v>
      </c>
      <c r="S41" s="48">
        <f t="shared" si="17"/>
        <v>7.0356236397351432E-2</v>
      </c>
      <c r="T41" s="9">
        <f t="shared" si="18"/>
        <v>5.5E-2</v>
      </c>
      <c r="U41" s="14">
        <v>44.286174592544477</v>
      </c>
      <c r="V41" s="15">
        <v>428424.03385401733</v>
      </c>
      <c r="W41" s="16">
        <v>0.97833464614310672</v>
      </c>
      <c r="X41" s="17">
        <v>83604.558013682996</v>
      </c>
      <c r="Y41" s="17">
        <v>-4033690.2589492411</v>
      </c>
      <c r="AB41" s="18">
        <v>4.1013123109745692E-3</v>
      </c>
    </row>
    <row r="42" spans="4:28" x14ac:dyDescent="0.25">
      <c r="D42" s="9">
        <v>40</v>
      </c>
      <c r="E42" s="55">
        <f t="shared" si="8"/>
        <v>-2.0498990510142443</v>
      </c>
      <c r="F42" s="16">
        <f t="shared" si="14"/>
        <v>2.0187141420175053E-2</v>
      </c>
      <c r="G42" s="16"/>
      <c r="H42" s="16"/>
      <c r="I42" s="16">
        <f t="shared" si="9"/>
        <v>2.0187141420175053E-2</v>
      </c>
      <c r="J42" s="40">
        <f t="shared" si="10"/>
        <v>2018.7141420175053</v>
      </c>
      <c r="K42" s="16">
        <f t="shared" si="4"/>
        <v>0</v>
      </c>
      <c r="L42" s="16">
        <f t="shared" si="5"/>
        <v>-0.14076140875240475</v>
      </c>
      <c r="M42" s="39">
        <f t="shared" si="15"/>
        <v>-190692.99439045784</v>
      </c>
      <c r="N42" s="16">
        <f t="shared" si="6"/>
        <v>2.0298172810735204E-2</v>
      </c>
      <c r="O42" s="16">
        <f t="shared" si="7"/>
        <v>2.0094910862210821E-2</v>
      </c>
      <c r="P42" s="46">
        <f t="shared" si="12"/>
        <v>-103010.49382299765</v>
      </c>
      <c r="Q42" s="52">
        <f t="shared" si="13"/>
        <v>-103010.49382299765</v>
      </c>
      <c r="R42" s="34">
        <f t="shared" si="16"/>
        <v>-1.2675000000000001E-2</v>
      </c>
      <c r="S42" s="48">
        <f t="shared" si="17"/>
        <v>6.7082039324993681E-2</v>
      </c>
      <c r="T42" s="9">
        <f t="shared" si="18"/>
        <v>0.05</v>
      </c>
      <c r="U42" s="14">
        <v>43.434827518387614</v>
      </c>
      <c r="V42" s="15">
        <v>458978.43199223635</v>
      </c>
      <c r="W42" s="16">
        <v>1.1243084846046825</v>
      </c>
      <c r="X42" s="17">
        <v>86955.890990623157</v>
      </c>
      <c r="Y42" s="17">
        <v>-4214200.821576911</v>
      </c>
      <c r="AB42" s="18">
        <v>6.9139623379117473E-3</v>
      </c>
    </row>
    <row r="43" spans="4:28" x14ac:dyDescent="0.25">
      <c r="D43" s="9">
        <v>41</v>
      </c>
      <c r="E43" s="55">
        <f t="shared" si="8"/>
        <v>-1.8501291463381708</v>
      </c>
      <c r="F43" s="16">
        <f t="shared" si="14"/>
        <v>3.2147468992727156E-2</v>
      </c>
      <c r="G43" s="16"/>
      <c r="H43" s="16"/>
      <c r="I43" s="16">
        <f t="shared" si="9"/>
        <v>3.2147468992727156E-2</v>
      </c>
      <c r="J43" s="40">
        <f t="shared" si="10"/>
        <v>3214.7468992727154</v>
      </c>
      <c r="K43" s="16">
        <f t="shared" si="4"/>
        <v>0</v>
      </c>
      <c r="L43" s="16">
        <f t="shared" si="5"/>
        <v>-0.12066649789019392</v>
      </c>
      <c r="M43" s="39">
        <f t="shared" si="15"/>
        <v>-243716.02061289921</v>
      </c>
      <c r="N43" s="16">
        <f t="shared" si="6"/>
        <v>1.9128181064495209E-2</v>
      </c>
      <c r="O43" s="16">
        <f t="shared" si="7"/>
        <v>1.8947537364392333E-2</v>
      </c>
      <c r="P43" s="46">
        <f t="shared" si="12"/>
        <v>-101249.76952693777</v>
      </c>
      <c r="Q43" s="52">
        <f t="shared" si="13"/>
        <v>-101249.76952693777</v>
      </c>
      <c r="R43" s="34">
        <f t="shared" si="16"/>
        <v>-1.3000000000000001E-2</v>
      </c>
      <c r="S43" s="48">
        <f t="shared" si="17"/>
        <v>6.3639610306789288E-2</v>
      </c>
      <c r="T43" s="9">
        <f t="shared" si="18"/>
        <v>4.4999999999999998E-2</v>
      </c>
      <c r="U43" s="14">
        <v>44.316475153360322</v>
      </c>
      <c r="V43" s="15">
        <v>351863.59381678054</v>
      </c>
      <c r="W43" s="16">
        <v>0.81710483847888027</v>
      </c>
      <c r="X43" s="17">
        <v>79306.574093922827</v>
      </c>
      <c r="Y43" s="17">
        <v>-3812918.6285882769</v>
      </c>
      <c r="AB43" s="18">
        <v>-2.3095672477087364E-2</v>
      </c>
    </row>
    <row r="44" spans="4:28" x14ac:dyDescent="0.25">
      <c r="D44" s="9">
        <v>42</v>
      </c>
      <c r="E44" s="55">
        <f t="shared" si="8"/>
        <v>-1.651982675430026</v>
      </c>
      <c r="F44" s="16">
        <f t="shared" si="14"/>
        <v>4.9269041304491189E-2</v>
      </c>
      <c r="G44" s="16"/>
      <c r="H44" s="16"/>
      <c r="I44" s="16">
        <f t="shared" si="9"/>
        <v>4.9269041304491189E-2</v>
      </c>
      <c r="J44" s="40">
        <f t="shared" si="10"/>
        <v>4926.9041304491193</v>
      </c>
      <c r="K44" s="16">
        <f t="shared" si="4"/>
        <v>0</v>
      </c>
      <c r="L44" s="16">
        <f t="shared" si="5"/>
        <v>-0.10171896052580157</v>
      </c>
      <c r="M44" s="39">
        <f t="shared" si="15"/>
        <v>-321068.55148772808</v>
      </c>
      <c r="N44" s="16">
        <f t="shared" si="6"/>
        <v>-8.8215041755980161E-3</v>
      </c>
      <c r="O44" s="16">
        <f t="shared" si="7"/>
        <v>-8.8606439949575171E-3</v>
      </c>
      <c r="P44" s="46">
        <f t="shared" si="12"/>
        <v>-98549.022101267692</v>
      </c>
      <c r="Q44" s="52">
        <f t="shared" si="13"/>
        <v>-98549.022101267692</v>
      </c>
      <c r="R44" s="34">
        <f t="shared" si="16"/>
        <v>-1.3325E-2</v>
      </c>
      <c r="S44" s="48">
        <f t="shared" si="17"/>
        <v>0.06</v>
      </c>
      <c r="T44" s="9">
        <f t="shared" si="18"/>
        <v>0.04</v>
      </c>
      <c r="U44" s="14">
        <v>45.164168714234002</v>
      </c>
      <c r="V44" s="15">
        <v>216553.52287978877</v>
      </c>
      <c r="W44" s="16">
        <v>0.31235433993023781</v>
      </c>
      <c r="X44" s="17">
        <v>62261.437649220919</v>
      </c>
      <c r="Y44" s="17">
        <v>-2947174.9945988357</v>
      </c>
      <c r="AB44" s="18">
        <v>-3.2933973104773751E-2</v>
      </c>
    </row>
    <row r="45" spans="4:28" x14ac:dyDescent="0.25">
      <c r="D45" s="9">
        <v>43</v>
      </c>
      <c r="E45" s="55">
        <f t="shared" si="8"/>
        <v>-1.9297082072701364</v>
      </c>
      <c r="F45" s="16">
        <f t="shared" si="14"/>
        <v>2.6821501235054473E-2</v>
      </c>
      <c r="G45" s="16"/>
      <c r="H45" s="16"/>
      <c r="I45" s="16">
        <f t="shared" si="9"/>
        <v>2.6821501235054473E-2</v>
      </c>
      <c r="J45" s="40">
        <f t="shared" si="10"/>
        <v>2682.1501235054475</v>
      </c>
      <c r="K45" s="16">
        <f t="shared" si="4"/>
        <v>0</v>
      </c>
      <c r="L45" s="16">
        <f t="shared" si="5"/>
        <v>-0.11057960452075909</v>
      </c>
      <c r="M45" s="39">
        <f t="shared" si="15"/>
        <v>-220612.55695118126</v>
      </c>
      <c r="N45" s="16">
        <f t="shared" si="6"/>
        <v>-2.915184661269743E-2</v>
      </c>
      <c r="O45" s="16">
        <f t="shared" si="7"/>
        <v>-2.9585204601161985E-2</v>
      </c>
      <c r="P45" s="46">
        <f t="shared" si="12"/>
        <v>-100544.08751944751</v>
      </c>
      <c r="Q45" s="52">
        <f t="shared" si="13"/>
        <v>-100544.08751944751</v>
      </c>
      <c r="R45" s="34">
        <f t="shared" si="16"/>
        <v>-1.3650000000000001E-2</v>
      </c>
      <c r="S45" s="48">
        <f t="shared" si="17"/>
        <v>5.6124860801609125E-2</v>
      </c>
      <c r="T45" s="9">
        <f t="shared" si="18"/>
        <v>3.5000000000000003E-2</v>
      </c>
      <c r="U45" s="14">
        <v>44.765752811333975</v>
      </c>
      <c r="V45" s="15">
        <v>238962.34840878772</v>
      </c>
      <c r="W45" s="16">
        <v>0.45553497175286584</v>
      </c>
      <c r="X45" s="17">
        <v>67563.779301618852</v>
      </c>
      <c r="Y45" s="17">
        <v>-3218834.3491919092</v>
      </c>
      <c r="AB45" s="18">
        <v>7.1505764840803379E-3</v>
      </c>
    </row>
    <row r="46" spans="4:28" x14ac:dyDescent="0.25">
      <c r="D46" s="9">
        <v>44</v>
      </c>
      <c r="E46" s="55">
        <f t="shared" si="8"/>
        <v>-2.6599452417511302</v>
      </c>
      <c r="F46" s="16">
        <f t="shared" si="14"/>
        <v>3.9076678242010538E-3</v>
      </c>
      <c r="G46" s="16"/>
      <c r="H46" s="16"/>
      <c r="I46" s="16">
        <f t="shared" si="9"/>
        <v>3.9076678242010538E-3</v>
      </c>
      <c r="J46" s="40">
        <f t="shared" si="10"/>
        <v>390.76678242010536</v>
      </c>
      <c r="K46" s="16">
        <f t="shared" si="4"/>
        <v>0</v>
      </c>
      <c r="L46" s="16">
        <f t="shared" si="5"/>
        <v>-0.14016480912192114</v>
      </c>
      <c r="M46" s="39">
        <f t="shared" si="15"/>
        <v>-121049.38431624662</v>
      </c>
      <c r="N46" s="16">
        <f t="shared" si="6"/>
        <v>4.1587038513355434E-3</v>
      </c>
      <c r="O46" s="16">
        <f t="shared" si="7"/>
        <v>4.1500803426192546E-3</v>
      </c>
      <c r="P46" s="46">
        <f t="shared" si="12"/>
        <v>-104066.36748213744</v>
      </c>
      <c r="Q46" s="52">
        <f t="shared" si="13"/>
        <v>-104066.36748213744</v>
      </c>
      <c r="R46" s="34">
        <f t="shared" si="16"/>
        <v>-1.3975E-2</v>
      </c>
      <c r="S46" s="48">
        <f t="shared" si="17"/>
        <v>5.1961524227066319E-2</v>
      </c>
      <c r="T46" s="9">
        <f t="shared" si="18"/>
        <v>0.03</v>
      </c>
      <c r="U46" s="14">
        <v>43.460748451876036</v>
      </c>
      <c r="V46" s="15">
        <v>311475.72704231716</v>
      </c>
      <c r="W46" s="16">
        <v>0.88694719444776327</v>
      </c>
      <c r="X46" s="17">
        <v>81244.633448856912</v>
      </c>
      <c r="Y46" s="17">
        <v>-3934066.8355371393</v>
      </c>
      <c r="AB46" s="18">
        <v>2.0845291252531463E-2</v>
      </c>
    </row>
    <row r="47" spans="4:28" x14ac:dyDescent="0.25">
      <c r="D47" s="9">
        <v>45</v>
      </c>
      <c r="E47" s="55">
        <f t="shared" si="8"/>
        <v>-2.8331842471658271</v>
      </c>
      <c r="F47" s="16">
        <f t="shared" si="14"/>
        <v>2.3043406884246873E-3</v>
      </c>
      <c r="G47" s="16"/>
      <c r="H47" s="16"/>
      <c r="I47" s="16">
        <f t="shared" si="9"/>
        <v>2.3043406884246873E-3</v>
      </c>
      <c r="J47" s="40">
        <f t="shared" si="10"/>
        <v>230.43406884246872</v>
      </c>
      <c r="K47" s="16">
        <f t="shared" si="4"/>
        <v>0</v>
      </c>
      <c r="L47" s="16">
        <f t="shared" si="5"/>
        <v>-0.1360147287793019</v>
      </c>
      <c r="M47" s="39">
        <f t="shared" si="15"/>
        <v>-114064.33153064687</v>
      </c>
      <c r="N47" s="16">
        <f t="shared" si="6"/>
        <v>-3.3540793501234067E-2</v>
      </c>
      <c r="O47" s="16">
        <f t="shared" si="7"/>
        <v>-3.4116188675348096E-2</v>
      </c>
      <c r="P47" s="46">
        <f>Q47-MAX(U47-$B$6, 0)*$B$7</f>
        <v>-104007.84568832086</v>
      </c>
      <c r="Q47" s="52">
        <f t="shared" si="13"/>
        <v>-104007.84568832086</v>
      </c>
      <c r="R47" s="34">
        <f t="shared" si="16"/>
        <v>-1.4300000000000002E-2</v>
      </c>
      <c r="S47" s="48">
        <f t="shared" si="17"/>
        <v>4.743416490252568E-2</v>
      </c>
      <c r="T47" s="9">
        <f t="shared" si="18"/>
        <v>2.5000000000000001E-2</v>
      </c>
      <c r="U47" s="14">
        <v>43.641488833844775</v>
      </c>
      <c r="V47" s="15">
        <v>343177.98948650184</v>
      </c>
      <c r="W47" s="16">
        <v>1.1235267103344957</v>
      </c>
      <c r="X47" s="17">
        <v>86939.306846934705</v>
      </c>
      <c r="Y47" s="17">
        <v>-4234292.4073841944</v>
      </c>
      <c r="AA47" s="28"/>
      <c r="AB47" s="18">
        <v>7.5314231179725534E-3</v>
      </c>
    </row>
    <row r="48" spans="4:28" x14ac:dyDescent="0.25">
      <c r="D48" s="9">
        <v>46</v>
      </c>
      <c r="E48" s="55">
        <f t="shared" si="8"/>
        <v>-3.9793828868709769</v>
      </c>
      <c r="F48" s="16">
        <f t="shared" si="14"/>
        <v>3.4547193090266296E-5</v>
      </c>
      <c r="G48" s="16"/>
      <c r="H48" s="16"/>
      <c r="I48" s="16">
        <f t="shared" si="9"/>
        <v>3.4547193090266296E-5</v>
      </c>
      <c r="J48" s="40">
        <f t="shared" si="10"/>
        <v>3.4547193090266295</v>
      </c>
      <c r="K48" s="16">
        <f t="shared" si="4"/>
        <v>0</v>
      </c>
      <c r="L48" s="16">
        <f t="shared" si="5"/>
        <v>-0.17013091745465</v>
      </c>
      <c r="M48" s="39">
        <f t="shared" si="15"/>
        <v>-104502.26738589586</v>
      </c>
      <c r="N48" s="16">
        <f t="shared" si="6"/>
        <v>-1.7936178356765531E-2</v>
      </c>
      <c r="O48" s="16">
        <f t="shared" si="7"/>
        <v>-1.8098981249471086E-2</v>
      </c>
      <c r="P48" s="46">
        <f t="shared" si="12"/>
        <v>-104356.55520680013</v>
      </c>
      <c r="Q48" s="52">
        <f t="shared" si="13"/>
        <v>-104356.55520680013</v>
      </c>
      <c r="R48" s="34">
        <f t="shared" si="16"/>
        <v>-1.4625000000000001E-2</v>
      </c>
      <c r="S48" s="48">
        <f t="shared" si="17"/>
        <v>4.242640687119284E-2</v>
      </c>
      <c r="T48" s="9">
        <f t="shared" si="18"/>
        <v>0.02</v>
      </c>
      <c r="U48" s="14">
        <v>42.177718668782376</v>
      </c>
      <c r="V48" s="15">
        <v>323840.05223320914</v>
      </c>
      <c r="W48" s="16">
        <v>1.1508848232694897</v>
      </c>
      <c r="X48" s="17">
        <v>87511.018886586113</v>
      </c>
      <c r="Y48" s="17">
        <v>-4264692.8773030974</v>
      </c>
      <c r="AB48" s="18">
        <v>-4.1406434764863454E-3</v>
      </c>
    </row>
    <row r="49" spans="4:28" x14ac:dyDescent="0.25">
      <c r="D49" s="9">
        <v>47</v>
      </c>
      <c r="E49" s="55">
        <f t="shared" si="8"/>
        <v>-5.096432818462751</v>
      </c>
      <c r="F49" s="16">
        <f t="shared" si="14"/>
        <v>1.7305665563465715E-7</v>
      </c>
      <c r="G49" s="16"/>
      <c r="H49" s="16"/>
      <c r="I49" s="16">
        <f t="shared" si="9"/>
        <v>1.7305665563465715E-7</v>
      </c>
      <c r="J49" s="40">
        <f t="shared" si="10"/>
        <v>1.7305665563465716E-2</v>
      </c>
      <c r="K49" s="16">
        <f t="shared" si="4"/>
        <v>0</v>
      </c>
      <c r="L49" s="16">
        <f t="shared" si="5"/>
        <v>-0.18822989870412113</v>
      </c>
      <c r="M49" s="39">
        <f t="shared" si="15"/>
        <v>-104370.33629733539</v>
      </c>
      <c r="N49" s="16">
        <f t="shared" si="6"/>
        <v>2.9706125420596585E-2</v>
      </c>
      <c r="O49" s="16">
        <f t="shared" si="7"/>
        <v>2.9273446405805904E-2</v>
      </c>
      <c r="P49" s="46">
        <f t="shared" si="12"/>
        <v>-104369.61947570049</v>
      </c>
      <c r="Q49" s="52">
        <f t="shared" si="13"/>
        <v>-104369.61947570049</v>
      </c>
      <c r="R49" s="34">
        <f t="shared" si="16"/>
        <v>-1.4950000000000001E-2</v>
      </c>
      <c r="S49" s="48">
        <f t="shared" si="17"/>
        <v>3.6742346141747685E-2</v>
      </c>
      <c r="T49" s="9">
        <f t="shared" si="18"/>
        <v>1.4999999999999999E-2</v>
      </c>
      <c r="U49" s="14">
        <v>41.421211584057616</v>
      </c>
      <c r="V49" s="15">
        <v>237166.30136810316</v>
      </c>
      <c r="W49" s="16">
        <v>0.80364362703606651</v>
      </c>
      <c r="X49" s="17">
        <v>78919.859017348368</v>
      </c>
      <c r="Y49" s="17">
        <v>-3823119.5323066646</v>
      </c>
      <c r="AB49" s="18">
        <v>-1.8975155454743455E-2</v>
      </c>
    </row>
    <row r="50" spans="4:28" x14ac:dyDescent="0.25">
      <c r="D50" s="9">
        <v>48</v>
      </c>
      <c r="E50" s="55">
        <f t="shared" si="8"/>
        <v>-5.2768817432771744</v>
      </c>
      <c r="F50" s="16">
        <f t="shared" si="14"/>
        <v>6.5700310517113084E-8</v>
      </c>
      <c r="G50" s="16"/>
      <c r="H50" s="16"/>
      <c r="I50" s="16">
        <f t="shared" si="9"/>
        <v>6.5700310517113084E-8</v>
      </c>
      <c r="J50" s="40">
        <f t="shared" si="10"/>
        <v>6.5700310517113085E-3</v>
      </c>
      <c r="K50" s="16">
        <f t="shared" si="4"/>
        <v>0</v>
      </c>
      <c r="L50" s="16">
        <f t="shared" si="5"/>
        <v>-0.15895645229831531</v>
      </c>
      <c r="M50" s="39">
        <f t="shared" si="15"/>
        <v>-104380.31596003698</v>
      </c>
      <c r="N50" s="16">
        <f t="shared" si="6"/>
        <v>1.1536039977514623E-2</v>
      </c>
      <c r="O50" s="16">
        <f t="shared" si="7"/>
        <v>1.1470007220792645E-2</v>
      </c>
      <c r="P50" s="46">
        <f t="shared" si="12"/>
        <v>-104380.03573720592</v>
      </c>
      <c r="Q50" s="52">
        <f t="shared" si="13"/>
        <v>-104380.03573720592</v>
      </c>
      <c r="R50" s="34">
        <f t="shared" si="16"/>
        <v>-1.5275E-2</v>
      </c>
      <c r="S50" s="48">
        <f t="shared" si="17"/>
        <v>3.0000000000000013E-2</v>
      </c>
      <c r="T50" s="9">
        <f t="shared" si="18"/>
        <v>0.01</v>
      </c>
      <c r="U50" s="14">
        <v>42.651675290446697</v>
      </c>
      <c r="V50" s="15">
        <v>235301.16384861796</v>
      </c>
      <c r="W50" s="16">
        <v>0.96124960218430056</v>
      </c>
      <c r="X50" s="17">
        <v>83178.665923195498</v>
      </c>
      <c r="Y50" s="17">
        <v>-4042529.8567994107</v>
      </c>
      <c r="AB50" s="18">
        <v>-3.6526425363974291E-4</v>
      </c>
    </row>
    <row r="51" spans="4:28" x14ac:dyDescent="0.25">
      <c r="D51" s="9">
        <v>49</v>
      </c>
      <c r="E51" s="55">
        <f t="shared" si="8"/>
        <v>-6.9372570495685215</v>
      </c>
      <c r="F51" s="16">
        <f t="shared" si="14"/>
        <v>1.9989301023390348E-12</v>
      </c>
      <c r="G51" s="16"/>
      <c r="H51" s="16"/>
      <c r="I51" s="16">
        <f>F51</f>
        <v>1.9989301023390348E-12</v>
      </c>
      <c r="J51" s="40">
        <f>I51*$B$7</f>
        <v>1.9989301023390348E-7</v>
      </c>
      <c r="K51" s="16">
        <f t="shared" si="4"/>
        <v>0</v>
      </c>
      <c r="L51" s="16">
        <f t="shared" si="5"/>
        <v>-0.14748644507752254</v>
      </c>
      <c r="M51" s="39">
        <f>Q51-J51*U51</f>
        <v>-104390.47106668325</v>
      </c>
      <c r="N51" s="16">
        <f t="shared" si="6"/>
        <v>-3.3528605461774497E-3</v>
      </c>
      <c r="O51" s="16">
        <f t="shared" si="7"/>
        <v>-3.3584939786988613E-3</v>
      </c>
      <c r="P51" s="53">
        <f>Q51-MAX(U51-$B$6, 0)*$B$7</f>
        <v>-104390.47105805913</v>
      </c>
      <c r="Q51" s="52">
        <f t="shared" si="13"/>
        <v>-104390.47105805913</v>
      </c>
      <c r="R51" s="34">
        <f t="shared" si="16"/>
        <v>-1.5600000000000001E-2</v>
      </c>
      <c r="S51" s="48">
        <f t="shared" si="17"/>
        <v>2.1213203435596434E-2</v>
      </c>
      <c r="T51" s="9">
        <f t="shared" si="18"/>
        <v>5.0000000000000001E-3</v>
      </c>
      <c r="U51" s="14">
        <v>43.143706721705264</v>
      </c>
      <c r="V51" s="15">
        <v>413015.32946527033</v>
      </c>
      <c r="W51" s="16">
        <v>3.267141544187703</v>
      </c>
      <c r="X51" s="17">
        <v>99945.680325866255</v>
      </c>
      <c r="Y51" s="17">
        <v>-4941156.8645802373</v>
      </c>
      <c r="AB51" s="18">
        <v>4.0794050164213273E-2</v>
      </c>
    </row>
    <row r="52" spans="4:28" x14ac:dyDescent="0.25">
      <c r="D52" s="9">
        <v>50</v>
      </c>
      <c r="E52" s="55"/>
      <c r="F52" s="16"/>
      <c r="G52" s="16"/>
      <c r="H52" s="16"/>
      <c r="I52" s="16"/>
      <c r="J52" s="40"/>
      <c r="K52" s="16"/>
      <c r="L52" s="16"/>
      <c r="M52" s="39"/>
      <c r="N52" s="16"/>
      <c r="O52" s="16"/>
      <c r="P52" s="54">
        <f>Q52-MAX(U52-$B$6, 0)*$B$7</f>
        <v>-104400.91062716447</v>
      </c>
      <c r="Q52" s="46">
        <f>Q51+J51*(U52-U51)+(Q51-J51*U51)*(EXP($B$5*$B$3/$B$8)-1)</f>
        <v>-104400.91062716447</v>
      </c>
      <c r="R52" s="34"/>
      <c r="S52" s="34"/>
      <c r="T52" s="9"/>
      <c r="U52" s="41">
        <v>42.999051889622208</v>
      </c>
      <c r="V52" s="29">
        <v>496180.847462732</v>
      </c>
      <c r="W52" s="16"/>
      <c r="X52" s="30"/>
      <c r="AB52" s="18">
        <v>1.5504318547883592E-2</v>
      </c>
    </row>
    <row r="53" spans="4:28" x14ac:dyDescent="0.25">
      <c r="D53" s="9"/>
      <c r="E53" s="9"/>
      <c r="F53" s="9"/>
      <c r="G53" s="9"/>
      <c r="H53" s="9"/>
      <c r="I53" s="9"/>
      <c r="J53" s="9"/>
      <c r="K53" s="9"/>
      <c r="L53" s="9"/>
      <c r="M53" s="39"/>
      <c r="N53" s="9"/>
      <c r="O53" s="9"/>
      <c r="P53" s="46"/>
      <c r="Q53" s="46"/>
      <c r="R53" s="34"/>
      <c r="S53" s="31"/>
      <c r="T53" s="9"/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workbookViewId="0">
      <pane ySplit="1" topLeftCell="A35" activePane="bottomLeft" state="frozen"/>
      <selection pane="bottomLeft" activeCell="E2" sqref="E2:E52"/>
    </sheetView>
  </sheetViews>
  <sheetFormatPr defaultRowHeight="15" x14ac:dyDescent="0.25"/>
  <cols>
    <col min="2" max="5" width="11" bestFit="1" customWidth="1"/>
  </cols>
  <sheetData>
    <row r="1" spans="1:5" ht="15.75" thickBot="1" x14ac:dyDescent="0.3">
      <c r="A1" s="2" t="s">
        <v>10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 x14ac:dyDescent="0.25">
      <c r="A2" s="1">
        <v>0</v>
      </c>
      <c r="B2" s="7">
        <v>50</v>
      </c>
      <c r="C2" s="7">
        <v>50</v>
      </c>
      <c r="D2" s="7">
        <v>50</v>
      </c>
      <c r="E2" s="5">
        <f>B2</f>
        <v>50</v>
      </c>
    </row>
    <row r="3" spans="1:5" x14ac:dyDescent="0.25">
      <c r="A3" s="1">
        <f>A2+1</f>
        <v>1</v>
      </c>
      <c r="B3" s="8">
        <v>49.672465715244996</v>
      </c>
      <c r="C3" s="7">
        <v>49.177203383731211</v>
      </c>
      <c r="D3" s="8">
        <v>48.669909554736016</v>
      </c>
      <c r="E3" s="4">
        <v>47.64062831369759</v>
      </c>
    </row>
    <row r="4" spans="1:5" x14ac:dyDescent="0.25">
      <c r="A4" s="1">
        <f t="shared" ref="A4:A52" si="0">A3+1</f>
        <v>2</v>
      </c>
      <c r="B4" s="8">
        <v>49.625614473172355</v>
      </c>
      <c r="C4" s="7">
        <v>49.818076106404433</v>
      </c>
      <c r="D4" s="8">
        <v>46.169336956490696</v>
      </c>
      <c r="E4" s="4">
        <v>49.449656477967586</v>
      </c>
    </row>
    <row r="5" spans="1:5" x14ac:dyDescent="0.25">
      <c r="A5" s="1">
        <f t="shared" si="0"/>
        <v>3</v>
      </c>
      <c r="B5" s="8">
        <v>49.743893032161658</v>
      </c>
      <c r="C5" s="7">
        <v>51.179054758279193</v>
      </c>
      <c r="D5" s="8">
        <v>47.481015369525075</v>
      </c>
      <c r="E5" s="4">
        <v>49.372705397661939</v>
      </c>
    </row>
    <row r="6" spans="1:5" x14ac:dyDescent="0.25">
      <c r="A6" s="1">
        <f t="shared" si="0"/>
        <v>4</v>
      </c>
      <c r="B6" s="8">
        <v>50.215641521980899</v>
      </c>
      <c r="C6" s="7">
        <v>50.332766680037551</v>
      </c>
      <c r="D6" s="8">
        <v>49.034295182217534</v>
      </c>
      <c r="E6" s="4">
        <v>49.947589215200104</v>
      </c>
    </row>
    <row r="7" spans="1:5" x14ac:dyDescent="0.25">
      <c r="A7" s="1">
        <f t="shared" si="0"/>
        <v>5</v>
      </c>
      <c r="B7" s="8">
        <v>48.356971995721089</v>
      </c>
      <c r="C7" s="7">
        <v>52.61925563338847</v>
      </c>
      <c r="D7" s="8">
        <v>48.263273888045177</v>
      </c>
      <c r="E7" s="4">
        <v>47.819475123093028</v>
      </c>
    </row>
    <row r="8" spans="1:5" x14ac:dyDescent="0.25">
      <c r="A8" s="1">
        <f t="shared" si="0"/>
        <v>6</v>
      </c>
      <c r="B8" s="8">
        <v>48.741614407655327</v>
      </c>
      <c r="C8" s="7">
        <v>54.685272283826414</v>
      </c>
      <c r="D8" s="8">
        <v>47.894760899666252</v>
      </c>
      <c r="E8" s="4">
        <v>44.883728671325834</v>
      </c>
    </row>
    <row r="9" spans="1:5" x14ac:dyDescent="0.25">
      <c r="A9" s="1">
        <f t="shared" si="0"/>
        <v>7</v>
      </c>
      <c r="B9" s="8">
        <v>50.075533324711159</v>
      </c>
      <c r="C9" s="7">
        <v>56.008340590920142</v>
      </c>
      <c r="D9" s="8">
        <v>52.309946629148811</v>
      </c>
      <c r="E9" s="4">
        <v>47.05801754039981</v>
      </c>
    </row>
    <row r="10" spans="1:5" x14ac:dyDescent="0.25">
      <c r="A10" s="1">
        <f t="shared" si="0"/>
        <v>8</v>
      </c>
      <c r="B10" s="8">
        <v>49.634212148496175</v>
      </c>
      <c r="C10" s="7">
        <v>56.069324980316836</v>
      </c>
      <c r="D10" s="8">
        <v>53.255408425171183</v>
      </c>
      <c r="E10" s="4">
        <v>45.955042770803338</v>
      </c>
    </row>
    <row r="11" spans="1:5" x14ac:dyDescent="0.25">
      <c r="A11" s="1">
        <f t="shared" si="0"/>
        <v>9</v>
      </c>
      <c r="B11" s="8">
        <v>48.39204208630683</v>
      </c>
      <c r="C11" s="7">
        <v>56.525448027118088</v>
      </c>
      <c r="D11" s="8">
        <v>53.182812422691619</v>
      </c>
      <c r="E11" s="4">
        <v>47.55576980144096</v>
      </c>
    </row>
    <row r="12" spans="1:5" x14ac:dyDescent="0.25">
      <c r="A12" s="1">
        <f t="shared" si="0"/>
        <v>10</v>
      </c>
      <c r="B12" s="8">
        <v>48.193660291379288</v>
      </c>
      <c r="C12" s="7">
        <v>56.388090333689135</v>
      </c>
      <c r="D12" s="8">
        <v>55.004762995807113</v>
      </c>
      <c r="E12" s="4">
        <v>47.329459779719372</v>
      </c>
    </row>
    <row r="13" spans="1:5" x14ac:dyDescent="0.25">
      <c r="A13" s="1">
        <f t="shared" si="0"/>
        <v>11</v>
      </c>
      <c r="B13" s="8">
        <v>48.954316266096534</v>
      </c>
      <c r="C13" s="7">
        <v>55.187382019400445</v>
      </c>
      <c r="D13" s="8">
        <v>54.179705611660175</v>
      </c>
      <c r="E13" s="4">
        <v>46.027517597876155</v>
      </c>
    </row>
    <row r="14" spans="1:5" x14ac:dyDescent="0.25">
      <c r="A14" s="1">
        <f t="shared" si="0"/>
        <v>12</v>
      </c>
      <c r="B14" s="8">
        <v>48.572177652589978</v>
      </c>
      <c r="C14" s="7">
        <v>55.611356879786555</v>
      </c>
      <c r="D14" s="8">
        <v>52.222247206179141</v>
      </c>
      <c r="E14" s="4">
        <v>45.262779462569448</v>
      </c>
    </row>
    <row r="15" spans="1:5" x14ac:dyDescent="0.25">
      <c r="A15" s="1">
        <f t="shared" si="0"/>
        <v>13</v>
      </c>
      <c r="B15" s="8">
        <v>48.337507756341211</v>
      </c>
      <c r="C15" s="7">
        <v>55.943078537374269</v>
      </c>
      <c r="D15" s="8">
        <v>54.679047427123194</v>
      </c>
      <c r="E15" s="4">
        <v>46.093492043943826</v>
      </c>
    </row>
    <row r="16" spans="1:5" x14ac:dyDescent="0.25">
      <c r="A16" s="1">
        <f t="shared" si="0"/>
        <v>14</v>
      </c>
      <c r="B16" s="8">
        <v>49.020045514664034</v>
      </c>
      <c r="C16" s="7">
        <v>57.200344882802348</v>
      </c>
      <c r="D16" s="8">
        <v>54.70252699636859</v>
      </c>
      <c r="E16" s="4">
        <v>47.44439265589326</v>
      </c>
    </row>
    <row r="17" spans="1:5" x14ac:dyDescent="0.25">
      <c r="A17" s="1">
        <f t="shared" si="0"/>
        <v>15</v>
      </c>
      <c r="B17" s="8">
        <v>48.848217325272635</v>
      </c>
      <c r="C17" s="7">
        <v>56.783299628797472</v>
      </c>
      <c r="D17" s="8">
        <v>56.244611679083491</v>
      </c>
      <c r="E17" s="4">
        <v>46.530334504925413</v>
      </c>
    </row>
    <row r="18" spans="1:5" x14ac:dyDescent="0.25">
      <c r="A18" s="1">
        <f t="shared" si="0"/>
        <v>16</v>
      </c>
      <c r="B18" s="8">
        <v>49.449221094933286</v>
      </c>
      <c r="C18" s="7">
        <v>54.863529399670036</v>
      </c>
      <c r="D18" s="8">
        <v>56.797634898174024</v>
      </c>
      <c r="E18" s="4">
        <v>45.97499390421887</v>
      </c>
    </row>
    <row r="19" spans="1:5" x14ac:dyDescent="0.25">
      <c r="A19" s="1">
        <f t="shared" si="0"/>
        <v>17</v>
      </c>
      <c r="B19" s="8">
        <v>49.460768098458537</v>
      </c>
      <c r="C19" s="7">
        <v>54.873639390653928</v>
      </c>
      <c r="D19" s="8">
        <v>55.975341768358703</v>
      </c>
      <c r="E19" s="4">
        <v>47.40840026864494</v>
      </c>
    </row>
    <row r="20" spans="1:5" x14ac:dyDescent="0.25">
      <c r="A20" s="1">
        <f t="shared" si="0"/>
        <v>18</v>
      </c>
      <c r="B20" s="8">
        <v>48.4779456956948</v>
      </c>
      <c r="C20" s="7">
        <v>53.033929681753484</v>
      </c>
      <c r="D20" s="8">
        <v>59.58011840480998</v>
      </c>
      <c r="E20" s="4">
        <v>48.826834109534097</v>
      </c>
    </row>
    <row r="21" spans="1:5" x14ac:dyDescent="0.25">
      <c r="A21" s="1">
        <f t="shared" si="0"/>
        <v>19</v>
      </c>
      <c r="B21" s="8">
        <v>47.870401505064414</v>
      </c>
      <c r="C21" s="7">
        <v>52.669933913836729</v>
      </c>
      <c r="D21" s="8">
        <v>58.860414533346365</v>
      </c>
      <c r="E21" s="4">
        <v>48.490075296250552</v>
      </c>
    </row>
    <row r="22" spans="1:5" x14ac:dyDescent="0.25">
      <c r="A22" s="1">
        <f t="shared" si="0"/>
        <v>20</v>
      </c>
      <c r="B22" s="8">
        <v>46.505392583838749</v>
      </c>
      <c r="C22" s="7">
        <v>52.526642414850777</v>
      </c>
      <c r="D22" s="8">
        <v>57.76969251766814</v>
      </c>
      <c r="E22" s="4">
        <v>48.779425663980156</v>
      </c>
    </row>
    <row r="23" spans="1:5" x14ac:dyDescent="0.25">
      <c r="A23" s="1">
        <f t="shared" si="0"/>
        <v>21</v>
      </c>
      <c r="B23" s="8">
        <v>48.547953424348307</v>
      </c>
      <c r="C23" s="7">
        <v>51.932710638205215</v>
      </c>
      <c r="D23" s="8">
        <v>56.1747926919466</v>
      </c>
      <c r="E23" s="4">
        <v>47.537936165490201</v>
      </c>
    </row>
    <row r="24" spans="1:5" x14ac:dyDescent="0.25">
      <c r="A24" s="1">
        <f t="shared" si="0"/>
        <v>22</v>
      </c>
      <c r="B24" s="8">
        <v>47.95620894064681</v>
      </c>
      <c r="C24" s="7">
        <v>54.012795749454973</v>
      </c>
      <c r="D24" s="8">
        <v>57.658202824051749</v>
      </c>
      <c r="E24" s="4">
        <v>49.68253369277322</v>
      </c>
    </row>
    <row r="25" spans="1:5" x14ac:dyDescent="0.25">
      <c r="A25" s="1">
        <f t="shared" si="0"/>
        <v>23</v>
      </c>
      <c r="B25" s="8">
        <v>48.256848585207223</v>
      </c>
      <c r="C25" s="7">
        <v>51.510769702463499</v>
      </c>
      <c r="D25" s="8">
        <v>60.225732091857637</v>
      </c>
      <c r="E25" s="4">
        <v>48.73649899274497</v>
      </c>
    </row>
    <row r="26" spans="1:5" x14ac:dyDescent="0.25">
      <c r="A26" s="1">
        <f t="shared" si="0"/>
        <v>24</v>
      </c>
      <c r="B26" s="8">
        <v>47.736248116816341</v>
      </c>
      <c r="C26" s="7">
        <v>51.92709992353214</v>
      </c>
      <c r="D26" s="8">
        <v>57.678412831982378</v>
      </c>
      <c r="E26" s="4">
        <v>45.879068373694302</v>
      </c>
    </row>
    <row r="27" spans="1:5" x14ac:dyDescent="0.25">
      <c r="A27" s="1">
        <f t="shared" si="0"/>
        <v>25</v>
      </c>
      <c r="B27" s="8">
        <v>48.801611041234104</v>
      </c>
      <c r="C27" s="7">
        <v>52.240776306307183</v>
      </c>
      <c r="D27" s="8">
        <v>60.368030670611553</v>
      </c>
      <c r="E27" s="4">
        <v>45.243282322273323</v>
      </c>
    </row>
    <row r="28" spans="1:5" x14ac:dyDescent="0.25">
      <c r="A28" s="1">
        <f t="shared" si="0"/>
        <v>26</v>
      </c>
      <c r="B28" s="8">
        <v>48.310825162322757</v>
      </c>
      <c r="C28" s="7">
        <v>52.326767299547164</v>
      </c>
      <c r="D28" s="8">
        <v>61.000989747117231</v>
      </c>
      <c r="E28" s="4">
        <v>45.528372580028908</v>
      </c>
    </row>
    <row r="29" spans="1:5" x14ac:dyDescent="0.25">
      <c r="A29" s="1">
        <f t="shared" si="0"/>
        <v>27</v>
      </c>
      <c r="B29" s="8">
        <v>49.15790979236899</v>
      </c>
      <c r="C29" s="7">
        <v>50.264426600929255</v>
      </c>
      <c r="D29" s="8">
        <v>63.672238634098292</v>
      </c>
      <c r="E29" s="4">
        <v>45.092399092273006</v>
      </c>
    </row>
    <row r="30" spans="1:5" x14ac:dyDescent="0.25">
      <c r="A30" s="1">
        <f t="shared" si="0"/>
        <v>28</v>
      </c>
      <c r="B30" s="8">
        <v>48.184502988632474</v>
      </c>
      <c r="C30" s="7">
        <v>50.873437971361099</v>
      </c>
      <c r="D30" s="8">
        <v>65.224768387505492</v>
      </c>
      <c r="E30" s="4">
        <v>45.518328988091753</v>
      </c>
    </row>
    <row r="31" spans="1:5" x14ac:dyDescent="0.25">
      <c r="A31" s="1">
        <f t="shared" si="0"/>
        <v>29</v>
      </c>
      <c r="B31" s="8">
        <v>47.645596459024162</v>
      </c>
      <c r="C31" s="7">
        <v>50.347026637568177</v>
      </c>
      <c r="D31" s="8">
        <v>64.171367455047843</v>
      </c>
      <c r="E31" s="4">
        <v>46.32054563194599</v>
      </c>
    </row>
    <row r="32" spans="1:5" x14ac:dyDescent="0.25">
      <c r="A32" s="1">
        <f t="shared" si="0"/>
        <v>30</v>
      </c>
      <c r="B32" s="8">
        <v>46.190907018377914</v>
      </c>
      <c r="C32" s="7">
        <v>52.61232816791572</v>
      </c>
      <c r="D32" s="8">
        <v>64.355931148955875</v>
      </c>
      <c r="E32" s="4">
        <v>47.013610042221558</v>
      </c>
    </row>
    <row r="33" spans="1:5" x14ac:dyDescent="0.25">
      <c r="A33" s="1">
        <f t="shared" si="0"/>
        <v>31</v>
      </c>
      <c r="B33" s="8">
        <v>46.168825079953301</v>
      </c>
      <c r="C33" s="7">
        <v>51.995207310333718</v>
      </c>
      <c r="D33" s="8">
        <v>66.475118235295795</v>
      </c>
      <c r="E33" s="4">
        <v>45.794580373871192</v>
      </c>
    </row>
    <row r="34" spans="1:5" x14ac:dyDescent="0.25">
      <c r="A34" s="1">
        <f t="shared" si="0"/>
        <v>32</v>
      </c>
      <c r="B34" s="8">
        <v>46.047138328557949</v>
      </c>
      <c r="C34" s="7">
        <v>51.608898025771232</v>
      </c>
      <c r="D34" s="8">
        <v>64.081155236851544</v>
      </c>
      <c r="E34" s="4">
        <v>43.758910656661776</v>
      </c>
    </row>
    <row r="35" spans="1:5" x14ac:dyDescent="0.25">
      <c r="A35" s="1">
        <f t="shared" si="0"/>
        <v>33</v>
      </c>
      <c r="B35" s="8">
        <v>46.283890366069592</v>
      </c>
      <c r="C35" s="7">
        <v>51.098204918146209</v>
      </c>
      <c r="D35" s="8">
        <v>65.926260307866556</v>
      </c>
      <c r="E35" s="4">
        <v>42.878352000338722</v>
      </c>
    </row>
    <row r="36" spans="1:5" x14ac:dyDescent="0.25">
      <c r="A36" s="1">
        <f t="shared" si="0"/>
        <v>34</v>
      </c>
      <c r="B36" s="8">
        <v>44.471715953409266</v>
      </c>
      <c r="C36" s="7">
        <v>50.68745061805911</v>
      </c>
      <c r="D36" s="8">
        <v>65.474087559712913</v>
      </c>
      <c r="E36" s="4">
        <v>41.824473284639133</v>
      </c>
    </row>
    <row r="37" spans="1:5" x14ac:dyDescent="0.25">
      <c r="A37" s="1">
        <f t="shared" si="0"/>
        <v>35</v>
      </c>
      <c r="B37" s="8">
        <v>44.022586501290881</v>
      </c>
      <c r="C37" s="7">
        <v>49.912454144425212</v>
      </c>
      <c r="D37" s="8">
        <v>65.695142010620415</v>
      </c>
      <c r="E37" s="4">
        <v>44.190814525110447</v>
      </c>
    </row>
    <row r="38" spans="1:5" x14ac:dyDescent="0.25">
      <c r="A38" s="1">
        <f t="shared" si="0"/>
        <v>36</v>
      </c>
      <c r="B38" s="8">
        <v>43.001732807217408</v>
      </c>
      <c r="C38" s="7">
        <v>50.155477153125524</v>
      </c>
      <c r="D38" s="8">
        <v>62.346014594209088</v>
      </c>
      <c r="E38" s="4">
        <v>43.010856575610127</v>
      </c>
    </row>
    <row r="39" spans="1:5" x14ac:dyDescent="0.25">
      <c r="A39" s="1">
        <f t="shared" si="0"/>
        <v>37</v>
      </c>
      <c r="B39" s="8">
        <v>42.589382033967823</v>
      </c>
      <c r="C39" s="7">
        <v>50.717291350044995</v>
      </c>
      <c r="D39" s="8">
        <v>58.918220252505854</v>
      </c>
      <c r="E39" s="4">
        <v>43.463192149142948</v>
      </c>
    </row>
    <row r="40" spans="1:5" x14ac:dyDescent="0.25">
      <c r="A40" s="1">
        <f t="shared" si="0"/>
        <v>38</v>
      </c>
      <c r="B40" s="8">
        <v>43.226927429506745</v>
      </c>
      <c r="C40" s="7">
        <v>50.050109110069663</v>
      </c>
      <c r="D40" s="8">
        <v>60.953680798721876</v>
      </c>
      <c r="E40" s="4">
        <v>45.094414345753684</v>
      </c>
    </row>
    <row r="41" spans="1:5" x14ac:dyDescent="0.25">
      <c r="A41" s="1">
        <f t="shared" si="0"/>
        <v>39</v>
      </c>
      <c r="B41" s="8">
        <v>43.52026539833895</v>
      </c>
      <c r="C41" s="7">
        <v>50.245970940060545</v>
      </c>
      <c r="D41" s="8">
        <v>65.731220769996611</v>
      </c>
      <c r="E41" s="4">
        <v>44.286174592544477</v>
      </c>
    </row>
    <row r="42" spans="1:5" x14ac:dyDescent="0.25">
      <c r="A42" s="1">
        <f t="shared" si="0"/>
        <v>40</v>
      </c>
      <c r="B42" s="8">
        <v>45.202903045601992</v>
      </c>
      <c r="C42" s="7">
        <v>50.446709437546751</v>
      </c>
      <c r="D42" s="8">
        <v>61.062636483214987</v>
      </c>
      <c r="E42" s="4">
        <v>43.434827518387614</v>
      </c>
    </row>
    <row r="43" spans="1:5" x14ac:dyDescent="0.25">
      <c r="A43" s="1">
        <f t="shared" si="0"/>
        <v>41</v>
      </c>
      <c r="B43" s="8">
        <v>46.112444715097141</v>
      </c>
      <c r="C43" s="7">
        <v>53.024136529819785</v>
      </c>
      <c r="D43" s="8">
        <v>61.90703185617911</v>
      </c>
      <c r="E43" s="4">
        <v>44.316475153360322</v>
      </c>
    </row>
    <row r="44" spans="1:5" x14ac:dyDescent="0.25">
      <c r="A44" s="1">
        <f t="shared" si="0"/>
        <v>42</v>
      </c>
      <c r="B44" s="8">
        <v>46.239706230368689</v>
      </c>
      <c r="C44" s="7">
        <v>54.715730181533949</v>
      </c>
      <c r="D44" s="8">
        <v>65.677620907117387</v>
      </c>
      <c r="E44" s="4">
        <v>45.164168714234002</v>
      </c>
    </row>
    <row r="45" spans="1:5" x14ac:dyDescent="0.25">
      <c r="A45" s="1">
        <f t="shared" si="0"/>
        <v>43</v>
      </c>
      <c r="B45" s="8">
        <v>46.500615070141016</v>
      </c>
      <c r="C45" s="7">
        <v>53.931588571639189</v>
      </c>
      <c r="D45" s="8">
        <v>62.972188553462196</v>
      </c>
      <c r="E45" s="4">
        <v>44.765752811333975</v>
      </c>
    </row>
    <row r="46" spans="1:5" x14ac:dyDescent="0.25">
      <c r="A46" s="1">
        <f t="shared" si="0"/>
        <v>44</v>
      </c>
      <c r="B46" s="8">
        <v>45.637705287548904</v>
      </c>
      <c r="C46" s="7">
        <v>54.938752102750172</v>
      </c>
      <c r="D46" s="8">
        <v>62.289091359858304</v>
      </c>
      <c r="E46" s="4">
        <v>43.460748451876036</v>
      </c>
    </row>
    <row r="47" spans="1:5" x14ac:dyDescent="0.25">
      <c r="A47" s="1">
        <f t="shared" si="0"/>
        <v>45</v>
      </c>
      <c r="B47" s="8">
        <v>46.900959958751521</v>
      </c>
      <c r="C47" s="7">
        <v>55.799154555160648</v>
      </c>
      <c r="D47" s="8">
        <v>62.216672392706016</v>
      </c>
      <c r="E47" s="4">
        <v>43.641488833844775</v>
      </c>
    </row>
    <row r="48" spans="1:5" x14ac:dyDescent="0.25">
      <c r="A48" s="1">
        <f t="shared" si="0"/>
        <v>46</v>
      </c>
      <c r="B48" s="8">
        <v>46.428244713304039</v>
      </c>
      <c r="C48" s="7">
        <v>55.516533913614907</v>
      </c>
      <c r="D48" s="8">
        <v>65.067232008956992</v>
      </c>
      <c r="E48" s="4">
        <v>42.177718668782376</v>
      </c>
    </row>
    <row r="49" spans="1:5" x14ac:dyDescent="0.25">
      <c r="A49" s="1">
        <f t="shared" si="0"/>
        <v>47</v>
      </c>
      <c r="B49" s="8">
        <v>46.673851062189641</v>
      </c>
      <c r="C49" s="7">
        <v>55.901504136887262</v>
      </c>
      <c r="D49" s="8">
        <v>62.870612084247767</v>
      </c>
      <c r="E49" s="4">
        <v>41.421211584057616</v>
      </c>
    </row>
    <row r="50" spans="1:5" x14ac:dyDescent="0.25">
      <c r="A50" s="1">
        <f t="shared" si="0"/>
        <v>48</v>
      </c>
      <c r="B50" s="8">
        <v>46.912451413959054</v>
      </c>
      <c r="C50" s="7">
        <v>55.875774110176827</v>
      </c>
      <c r="D50" s="8">
        <v>64.952436746888267</v>
      </c>
      <c r="E50" s="4">
        <v>42.651675290446697</v>
      </c>
    </row>
    <row r="51" spans="1:5" x14ac:dyDescent="0.25">
      <c r="A51" s="1">
        <f t="shared" si="0"/>
        <v>49</v>
      </c>
      <c r="B51" s="8">
        <v>47.637728786489639</v>
      </c>
      <c r="C51" s="7">
        <v>55.864382783416914</v>
      </c>
      <c r="D51" s="8">
        <v>65.82594192430598</v>
      </c>
      <c r="E51" s="4">
        <v>43.143706721705264</v>
      </c>
    </row>
    <row r="52" spans="1:5" x14ac:dyDescent="0.25">
      <c r="A52" s="1">
        <f t="shared" si="0"/>
        <v>50</v>
      </c>
      <c r="B52" s="8">
        <v>48.20899898901672</v>
      </c>
      <c r="C52" s="7">
        <v>54.555657698671851</v>
      </c>
      <c r="D52" s="8">
        <v>64.036908873628676</v>
      </c>
      <c r="E52" s="4">
        <v>42.999051889622208</v>
      </c>
    </row>
    <row r="53" spans="1:5" x14ac:dyDescent="0.25">
      <c r="A53" s="1"/>
      <c r="B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DemoSheet</vt:lpstr>
      <vt:lpstr>StockPricePaths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Tom</cp:lastModifiedBy>
  <dcterms:created xsi:type="dcterms:W3CDTF">2013-04-13T14:31:31Z</dcterms:created>
  <dcterms:modified xsi:type="dcterms:W3CDTF">2020-12-16T16:48:43Z</dcterms:modified>
</cp:coreProperties>
</file>