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\Desktop\FinEng6\"/>
    </mc:Choice>
  </mc:AlternateContent>
  <bookViews>
    <workbookView xWindow="0" yWindow="45" windowWidth="15960" windowHeight="18075"/>
  </bookViews>
  <sheets>
    <sheet name="ZCB+Options" sheetId="1" r:id="rId1"/>
    <sheet name="BondForward+Futures" sheetId="2" r:id="rId2"/>
    <sheet name="Caplets" sheetId="3" r:id="rId3"/>
    <sheet name="Swaps+Swaptions" sheetId="4" r:id="rId4"/>
    <sheet name="Elementary Prices" sheetId="5" r:id="rId5"/>
    <sheet name="BDT" sheetId="6" r:id="rId6"/>
    <sheet name="BDT_b=.005" sheetId="7" r:id="rId7"/>
    <sheet name="BDT_b=.01" sheetId="8" r:id="rId8"/>
  </sheets>
  <calcPr calcId="162913"/>
</workbook>
</file>

<file path=xl/calcChain.xml><?xml version="1.0" encoding="utf-8"?>
<calcChain xmlns="http://schemas.openxmlformats.org/spreadsheetml/2006/main">
  <c r="C50" i="1" l="1"/>
  <c r="C36" i="1"/>
  <c r="D36" i="1"/>
  <c r="D35" i="1"/>
  <c r="E35" i="1"/>
  <c r="E36" i="1"/>
  <c r="E34" i="1"/>
  <c r="F34" i="1"/>
  <c r="F35" i="1"/>
  <c r="F36" i="1"/>
  <c r="F33" i="1"/>
  <c r="G33" i="1"/>
  <c r="G34" i="1"/>
  <c r="G35" i="1"/>
  <c r="G36" i="1"/>
  <c r="G32" i="1"/>
  <c r="H32" i="1"/>
  <c r="H33" i="1"/>
  <c r="H34" i="1"/>
  <c r="H35" i="1"/>
  <c r="H36" i="1"/>
  <c r="H31" i="1"/>
  <c r="I31" i="1"/>
  <c r="I32" i="1"/>
  <c r="I33" i="1"/>
  <c r="I34" i="1"/>
  <c r="I35" i="1"/>
  <c r="I36" i="1"/>
  <c r="I30" i="1"/>
  <c r="J30" i="1"/>
  <c r="J31" i="1"/>
  <c r="J32" i="1"/>
  <c r="J33" i="1"/>
  <c r="J34" i="1"/>
  <c r="J35" i="1"/>
  <c r="J36" i="1"/>
  <c r="J29" i="1"/>
  <c r="K29" i="1"/>
  <c r="K30" i="1"/>
  <c r="K31" i="1"/>
  <c r="K32" i="1"/>
  <c r="K33" i="1"/>
  <c r="K34" i="1"/>
  <c r="K35" i="1"/>
  <c r="K36" i="1"/>
  <c r="K28" i="1"/>
  <c r="L28" i="1"/>
  <c r="L29" i="1"/>
  <c r="L30" i="1"/>
  <c r="L31" i="1"/>
  <c r="L32" i="1"/>
  <c r="L33" i="1"/>
  <c r="L34" i="1"/>
  <c r="L35" i="1"/>
  <c r="L36" i="1"/>
  <c r="L27" i="1"/>
  <c r="M27" i="1"/>
  <c r="M28" i="1"/>
  <c r="M29" i="1"/>
  <c r="M30" i="1"/>
  <c r="M31" i="1"/>
  <c r="M32" i="1"/>
  <c r="M33" i="1"/>
  <c r="M34" i="1"/>
  <c r="M35" i="1"/>
  <c r="M36" i="1"/>
  <c r="M26" i="1"/>
  <c r="C66" i="8" l="1"/>
  <c r="D65" i="8"/>
  <c r="C65" i="8"/>
  <c r="E64" i="8"/>
  <c r="D64" i="8"/>
  <c r="C64" i="8"/>
  <c r="F63" i="8"/>
  <c r="E63" i="8"/>
  <c r="D63" i="8"/>
  <c r="C63" i="8"/>
  <c r="G62" i="8"/>
  <c r="F62" i="8"/>
  <c r="E62" i="8"/>
  <c r="D62" i="8"/>
  <c r="C62" i="8"/>
  <c r="H61" i="8"/>
  <c r="G61" i="8"/>
  <c r="F61" i="8"/>
  <c r="E61" i="8"/>
  <c r="D61" i="8"/>
  <c r="C61" i="8"/>
  <c r="K60" i="8"/>
  <c r="I60" i="8"/>
  <c r="H60" i="8"/>
  <c r="G60" i="8"/>
  <c r="F60" i="8"/>
  <c r="E60" i="8"/>
  <c r="D60" i="8"/>
  <c r="C60" i="8"/>
  <c r="J59" i="8"/>
  <c r="I59" i="8"/>
  <c r="H59" i="8"/>
  <c r="G59" i="8"/>
  <c r="F59" i="8"/>
  <c r="E59" i="8"/>
  <c r="D59" i="8"/>
  <c r="C59" i="8"/>
  <c r="K58" i="8"/>
  <c r="J58" i="8"/>
  <c r="I58" i="8"/>
  <c r="H58" i="8"/>
  <c r="G58" i="8"/>
  <c r="F58" i="8"/>
  <c r="E58" i="8"/>
  <c r="D58" i="8"/>
  <c r="C58" i="8"/>
  <c r="D43" i="8"/>
  <c r="E42" i="8"/>
  <c r="F41" i="8" s="1"/>
  <c r="G40" i="8" s="1"/>
  <c r="H39" i="8" s="1"/>
  <c r="I38" i="8" s="1"/>
  <c r="J37" i="8" s="1"/>
  <c r="K36" i="8" s="1"/>
  <c r="L35" i="8" s="1"/>
  <c r="D42" i="8"/>
  <c r="E41" i="8"/>
  <c r="D41" i="8"/>
  <c r="F40" i="8"/>
  <c r="E40" i="8"/>
  <c r="D40" i="8"/>
  <c r="G39" i="8"/>
  <c r="F39" i="8"/>
  <c r="E39" i="8"/>
  <c r="D39" i="8"/>
  <c r="H38" i="8"/>
  <c r="G38" i="8"/>
  <c r="F38" i="8"/>
  <c r="E38" i="8"/>
  <c r="D38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K35" i="8"/>
  <c r="J35" i="8"/>
  <c r="I35" i="8"/>
  <c r="H35" i="8"/>
  <c r="G35" i="8"/>
  <c r="F35" i="8"/>
  <c r="E35" i="8"/>
  <c r="D35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I31" i="8"/>
  <c r="H31" i="8"/>
  <c r="G31" i="8"/>
  <c r="F31" i="8"/>
  <c r="E31" i="8"/>
  <c r="D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P25" i="8"/>
  <c r="O25" i="8"/>
  <c r="N25" i="8"/>
  <c r="M25" i="8"/>
  <c r="L25" i="8"/>
  <c r="L67" i="8" s="1"/>
  <c r="K25" i="8"/>
  <c r="J25" i="8"/>
  <c r="I25" i="8"/>
  <c r="H25" i="8"/>
  <c r="G25" i="8"/>
  <c r="F25" i="8"/>
  <c r="E25" i="8"/>
  <c r="D25" i="8"/>
  <c r="C25" i="8"/>
  <c r="P24" i="8"/>
  <c r="O24" i="8"/>
  <c r="N24" i="8"/>
  <c r="M24" i="8"/>
  <c r="L24" i="8"/>
  <c r="L66" i="8" s="1"/>
  <c r="K24" i="8"/>
  <c r="J24" i="8"/>
  <c r="I24" i="8"/>
  <c r="H24" i="8"/>
  <c r="G24" i="8"/>
  <c r="F24" i="8"/>
  <c r="E24" i="8"/>
  <c r="D24" i="8"/>
  <c r="P23" i="8"/>
  <c r="O23" i="8"/>
  <c r="N23" i="8"/>
  <c r="M23" i="8"/>
  <c r="L23" i="8"/>
  <c r="L65" i="8" s="1"/>
  <c r="K23" i="8"/>
  <c r="J23" i="8"/>
  <c r="I23" i="8"/>
  <c r="H23" i="8"/>
  <c r="G23" i="8"/>
  <c r="F23" i="8"/>
  <c r="E23" i="8"/>
  <c r="D23" i="8"/>
  <c r="P22" i="8"/>
  <c r="O22" i="8"/>
  <c r="N22" i="8"/>
  <c r="M22" i="8"/>
  <c r="L22" i="8"/>
  <c r="L64" i="8" s="1"/>
  <c r="K22" i="8"/>
  <c r="J22" i="8"/>
  <c r="I22" i="8"/>
  <c r="H22" i="8"/>
  <c r="G22" i="8"/>
  <c r="F22" i="8"/>
  <c r="E22" i="8"/>
  <c r="D22" i="8"/>
  <c r="P21" i="8"/>
  <c r="O21" i="8"/>
  <c r="N21" i="8"/>
  <c r="M21" i="8"/>
  <c r="L21" i="8"/>
  <c r="L63" i="8" s="1"/>
  <c r="K21" i="8"/>
  <c r="J21" i="8"/>
  <c r="I21" i="8"/>
  <c r="H21" i="8"/>
  <c r="G21" i="8"/>
  <c r="F21" i="8"/>
  <c r="E21" i="8"/>
  <c r="D21" i="8"/>
  <c r="P20" i="8"/>
  <c r="O20" i="8"/>
  <c r="N20" i="8"/>
  <c r="M20" i="8"/>
  <c r="L20" i="8"/>
  <c r="L62" i="8" s="1"/>
  <c r="K63" i="8" s="1"/>
  <c r="K20" i="8"/>
  <c r="J20" i="8"/>
  <c r="I20" i="8"/>
  <c r="H20" i="8"/>
  <c r="G20" i="8"/>
  <c r="F20" i="8"/>
  <c r="E20" i="8"/>
  <c r="D20" i="8"/>
  <c r="P19" i="8"/>
  <c r="O19" i="8"/>
  <c r="N19" i="8"/>
  <c r="M19" i="8"/>
  <c r="L19" i="8"/>
  <c r="L61" i="8" s="1"/>
  <c r="K19" i="8"/>
  <c r="J19" i="8"/>
  <c r="I19" i="8"/>
  <c r="H19" i="8"/>
  <c r="G19" i="8"/>
  <c r="F19" i="8"/>
  <c r="E19" i="8"/>
  <c r="D19" i="8"/>
  <c r="P18" i="8"/>
  <c r="O18" i="8"/>
  <c r="N18" i="8"/>
  <c r="M18" i="8"/>
  <c r="L18" i="8"/>
  <c r="L60" i="8" s="1"/>
  <c r="K18" i="8"/>
  <c r="J18" i="8"/>
  <c r="I18" i="8"/>
  <c r="H18" i="8"/>
  <c r="G18" i="8"/>
  <c r="F18" i="8"/>
  <c r="E18" i="8"/>
  <c r="D18" i="8"/>
  <c r="P17" i="8"/>
  <c r="O17" i="8"/>
  <c r="N17" i="8"/>
  <c r="M17" i="8"/>
  <c r="L17" i="8"/>
  <c r="L59" i="8" s="1"/>
  <c r="K17" i="8"/>
  <c r="J17" i="8"/>
  <c r="I17" i="8"/>
  <c r="H17" i="8"/>
  <c r="G17" i="8"/>
  <c r="F17" i="8"/>
  <c r="E17" i="8"/>
  <c r="D17" i="8"/>
  <c r="P16" i="8"/>
  <c r="O16" i="8"/>
  <c r="N16" i="8"/>
  <c r="M16" i="8"/>
  <c r="L16" i="8"/>
  <c r="L58" i="8" s="1"/>
  <c r="K59" i="8" s="1"/>
  <c r="K16" i="8"/>
  <c r="J16" i="8"/>
  <c r="I16" i="8"/>
  <c r="H16" i="8"/>
  <c r="G16" i="8"/>
  <c r="F16" i="8"/>
  <c r="E16" i="8"/>
  <c r="D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B8" i="8"/>
  <c r="L66" i="7"/>
  <c r="C66" i="7"/>
  <c r="L65" i="7"/>
  <c r="D65" i="7"/>
  <c r="C65" i="7"/>
  <c r="E64" i="7"/>
  <c r="D64" i="7"/>
  <c r="C64" i="7"/>
  <c r="L63" i="7"/>
  <c r="F63" i="7"/>
  <c r="E63" i="7"/>
  <c r="D63" i="7"/>
  <c r="C63" i="7"/>
  <c r="G62" i="7"/>
  <c r="F62" i="7"/>
  <c r="E62" i="7"/>
  <c r="D62" i="7"/>
  <c r="C62" i="7"/>
  <c r="L61" i="7"/>
  <c r="H61" i="7"/>
  <c r="G61" i="7"/>
  <c r="F61" i="7"/>
  <c r="E61" i="7"/>
  <c r="D61" i="7"/>
  <c r="C61" i="7"/>
  <c r="I60" i="7"/>
  <c r="H60" i="7"/>
  <c r="G60" i="7"/>
  <c r="F60" i="7"/>
  <c r="E60" i="7"/>
  <c r="D60" i="7"/>
  <c r="C60" i="7"/>
  <c r="J59" i="7"/>
  <c r="I59" i="7"/>
  <c r="H59" i="7"/>
  <c r="G59" i="7"/>
  <c r="F59" i="7"/>
  <c r="E59" i="7"/>
  <c r="D59" i="7"/>
  <c r="C59" i="7"/>
  <c r="K58" i="7"/>
  <c r="J58" i="7"/>
  <c r="I58" i="7"/>
  <c r="H58" i="7"/>
  <c r="G58" i="7"/>
  <c r="F58" i="7"/>
  <c r="E58" i="7"/>
  <c r="D58" i="7"/>
  <c r="C58" i="7"/>
  <c r="D44" i="7"/>
  <c r="E42" i="7"/>
  <c r="F41" i="7" s="1"/>
  <c r="G40" i="7" s="1"/>
  <c r="H39" i="7" s="1"/>
  <c r="I38" i="7" s="1"/>
  <c r="J37" i="7" s="1"/>
  <c r="D42" i="7"/>
  <c r="E41" i="7"/>
  <c r="D41" i="7"/>
  <c r="F40" i="7"/>
  <c r="E40" i="7"/>
  <c r="D40" i="7"/>
  <c r="G39" i="7"/>
  <c r="F39" i="7"/>
  <c r="E39" i="7"/>
  <c r="D39" i="7"/>
  <c r="H38" i="7"/>
  <c r="G38" i="7"/>
  <c r="F38" i="7"/>
  <c r="E38" i="7"/>
  <c r="D38" i="7"/>
  <c r="I37" i="7"/>
  <c r="H37" i="7"/>
  <c r="G37" i="7"/>
  <c r="F37" i="7"/>
  <c r="E37" i="7"/>
  <c r="D37" i="7"/>
  <c r="J36" i="7"/>
  <c r="I36" i="7"/>
  <c r="H36" i="7"/>
  <c r="G36" i="7"/>
  <c r="F36" i="7"/>
  <c r="E36" i="7"/>
  <c r="D36" i="7"/>
  <c r="K35" i="7"/>
  <c r="J35" i="7"/>
  <c r="I35" i="7"/>
  <c r="H35" i="7"/>
  <c r="G35" i="7"/>
  <c r="F35" i="7"/>
  <c r="E35" i="7"/>
  <c r="D35" i="7"/>
  <c r="D47" i="7" s="1"/>
  <c r="D48" i="7" s="1"/>
  <c r="D50" i="7" s="1"/>
  <c r="L34" i="7"/>
  <c r="K34" i="7"/>
  <c r="J34" i="7"/>
  <c r="I34" i="7"/>
  <c r="H34" i="7"/>
  <c r="G34" i="7"/>
  <c r="F34" i="7"/>
  <c r="E34" i="7"/>
  <c r="D34" i="7"/>
  <c r="M33" i="7"/>
  <c r="L33" i="7"/>
  <c r="K33" i="7"/>
  <c r="J33" i="7"/>
  <c r="I33" i="7"/>
  <c r="H33" i="7"/>
  <c r="G33" i="7"/>
  <c r="F33" i="7"/>
  <c r="E33" i="7"/>
  <c r="D33" i="7"/>
  <c r="N32" i="7"/>
  <c r="M32" i="7"/>
  <c r="L32" i="7"/>
  <c r="K32" i="7"/>
  <c r="J32" i="7"/>
  <c r="I32" i="7"/>
  <c r="H32" i="7"/>
  <c r="G32" i="7"/>
  <c r="F32" i="7"/>
  <c r="E32" i="7"/>
  <c r="D32" i="7"/>
  <c r="O31" i="7"/>
  <c r="N31" i="7"/>
  <c r="M31" i="7"/>
  <c r="L31" i="7"/>
  <c r="K31" i="7"/>
  <c r="J31" i="7"/>
  <c r="I31" i="7"/>
  <c r="H31" i="7"/>
  <c r="G31" i="7"/>
  <c r="F31" i="7"/>
  <c r="E31" i="7"/>
  <c r="D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P25" i="7"/>
  <c r="O25" i="7"/>
  <c r="N25" i="7"/>
  <c r="M25" i="7"/>
  <c r="L25" i="7"/>
  <c r="L67" i="7" s="1"/>
  <c r="K25" i="7"/>
  <c r="J25" i="7"/>
  <c r="I25" i="7"/>
  <c r="H25" i="7"/>
  <c r="G25" i="7"/>
  <c r="F25" i="7"/>
  <c r="E25" i="7"/>
  <c r="D25" i="7"/>
  <c r="E43" i="7" s="1"/>
  <c r="F42" i="7" s="1"/>
  <c r="G41" i="7" s="1"/>
  <c r="H40" i="7" s="1"/>
  <c r="I39" i="7" s="1"/>
  <c r="J38" i="7" s="1"/>
  <c r="K37" i="7" s="1"/>
  <c r="C25" i="7"/>
  <c r="D43" i="7" s="1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L64" i="7" s="1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L62" i="7" s="1"/>
  <c r="K20" i="7"/>
  <c r="J20" i="7"/>
  <c r="I20" i="7"/>
  <c r="H20" i="7"/>
  <c r="G20" i="7"/>
  <c r="F20" i="7"/>
  <c r="E20" i="7"/>
  <c r="D20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P18" i="7"/>
  <c r="O18" i="7"/>
  <c r="N18" i="7"/>
  <c r="M18" i="7"/>
  <c r="L18" i="7"/>
  <c r="L60" i="7" s="1"/>
  <c r="K61" i="7" s="1"/>
  <c r="K18" i="7"/>
  <c r="J18" i="7"/>
  <c r="I18" i="7"/>
  <c r="H18" i="7"/>
  <c r="G18" i="7"/>
  <c r="F18" i="7"/>
  <c r="E18" i="7"/>
  <c r="D18" i="7"/>
  <c r="P17" i="7"/>
  <c r="O17" i="7"/>
  <c r="N17" i="7"/>
  <c r="M17" i="7"/>
  <c r="L17" i="7"/>
  <c r="L59" i="7" s="1"/>
  <c r="K17" i="7"/>
  <c r="J17" i="7"/>
  <c r="I17" i="7"/>
  <c r="H17" i="7"/>
  <c r="G17" i="7"/>
  <c r="F17" i="7"/>
  <c r="E17" i="7"/>
  <c r="D17" i="7"/>
  <c r="P16" i="7"/>
  <c r="O16" i="7"/>
  <c r="N16" i="7"/>
  <c r="M16" i="7"/>
  <c r="L16" i="7"/>
  <c r="L58" i="7" s="1"/>
  <c r="K16" i="7"/>
  <c r="J16" i="7"/>
  <c r="I16" i="7"/>
  <c r="H16" i="7"/>
  <c r="G16" i="7"/>
  <c r="F16" i="7"/>
  <c r="E16" i="7"/>
  <c r="D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B8" i="7"/>
  <c r="L66" i="6"/>
  <c r="C66" i="6"/>
  <c r="L65" i="6"/>
  <c r="D65" i="6"/>
  <c r="C65" i="6"/>
  <c r="L64" i="6"/>
  <c r="E64" i="6"/>
  <c r="D64" i="6"/>
  <c r="C64" i="6"/>
  <c r="F63" i="6"/>
  <c r="E63" i="6"/>
  <c r="D63" i="6"/>
  <c r="C63" i="6"/>
  <c r="L62" i="6"/>
  <c r="G62" i="6"/>
  <c r="F62" i="6"/>
  <c r="E62" i="6"/>
  <c r="D62" i="6"/>
  <c r="C62" i="6"/>
  <c r="H61" i="6"/>
  <c r="G61" i="6"/>
  <c r="F61" i="6"/>
  <c r="E61" i="6"/>
  <c r="D61" i="6"/>
  <c r="C61" i="6"/>
  <c r="I60" i="6"/>
  <c r="H60" i="6"/>
  <c r="G60" i="6"/>
  <c r="F60" i="6"/>
  <c r="E60" i="6"/>
  <c r="D60" i="6"/>
  <c r="C60" i="6"/>
  <c r="J59" i="6"/>
  <c r="I59" i="6"/>
  <c r="H59" i="6"/>
  <c r="G59" i="6"/>
  <c r="F59" i="6"/>
  <c r="E59" i="6"/>
  <c r="D59" i="6"/>
  <c r="C59" i="6"/>
  <c r="L58" i="6"/>
  <c r="K58" i="6"/>
  <c r="J58" i="6"/>
  <c r="I58" i="6"/>
  <c r="H58" i="6"/>
  <c r="G58" i="6"/>
  <c r="F58" i="6"/>
  <c r="E58" i="6"/>
  <c r="D58" i="6"/>
  <c r="C58" i="6"/>
  <c r="D42" i="6"/>
  <c r="E41" i="6"/>
  <c r="D41" i="6"/>
  <c r="F40" i="6"/>
  <c r="E40" i="6"/>
  <c r="D40" i="6"/>
  <c r="G39" i="6"/>
  <c r="F39" i="6"/>
  <c r="E39" i="6"/>
  <c r="D39" i="6"/>
  <c r="H38" i="6"/>
  <c r="G38" i="6"/>
  <c r="F38" i="6"/>
  <c r="E38" i="6"/>
  <c r="D38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K35" i="6"/>
  <c r="J35" i="6"/>
  <c r="I35" i="6"/>
  <c r="H35" i="6"/>
  <c r="G35" i="6"/>
  <c r="F35" i="6"/>
  <c r="E35" i="6"/>
  <c r="D35" i="6"/>
  <c r="L34" i="6"/>
  <c r="K34" i="6"/>
  <c r="J34" i="6"/>
  <c r="I34" i="6"/>
  <c r="H34" i="6"/>
  <c r="G34" i="6"/>
  <c r="F34" i="6"/>
  <c r="E34" i="6"/>
  <c r="D34" i="6"/>
  <c r="N33" i="6"/>
  <c r="M33" i="6"/>
  <c r="L33" i="6"/>
  <c r="K33" i="6"/>
  <c r="J33" i="6"/>
  <c r="I33" i="6"/>
  <c r="H33" i="6"/>
  <c r="G33" i="6"/>
  <c r="F33" i="6"/>
  <c r="E33" i="6"/>
  <c r="D33" i="6"/>
  <c r="O32" i="6"/>
  <c r="P31" i="6" s="1"/>
  <c r="Q30" i="6" s="1"/>
  <c r="N32" i="6"/>
  <c r="M32" i="6"/>
  <c r="L32" i="6"/>
  <c r="K32" i="6"/>
  <c r="J32" i="6"/>
  <c r="I32" i="6"/>
  <c r="H32" i="6"/>
  <c r="G32" i="6"/>
  <c r="F32" i="6"/>
  <c r="E32" i="6"/>
  <c r="D32" i="6"/>
  <c r="O31" i="6"/>
  <c r="N31" i="6"/>
  <c r="M31" i="6"/>
  <c r="L31" i="6"/>
  <c r="K31" i="6"/>
  <c r="J31" i="6"/>
  <c r="I31" i="6"/>
  <c r="H31" i="6"/>
  <c r="G31" i="6"/>
  <c r="F31" i="6"/>
  <c r="E31" i="6"/>
  <c r="D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P25" i="6"/>
  <c r="O25" i="6"/>
  <c r="N25" i="6"/>
  <c r="M25" i="6"/>
  <c r="L25" i="6"/>
  <c r="L67" i="6" s="1"/>
  <c r="K25" i="6"/>
  <c r="J25" i="6"/>
  <c r="I25" i="6"/>
  <c r="H25" i="6"/>
  <c r="G25" i="6"/>
  <c r="F25" i="6"/>
  <c r="E25" i="6"/>
  <c r="D25" i="6"/>
  <c r="C25" i="6"/>
  <c r="D43" i="6" s="1"/>
  <c r="E42" i="6" s="1"/>
  <c r="F41" i="6" s="1"/>
  <c r="G40" i="6" s="1"/>
  <c r="H39" i="6" s="1"/>
  <c r="I38" i="6" s="1"/>
  <c r="J37" i="6" s="1"/>
  <c r="K36" i="6" s="1"/>
  <c r="L35" i="6" s="1"/>
  <c r="M34" i="6" s="1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P21" i="6"/>
  <c r="O21" i="6"/>
  <c r="N21" i="6"/>
  <c r="M21" i="6"/>
  <c r="L21" i="6"/>
  <c r="L63" i="6" s="1"/>
  <c r="K21" i="6"/>
  <c r="J21" i="6"/>
  <c r="I21" i="6"/>
  <c r="H21" i="6"/>
  <c r="G21" i="6"/>
  <c r="F21" i="6"/>
  <c r="E21" i="6"/>
  <c r="D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P19" i="6"/>
  <c r="O19" i="6"/>
  <c r="N19" i="6"/>
  <c r="M19" i="6"/>
  <c r="L19" i="6"/>
  <c r="L61" i="6" s="1"/>
  <c r="K19" i="6"/>
  <c r="K61" i="6" s="1"/>
  <c r="J19" i="6"/>
  <c r="I19" i="6"/>
  <c r="H19" i="6"/>
  <c r="G19" i="6"/>
  <c r="F19" i="6"/>
  <c r="E19" i="6"/>
  <c r="D19" i="6"/>
  <c r="P18" i="6"/>
  <c r="O18" i="6"/>
  <c r="N18" i="6"/>
  <c r="M18" i="6"/>
  <c r="L18" i="6"/>
  <c r="L60" i="6" s="1"/>
  <c r="K18" i="6"/>
  <c r="J18" i="6"/>
  <c r="I18" i="6"/>
  <c r="H18" i="6"/>
  <c r="G18" i="6"/>
  <c r="F18" i="6"/>
  <c r="E18" i="6"/>
  <c r="D18" i="6"/>
  <c r="P17" i="6"/>
  <c r="O17" i="6"/>
  <c r="N17" i="6"/>
  <c r="M17" i="6"/>
  <c r="L17" i="6"/>
  <c r="L59" i="6" s="1"/>
  <c r="K17" i="6"/>
  <c r="J17" i="6"/>
  <c r="I17" i="6"/>
  <c r="H17" i="6"/>
  <c r="G17" i="6"/>
  <c r="F17" i="6"/>
  <c r="E17" i="6"/>
  <c r="D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8" i="6"/>
  <c r="C29" i="5"/>
  <c r="C27" i="5"/>
  <c r="D26" i="5"/>
  <c r="C26" i="5"/>
  <c r="E25" i="5"/>
  <c r="D25" i="5"/>
  <c r="C25" i="5"/>
  <c r="F24" i="5"/>
  <c r="E24" i="5"/>
  <c r="D24" i="5"/>
  <c r="C24" i="5"/>
  <c r="G23" i="5"/>
  <c r="F23" i="5"/>
  <c r="E23" i="5"/>
  <c r="D23" i="5"/>
  <c r="C23" i="5"/>
  <c r="B16" i="5"/>
  <c r="C16" i="5" s="1"/>
  <c r="D16" i="5" s="1"/>
  <c r="E16" i="5" s="1"/>
  <c r="F16" i="5" s="1"/>
  <c r="G16" i="5" s="1"/>
  <c r="C14" i="5"/>
  <c r="D13" i="5"/>
  <c r="C13" i="5"/>
  <c r="E12" i="5"/>
  <c r="D12" i="5"/>
  <c r="C12" i="5"/>
  <c r="F11" i="5"/>
  <c r="E11" i="5"/>
  <c r="D11" i="5"/>
  <c r="C11" i="5"/>
  <c r="B6" i="5"/>
  <c r="B40" i="4"/>
  <c r="C39" i="4"/>
  <c r="B39" i="4"/>
  <c r="D38" i="4"/>
  <c r="C38" i="4"/>
  <c r="B38" i="4"/>
  <c r="B28" i="4"/>
  <c r="C27" i="4"/>
  <c r="B27" i="4"/>
  <c r="D26" i="4"/>
  <c r="C26" i="4"/>
  <c r="B26" i="4"/>
  <c r="E25" i="4"/>
  <c r="D25" i="4"/>
  <c r="C25" i="4"/>
  <c r="B25" i="4"/>
  <c r="F24" i="4"/>
  <c r="E24" i="4"/>
  <c r="D24" i="4"/>
  <c r="C24" i="4"/>
  <c r="B24" i="4"/>
  <c r="B16" i="4"/>
  <c r="C15" i="4" s="1"/>
  <c r="C14" i="4"/>
  <c r="D13" i="4"/>
  <c r="C13" i="4"/>
  <c r="E12" i="4"/>
  <c r="D12" i="4"/>
  <c r="C12" i="4"/>
  <c r="F11" i="4"/>
  <c r="E11" i="4"/>
  <c r="D11" i="4"/>
  <c r="C11" i="4"/>
  <c r="B6" i="4"/>
  <c r="B28" i="3"/>
  <c r="C27" i="3"/>
  <c r="B27" i="3"/>
  <c r="D26" i="3"/>
  <c r="C26" i="3"/>
  <c r="B26" i="3"/>
  <c r="E25" i="3"/>
  <c r="D25" i="3"/>
  <c r="C25" i="3"/>
  <c r="B25" i="3"/>
  <c r="F24" i="3"/>
  <c r="E24" i="3"/>
  <c r="D24" i="3"/>
  <c r="C24" i="3"/>
  <c r="B24" i="3"/>
  <c r="B16" i="3"/>
  <c r="C16" i="3" s="1"/>
  <c r="D16" i="3" s="1"/>
  <c r="E16" i="3" s="1"/>
  <c r="F16" i="3" s="1"/>
  <c r="G16" i="3" s="1"/>
  <c r="G29" i="3" s="1"/>
  <c r="C15" i="3"/>
  <c r="D15" i="3" s="1"/>
  <c r="E15" i="3" s="1"/>
  <c r="F15" i="3" s="1"/>
  <c r="G15" i="3" s="1"/>
  <c r="G28" i="3" s="1"/>
  <c r="C14" i="3"/>
  <c r="D13" i="3"/>
  <c r="C13" i="3"/>
  <c r="E12" i="3"/>
  <c r="D12" i="3"/>
  <c r="C12" i="3"/>
  <c r="F11" i="3"/>
  <c r="E11" i="3"/>
  <c r="D11" i="3"/>
  <c r="C11" i="3"/>
  <c r="B6" i="3"/>
  <c r="K41" i="2"/>
  <c r="B41" i="2"/>
  <c r="L40" i="2"/>
  <c r="K40" i="2"/>
  <c r="C40" i="2"/>
  <c r="B40" i="2"/>
  <c r="M39" i="2"/>
  <c r="L39" i="2"/>
  <c r="K39" i="2"/>
  <c r="D39" i="2"/>
  <c r="C39" i="2"/>
  <c r="B39" i="2"/>
  <c r="E38" i="2"/>
  <c r="D38" i="2"/>
  <c r="C38" i="2"/>
  <c r="B38" i="2"/>
  <c r="B29" i="2"/>
  <c r="C28" i="2"/>
  <c r="B28" i="2"/>
  <c r="D27" i="2"/>
  <c r="C27" i="2"/>
  <c r="B27" i="2"/>
  <c r="E26" i="2"/>
  <c r="D26" i="2"/>
  <c r="C26" i="2"/>
  <c r="B26" i="2"/>
  <c r="F25" i="2"/>
  <c r="E25" i="2"/>
  <c r="D25" i="2"/>
  <c r="C25" i="2"/>
  <c r="B25" i="2"/>
  <c r="G24" i="2"/>
  <c r="F24" i="2"/>
  <c r="E24" i="2"/>
  <c r="D24" i="2"/>
  <c r="C24" i="2"/>
  <c r="B24" i="2"/>
  <c r="B16" i="2"/>
  <c r="C15" i="2" s="1"/>
  <c r="D14" i="2" s="1"/>
  <c r="K15" i="2"/>
  <c r="L14" i="2"/>
  <c r="K14" i="2"/>
  <c r="C14" i="2"/>
  <c r="M13" i="2"/>
  <c r="L13" i="2"/>
  <c r="K13" i="2"/>
  <c r="D13" i="2"/>
  <c r="C13" i="2"/>
  <c r="N12" i="2"/>
  <c r="M12" i="2"/>
  <c r="L12" i="2"/>
  <c r="K12" i="2"/>
  <c r="E12" i="2"/>
  <c r="D12" i="2"/>
  <c r="C12" i="2"/>
  <c r="N11" i="2"/>
  <c r="M11" i="2"/>
  <c r="L11" i="2"/>
  <c r="K11" i="2"/>
  <c r="F11" i="2"/>
  <c r="E11" i="2"/>
  <c r="D11" i="2"/>
  <c r="C11" i="2"/>
  <c r="B6" i="2"/>
  <c r="L77" i="1"/>
  <c r="B77" i="1"/>
  <c r="M76" i="1"/>
  <c r="L76" i="1"/>
  <c r="C76" i="1"/>
  <c r="B76" i="1"/>
  <c r="N74" i="1"/>
  <c r="M75" i="1"/>
  <c r="L75" i="1"/>
  <c r="D75" i="1"/>
  <c r="C75" i="1"/>
  <c r="B75" i="1"/>
  <c r="O73" i="1"/>
  <c r="E74" i="1"/>
  <c r="B64" i="1"/>
  <c r="C63" i="1"/>
  <c r="B63" i="1"/>
  <c r="D62" i="1"/>
  <c r="B62" i="1"/>
  <c r="E61" i="1"/>
  <c r="D61" i="1"/>
  <c r="B61" i="1"/>
  <c r="F60" i="1"/>
  <c r="E60" i="1"/>
  <c r="D60" i="1"/>
  <c r="G59" i="1"/>
  <c r="H58" i="1"/>
  <c r="I57" i="1"/>
  <c r="H57" i="1"/>
  <c r="F57" i="1"/>
  <c r="E57" i="1"/>
  <c r="D57" i="1"/>
  <c r="C57" i="1"/>
  <c r="B57" i="1"/>
  <c r="J56" i="1"/>
  <c r="I56" i="1"/>
  <c r="H56" i="1"/>
  <c r="F56" i="1"/>
  <c r="E56" i="1"/>
  <c r="D56" i="1"/>
  <c r="C56" i="1"/>
  <c r="B56" i="1"/>
  <c r="B22" i="1"/>
  <c r="D19" i="1"/>
  <c r="E18" i="1"/>
  <c r="D18" i="1"/>
  <c r="F17" i="1"/>
  <c r="E17" i="1"/>
  <c r="D17" i="1"/>
  <c r="C17" i="1"/>
  <c r="G16" i="1"/>
  <c r="F16" i="1"/>
  <c r="E16" i="1"/>
  <c r="D16" i="1"/>
  <c r="C16" i="1"/>
  <c r="H15" i="1"/>
  <c r="G15" i="1"/>
  <c r="F15" i="1"/>
  <c r="E15" i="1"/>
  <c r="D15" i="1"/>
  <c r="C15" i="1"/>
  <c r="I14" i="1"/>
  <c r="G14" i="1"/>
  <c r="F14" i="1"/>
  <c r="E14" i="1"/>
  <c r="D14" i="1"/>
  <c r="C14" i="1"/>
  <c r="G13" i="1"/>
  <c r="F13" i="1"/>
  <c r="E13" i="1"/>
  <c r="D13" i="1"/>
  <c r="C13" i="1"/>
  <c r="K12" i="1"/>
  <c r="G12" i="1"/>
  <c r="F12" i="1"/>
  <c r="E12" i="1"/>
  <c r="D12" i="1"/>
  <c r="C12" i="1"/>
  <c r="B6" i="1"/>
  <c r="D14" i="3" l="1"/>
  <c r="E13" i="3" s="1"/>
  <c r="F13" i="3" s="1"/>
  <c r="G13" i="3" s="1"/>
  <c r="G26" i="3" s="1"/>
  <c r="F29" i="3"/>
  <c r="D15" i="4"/>
  <c r="D14" i="4"/>
  <c r="J62" i="7"/>
  <c r="E13" i="2"/>
  <c r="N13" i="2" s="1"/>
  <c r="E14" i="2"/>
  <c r="F14" i="2" s="1"/>
  <c r="G14" i="2" s="1"/>
  <c r="G28" i="2" s="1"/>
  <c r="C16" i="2"/>
  <c r="D16" i="2" s="1"/>
  <c r="E16" i="2" s="1"/>
  <c r="F16" i="2" s="1"/>
  <c r="G16" i="2" s="1"/>
  <c r="G30" i="2" s="1"/>
  <c r="K36" i="7"/>
  <c r="L35" i="7" s="1"/>
  <c r="D47" i="8"/>
  <c r="D48" i="8" s="1"/>
  <c r="D50" i="8" s="1"/>
  <c r="D15" i="2"/>
  <c r="E15" i="2" s="1"/>
  <c r="F15" i="2" s="1"/>
  <c r="G15" i="2" s="1"/>
  <c r="G29" i="2" s="1"/>
  <c r="C22" i="1"/>
  <c r="L36" i="7"/>
  <c r="M35" i="7" s="1"/>
  <c r="C21" i="1"/>
  <c r="C16" i="4"/>
  <c r="D29" i="5"/>
  <c r="M34" i="8"/>
  <c r="N33" i="8" s="1"/>
  <c r="O32" i="8" s="1"/>
  <c r="P31" i="8" s="1"/>
  <c r="C28" i="5"/>
  <c r="K60" i="6"/>
  <c r="J61" i="6" s="1"/>
  <c r="K64" i="6"/>
  <c r="K67" i="6"/>
  <c r="K59" i="6"/>
  <c r="K65" i="7"/>
  <c r="J66" i="7"/>
  <c r="I67" i="7" s="1"/>
  <c r="K64" i="8"/>
  <c r="J65" i="8"/>
  <c r="K67" i="8"/>
  <c r="K65" i="8"/>
  <c r="K65" i="6"/>
  <c r="J65" i="6" s="1"/>
  <c r="I66" i="6" s="1"/>
  <c r="J66" i="6"/>
  <c r="C15" i="5"/>
  <c r="D44" i="6"/>
  <c r="E43" i="6" s="1"/>
  <c r="F42" i="6" s="1"/>
  <c r="G41" i="6" s="1"/>
  <c r="H40" i="6" s="1"/>
  <c r="I39" i="6" s="1"/>
  <c r="J38" i="6" s="1"/>
  <c r="K37" i="6" s="1"/>
  <c r="L36" i="6" s="1"/>
  <c r="M35" i="6" s="1"/>
  <c r="N34" i="6" s="1"/>
  <c r="O33" i="6" s="1"/>
  <c r="P32" i="6" s="1"/>
  <c r="K62" i="6"/>
  <c r="J62" i="6" s="1"/>
  <c r="I63" i="6" s="1"/>
  <c r="J63" i="6"/>
  <c r="I64" i="6" s="1"/>
  <c r="H65" i="6" s="1"/>
  <c r="G66" i="6" s="1"/>
  <c r="K66" i="6"/>
  <c r="K63" i="6"/>
  <c r="J64" i="6" s="1"/>
  <c r="I65" i="6" s="1"/>
  <c r="H66" i="6" s="1"/>
  <c r="J60" i="8"/>
  <c r="J64" i="8"/>
  <c r="K59" i="7"/>
  <c r="J60" i="7" s="1"/>
  <c r="K63" i="7"/>
  <c r="J64" i="7" s="1"/>
  <c r="I65" i="7" s="1"/>
  <c r="K61" i="8"/>
  <c r="J62" i="8" s="1"/>
  <c r="I63" i="8" s="1"/>
  <c r="H64" i="8" s="1"/>
  <c r="J66" i="8"/>
  <c r="K60" i="7"/>
  <c r="J61" i="7" s="1"/>
  <c r="I62" i="7" s="1"/>
  <c r="K64" i="7"/>
  <c r="J65" i="7" s="1"/>
  <c r="I66" i="7" s="1"/>
  <c r="H67" i="7" s="1"/>
  <c r="K67" i="7"/>
  <c r="K62" i="8"/>
  <c r="J63" i="8" s="1"/>
  <c r="I64" i="8" s="1"/>
  <c r="K66" i="8"/>
  <c r="J67" i="8" s="1"/>
  <c r="E44" i="7"/>
  <c r="F43" i="7" s="1"/>
  <c r="G42" i="7" s="1"/>
  <c r="H41" i="7" s="1"/>
  <c r="I40" i="7" s="1"/>
  <c r="J39" i="7" s="1"/>
  <c r="K38" i="7" s="1"/>
  <c r="L37" i="7" s="1"/>
  <c r="M36" i="7" s="1"/>
  <c r="N35" i="7" s="1"/>
  <c r="K62" i="7"/>
  <c r="K66" i="7"/>
  <c r="J67" i="7" s="1"/>
  <c r="D44" i="8"/>
  <c r="F12" i="3" l="1"/>
  <c r="G12" i="3" s="1"/>
  <c r="G25" i="3" s="1"/>
  <c r="F26" i="3" s="1"/>
  <c r="E14" i="3"/>
  <c r="F14" i="3" s="1"/>
  <c r="G14" i="3" s="1"/>
  <c r="G27" i="3" s="1"/>
  <c r="F28" i="3" s="1"/>
  <c r="E29" i="3" s="1"/>
  <c r="N14" i="2"/>
  <c r="M14" i="2" s="1"/>
  <c r="F30" i="2"/>
  <c r="F42" i="2" s="1"/>
  <c r="F29" i="2"/>
  <c r="O41" i="2" s="1"/>
  <c r="D28" i="5"/>
  <c r="N16" i="2"/>
  <c r="H64" i="6"/>
  <c r="G65" i="6" s="1"/>
  <c r="F66" i="6" s="1"/>
  <c r="H66" i="7"/>
  <c r="G67" i="7" s="1"/>
  <c r="I61" i="7"/>
  <c r="H62" i="7" s="1"/>
  <c r="I62" i="6"/>
  <c r="H63" i="6" s="1"/>
  <c r="G64" i="6" s="1"/>
  <c r="F65" i="6" s="1"/>
  <c r="E66" i="6" s="1"/>
  <c r="Q31" i="6"/>
  <c r="I66" i="8"/>
  <c r="E47" i="7"/>
  <c r="E48" i="7" s="1"/>
  <c r="E50" i="7" s="1"/>
  <c r="E29" i="5"/>
  <c r="E14" i="4"/>
  <c r="E13" i="4"/>
  <c r="I65" i="8"/>
  <c r="Q30" i="8"/>
  <c r="D47" i="6"/>
  <c r="D48" i="6" s="1"/>
  <c r="D50" i="6" s="1"/>
  <c r="E15" i="4"/>
  <c r="F44" i="7"/>
  <c r="I67" i="8"/>
  <c r="J61" i="8"/>
  <c r="E44" i="6"/>
  <c r="D15" i="5"/>
  <c r="E15" i="5" s="1"/>
  <c r="F15" i="5" s="1"/>
  <c r="G15" i="5" s="1"/>
  <c r="D14" i="5"/>
  <c r="D27" i="5"/>
  <c r="D16" i="4"/>
  <c r="D20" i="1"/>
  <c r="D21" i="1"/>
  <c r="E43" i="8"/>
  <c r="E44" i="8"/>
  <c r="J63" i="7"/>
  <c r="F47" i="7"/>
  <c r="F48" i="7" s="1"/>
  <c r="F50" i="7" s="1"/>
  <c r="J67" i="6"/>
  <c r="I67" i="6" s="1"/>
  <c r="H67" i="6" s="1"/>
  <c r="G67" i="6" s="1"/>
  <c r="F67" i="6" s="1"/>
  <c r="J60" i="6"/>
  <c r="I61" i="6" s="1"/>
  <c r="H62" i="6" s="1"/>
  <c r="G63" i="6" s="1"/>
  <c r="F64" i="6" s="1"/>
  <c r="E65" i="6" s="1"/>
  <c r="D66" i="6" s="1"/>
  <c r="N34" i="7"/>
  <c r="D22" i="1"/>
  <c r="M34" i="7"/>
  <c r="F12" i="2"/>
  <c r="F13" i="2"/>
  <c r="G13" i="2" s="1"/>
  <c r="G27" i="2" s="1"/>
  <c r="F28" i="2" s="1"/>
  <c r="N15" i="2"/>
  <c r="C33" i="5"/>
  <c r="C34" i="5" s="1"/>
  <c r="F27" i="3" l="1"/>
  <c r="E28" i="3" s="1"/>
  <c r="D29" i="3" s="1"/>
  <c r="G11" i="3"/>
  <c r="G24" i="3" s="1"/>
  <c r="F25" i="3" s="1"/>
  <c r="E26" i="3" s="1"/>
  <c r="F41" i="2"/>
  <c r="E42" i="2" s="1"/>
  <c r="O42" i="2"/>
  <c r="N42" i="2" s="1"/>
  <c r="M16" i="2"/>
  <c r="E30" i="2"/>
  <c r="I64" i="7"/>
  <c r="H65" i="7" s="1"/>
  <c r="G66" i="7" s="1"/>
  <c r="F67" i="7" s="1"/>
  <c r="I63" i="7"/>
  <c r="E19" i="1"/>
  <c r="E20" i="1"/>
  <c r="E26" i="5"/>
  <c r="D33" i="5"/>
  <c r="D34" i="5" s="1"/>
  <c r="I62" i="8"/>
  <c r="H63" i="8" s="1"/>
  <c r="G64" i="8" s="1"/>
  <c r="I61" i="8"/>
  <c r="H62" i="8" s="1"/>
  <c r="G63" i="8" s="1"/>
  <c r="F64" i="8" s="1"/>
  <c r="O34" i="7"/>
  <c r="F14" i="4"/>
  <c r="E28" i="5"/>
  <c r="F28" i="5" s="1"/>
  <c r="E29" i="2"/>
  <c r="O40" i="2"/>
  <c r="N41" i="2" s="1"/>
  <c r="F40" i="2"/>
  <c r="F43" i="8"/>
  <c r="F44" i="8"/>
  <c r="E16" i="4"/>
  <c r="E13" i="5"/>
  <c r="E14" i="5"/>
  <c r="F14" i="5" s="1"/>
  <c r="G14" i="5" s="1"/>
  <c r="F29" i="5"/>
  <c r="E67" i="6"/>
  <c r="D67" i="6" s="1"/>
  <c r="C67" i="6" s="1"/>
  <c r="G11" i="2"/>
  <c r="G25" i="2" s="1"/>
  <c r="G12" i="2"/>
  <c r="G26" i="2" s="1"/>
  <c r="F27" i="2" s="1"/>
  <c r="E22" i="1"/>
  <c r="F42" i="8"/>
  <c r="E47" i="8"/>
  <c r="E48" i="8" s="1"/>
  <c r="E50" i="8" s="1"/>
  <c r="E21" i="1"/>
  <c r="F15" i="4"/>
  <c r="H65" i="8"/>
  <c r="H66" i="8"/>
  <c r="M15" i="2"/>
  <c r="H67" i="8"/>
  <c r="E27" i="5"/>
  <c r="N33" i="7"/>
  <c r="F43" i="6"/>
  <c r="F44" i="6"/>
  <c r="G43" i="7"/>
  <c r="G44" i="7"/>
  <c r="E47" i="6"/>
  <c r="E48" i="6" s="1"/>
  <c r="E50" i="6" s="1"/>
  <c r="F13" i="4"/>
  <c r="F12" i="4"/>
  <c r="E27" i="3" l="1"/>
  <c r="D28" i="3" s="1"/>
  <c r="C29" i="3" s="1"/>
  <c r="E41" i="2"/>
  <c r="D42" i="2" s="1"/>
  <c r="L16" i="2"/>
  <c r="D30" i="2"/>
  <c r="F26" i="2"/>
  <c r="O38" i="2" s="1"/>
  <c r="F26" i="5"/>
  <c r="L15" i="2"/>
  <c r="H42" i="7"/>
  <c r="G47" i="7"/>
  <c r="G48" i="7" s="1"/>
  <c r="G50" i="7" s="1"/>
  <c r="F20" i="1"/>
  <c r="G43" i="6"/>
  <c r="H42" i="6" s="1"/>
  <c r="G44" i="6"/>
  <c r="O32" i="7"/>
  <c r="M42" i="2"/>
  <c r="G14" i="4"/>
  <c r="G27" i="4" s="1"/>
  <c r="H64" i="7"/>
  <c r="G65" i="7" s="1"/>
  <c r="F66" i="7" s="1"/>
  <c r="E67" i="7" s="1"/>
  <c r="H63" i="7"/>
  <c r="G13" i="4"/>
  <c r="G26" i="4" s="1"/>
  <c r="G15" i="4"/>
  <c r="G28" i="4" s="1"/>
  <c r="F22" i="1"/>
  <c r="G29" i="5"/>
  <c r="G28" i="5"/>
  <c r="F16" i="4"/>
  <c r="G42" i="6"/>
  <c r="F47" i="6"/>
  <c r="F48" i="6" s="1"/>
  <c r="F50" i="6" s="1"/>
  <c r="G67" i="8"/>
  <c r="G41" i="8"/>
  <c r="F47" i="8"/>
  <c r="F48" i="8" s="1"/>
  <c r="F50" i="8" s="1"/>
  <c r="G44" i="8"/>
  <c r="G43" i="8"/>
  <c r="H42" i="8" s="1"/>
  <c r="I41" i="8" s="1"/>
  <c r="F18" i="1"/>
  <c r="F19" i="1"/>
  <c r="G12" i="4"/>
  <c r="G25" i="4" s="1"/>
  <c r="G11" i="4"/>
  <c r="G24" i="4" s="1"/>
  <c r="H44" i="7"/>
  <c r="H43" i="7"/>
  <c r="G66" i="8"/>
  <c r="G65" i="8"/>
  <c r="F21" i="1"/>
  <c r="O39" i="2"/>
  <c r="N40" i="2" s="1"/>
  <c r="M41" i="2" s="1"/>
  <c r="F39" i="2"/>
  <c r="E40" i="2" s="1"/>
  <c r="E28" i="2"/>
  <c r="D29" i="2" s="1"/>
  <c r="F13" i="5"/>
  <c r="G13" i="5" s="1"/>
  <c r="F12" i="5"/>
  <c r="G42" i="8"/>
  <c r="H41" i="8" s="1"/>
  <c r="F27" i="5"/>
  <c r="F25" i="5"/>
  <c r="E33" i="5"/>
  <c r="E34" i="5" s="1"/>
  <c r="O33" i="7"/>
  <c r="P32" i="7" s="1"/>
  <c r="F28" i="4" l="1"/>
  <c r="D27" i="3"/>
  <c r="C28" i="3" s="1"/>
  <c r="B29" i="3" s="1"/>
  <c r="D41" i="2"/>
  <c r="C42" i="2" s="1"/>
  <c r="C30" i="2"/>
  <c r="F25" i="4"/>
  <c r="K16" i="2"/>
  <c r="E27" i="2"/>
  <c r="D28" i="2" s="1"/>
  <c r="C29" i="2" s="1"/>
  <c r="F26" i="4"/>
  <c r="F38" i="2"/>
  <c r="E39" i="2" s="1"/>
  <c r="D40" i="2" s="1"/>
  <c r="G26" i="5"/>
  <c r="F27" i="4"/>
  <c r="H43" i="6"/>
  <c r="I42" i="6" s="1"/>
  <c r="H44" i="6"/>
  <c r="P33" i="7"/>
  <c r="Q32" i="7" s="1"/>
  <c r="L42" i="2"/>
  <c r="F66" i="8"/>
  <c r="H43" i="8"/>
  <c r="I42" i="8" s="1"/>
  <c r="J41" i="8" s="1"/>
  <c r="H44" i="8"/>
  <c r="G25" i="5"/>
  <c r="G16" i="4"/>
  <c r="G29" i="4" s="1"/>
  <c r="F29" i="4" s="1"/>
  <c r="G22" i="1"/>
  <c r="F65" i="8"/>
  <c r="G12" i="5"/>
  <c r="G11" i="5"/>
  <c r="I43" i="7"/>
  <c r="I44" i="7"/>
  <c r="G24" i="5"/>
  <c r="F33" i="5"/>
  <c r="F34" i="5" s="1"/>
  <c r="G19" i="1"/>
  <c r="G27" i="5"/>
  <c r="F67" i="8"/>
  <c r="G17" i="1"/>
  <c r="G18" i="1"/>
  <c r="P31" i="7"/>
  <c r="I41" i="7"/>
  <c r="H47" i="7"/>
  <c r="H48" i="7" s="1"/>
  <c r="H50" i="7" s="1"/>
  <c r="G21" i="1"/>
  <c r="I42" i="7"/>
  <c r="J41" i="7" s="1"/>
  <c r="H40" i="8"/>
  <c r="G47" i="8"/>
  <c r="G48" i="8" s="1"/>
  <c r="G50" i="8" s="1"/>
  <c r="H41" i="6"/>
  <c r="G47" i="6"/>
  <c r="G48" i="6" s="1"/>
  <c r="G50" i="6" s="1"/>
  <c r="H28" i="5"/>
  <c r="H29" i="5"/>
  <c r="G64" i="7"/>
  <c r="F65" i="7" s="1"/>
  <c r="E66" i="7" s="1"/>
  <c r="D67" i="7" s="1"/>
  <c r="G63" i="7"/>
  <c r="F64" i="7" s="1"/>
  <c r="E65" i="7" s="1"/>
  <c r="D66" i="7" s="1"/>
  <c r="C67" i="7" s="1"/>
  <c r="G20" i="1"/>
  <c r="N39" i="2"/>
  <c r="M40" i="2" s="1"/>
  <c r="L41" i="2" s="1"/>
  <c r="E29" i="4" l="1"/>
  <c r="E41" i="4" s="1"/>
  <c r="E28" i="4"/>
  <c r="E40" i="4" s="1"/>
  <c r="B30" i="2"/>
  <c r="C41" i="2"/>
  <c r="B42" i="2" s="1"/>
  <c r="C44" i="2" s="1"/>
  <c r="K42" i="2"/>
  <c r="L44" i="2" s="1"/>
  <c r="E26" i="4"/>
  <c r="E38" i="4" s="1"/>
  <c r="H26" i="5"/>
  <c r="E27" i="4"/>
  <c r="H27" i="5"/>
  <c r="I40" i="6"/>
  <c r="H47" i="6"/>
  <c r="H48" i="6" s="1"/>
  <c r="H50" i="6" s="1"/>
  <c r="Q30" i="7"/>
  <c r="H17" i="1"/>
  <c r="H16" i="1"/>
  <c r="J44" i="7"/>
  <c r="J43" i="7"/>
  <c r="H22" i="1"/>
  <c r="H24" i="5"/>
  <c r="H20" i="1"/>
  <c r="H21" i="1"/>
  <c r="J40" i="7"/>
  <c r="I47" i="7"/>
  <c r="I48" i="7" s="1"/>
  <c r="I50" i="7" s="1"/>
  <c r="H18" i="1"/>
  <c r="H25" i="5"/>
  <c r="J42" i="7"/>
  <c r="K41" i="7" s="1"/>
  <c r="I41" i="6"/>
  <c r="J40" i="6" s="1"/>
  <c r="I43" i="8"/>
  <c r="J42" i="8" s="1"/>
  <c r="K41" i="8" s="1"/>
  <c r="I44" i="8"/>
  <c r="I39" i="8"/>
  <c r="H47" i="8"/>
  <c r="H48" i="8" s="1"/>
  <c r="H50" i="8" s="1"/>
  <c r="Q31" i="7"/>
  <c r="E66" i="8"/>
  <c r="E65" i="8"/>
  <c r="D66" i="8" s="1"/>
  <c r="I43" i="6"/>
  <c r="J42" i="6" s="1"/>
  <c r="I44" i="6"/>
  <c r="K40" i="7"/>
  <c r="I40" i="8"/>
  <c r="H19" i="1"/>
  <c r="H23" i="5"/>
  <c r="G33" i="5"/>
  <c r="G34" i="5" s="1"/>
  <c r="E67" i="8"/>
  <c r="J41" i="6"/>
  <c r="K40" i="6" s="1"/>
  <c r="D29" i="4" l="1"/>
  <c r="D41" i="4"/>
  <c r="D27" i="4"/>
  <c r="H33" i="5"/>
  <c r="H34" i="5" s="1"/>
  <c r="E39" i="4"/>
  <c r="D40" i="4" s="1"/>
  <c r="D28" i="4"/>
  <c r="J43" i="6"/>
  <c r="K42" i="6" s="1"/>
  <c r="L41" i="6" s="1"/>
  <c r="M40" i="6" s="1"/>
  <c r="J44" i="6"/>
  <c r="D67" i="8"/>
  <c r="K39" i="6"/>
  <c r="I17" i="1"/>
  <c r="C67" i="8"/>
  <c r="I21" i="1"/>
  <c r="I16" i="1"/>
  <c r="I15" i="1"/>
  <c r="K41" i="6"/>
  <c r="L40" i="6" s="1"/>
  <c r="J38" i="8"/>
  <c r="I47" i="8"/>
  <c r="I48" i="8" s="1"/>
  <c r="I50" i="8" s="1"/>
  <c r="L40" i="7"/>
  <c r="I18" i="1"/>
  <c r="K42" i="7"/>
  <c r="L41" i="7" s="1"/>
  <c r="M40" i="7" s="1"/>
  <c r="I19" i="1"/>
  <c r="I20" i="1"/>
  <c r="J39" i="8"/>
  <c r="K38" i="8" s="1"/>
  <c r="J40" i="8"/>
  <c r="J43" i="8"/>
  <c r="K42" i="8" s="1"/>
  <c r="L41" i="8" s="1"/>
  <c r="J44" i="8"/>
  <c r="K39" i="7"/>
  <c r="J47" i="7"/>
  <c r="J48" i="7" s="1"/>
  <c r="J50" i="7" s="1"/>
  <c r="I22" i="1"/>
  <c r="K43" i="7"/>
  <c r="L42" i="7" s="1"/>
  <c r="M41" i="7" s="1"/>
  <c r="N40" i="7" s="1"/>
  <c r="K44" i="7"/>
  <c r="J39" i="6"/>
  <c r="I47" i="6"/>
  <c r="I48" i="6" s="1"/>
  <c r="I50" i="6" s="1"/>
  <c r="C41" i="4" l="1"/>
  <c r="C28" i="4"/>
  <c r="C29" i="4"/>
  <c r="D39" i="4"/>
  <c r="C40" i="4" s="1"/>
  <c r="L38" i="7"/>
  <c r="K47" i="7"/>
  <c r="K48" i="7" s="1"/>
  <c r="K50" i="7" s="1"/>
  <c r="K39" i="8"/>
  <c r="L38" i="8" s="1"/>
  <c r="K40" i="8"/>
  <c r="J21" i="1"/>
  <c r="L38" i="6"/>
  <c r="K38" i="6"/>
  <c r="J47" i="6"/>
  <c r="J48" i="6" s="1"/>
  <c r="J50" i="6" s="1"/>
  <c r="J22" i="1"/>
  <c r="K43" i="8"/>
  <c r="L42" i="8" s="1"/>
  <c r="M41" i="8" s="1"/>
  <c r="K44" i="8"/>
  <c r="L37" i="8"/>
  <c r="J19" i="1"/>
  <c r="J18" i="1"/>
  <c r="K37" i="8"/>
  <c r="J47" i="8"/>
  <c r="J48" i="8" s="1"/>
  <c r="J50" i="8" s="1"/>
  <c r="J14" i="1"/>
  <c r="J15" i="1"/>
  <c r="J17" i="1"/>
  <c r="L44" i="7"/>
  <c r="L43" i="7"/>
  <c r="M42" i="7" s="1"/>
  <c r="N41" i="7" s="1"/>
  <c r="O40" i="7" s="1"/>
  <c r="L39" i="6"/>
  <c r="M39" i="6"/>
  <c r="K43" i="6"/>
  <c r="L42" i="6" s="1"/>
  <c r="M41" i="6" s="1"/>
  <c r="N40" i="6" s="1"/>
  <c r="K44" i="6"/>
  <c r="J20" i="1"/>
  <c r="L39" i="7"/>
  <c r="M38" i="7" s="1"/>
  <c r="N39" i="7"/>
  <c r="O38" i="7" s="1"/>
  <c r="M39" i="7"/>
  <c r="N38" i="7" s="1"/>
  <c r="J16" i="1"/>
  <c r="K13" i="1" l="1"/>
  <c r="L41" i="1" s="1"/>
  <c r="B41" i="4"/>
  <c r="B29" i="4"/>
  <c r="M43" i="7"/>
  <c r="N42" i="7" s="1"/>
  <c r="O41" i="7" s="1"/>
  <c r="P40" i="7" s="1"/>
  <c r="M44" i="7"/>
  <c r="K22" i="1"/>
  <c r="L50" i="1" s="1"/>
  <c r="L39" i="8"/>
  <c r="M38" i="8" s="1"/>
  <c r="L40" i="8"/>
  <c r="O39" i="7"/>
  <c r="P38" i="7" s="1"/>
  <c r="M38" i="6"/>
  <c r="L36" i="8"/>
  <c r="M36" i="8" s="1"/>
  <c r="K47" i="8"/>
  <c r="K48" i="8" s="1"/>
  <c r="K50" i="8" s="1"/>
  <c r="L43" i="8"/>
  <c r="M42" i="8" s="1"/>
  <c r="N41" i="8" s="1"/>
  <c r="L44" i="8"/>
  <c r="M37" i="8"/>
  <c r="L44" i="6"/>
  <c r="L43" i="6"/>
  <c r="M42" i="6" s="1"/>
  <c r="N41" i="6" s="1"/>
  <c r="O40" i="6" s="1"/>
  <c r="K17" i="1"/>
  <c r="L45" i="1" s="1"/>
  <c r="K14" i="1"/>
  <c r="L42" i="1" s="1"/>
  <c r="K19" i="1"/>
  <c r="L47" i="1" s="1"/>
  <c r="K21" i="1"/>
  <c r="L49" i="1" s="1"/>
  <c r="K16" i="1"/>
  <c r="L44" i="1" s="1"/>
  <c r="K45" i="1" s="1"/>
  <c r="N38" i="6"/>
  <c r="K15" i="1"/>
  <c r="L43" i="1" s="1"/>
  <c r="N39" i="6"/>
  <c r="O38" i="6" s="1"/>
  <c r="K20" i="1"/>
  <c r="L48" i="1" s="1"/>
  <c r="P39" i="7"/>
  <c r="Q38" i="7" s="1"/>
  <c r="K18" i="1"/>
  <c r="L46" i="1" s="1"/>
  <c r="K47" i="1" s="1"/>
  <c r="L37" i="6"/>
  <c r="K47" i="6"/>
  <c r="K48" i="6" s="1"/>
  <c r="K50" i="6" s="1"/>
  <c r="M37" i="7"/>
  <c r="N37" i="7" s="1"/>
  <c r="L47" i="7"/>
  <c r="L48" i="7" s="1"/>
  <c r="L50" i="7" s="1"/>
  <c r="K43" i="1" l="1"/>
  <c r="K44" i="1"/>
  <c r="J45" i="1" s="1"/>
  <c r="K50" i="1"/>
  <c r="K42" i="1"/>
  <c r="K46" i="1"/>
  <c r="J47" i="1" s="1"/>
  <c r="K48" i="1"/>
  <c r="J48" i="1" s="1"/>
  <c r="K49" i="1"/>
  <c r="J50" i="1" s="1"/>
  <c r="O37" i="7"/>
  <c r="M36" i="6"/>
  <c r="L47" i="6"/>
  <c r="L48" i="6" s="1"/>
  <c r="L50" i="6" s="1"/>
  <c r="K58" i="1"/>
  <c r="L15" i="1"/>
  <c r="M37" i="6"/>
  <c r="O39" i="6"/>
  <c r="P38" i="6" s="1"/>
  <c r="M43" i="6"/>
  <c r="N42" i="6" s="1"/>
  <c r="O41" i="6" s="1"/>
  <c r="P40" i="6" s="1"/>
  <c r="M44" i="6"/>
  <c r="N43" i="7"/>
  <c r="O42" i="7" s="1"/>
  <c r="P41" i="7" s="1"/>
  <c r="Q40" i="7" s="1"/>
  <c r="N44" i="7"/>
  <c r="N36" i="7"/>
  <c r="M47" i="7"/>
  <c r="M48" i="7" s="1"/>
  <c r="M50" i="7" s="1"/>
  <c r="L21" i="1"/>
  <c r="K64" i="1"/>
  <c r="K57" i="1"/>
  <c r="J58" i="1" s="1"/>
  <c r="L14" i="1"/>
  <c r="N36" i="8"/>
  <c r="M35" i="8"/>
  <c r="L47" i="8"/>
  <c r="L48" i="8" s="1"/>
  <c r="L50" i="8" s="1"/>
  <c r="M39" i="8"/>
  <c r="N38" i="8" s="1"/>
  <c r="M40" i="8"/>
  <c r="L22" i="1"/>
  <c r="K65" i="1"/>
  <c r="Q39" i="7"/>
  <c r="L18" i="1"/>
  <c r="K61" i="1"/>
  <c r="L20" i="1"/>
  <c r="K63" i="1"/>
  <c r="L16" i="1"/>
  <c r="K59" i="1"/>
  <c r="K62" i="1"/>
  <c r="L19" i="1"/>
  <c r="L12" i="1"/>
  <c r="K56" i="1"/>
  <c r="L13" i="1"/>
  <c r="L17" i="1"/>
  <c r="K60" i="1"/>
  <c r="M44" i="8"/>
  <c r="M43" i="8"/>
  <c r="N42" i="8" s="1"/>
  <c r="O41" i="8" s="1"/>
  <c r="N37" i="6"/>
  <c r="N37" i="8"/>
  <c r="O36" i="8" s="1"/>
  <c r="I48" i="1" l="1"/>
  <c r="J44" i="1"/>
  <c r="I45" i="1" s="1"/>
  <c r="J43" i="1"/>
  <c r="J46" i="1"/>
  <c r="I47" i="1" s="1"/>
  <c r="J49" i="1"/>
  <c r="I50" i="1" s="1"/>
  <c r="J60" i="1"/>
  <c r="J61" i="1"/>
  <c r="J64" i="1"/>
  <c r="J57" i="1"/>
  <c r="I58" i="1" s="1"/>
  <c r="N34" i="8"/>
  <c r="M47" i="8"/>
  <c r="M48" i="8" s="1"/>
  <c r="M50" i="8" s="1"/>
  <c r="L106" i="1"/>
  <c r="L129" i="1"/>
  <c r="J59" i="1"/>
  <c r="N35" i="6"/>
  <c r="M47" i="6"/>
  <c r="M48" i="6" s="1"/>
  <c r="M50" i="6" s="1"/>
  <c r="L125" i="1"/>
  <c r="L102" i="1"/>
  <c r="L120" i="1"/>
  <c r="L97" i="1"/>
  <c r="L104" i="1"/>
  <c r="L127" i="1"/>
  <c r="J62" i="1"/>
  <c r="N39" i="8"/>
  <c r="O38" i="8" s="1"/>
  <c r="N40" i="8"/>
  <c r="O35" i="7"/>
  <c r="N47" i="7"/>
  <c r="N48" i="7" s="1"/>
  <c r="N50" i="7" s="1"/>
  <c r="P37" i="7"/>
  <c r="N43" i="8"/>
  <c r="O42" i="8" s="1"/>
  <c r="P41" i="8" s="1"/>
  <c r="N44" i="8"/>
  <c r="J63" i="1"/>
  <c r="L128" i="1"/>
  <c r="L105" i="1"/>
  <c r="L103" i="1"/>
  <c r="L126" i="1"/>
  <c r="O37" i="8"/>
  <c r="P36" i="8" s="1"/>
  <c r="L122" i="1"/>
  <c r="L99" i="1"/>
  <c r="O37" i="6"/>
  <c r="O43" i="7"/>
  <c r="P42" i="7" s="1"/>
  <c r="Q41" i="7" s="1"/>
  <c r="O44" i="7"/>
  <c r="P39" i="6"/>
  <c r="Q38" i="6" s="1"/>
  <c r="O36" i="7"/>
  <c r="P36" i="7" s="1"/>
  <c r="N43" i="6"/>
  <c r="O42" i="6" s="1"/>
  <c r="P41" i="6" s="1"/>
  <c r="Q40" i="6" s="1"/>
  <c r="N44" i="6"/>
  <c r="L98" i="1"/>
  <c r="L121" i="1"/>
  <c r="L124" i="1"/>
  <c r="L101" i="1"/>
  <c r="L107" i="1"/>
  <c r="L130" i="1"/>
  <c r="J65" i="1"/>
  <c r="N36" i="6"/>
  <c r="O35" i="6" s="1"/>
  <c r="L100" i="1"/>
  <c r="L123" i="1"/>
  <c r="N35" i="8"/>
  <c r="O34" i="8" s="1"/>
  <c r="I44" i="1" l="1"/>
  <c r="H45" i="1" s="1"/>
  <c r="H48" i="1"/>
  <c r="I49" i="1"/>
  <c r="H50" i="1" s="1"/>
  <c r="I46" i="1"/>
  <c r="H47" i="1" s="1"/>
  <c r="I60" i="1"/>
  <c r="I61" i="1"/>
  <c r="K122" i="1"/>
  <c r="K106" i="1"/>
  <c r="I62" i="1"/>
  <c r="K124" i="1"/>
  <c r="I59" i="1"/>
  <c r="K102" i="1"/>
  <c r="K127" i="1"/>
  <c r="I64" i="1"/>
  <c r="I65" i="1"/>
  <c r="I63" i="1"/>
  <c r="K121" i="1"/>
  <c r="K129" i="1"/>
  <c r="K125" i="1"/>
  <c r="K100" i="1"/>
  <c r="K104" i="1"/>
  <c r="O43" i="8"/>
  <c r="P42" i="8" s="1"/>
  <c r="Q41" i="8" s="1"/>
  <c r="O44" i="8"/>
  <c r="O34" i="6"/>
  <c r="N47" i="6"/>
  <c r="N48" i="6" s="1"/>
  <c r="N50" i="6" s="1"/>
  <c r="P43" i="7"/>
  <c r="Q42" i="7" s="1"/>
  <c r="P44" i="7"/>
  <c r="K123" i="1"/>
  <c r="O35" i="8"/>
  <c r="K128" i="1"/>
  <c r="K103" i="1"/>
  <c r="O33" i="8"/>
  <c r="N47" i="8"/>
  <c r="N48" i="8" s="1"/>
  <c r="N50" i="8" s="1"/>
  <c r="P34" i="6"/>
  <c r="Q36" i="7"/>
  <c r="Q37" i="7"/>
  <c r="P34" i="7"/>
  <c r="O47" i="7"/>
  <c r="O48" i="7" s="1"/>
  <c r="O50" i="7" s="1"/>
  <c r="O43" i="6"/>
  <c r="P42" i="6" s="1"/>
  <c r="Q41" i="6" s="1"/>
  <c r="O44" i="6"/>
  <c r="P35" i="7"/>
  <c r="Q34" i="7" s="1"/>
  <c r="Q39" i="6"/>
  <c r="O39" i="8"/>
  <c r="P38" i="8" s="1"/>
  <c r="O40" i="8"/>
  <c r="K105" i="1"/>
  <c r="K126" i="1"/>
  <c r="K130" i="1"/>
  <c r="K101" i="1"/>
  <c r="K99" i="1"/>
  <c r="P37" i="6"/>
  <c r="P37" i="8"/>
  <c r="Q36" i="8" s="1"/>
  <c r="K98" i="1"/>
  <c r="K107" i="1"/>
  <c r="O36" i="6"/>
  <c r="P35" i="6" s="1"/>
  <c r="H49" i="1" l="1"/>
  <c r="G50" i="1" s="1"/>
  <c r="G48" i="1"/>
  <c r="H46" i="1"/>
  <c r="H60" i="1"/>
  <c r="H83" i="1" s="1"/>
  <c r="H61" i="1"/>
  <c r="H84" i="1" s="1"/>
  <c r="H59" i="1"/>
  <c r="H82" i="1" s="1"/>
  <c r="H62" i="1"/>
  <c r="J122" i="1"/>
  <c r="J102" i="1"/>
  <c r="J125" i="1"/>
  <c r="H64" i="1"/>
  <c r="H87" i="1" s="1"/>
  <c r="J107" i="1"/>
  <c r="J106" i="1"/>
  <c r="H63" i="1"/>
  <c r="H86" i="1" s="1"/>
  <c r="J124" i="1"/>
  <c r="J104" i="1"/>
  <c r="H65" i="1"/>
  <c r="H88" i="1" s="1"/>
  <c r="J100" i="1"/>
  <c r="J128" i="1"/>
  <c r="J127" i="1"/>
  <c r="J99" i="1"/>
  <c r="J130" i="1"/>
  <c r="J123" i="1"/>
  <c r="J129" i="1"/>
  <c r="Q37" i="6"/>
  <c r="P39" i="8"/>
  <c r="Q38" i="8" s="1"/>
  <c r="P40" i="8"/>
  <c r="P36" i="6"/>
  <c r="Q35" i="6" s="1"/>
  <c r="Q37" i="8"/>
  <c r="P33" i="6"/>
  <c r="O47" i="6"/>
  <c r="O48" i="6" s="1"/>
  <c r="O50" i="6" s="1"/>
  <c r="J101" i="1"/>
  <c r="J105" i="1"/>
  <c r="P43" i="6"/>
  <c r="Q42" i="6" s="1"/>
  <c r="P44" i="6"/>
  <c r="P32" i="8"/>
  <c r="O47" i="8"/>
  <c r="O48" i="8" s="1"/>
  <c r="O50" i="8" s="1"/>
  <c r="J126" i="1"/>
  <c r="J103" i="1"/>
  <c r="Q34" i="6"/>
  <c r="Q33" i="7"/>
  <c r="P47" i="7"/>
  <c r="P48" i="7" s="1"/>
  <c r="P50" i="7" s="1"/>
  <c r="P34" i="8"/>
  <c r="P35" i="8"/>
  <c r="Q43" i="7"/>
  <c r="Q44" i="7"/>
  <c r="P33" i="8"/>
  <c r="Q32" i="8" s="1"/>
  <c r="P43" i="8"/>
  <c r="Q42" i="8" s="1"/>
  <c r="P44" i="8"/>
  <c r="Q35" i="7"/>
  <c r="G49" i="1" l="1"/>
  <c r="F50" i="1" s="1"/>
  <c r="G46" i="1"/>
  <c r="G47" i="1"/>
  <c r="F48" i="1" s="1"/>
  <c r="G62" i="1"/>
  <c r="G61" i="1"/>
  <c r="G84" i="1" s="1"/>
  <c r="G60" i="1"/>
  <c r="I106" i="1"/>
  <c r="I100" i="1"/>
  <c r="I102" i="1"/>
  <c r="H85" i="1"/>
  <c r="I125" i="1"/>
  <c r="I129" i="1"/>
  <c r="I107" i="1"/>
  <c r="G63" i="1"/>
  <c r="G64" i="1"/>
  <c r="G87" i="1" s="1"/>
  <c r="G65" i="1"/>
  <c r="G88" i="1" s="1"/>
  <c r="I104" i="1"/>
  <c r="I124" i="1"/>
  <c r="I130" i="1"/>
  <c r="I128" i="1"/>
  <c r="I123" i="1"/>
  <c r="Q44" i="8"/>
  <c r="Q43" i="8"/>
  <c r="Q47" i="7"/>
  <c r="Q48" i="7" s="1"/>
  <c r="Q50" i="7" s="1"/>
  <c r="D51" i="7" s="1"/>
  <c r="I127" i="1"/>
  <c r="I126" i="1"/>
  <c r="Q31" i="8"/>
  <c r="P47" i="8"/>
  <c r="P48" i="8" s="1"/>
  <c r="P50" i="8" s="1"/>
  <c r="Q39" i="8"/>
  <c r="Q40" i="8"/>
  <c r="Q34" i="8"/>
  <c r="Q35" i="8"/>
  <c r="I105" i="1"/>
  <c r="Q33" i="8"/>
  <c r="Q32" i="6"/>
  <c r="P47" i="6"/>
  <c r="P48" i="6" s="1"/>
  <c r="P50" i="6" s="1"/>
  <c r="Q33" i="6"/>
  <c r="I103" i="1"/>
  <c r="Q43" i="6"/>
  <c r="Q44" i="6"/>
  <c r="I101" i="1"/>
  <c r="Q36" i="6"/>
  <c r="F49" i="1" l="1"/>
  <c r="E50" i="1" s="1"/>
  <c r="F47" i="1"/>
  <c r="E48" i="1" s="1"/>
  <c r="F62" i="1"/>
  <c r="P74" i="1" s="1"/>
  <c r="G85" i="1"/>
  <c r="F63" i="1"/>
  <c r="F61" i="1"/>
  <c r="F74" i="1" s="1"/>
  <c r="G83" i="1"/>
  <c r="H106" i="1"/>
  <c r="H107" i="1"/>
  <c r="H104" i="1"/>
  <c r="F75" i="1"/>
  <c r="H125" i="1"/>
  <c r="H130" i="1"/>
  <c r="G86" i="1"/>
  <c r="H129" i="1"/>
  <c r="F64" i="1"/>
  <c r="H124" i="1"/>
  <c r="F65" i="1"/>
  <c r="F78" i="1" s="1"/>
  <c r="H128" i="1"/>
  <c r="H102" i="1"/>
  <c r="H101" i="1"/>
  <c r="H105" i="1"/>
  <c r="Q47" i="8"/>
  <c r="Q48" i="8" s="1"/>
  <c r="Q50" i="8" s="1"/>
  <c r="D51" i="8" s="1"/>
  <c r="H127" i="1"/>
  <c r="H126" i="1"/>
  <c r="H103" i="1"/>
  <c r="Q47" i="6"/>
  <c r="Q48" i="6" s="1"/>
  <c r="Q50" i="6" s="1"/>
  <c r="D51" i="6" s="1"/>
  <c r="E49" i="1" l="1"/>
  <c r="D50" i="1" s="1"/>
  <c r="E63" i="1"/>
  <c r="F85" i="1"/>
  <c r="F86" i="1"/>
  <c r="F76" i="1"/>
  <c r="E76" i="1" s="1"/>
  <c r="P75" i="1"/>
  <c r="O75" i="1" s="1"/>
  <c r="E62" i="1"/>
  <c r="E64" i="1"/>
  <c r="P73" i="1"/>
  <c r="O74" i="1" s="1"/>
  <c r="G106" i="1"/>
  <c r="G115" i="1" s="1"/>
  <c r="F84" i="1"/>
  <c r="G107" i="1"/>
  <c r="G116" i="1" s="1"/>
  <c r="G104" i="1"/>
  <c r="G113" i="1" s="1"/>
  <c r="E75" i="1"/>
  <c r="G125" i="1"/>
  <c r="G130" i="1"/>
  <c r="G129" i="1"/>
  <c r="F87" i="1"/>
  <c r="P76" i="1"/>
  <c r="F77" i="1"/>
  <c r="E78" i="1" s="1"/>
  <c r="P77" i="1"/>
  <c r="E65" i="1"/>
  <c r="F88" i="1"/>
  <c r="G128" i="1"/>
  <c r="G102" i="1"/>
  <c r="G111" i="1" s="1"/>
  <c r="G105" i="1"/>
  <c r="G114" i="1" s="1"/>
  <c r="G127" i="1"/>
  <c r="G126" i="1"/>
  <c r="G103" i="1"/>
  <c r="D49" i="1" l="1"/>
  <c r="E85" i="1"/>
  <c r="D63" i="1"/>
  <c r="D64" i="1"/>
  <c r="E86" i="1"/>
  <c r="G141" i="1"/>
  <c r="O76" i="1"/>
  <c r="F116" i="1"/>
  <c r="E87" i="1"/>
  <c r="O77" i="1"/>
  <c r="F107" i="1"/>
  <c r="G142" i="1"/>
  <c r="G139" i="1"/>
  <c r="D76" i="1"/>
  <c r="F130" i="1"/>
  <c r="F129" i="1"/>
  <c r="E77" i="1"/>
  <c r="D78" i="1" s="1"/>
  <c r="E88" i="1"/>
  <c r="N76" i="1"/>
  <c r="D65" i="1"/>
  <c r="C65" i="1" s="1"/>
  <c r="F103" i="1"/>
  <c r="G137" i="1"/>
  <c r="G140" i="1"/>
  <c r="F128" i="1"/>
  <c r="F106" i="1"/>
  <c r="F105" i="1"/>
  <c r="F114" i="1"/>
  <c r="N75" i="1"/>
  <c r="F127" i="1"/>
  <c r="F126" i="1"/>
  <c r="G138" i="1"/>
  <c r="G112" i="1"/>
  <c r="F113" i="1" s="1"/>
  <c r="F104" i="1"/>
  <c r="F115" i="1"/>
  <c r="C64" i="1" l="1"/>
  <c r="B65" i="1" s="1"/>
  <c r="D86" i="1"/>
  <c r="E116" i="1"/>
  <c r="D87" i="1"/>
  <c r="F142" i="1"/>
  <c r="F141" i="1"/>
  <c r="N77" i="1"/>
  <c r="M78" i="1" s="1"/>
  <c r="E107" i="1"/>
  <c r="F139" i="1"/>
  <c r="D77" i="1"/>
  <c r="C78" i="1" s="1"/>
  <c r="E129" i="1"/>
  <c r="E130" i="1"/>
  <c r="M77" i="1"/>
  <c r="E105" i="1"/>
  <c r="F140" i="1"/>
  <c r="D88" i="1"/>
  <c r="C88" i="1" s="1"/>
  <c r="E106" i="1"/>
  <c r="E114" i="1"/>
  <c r="E128" i="1"/>
  <c r="F112" i="1"/>
  <c r="E113" i="1" s="1"/>
  <c r="F138" i="1"/>
  <c r="E115" i="1"/>
  <c r="E127" i="1"/>
  <c r="E104" i="1"/>
  <c r="D116" i="1" l="1"/>
  <c r="C87" i="1"/>
  <c r="B88" i="1" s="1"/>
  <c r="E142" i="1"/>
  <c r="D129" i="1"/>
  <c r="E140" i="1"/>
  <c r="E139" i="1"/>
  <c r="E141" i="1"/>
  <c r="C77" i="1"/>
  <c r="B78" i="1" s="1"/>
  <c r="D130" i="1"/>
  <c r="D105" i="1"/>
  <c r="L78" i="1"/>
  <c r="D106" i="1"/>
  <c r="D107" i="1"/>
  <c r="D114" i="1"/>
  <c r="D128" i="1"/>
  <c r="D115" i="1"/>
  <c r="D142" i="1" l="1"/>
  <c r="C116" i="1"/>
  <c r="C130" i="1"/>
  <c r="D140" i="1"/>
  <c r="C129" i="1"/>
  <c r="D141" i="1"/>
  <c r="C106" i="1"/>
  <c r="C107" i="1"/>
  <c r="C115" i="1"/>
  <c r="C142" i="1" l="1"/>
  <c r="B116" i="1"/>
  <c r="B130" i="1"/>
  <c r="C141" i="1"/>
  <c r="B107" i="1"/>
  <c r="B142" i="1" l="1"/>
</calcChain>
</file>

<file path=xl/comments1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 shape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 shape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sz val="11"/>
            <color indexed="8"/>
            <rFont val="Helvetica Neue"/>
          </rPr>
          <t xml:space="preserve">mhaugh:
Fixing the volatility parameter, b. This is not a good idea if we wish to use the model to price fixed derivatives that are sensitive to volatility, e.g. swaptions.
</t>
        </r>
      </text>
    </comment>
    <comment ref="D51" authorId="0" shapeId="0">
      <text>
        <r>
          <rPr>
            <sz val="11"/>
            <color indexed="8"/>
            <rFont val="Helvetica Neue"/>
          </rPr>
          <t xml:space="preserve">mhaugh:
Now use Solver to match the term structure of zero prices by setting the objective function to 0 and by varying cells C5 to P5.
</t>
        </r>
      </text>
    </comment>
  </commentList>
</comments>
</file>

<file path=xl/sharedStrings.xml><?xml version="1.0" encoding="utf-8"?>
<sst xmlns="http://schemas.openxmlformats.org/spreadsheetml/2006/main" count="163" uniqueCount="60">
  <si>
    <t>Term Structure Lattice</t>
  </si>
  <si>
    <t>r(0,0)</t>
  </si>
  <si>
    <t>u</t>
  </si>
  <si>
    <t>d</t>
  </si>
  <si>
    <t>q</t>
  </si>
  <si>
    <t>1-q</t>
  </si>
  <si>
    <t>Short-Rate Lattice</t>
  </si>
  <si>
    <t xml:space="preserve"> </t>
  </si>
  <si>
    <t>Ten Year Zero-Coupon Bond</t>
  </si>
  <si>
    <t>Q 1 answer</t>
  </si>
  <si>
    <t>A Bond Forward</t>
  </si>
  <si>
    <t>A Bond Future</t>
  </si>
  <si>
    <t xml:space="preserve">Coupon </t>
  </si>
  <si>
    <t>Coupon</t>
  </si>
  <si>
    <t>Maturity</t>
  </si>
  <si>
    <t>American call option exp t6, k = 80</t>
  </si>
  <si>
    <t>Q 4 answer</t>
  </si>
  <si>
    <t>American Zero Option Value</t>
  </si>
  <si>
    <t>Expiration</t>
  </si>
  <si>
    <t>Strike</t>
  </si>
  <si>
    <t>Option type</t>
  </si>
  <si>
    <t>Swap Lattice</t>
  </si>
  <si>
    <t>Option on the swap</t>
  </si>
  <si>
    <t>Elementary Prices</t>
  </si>
  <si>
    <t>Q 5 answer</t>
  </si>
  <si>
    <t>Swaption</t>
  </si>
  <si>
    <t>Q 6 answer</t>
  </si>
  <si>
    <t>4-Year Zero-Coupon Bond</t>
  </si>
  <si>
    <t>6-Year 10% Coupon Bond</t>
  </si>
  <si>
    <t>Bond Forward Price</t>
  </si>
  <si>
    <t>Bond Futures Price</t>
  </si>
  <si>
    <t>Fixed Rate</t>
  </si>
  <si>
    <t>Caplet With Expiration t = 6</t>
  </si>
  <si>
    <t>Swap With Expiration t = 6</t>
  </si>
  <si>
    <t>Swaption Strike</t>
  </si>
  <si>
    <t>Swaption:  Expiration t = 3</t>
  </si>
  <si>
    <t>Zero Coupon Bond Prices</t>
  </si>
  <si>
    <t>Spot Rates</t>
  </si>
  <si>
    <t>Fitting the Term-Structure of Zero Bond Prices in the Black-Derman-Toy Model</t>
  </si>
  <si>
    <t>Year</t>
  </si>
  <si>
    <t>Market Spot Rates</t>
  </si>
  <si>
    <t>a</t>
  </si>
  <si>
    <t>b</t>
  </si>
  <si>
    <t>Short Rate Lattice</t>
  </si>
  <si>
    <t>BDT Model ZCB Prices</t>
  </si>
  <si>
    <t>BDT Model Spot Rates</t>
  </si>
  <si>
    <t>Squared Differences</t>
  </si>
  <si>
    <t>Objective Function</t>
  </si>
  <si>
    <t>Pricing a Payer Swaption</t>
  </si>
  <si>
    <t>First payment of underlying swap at t=3 (based on t=2 spot rate) and final payment at t=10</t>
  </si>
  <si>
    <t>Option Expiration</t>
  </si>
  <si>
    <t xml:space="preserve"> This is fixed but could easily be made variable</t>
  </si>
  <si>
    <t>Swap Maturity</t>
  </si>
  <si>
    <t>Note that the values at a node are the discounted values of the nodes 1 period ahead. We therefore start from t=9 even though final payoff occurs at t=10</t>
  </si>
  <si>
    <t>Option strike</t>
  </si>
  <si>
    <t>(Strike is commonly 0)</t>
  </si>
  <si>
    <t>Principal in $m</t>
  </si>
  <si>
    <t>Total</t>
  </si>
  <si>
    <t>Hazard Rate Lattice</t>
  </si>
  <si>
    <t>ZCB &amp; Recovery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</si>
</sst>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"/>
    <numFmt numFmtId="166" formatCode="0.0%"/>
    <numFmt numFmtId="167" formatCode="0.00000000"/>
    <numFmt numFmtId="168" formatCode="0.000000000"/>
    <numFmt numFmtId="169" formatCode="0.000000"/>
    <numFmt numFmtId="170" formatCode="0.0000000"/>
    <numFmt numFmtId="171" formatCode="0.00000"/>
  </numFmts>
  <fonts count="6">
    <font>
      <sz val="10"/>
      <color indexed="8"/>
      <name val="Times New Roman"/>
    </font>
    <font>
      <b/>
      <sz val="10"/>
      <color indexed="8"/>
      <name val="Times New Roman"/>
      <family val="1"/>
    </font>
    <font>
      <sz val="10"/>
      <color indexed="25"/>
      <name val="Times New Roman"/>
      <family val="1"/>
    </font>
    <font>
      <b/>
      <sz val="10"/>
      <color indexed="25"/>
      <name val="Times New Roman"/>
      <family val="1"/>
    </font>
    <font>
      <sz val="11"/>
      <color indexed="8"/>
      <name val="Helvetica Neue"/>
    </font>
    <font>
      <sz val="10"/>
      <color indexed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1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1"/>
      </bottom>
      <diagonal/>
    </border>
    <border>
      <left style="medium">
        <color indexed="8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ck">
        <color indexed="18"/>
      </left>
      <right style="thin">
        <color indexed="8"/>
      </right>
      <top style="thick">
        <color indexed="18"/>
      </top>
      <bottom style="thick">
        <color indexed="18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ck">
        <color indexed="18"/>
      </bottom>
      <diagonal/>
    </border>
    <border>
      <left style="thin">
        <color indexed="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2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24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2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4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28"/>
      </top>
      <bottom/>
      <diagonal/>
    </border>
    <border>
      <left/>
      <right/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2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2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2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2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28"/>
      </left>
      <right/>
      <top/>
      <bottom/>
      <diagonal/>
    </border>
    <border>
      <left style="thin">
        <color indexed="28"/>
      </left>
      <right/>
      <top/>
      <bottom style="thin">
        <color indexed="28"/>
      </bottom>
      <diagonal/>
    </border>
    <border>
      <left/>
      <right/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medium">
        <color indexed="8"/>
      </left>
      <right/>
      <top style="medium">
        <color indexed="8"/>
      </top>
      <bottom style="thin">
        <color indexed="28"/>
      </bottom>
      <diagonal/>
    </border>
    <border>
      <left/>
      <right/>
      <top style="medium">
        <color indexed="8"/>
      </top>
      <bottom style="thin">
        <color indexed="28"/>
      </bottom>
      <diagonal/>
    </border>
    <border>
      <left style="medium">
        <color indexed="8"/>
      </left>
      <right/>
      <top/>
      <bottom style="thin">
        <color indexed="28"/>
      </bottom>
      <diagonal/>
    </border>
    <border>
      <left/>
      <right style="thin">
        <color indexed="28"/>
      </right>
      <top/>
      <bottom style="medium">
        <color indexed="8"/>
      </bottom>
      <diagonal/>
    </border>
    <border>
      <left/>
      <right style="thin">
        <color indexed="28"/>
      </right>
      <top style="medium">
        <color indexed="8"/>
      </top>
      <bottom/>
      <diagonal/>
    </border>
    <border>
      <left style="medium">
        <color indexed="8"/>
      </left>
      <right style="thin">
        <color indexed="28"/>
      </right>
      <top/>
      <bottom style="thin">
        <color indexed="28"/>
      </bottom>
      <diagonal/>
    </border>
    <border>
      <left style="thin">
        <color indexed="2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/>
  </cellStyleXfs>
  <cellXfs count="337">
    <xf numFmtId="0" fontId="0" fillId="0" borderId="0" xfId="0" applyFont="1" applyAlignment="1"/>
    <xf numFmtId="0" fontId="0" fillId="0" borderId="0" xfId="0" applyNumberFormat="1" applyFont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vertical="top" wrapText="1"/>
    </xf>
    <xf numFmtId="10" fontId="1" fillId="4" borderId="1" xfId="0" applyNumberFormat="1" applyFont="1" applyFill="1" applyBorder="1" applyAlignment="1">
      <alignment vertical="top" wrapText="1"/>
    </xf>
    <xf numFmtId="0" fontId="0" fillId="5" borderId="4" xfId="0" applyFont="1" applyFill="1" applyBorder="1" applyAlignment="1">
      <alignment vertical="top" wrapText="1"/>
    </xf>
    <xf numFmtId="0" fontId="0" fillId="5" borderId="5" xfId="0" applyFont="1" applyFill="1" applyBorder="1" applyAlignment="1">
      <alignment vertical="top" wrapText="1"/>
    </xf>
    <xf numFmtId="2" fontId="1" fillId="4" borderId="1" xfId="0" applyNumberFormat="1" applyFont="1" applyFill="1" applyBorder="1" applyAlignment="1">
      <alignment vertical="top" wrapText="1"/>
    </xf>
    <xf numFmtId="0" fontId="0" fillId="6" borderId="6" xfId="0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0" fillId="5" borderId="6" xfId="0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10" fontId="0" fillId="6" borderId="7" xfId="0" applyNumberFormat="1" applyFont="1" applyFill="1" applyBorder="1" applyAlignment="1">
      <alignment vertical="top" wrapText="1"/>
    </xf>
    <xf numFmtId="164" fontId="0" fillId="5" borderId="8" xfId="0" applyNumberFormat="1" applyFont="1" applyFill="1" applyBorder="1" applyAlignment="1">
      <alignment vertical="top" wrapText="1"/>
    </xf>
    <xf numFmtId="0" fontId="0" fillId="5" borderId="8" xfId="0" applyFont="1" applyFill="1" applyBorder="1" applyAlignment="1">
      <alignment vertical="top" wrapText="1"/>
    </xf>
    <xf numFmtId="164" fontId="1" fillId="8" borderId="1" xfId="0" applyNumberFormat="1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1" fontId="1" fillId="10" borderId="1" xfId="0" applyNumberFormat="1" applyFont="1" applyFill="1" applyBorder="1" applyAlignment="1">
      <alignment vertical="top" wrapText="1"/>
    </xf>
    <xf numFmtId="10" fontId="1" fillId="8" borderId="1" xfId="0" applyNumberFormat="1" applyFont="1" applyFill="1" applyBorder="1" applyAlignment="1">
      <alignment vertical="top" wrapText="1"/>
    </xf>
    <xf numFmtId="49" fontId="1" fillId="8" borderId="1" xfId="0" applyNumberFormat="1" applyFont="1" applyFill="1" applyBorder="1" applyAlignment="1">
      <alignment vertical="top" wrapText="1"/>
    </xf>
    <xf numFmtId="0" fontId="1" fillId="10" borderId="1" xfId="0" applyNumberFormat="1" applyFont="1" applyFill="1" applyBorder="1" applyAlignment="1">
      <alignment vertical="top" wrapText="1"/>
    </xf>
    <xf numFmtId="2" fontId="0" fillId="6" borderId="7" xfId="0" applyNumberFormat="1" applyFont="1" applyFill="1" applyBorder="1" applyAlignment="1">
      <alignment vertical="top" wrapText="1"/>
    </xf>
    <xf numFmtId="2" fontId="0" fillId="5" borderId="6" xfId="0" applyNumberFormat="1" applyFont="1" applyFill="1" applyBorder="1" applyAlignment="1">
      <alignment vertical="top" wrapText="1"/>
    </xf>
    <xf numFmtId="2" fontId="0" fillId="5" borderId="7" xfId="0" applyNumberFormat="1" applyFont="1" applyFill="1" applyBorder="1" applyAlignment="1">
      <alignment vertical="top" wrapText="1"/>
    </xf>
    <xf numFmtId="2" fontId="1" fillId="8" borderId="1" xfId="0" applyNumberFormat="1" applyFont="1" applyFill="1" applyBorder="1" applyAlignment="1">
      <alignment vertical="top" wrapText="1"/>
    </xf>
    <xf numFmtId="2" fontId="0" fillId="6" borderId="6" xfId="0" applyNumberFormat="1" applyFont="1" applyFill="1" applyBorder="1" applyAlignment="1">
      <alignment vertical="top" wrapText="1"/>
    </xf>
    <xf numFmtId="0" fontId="0" fillId="6" borderId="9" xfId="0" applyFont="1" applyFill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5" borderId="14" xfId="0" applyFont="1" applyFill="1" applyBorder="1" applyAlignment="1">
      <alignment vertical="top" wrapText="1"/>
    </xf>
    <xf numFmtId="0" fontId="0" fillId="5" borderId="15" xfId="0" applyFont="1" applyFill="1" applyBorder="1" applyAlignment="1">
      <alignment vertical="top" wrapText="1"/>
    </xf>
    <xf numFmtId="0" fontId="1" fillId="6" borderId="16" xfId="0" applyFont="1" applyFill="1" applyBorder="1" applyAlignment="1">
      <alignment vertical="top" wrapText="1"/>
    </xf>
    <xf numFmtId="0" fontId="1" fillId="6" borderId="16" xfId="0" applyNumberFormat="1" applyFont="1" applyFill="1" applyBorder="1" applyAlignment="1">
      <alignment vertical="top" wrapText="1"/>
    </xf>
    <xf numFmtId="0" fontId="1" fillId="6" borderId="14" xfId="0" applyNumberFormat="1" applyFont="1" applyFill="1" applyBorder="1" applyAlignment="1">
      <alignment vertical="top" wrapText="1"/>
    </xf>
    <xf numFmtId="0" fontId="1" fillId="6" borderId="15" xfId="0" applyFont="1" applyFill="1" applyBorder="1" applyAlignment="1">
      <alignment vertical="top" wrapText="1"/>
    </xf>
    <xf numFmtId="0" fontId="1" fillId="6" borderId="7" xfId="0" applyFont="1" applyFill="1" applyBorder="1" applyAlignment="1">
      <alignment vertical="top" wrapText="1"/>
    </xf>
    <xf numFmtId="0" fontId="0" fillId="5" borderId="14" xfId="0" applyNumberFormat="1" applyFont="1" applyFill="1" applyBorder="1" applyAlignment="1">
      <alignment vertical="top" wrapText="1"/>
    </xf>
    <xf numFmtId="49" fontId="0" fillId="6" borderId="14" xfId="0" applyNumberFormat="1" applyFont="1" applyFill="1" applyBorder="1" applyAlignment="1">
      <alignment vertical="top" wrapText="1"/>
    </xf>
    <xf numFmtId="0" fontId="0" fillId="6" borderId="14" xfId="0" applyFont="1" applyFill="1" applyBorder="1" applyAlignment="1">
      <alignment vertical="top" wrapText="1"/>
    </xf>
    <xf numFmtId="2" fontId="0" fillId="6" borderId="14" xfId="0" applyNumberFormat="1" applyFont="1" applyFill="1" applyBorder="1" applyAlignment="1">
      <alignment vertical="top" wrapText="1"/>
    </xf>
    <xf numFmtId="0" fontId="0" fillId="6" borderId="14" xfId="0" applyNumberFormat="1" applyFont="1" applyFill="1" applyBorder="1" applyAlignment="1">
      <alignment vertical="top" wrapText="1"/>
    </xf>
    <xf numFmtId="0" fontId="0" fillId="6" borderId="15" xfId="0" applyFont="1" applyFill="1" applyBorder="1" applyAlignment="1">
      <alignment vertical="top" wrapText="1"/>
    </xf>
    <xf numFmtId="0" fontId="1" fillId="5" borderId="14" xfId="0" applyNumberFormat="1" applyFont="1" applyFill="1" applyBorder="1" applyAlignment="1">
      <alignment vertical="top" wrapText="1"/>
    </xf>
    <xf numFmtId="49" fontId="0" fillId="5" borderId="14" xfId="0" applyNumberFormat="1" applyFont="1" applyFill="1" applyBorder="1" applyAlignment="1">
      <alignment vertical="top" wrapText="1"/>
    </xf>
    <xf numFmtId="2" fontId="0" fillId="5" borderId="14" xfId="0" applyNumberFormat="1" applyFont="1" applyFill="1" applyBorder="1" applyAlignment="1">
      <alignment vertical="top" wrapText="1"/>
    </xf>
    <xf numFmtId="2" fontId="1" fillId="5" borderId="14" xfId="0" applyNumberFormat="1" applyFont="1" applyFill="1" applyBorder="1" applyAlignment="1">
      <alignment vertical="top" wrapText="1"/>
    </xf>
    <xf numFmtId="0" fontId="0" fillId="6" borderId="17" xfId="0" applyFont="1" applyFill="1" applyBorder="1" applyAlignment="1">
      <alignment vertical="top" wrapText="1"/>
    </xf>
    <xf numFmtId="49" fontId="0" fillId="6" borderId="17" xfId="0" applyNumberFormat="1" applyFont="1" applyFill="1" applyBorder="1" applyAlignment="1">
      <alignment vertical="top" wrapText="1"/>
    </xf>
    <xf numFmtId="0" fontId="0" fillId="6" borderId="8" xfId="0" applyFont="1" applyFill="1" applyBorder="1" applyAlignment="1">
      <alignment vertical="top" wrapText="1"/>
    </xf>
    <xf numFmtId="0" fontId="0" fillId="5" borderId="18" xfId="0" applyFont="1" applyFill="1" applyBorder="1" applyAlignment="1">
      <alignment vertical="top" wrapText="1"/>
    </xf>
    <xf numFmtId="0" fontId="0" fillId="6" borderId="18" xfId="0" applyFont="1" applyFill="1" applyBorder="1" applyAlignment="1">
      <alignment vertical="top" wrapText="1"/>
    </xf>
    <xf numFmtId="49" fontId="1" fillId="13" borderId="21" xfId="0" applyNumberFormat="1" applyFont="1" applyFill="1" applyBorder="1" applyAlignment="1">
      <alignment vertical="top" wrapText="1"/>
    </xf>
    <xf numFmtId="166" fontId="0" fillId="6" borderId="21" xfId="0" applyNumberFormat="1" applyFont="1" applyFill="1" applyBorder="1" applyAlignment="1">
      <alignment horizontal="center" vertical="top" wrapText="1"/>
    </xf>
    <xf numFmtId="49" fontId="1" fillId="13" borderId="22" xfId="0" applyNumberFormat="1" applyFont="1" applyFill="1" applyBorder="1" applyAlignment="1">
      <alignment vertical="top" wrapText="1"/>
    </xf>
    <xf numFmtId="1" fontId="0" fillId="5" borderId="22" xfId="0" applyNumberFormat="1" applyFont="1" applyFill="1" applyBorder="1" applyAlignment="1">
      <alignment horizontal="center" vertical="top" wrapText="1"/>
    </xf>
    <xf numFmtId="0" fontId="0" fillId="6" borderId="23" xfId="0" applyFont="1" applyFill="1" applyBorder="1" applyAlignment="1">
      <alignment vertical="top" wrapText="1"/>
    </xf>
    <xf numFmtId="0" fontId="0" fillId="6" borderId="24" xfId="0" applyFont="1" applyFill="1" applyBorder="1" applyAlignment="1">
      <alignment vertical="top" wrapText="1"/>
    </xf>
    <xf numFmtId="0" fontId="0" fillId="6" borderId="25" xfId="0" applyFont="1" applyFill="1" applyBorder="1" applyAlignment="1">
      <alignment vertical="top" wrapText="1"/>
    </xf>
    <xf numFmtId="0" fontId="0" fillId="5" borderId="26" xfId="0" applyFont="1" applyFill="1" applyBorder="1" applyAlignment="1">
      <alignment vertical="top" wrapText="1"/>
    </xf>
    <xf numFmtId="0" fontId="0" fillId="5" borderId="26" xfId="0" applyNumberFormat="1" applyFont="1" applyFill="1" applyBorder="1" applyAlignment="1">
      <alignment vertical="top" wrapText="1"/>
    </xf>
    <xf numFmtId="0" fontId="0" fillId="5" borderId="27" xfId="0" applyFont="1" applyFill="1" applyBorder="1" applyAlignment="1">
      <alignment vertical="top" wrapText="1"/>
    </xf>
    <xf numFmtId="0" fontId="0" fillId="5" borderId="28" xfId="0" applyFont="1" applyFill="1" applyBorder="1" applyAlignment="1">
      <alignment vertical="top" wrapText="1"/>
    </xf>
    <xf numFmtId="0" fontId="0" fillId="6" borderId="26" xfId="0" applyNumberFormat="1" applyFont="1" applyFill="1" applyBorder="1" applyAlignment="1">
      <alignment vertical="top" wrapText="1"/>
    </xf>
    <xf numFmtId="0" fontId="0" fillId="6" borderId="26" xfId="0" applyFont="1" applyFill="1" applyBorder="1" applyAlignment="1">
      <alignment vertical="top" wrapText="1"/>
    </xf>
    <xf numFmtId="49" fontId="0" fillId="6" borderId="26" xfId="0" applyNumberFormat="1" applyFont="1" applyFill="1" applyBorder="1" applyAlignment="1">
      <alignment vertical="top" wrapText="1"/>
    </xf>
    <xf numFmtId="2" fontId="0" fillId="6" borderId="26" xfId="0" applyNumberFormat="1" applyFont="1" applyFill="1" applyBorder="1" applyAlignment="1">
      <alignment vertical="top" wrapText="1"/>
    </xf>
    <xf numFmtId="0" fontId="0" fillId="6" borderId="27" xfId="0" applyFont="1" applyFill="1" applyBorder="1" applyAlignment="1">
      <alignment vertical="top" wrapText="1"/>
    </xf>
    <xf numFmtId="0" fontId="0" fillId="6" borderId="28" xfId="0" applyFont="1" applyFill="1" applyBorder="1" applyAlignment="1">
      <alignment vertical="top" wrapText="1"/>
    </xf>
    <xf numFmtId="49" fontId="0" fillId="5" borderId="26" xfId="0" applyNumberFormat="1" applyFont="1" applyFill="1" applyBorder="1" applyAlignment="1">
      <alignment vertical="top" wrapText="1"/>
    </xf>
    <xf numFmtId="2" fontId="0" fillId="5" borderId="26" xfId="0" applyNumberFormat="1" applyFont="1" applyFill="1" applyBorder="1" applyAlignment="1">
      <alignment vertical="top" wrapText="1"/>
    </xf>
    <xf numFmtId="0" fontId="0" fillId="5" borderId="29" xfId="0" applyFont="1" applyFill="1" applyBorder="1" applyAlignment="1">
      <alignment vertical="top" wrapText="1"/>
    </xf>
    <xf numFmtId="2" fontId="0" fillId="5" borderId="29" xfId="0" applyNumberFormat="1" applyFont="1" applyFill="1" applyBorder="1" applyAlignment="1">
      <alignment vertical="top" wrapText="1"/>
    </xf>
    <xf numFmtId="0" fontId="0" fillId="5" borderId="17" xfId="0" applyFont="1" applyFill="1" applyBorder="1" applyAlignment="1">
      <alignment vertical="top" wrapText="1"/>
    </xf>
    <xf numFmtId="0" fontId="0" fillId="6" borderId="30" xfId="0" applyFont="1" applyFill="1" applyBorder="1" applyAlignment="1">
      <alignment vertical="top" wrapText="1"/>
    </xf>
    <xf numFmtId="49" fontId="1" fillId="6" borderId="30" xfId="0" applyNumberFormat="1" applyFont="1" applyFill="1" applyBorder="1" applyAlignment="1">
      <alignment vertical="top" wrapText="1"/>
    </xf>
    <xf numFmtId="2" fontId="0" fillId="6" borderId="30" xfId="0" applyNumberFormat="1" applyFont="1" applyFill="1" applyBorder="1" applyAlignment="1">
      <alignment vertical="top" wrapText="1"/>
    </xf>
    <xf numFmtId="0" fontId="0" fillId="5" borderId="31" xfId="0" applyFont="1" applyFill="1" applyBorder="1" applyAlignment="1">
      <alignment vertical="top" wrapText="1"/>
    </xf>
    <xf numFmtId="0" fontId="0" fillId="5" borderId="31" xfId="0" applyNumberFormat="1" applyFont="1" applyFill="1" applyBorder="1" applyAlignment="1">
      <alignment vertical="top" wrapText="1"/>
    </xf>
    <xf numFmtId="0" fontId="0" fillId="5" borderId="32" xfId="0" applyFont="1" applyFill="1" applyBorder="1" applyAlignment="1">
      <alignment vertical="top" wrapText="1"/>
    </xf>
    <xf numFmtId="0" fontId="0" fillId="6" borderId="31" xfId="0" applyNumberFormat="1" applyFont="1" applyFill="1" applyBorder="1" applyAlignment="1">
      <alignment vertical="top" wrapText="1"/>
    </xf>
    <xf numFmtId="0" fontId="0" fillId="6" borderId="31" xfId="0" applyFont="1" applyFill="1" applyBorder="1" applyAlignment="1">
      <alignment vertical="top" wrapText="1"/>
    </xf>
    <xf numFmtId="2" fontId="0" fillId="6" borderId="31" xfId="0" applyNumberFormat="1" applyFont="1" applyFill="1" applyBorder="1" applyAlignment="1">
      <alignment vertical="top" wrapText="1"/>
    </xf>
    <xf numFmtId="0" fontId="0" fillId="6" borderId="32" xfId="0" applyFont="1" applyFill="1" applyBorder="1" applyAlignment="1">
      <alignment vertical="top" wrapText="1"/>
    </xf>
    <xf numFmtId="2" fontId="0" fillId="5" borderId="31" xfId="0" applyNumberFormat="1" applyFont="1" applyFill="1" applyBorder="1" applyAlignment="1">
      <alignment vertical="top" wrapText="1"/>
    </xf>
    <xf numFmtId="2" fontId="1" fillId="6" borderId="31" xfId="0" applyNumberFormat="1" applyFont="1" applyFill="1" applyBorder="1" applyAlignment="1">
      <alignment vertical="top" wrapText="1"/>
    </xf>
    <xf numFmtId="0" fontId="0" fillId="5" borderId="33" xfId="0" applyFont="1" applyFill="1" applyBorder="1" applyAlignment="1">
      <alignment vertical="top" wrapText="1"/>
    </xf>
    <xf numFmtId="49" fontId="1" fillId="5" borderId="33" xfId="0" applyNumberFormat="1" applyFont="1" applyFill="1" applyBorder="1" applyAlignment="1">
      <alignment vertical="top" wrapText="1"/>
    </xf>
    <xf numFmtId="0" fontId="0" fillId="5" borderId="34" xfId="0" applyFont="1" applyFill="1" applyBorder="1" applyAlignment="1">
      <alignment vertical="top" wrapText="1"/>
    </xf>
    <xf numFmtId="0" fontId="0" fillId="5" borderId="21" xfId="0" applyNumberFormat="1" applyFont="1" applyFill="1" applyBorder="1" applyAlignment="1">
      <alignment horizontal="center" vertical="top" wrapText="1"/>
    </xf>
    <xf numFmtId="49" fontId="1" fillId="13" borderId="35" xfId="0" applyNumberFormat="1" applyFont="1" applyFill="1" applyBorder="1" applyAlignment="1">
      <alignment vertical="top" wrapText="1"/>
    </xf>
    <xf numFmtId="2" fontId="0" fillId="6" borderId="35" xfId="0" applyNumberFormat="1" applyFont="1" applyFill="1" applyBorder="1" applyAlignment="1">
      <alignment horizontal="center" vertical="top" wrapText="1"/>
    </xf>
    <xf numFmtId="49" fontId="1" fillId="13" borderId="36" xfId="0" applyNumberFormat="1" applyFont="1" applyFill="1" applyBorder="1" applyAlignment="1">
      <alignment horizontal="left" vertical="top" wrapText="1"/>
    </xf>
    <xf numFmtId="0" fontId="0" fillId="5" borderId="36" xfId="0" applyNumberFormat="1" applyFont="1" applyFill="1" applyBorder="1" applyAlignment="1">
      <alignment horizontal="center" vertical="top" wrapText="1"/>
    </xf>
    <xf numFmtId="0" fontId="0" fillId="5" borderId="37" xfId="0" applyFont="1" applyFill="1" applyBorder="1" applyAlignment="1">
      <alignment vertical="top" wrapText="1"/>
    </xf>
    <xf numFmtId="0" fontId="0" fillId="5" borderId="38" xfId="0" applyFont="1" applyFill="1" applyBorder="1" applyAlignment="1">
      <alignment vertical="top" wrapText="1"/>
    </xf>
    <xf numFmtId="0" fontId="2" fillId="14" borderId="39" xfId="0" applyFont="1" applyFill="1" applyBorder="1" applyAlignment="1">
      <alignment vertical="top" wrapText="1"/>
    </xf>
    <xf numFmtId="0" fontId="0" fillId="6" borderId="40" xfId="0" applyFont="1" applyFill="1" applyBorder="1" applyAlignment="1">
      <alignment vertical="top" wrapText="1"/>
    </xf>
    <xf numFmtId="0" fontId="0" fillId="5" borderId="40" xfId="0" applyFont="1" applyFill="1" applyBorder="1" applyAlignment="1">
      <alignment vertical="top" wrapText="1"/>
    </xf>
    <xf numFmtId="0" fontId="3" fillId="14" borderId="39" xfId="0" applyFont="1" applyFill="1" applyBorder="1" applyAlignment="1">
      <alignment vertical="top" wrapText="1"/>
    </xf>
    <xf numFmtId="0" fontId="3" fillId="14" borderId="39" xfId="0" applyNumberFormat="1" applyFont="1" applyFill="1" applyBorder="1" applyAlignment="1">
      <alignment vertical="top" wrapText="1"/>
    </xf>
    <xf numFmtId="0" fontId="1" fillId="6" borderId="40" xfId="0" applyFont="1" applyFill="1" applyBorder="1" applyAlignment="1">
      <alignment vertical="top" wrapText="1"/>
    </xf>
    <xf numFmtId="2" fontId="2" fillId="14" borderId="39" xfId="0" applyNumberFormat="1" applyFont="1" applyFill="1" applyBorder="1" applyAlignment="1">
      <alignment vertical="top" wrapText="1"/>
    </xf>
    <xf numFmtId="0" fontId="2" fillId="14" borderId="39" xfId="0" applyNumberFormat="1" applyFont="1" applyFill="1" applyBorder="1" applyAlignment="1">
      <alignment vertical="top" wrapText="1"/>
    </xf>
    <xf numFmtId="0" fontId="0" fillId="6" borderId="41" xfId="0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vertical="top" wrapText="1"/>
    </xf>
    <xf numFmtId="0" fontId="0" fillId="5" borderId="9" xfId="0" applyFont="1" applyFill="1" applyBorder="1" applyAlignment="1">
      <alignment vertical="top" wrapText="1"/>
    </xf>
    <xf numFmtId="0" fontId="0" fillId="15" borderId="14" xfId="0" applyFont="1" applyFill="1" applyBorder="1" applyAlignment="1">
      <alignment vertical="top" wrapText="1"/>
    </xf>
    <xf numFmtId="0" fontId="0" fillId="15" borderId="14" xfId="0" applyNumberFormat="1" applyFont="1" applyFill="1" applyBorder="1" applyAlignment="1">
      <alignment vertical="top" wrapText="1"/>
    </xf>
    <xf numFmtId="167" fontId="0" fillId="15" borderId="14" xfId="0" applyNumberFormat="1" applyFont="1" applyFill="1" applyBorder="1" applyAlignment="1">
      <alignment vertical="top" wrapText="1"/>
    </xf>
    <xf numFmtId="168" fontId="0" fillId="15" borderId="14" xfId="0" applyNumberFormat="1" applyFont="1" applyFill="1" applyBorder="1" applyAlignment="1">
      <alignment vertical="top" wrapText="1"/>
    </xf>
    <xf numFmtId="169" fontId="0" fillId="5" borderId="17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165" fontId="0" fillId="6" borderId="14" xfId="0" applyNumberFormat="1" applyFont="1" applyFill="1" applyBorder="1" applyAlignment="1">
      <alignment vertical="top" wrapText="1"/>
    </xf>
    <xf numFmtId="165" fontId="0" fillId="5" borderId="14" xfId="0" applyNumberFormat="1" applyFont="1" applyFill="1" applyBorder="1" applyAlignment="1">
      <alignment vertical="top" wrapText="1"/>
    </xf>
    <xf numFmtId="169" fontId="1" fillId="6" borderId="14" xfId="0" applyNumberFormat="1" applyFont="1" applyFill="1" applyBorder="1" applyAlignment="1">
      <alignment vertical="top" wrapText="1"/>
    </xf>
    <xf numFmtId="49" fontId="1" fillId="5" borderId="17" xfId="0" applyNumberFormat="1" applyFont="1" applyFill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49" fontId="1" fillId="5" borderId="14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1" fillId="0" borderId="45" xfId="0" applyFont="1" applyBorder="1" applyAlignment="1"/>
    <xf numFmtId="0" fontId="0" fillId="0" borderId="46" xfId="0" applyFont="1" applyBorder="1" applyAlignment="1"/>
    <xf numFmtId="49" fontId="1" fillId="13" borderId="47" xfId="0" applyNumberFormat="1" applyFont="1" applyFill="1" applyBorder="1" applyAlignment="1">
      <alignment horizontal="center"/>
    </xf>
    <xf numFmtId="10" fontId="0" fillId="0" borderId="47" xfId="0" applyNumberFormat="1" applyFont="1" applyBorder="1" applyAlignment="1">
      <alignment horizontal="center"/>
    </xf>
    <xf numFmtId="0" fontId="0" fillId="0" borderId="48" xfId="0" applyFont="1" applyBorder="1" applyAlignment="1"/>
    <xf numFmtId="0" fontId="0" fillId="0" borderId="49" xfId="0" applyFont="1" applyBorder="1" applyAlignment="1"/>
    <xf numFmtId="0" fontId="0" fillId="0" borderId="50" xfId="0" applyFont="1" applyBorder="1" applyAlignment="1"/>
    <xf numFmtId="49" fontId="1" fillId="13" borderId="51" xfId="0" applyNumberFormat="1" applyFont="1" applyFill="1" applyBorder="1" applyAlignment="1">
      <alignment horizontal="center"/>
    </xf>
    <xf numFmtId="2" fontId="0" fillId="0" borderId="51" xfId="0" applyNumberFormat="1" applyFont="1" applyBorder="1" applyAlignment="1">
      <alignment horizontal="center"/>
    </xf>
    <xf numFmtId="0" fontId="0" fillId="0" borderId="51" xfId="0" applyNumberFormat="1" applyFont="1" applyBorder="1" applyAlignment="1">
      <alignment horizontal="center"/>
    </xf>
    <xf numFmtId="0" fontId="1" fillId="0" borderId="49" xfId="0" applyFont="1" applyBorder="1" applyAlignment="1"/>
    <xf numFmtId="49" fontId="1" fillId="13" borderId="52" xfId="0" applyNumberFormat="1" applyFont="1" applyFill="1" applyBorder="1" applyAlignment="1">
      <alignment horizontal="center"/>
    </xf>
    <xf numFmtId="2" fontId="0" fillId="0" borderId="52" xfId="0" applyNumberFormat="1" applyFont="1" applyBorder="1" applyAlignment="1">
      <alignment horizontal="center"/>
    </xf>
    <xf numFmtId="0" fontId="0" fillId="0" borderId="53" xfId="0" applyFont="1" applyBorder="1" applyAlignment="1"/>
    <xf numFmtId="0" fontId="0" fillId="0" borderId="54" xfId="0" applyFont="1" applyBorder="1" applyAlignment="1"/>
    <xf numFmtId="10" fontId="0" fillId="0" borderId="49" xfId="0" applyNumberFormat="1" applyFont="1" applyBorder="1" applyAlignment="1"/>
    <xf numFmtId="164" fontId="0" fillId="0" borderId="55" xfId="0" applyNumberFormat="1" applyFont="1" applyBorder="1" applyAlignment="1"/>
    <xf numFmtId="164" fontId="0" fillId="0" borderId="56" xfId="0" applyNumberFormat="1" applyFont="1" applyBorder="1" applyAlignment="1"/>
    <xf numFmtId="0" fontId="0" fillId="0" borderId="56" xfId="0" applyFont="1" applyBorder="1" applyAlignment="1"/>
    <xf numFmtId="164" fontId="0" fillId="0" borderId="57" xfId="0" applyNumberFormat="1" applyFont="1" applyBorder="1" applyAlignment="1"/>
    <xf numFmtId="164" fontId="0" fillId="0" borderId="54" xfId="0" applyNumberFormat="1" applyFont="1" applyBorder="1" applyAlignment="1"/>
    <xf numFmtId="0" fontId="0" fillId="0" borderId="58" xfId="0" applyFont="1" applyBorder="1" applyAlignment="1"/>
    <xf numFmtId="0" fontId="0" fillId="0" borderId="51" xfId="0" applyFont="1" applyBorder="1" applyAlignment="1"/>
    <xf numFmtId="0" fontId="0" fillId="0" borderId="57" xfId="0" applyFont="1" applyBorder="1" applyAlignment="1"/>
    <xf numFmtId="0" fontId="0" fillId="0" borderId="60" xfId="0" applyFont="1" applyBorder="1" applyAlignment="1"/>
    <xf numFmtId="1" fontId="0" fillId="0" borderId="54" xfId="0" applyNumberFormat="1" applyFont="1" applyBorder="1" applyAlignment="1"/>
    <xf numFmtId="1" fontId="0" fillId="0" borderId="49" xfId="0" applyNumberFormat="1" applyFont="1" applyBorder="1" applyAlignment="1"/>
    <xf numFmtId="0" fontId="0" fillId="0" borderId="61" xfId="0" applyFont="1" applyBorder="1" applyAlignment="1"/>
    <xf numFmtId="0" fontId="0" fillId="0" borderId="54" xfId="0" applyNumberFormat="1" applyFont="1" applyBorder="1" applyAlignment="1"/>
    <xf numFmtId="0" fontId="0" fillId="0" borderId="49" xfId="0" applyNumberFormat="1" applyFont="1" applyBorder="1" applyAlignment="1"/>
    <xf numFmtId="1" fontId="0" fillId="0" borderId="48" xfId="0" applyNumberFormat="1" applyFont="1" applyBorder="1" applyAlignment="1"/>
    <xf numFmtId="10" fontId="1" fillId="0" borderId="49" xfId="0" applyNumberFormat="1" applyFont="1" applyBorder="1" applyAlignment="1"/>
    <xf numFmtId="49" fontId="0" fillId="0" borderId="49" xfId="0" applyNumberFormat="1" applyFont="1" applyBorder="1" applyAlignment="1"/>
    <xf numFmtId="10" fontId="0" fillId="0" borderId="61" xfId="0" applyNumberFormat="1" applyFont="1" applyBorder="1" applyAlignment="1"/>
    <xf numFmtId="10" fontId="0" fillId="0" borderId="51" xfId="0" applyNumberFormat="1" applyFont="1" applyBorder="1" applyAlignment="1"/>
    <xf numFmtId="0" fontId="0" fillId="0" borderId="48" xfId="0" applyNumberFormat="1" applyFont="1" applyBorder="1" applyAlignment="1"/>
    <xf numFmtId="2" fontId="0" fillId="0" borderId="49" xfId="0" applyNumberFormat="1" applyFont="1" applyBorder="1" applyAlignment="1"/>
    <xf numFmtId="165" fontId="0" fillId="0" borderId="61" xfId="0" applyNumberFormat="1" applyFont="1" applyBorder="1" applyAlignment="1"/>
    <xf numFmtId="2" fontId="1" fillId="0" borderId="49" xfId="0" applyNumberFormat="1" applyFont="1" applyBorder="1" applyAlignment="1"/>
    <xf numFmtId="49" fontId="0" fillId="0" borderId="61" xfId="0" applyNumberFormat="1" applyFont="1" applyBorder="1" applyAlignment="1"/>
    <xf numFmtId="0" fontId="0" fillId="0" borderId="62" xfId="0" applyFont="1" applyBorder="1" applyAlignment="1"/>
    <xf numFmtId="10" fontId="0" fillId="0" borderId="56" xfId="0" applyNumberFormat="1" applyFont="1" applyBorder="1" applyAlignment="1"/>
    <xf numFmtId="10" fontId="0" fillId="0" borderId="63" xfId="0" applyNumberFormat="1" applyFont="1" applyBorder="1" applyAlignment="1"/>
    <xf numFmtId="165" fontId="0" fillId="0" borderId="56" xfId="0" applyNumberFormat="1" applyFont="1" applyBorder="1" applyAlignment="1"/>
    <xf numFmtId="165" fontId="0" fillId="0" borderId="63" xfId="0" applyNumberFormat="1" applyFont="1" applyBorder="1" applyAlignment="1"/>
    <xf numFmtId="0" fontId="1" fillId="0" borderId="53" xfId="0" applyFont="1" applyBorder="1" applyAlignment="1"/>
    <xf numFmtId="10" fontId="0" fillId="0" borderId="54" xfId="0" applyNumberFormat="1" applyFont="1" applyBorder="1" applyAlignment="1"/>
    <xf numFmtId="0" fontId="0" fillId="0" borderId="64" xfId="0" applyFont="1" applyBorder="1" applyAlignment="1"/>
    <xf numFmtId="0" fontId="0" fillId="0" borderId="55" xfId="0" applyFont="1" applyBorder="1" applyAlignment="1"/>
    <xf numFmtId="2" fontId="0" fillId="0" borderId="56" xfId="0" applyNumberFormat="1" applyFont="1" applyBorder="1" applyAlignment="1"/>
    <xf numFmtId="2" fontId="1" fillId="0" borderId="56" xfId="0" applyNumberFormat="1" applyFont="1" applyBorder="1" applyAlignment="1"/>
    <xf numFmtId="2" fontId="1" fillId="0" borderId="57" xfId="0" applyNumberFormat="1" applyFont="1" applyBorder="1" applyAlignment="1"/>
    <xf numFmtId="2" fontId="0" fillId="0" borderId="54" xfId="0" applyNumberFormat="1" applyFont="1" applyBorder="1" applyAlignment="1"/>
    <xf numFmtId="0" fontId="1" fillId="0" borderId="48" xfId="0" applyFont="1" applyBorder="1" applyAlignment="1"/>
    <xf numFmtId="49" fontId="1" fillId="13" borderId="47" xfId="0" applyNumberFormat="1" applyFont="1" applyFill="1" applyBorder="1" applyAlignment="1"/>
    <xf numFmtId="166" fontId="0" fillId="0" borderId="47" xfId="0" applyNumberFormat="1" applyFont="1" applyBorder="1" applyAlignment="1">
      <alignment horizontal="center"/>
    </xf>
    <xf numFmtId="49" fontId="1" fillId="13" borderId="52" xfId="0" applyNumberFormat="1" applyFont="1" applyFill="1" applyBorder="1" applyAlignment="1"/>
    <xf numFmtId="1" fontId="0" fillId="0" borderId="52" xfId="0" applyNumberFormat="1" applyFont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0" fillId="0" borderId="63" xfId="0" applyFont="1" applyBorder="1" applyAlignment="1"/>
    <xf numFmtId="165" fontId="0" fillId="0" borderId="49" xfId="0" applyNumberFormat="1" applyFont="1" applyBorder="1" applyAlignment="1"/>
    <xf numFmtId="165" fontId="1" fillId="0" borderId="49" xfId="0" applyNumberFormat="1" applyFont="1" applyBorder="1" applyAlignment="1"/>
    <xf numFmtId="0" fontId="1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0" xfId="0" applyNumberFormat="1" applyFont="1" applyAlignment="1"/>
    <xf numFmtId="10" fontId="0" fillId="0" borderId="48" xfId="0" applyNumberFormat="1" applyFont="1" applyBorder="1" applyAlignment="1"/>
    <xf numFmtId="166" fontId="1" fillId="0" borderId="1" xfId="0" applyNumberFormat="1" applyFont="1" applyBorder="1" applyAlignment="1">
      <alignment horizontal="center"/>
    </xf>
    <xf numFmtId="2" fontId="1" fillId="0" borderId="62" xfId="0" applyNumberFormat="1" applyFont="1" applyBorder="1" applyAlignment="1"/>
    <xf numFmtId="2" fontId="0" fillId="0" borderId="61" xfId="0" applyNumberFormat="1" applyFont="1" applyBorder="1" applyAlignment="1"/>
    <xf numFmtId="0" fontId="0" fillId="0" borderId="68" xfId="0" applyFont="1" applyBorder="1" applyAlignment="1"/>
    <xf numFmtId="0" fontId="0" fillId="0" borderId="69" xfId="0" applyFont="1" applyBorder="1" applyAlignment="1"/>
    <xf numFmtId="0" fontId="0" fillId="0" borderId="0" xfId="0" applyNumberFormat="1" applyFont="1" applyAlignment="1"/>
    <xf numFmtId="9" fontId="0" fillId="0" borderId="1" xfId="0" applyNumberFormat="1" applyFont="1" applyBorder="1" applyAlignment="1">
      <alignment horizontal="center"/>
    </xf>
    <xf numFmtId="0" fontId="0" fillId="0" borderId="70" xfId="0" applyFont="1" applyBorder="1" applyAlignment="1"/>
    <xf numFmtId="0" fontId="0" fillId="0" borderId="0" xfId="0" applyNumberFormat="1" applyFont="1" applyAlignment="1"/>
    <xf numFmtId="0" fontId="1" fillId="0" borderId="44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  <xf numFmtId="2" fontId="1" fillId="0" borderId="42" xfId="0" applyNumberFormat="1" applyFont="1" applyBorder="1" applyAlignment="1"/>
    <xf numFmtId="2" fontId="0" fillId="0" borderId="59" xfId="0" applyNumberFormat="1" applyFont="1" applyBorder="1" applyAlignment="1"/>
    <xf numFmtId="2" fontId="0" fillId="0" borderId="43" xfId="0" applyNumberFormat="1" applyFont="1" applyBorder="1" applyAlignment="1"/>
    <xf numFmtId="10" fontId="1" fillId="0" borderId="42" xfId="0" applyNumberFormat="1" applyFont="1" applyBorder="1" applyAlignment="1"/>
    <xf numFmtId="10" fontId="0" fillId="0" borderId="59" xfId="0" applyNumberFormat="1" applyFont="1" applyBorder="1" applyAlignment="1"/>
    <xf numFmtId="10" fontId="0" fillId="0" borderId="43" xfId="0" applyNumberFormat="1" applyFont="1" applyBorder="1" applyAlignment="1"/>
    <xf numFmtId="0" fontId="0" fillId="0" borderId="73" xfId="0" applyFont="1" applyBorder="1" applyAlignment="1"/>
    <xf numFmtId="0" fontId="0" fillId="0" borderId="0" xfId="0" applyNumberFormat="1" applyFont="1" applyAlignment="1"/>
    <xf numFmtId="0" fontId="0" fillId="0" borderId="74" xfId="0" applyFont="1" applyBorder="1" applyAlignment="1"/>
    <xf numFmtId="0" fontId="0" fillId="0" borderId="59" xfId="0" applyFont="1" applyBorder="1" applyAlignment="1"/>
    <xf numFmtId="0" fontId="0" fillId="13" borderId="57" xfId="0" applyNumberFormat="1" applyFont="1" applyFill="1" applyBorder="1" applyAlignment="1">
      <alignment horizontal="center"/>
    </xf>
    <xf numFmtId="0" fontId="0" fillId="13" borderId="54" xfId="0" applyNumberFormat="1" applyFont="1" applyFill="1" applyBorder="1" applyAlignment="1">
      <alignment horizontal="center"/>
    </xf>
    <xf numFmtId="0" fontId="0" fillId="13" borderId="58" xfId="0" applyNumberFormat="1" applyFont="1" applyFill="1" applyBorder="1" applyAlignment="1">
      <alignment horizontal="center"/>
    </xf>
    <xf numFmtId="0" fontId="0" fillId="13" borderId="62" xfId="0" applyNumberFormat="1" applyFont="1" applyFill="1" applyBorder="1" applyAlignment="1">
      <alignment horizontal="center"/>
    </xf>
    <xf numFmtId="0" fontId="0" fillId="13" borderId="56" xfId="0" applyNumberFormat="1" applyFont="1" applyFill="1" applyBorder="1" applyAlignment="1">
      <alignment horizontal="center"/>
    </xf>
    <xf numFmtId="0" fontId="0" fillId="13" borderId="63" xfId="0" applyNumberFormat="1" applyFont="1" applyFill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2" fontId="0" fillId="0" borderId="59" xfId="0" applyNumberFormat="1" applyFont="1" applyBorder="1" applyAlignment="1">
      <alignment horizontal="center"/>
    </xf>
    <xf numFmtId="2" fontId="0" fillId="0" borderId="43" xfId="0" applyNumberFormat="1" applyFont="1" applyBorder="1" applyAlignment="1">
      <alignment horizontal="center"/>
    </xf>
    <xf numFmtId="49" fontId="1" fillId="17" borderId="47" xfId="0" applyNumberFormat="1" applyFont="1" applyFill="1" applyBorder="1" applyAlignment="1"/>
    <xf numFmtId="0" fontId="0" fillId="0" borderId="47" xfId="0" applyNumberFormat="1" applyFont="1" applyBorder="1" applyAlignment="1">
      <alignment horizontal="center"/>
    </xf>
    <xf numFmtId="49" fontId="1" fillId="17" borderId="51" xfId="0" applyNumberFormat="1" applyFont="1" applyFill="1" applyBorder="1" applyAlignment="1"/>
    <xf numFmtId="49" fontId="1" fillId="17" borderId="52" xfId="0" applyNumberFormat="1" applyFont="1" applyFill="1" applyBorder="1" applyAlignment="1"/>
    <xf numFmtId="0" fontId="0" fillId="0" borderId="52" xfId="0" applyNumberFormat="1" applyFont="1" applyBorder="1" applyAlignment="1">
      <alignment horizontal="center"/>
    </xf>
    <xf numFmtId="49" fontId="0" fillId="0" borderId="48" xfId="0" applyNumberFormat="1" applyFont="1" applyBorder="1" applyAlignment="1"/>
    <xf numFmtId="164" fontId="0" fillId="0" borderId="49" xfId="0" applyNumberFormat="1" applyFont="1" applyBorder="1" applyAlignment="1"/>
    <xf numFmtId="164" fontId="1" fillId="0" borderId="49" xfId="0" applyNumberFormat="1" applyFont="1" applyBorder="1" applyAlignment="1"/>
    <xf numFmtId="164" fontId="1" fillId="0" borderId="75" xfId="0" applyNumberFormat="1" applyFont="1" applyBorder="1" applyAlignment="1"/>
    <xf numFmtId="164" fontId="0" fillId="0" borderId="76" xfId="0" applyNumberFormat="1" applyFont="1" applyBorder="1" applyAlignment="1"/>
    <xf numFmtId="164" fontId="0" fillId="0" borderId="77" xfId="0" applyNumberFormat="1" applyFont="1" applyBorder="1" applyAlignment="1"/>
    <xf numFmtId="2" fontId="1" fillId="0" borderId="78" xfId="0" applyNumberFormat="1" applyFont="1" applyBorder="1" applyAlignment="1"/>
    <xf numFmtId="2" fontId="0" fillId="0" borderId="79" xfId="0" applyNumberFormat="1" applyFont="1" applyBorder="1" applyAlignment="1"/>
    <xf numFmtId="2" fontId="0" fillId="0" borderId="80" xfId="0" applyNumberFormat="1" applyFont="1" applyBorder="1" applyAlignment="1"/>
    <xf numFmtId="0" fontId="0" fillId="0" borderId="42" xfId="0" applyNumberFormat="1" applyFont="1" applyBorder="1" applyAlignment="1"/>
    <xf numFmtId="0" fontId="0" fillId="0" borderId="59" xfId="0" applyNumberFormat="1" applyFont="1" applyBorder="1" applyAlignment="1"/>
    <xf numFmtId="0" fontId="0" fillId="0" borderId="43" xfId="0" applyNumberFormat="1" applyFont="1" applyBorder="1" applyAlignment="1"/>
    <xf numFmtId="0" fontId="0" fillId="0" borderId="1" xfId="0" applyNumberFormat="1" applyFont="1" applyBorder="1" applyAlignment="1"/>
    <xf numFmtId="49" fontId="1" fillId="0" borderId="49" xfId="0" applyNumberFormat="1" applyFont="1" applyBorder="1" applyAlignment="1"/>
    <xf numFmtId="170" fontId="0" fillId="0" borderId="49" xfId="0" applyNumberFormat="1" applyFont="1" applyBorder="1" applyAlignment="1"/>
    <xf numFmtId="49" fontId="1" fillId="0" borderId="64" xfId="0" applyNumberFormat="1" applyFont="1" applyBorder="1" applyAlignment="1"/>
    <xf numFmtId="9" fontId="0" fillId="0" borderId="49" xfId="0" applyNumberFormat="1" applyFont="1" applyBorder="1" applyAlignment="1"/>
    <xf numFmtId="10" fontId="0" fillId="0" borderId="49" xfId="0" applyNumberFormat="1" applyFont="1" applyBorder="1" applyAlignment="1">
      <alignment horizontal="center"/>
    </xf>
    <xf numFmtId="1" fontId="0" fillId="0" borderId="49" xfId="0" applyNumberFormat="1" applyFont="1" applyBorder="1" applyAlignment="1">
      <alignment horizontal="center"/>
    </xf>
    <xf numFmtId="0" fontId="0" fillId="0" borderId="49" xfId="0" applyNumberFormat="1" applyFont="1" applyBorder="1" applyAlignment="1">
      <alignment horizontal="center"/>
    </xf>
    <xf numFmtId="165" fontId="0" fillId="0" borderId="49" xfId="0" applyNumberFormat="1" applyFont="1" applyBorder="1" applyAlignment="1">
      <alignment horizontal="center"/>
    </xf>
    <xf numFmtId="49" fontId="0" fillId="0" borderId="50" xfId="0" applyNumberFormat="1" applyFont="1" applyBorder="1" applyAlignment="1"/>
    <xf numFmtId="0" fontId="0" fillId="0" borderId="65" xfId="0" applyFont="1" applyBorder="1" applyAlignment="1"/>
    <xf numFmtId="49" fontId="0" fillId="0" borderId="66" xfId="0" applyNumberFormat="1" applyFont="1" applyBorder="1" applyAlignment="1"/>
    <xf numFmtId="0" fontId="0" fillId="0" borderId="0" xfId="0" applyNumberFormat="1" applyFont="1" applyAlignment="1"/>
    <xf numFmtId="0" fontId="0" fillId="18" borderId="47" xfId="0" applyNumberFormat="1" applyFont="1" applyFill="1" applyBorder="1" applyAlignment="1">
      <alignment horizontal="center"/>
    </xf>
    <xf numFmtId="171" fontId="0" fillId="18" borderId="49" xfId="0" applyNumberFormat="1" applyFont="1" applyFill="1" applyBorder="1" applyAlignment="1"/>
    <xf numFmtId="0" fontId="0" fillId="0" borderId="0" xfId="0" applyNumberFormat="1" applyFont="1" applyAlignment="1"/>
    <xf numFmtId="0" fontId="0" fillId="6" borderId="81" xfId="0" applyFont="1" applyFill="1" applyBorder="1" applyAlignment="1">
      <alignment vertical="top" wrapText="1"/>
    </xf>
    <xf numFmtId="0" fontId="0" fillId="5" borderId="84" xfId="0" applyFont="1" applyFill="1" applyBorder="1" applyAlignment="1">
      <alignment vertical="top" wrapText="1"/>
    </xf>
    <xf numFmtId="49" fontId="0" fillId="5" borderId="84" xfId="0" applyNumberFormat="1" applyFont="1" applyFill="1" applyBorder="1" applyAlignment="1">
      <alignment vertical="top" wrapText="1"/>
    </xf>
    <xf numFmtId="165" fontId="0" fillId="5" borderId="84" xfId="0" applyNumberFormat="1" applyFont="1" applyFill="1" applyBorder="1" applyAlignment="1">
      <alignment vertical="top" wrapText="1"/>
    </xf>
    <xf numFmtId="0" fontId="0" fillId="5" borderId="85" xfId="0" applyFont="1" applyFill="1" applyBorder="1" applyAlignment="1">
      <alignment vertical="top" wrapText="1"/>
    </xf>
    <xf numFmtId="0" fontId="5" fillId="19" borderId="83" xfId="0" applyFont="1" applyFill="1" applyBorder="1" applyAlignment="1">
      <alignment vertical="top" wrapText="1"/>
    </xf>
    <xf numFmtId="0" fontId="5" fillId="19" borderId="82" xfId="0" applyFont="1" applyFill="1" applyBorder="1" applyAlignment="1">
      <alignment vertical="top" wrapText="1"/>
    </xf>
    <xf numFmtId="0" fontId="5" fillId="19" borderId="87" xfId="0" applyFont="1" applyFill="1" applyBorder="1" applyAlignment="1">
      <alignment vertical="top" wrapText="1"/>
    </xf>
    <xf numFmtId="0" fontId="0" fillId="5" borderId="81" xfId="0" applyFont="1" applyFill="1" applyBorder="1" applyAlignment="1">
      <alignment vertical="top" wrapText="1"/>
    </xf>
    <xf numFmtId="10" fontId="0" fillId="6" borderId="85" xfId="0" applyNumberFormat="1" applyFont="1" applyFill="1" applyBorder="1" applyAlignment="1">
      <alignment vertical="top" wrapText="1"/>
    </xf>
    <xf numFmtId="0" fontId="0" fillId="6" borderId="85" xfId="0" applyFont="1" applyFill="1" applyBorder="1" applyAlignment="1">
      <alignment vertical="top" wrapText="1"/>
    </xf>
    <xf numFmtId="10" fontId="0" fillId="6" borderId="81" xfId="0" applyNumberFormat="1" applyFont="1" applyFill="1" applyBorder="1" applyAlignment="1">
      <alignment vertical="top" wrapText="1"/>
    </xf>
    <xf numFmtId="10" fontId="0" fillId="6" borderId="86" xfId="0" applyNumberFormat="1" applyFont="1" applyFill="1" applyBorder="1" applyAlignment="1">
      <alignment vertical="top" wrapText="1"/>
    </xf>
    <xf numFmtId="49" fontId="1" fillId="4" borderId="47" xfId="0" applyNumberFormat="1" applyFont="1" applyFill="1" applyBorder="1" applyAlignment="1">
      <alignment vertical="top" wrapText="1"/>
    </xf>
    <xf numFmtId="2" fontId="1" fillId="4" borderId="47" xfId="0" applyNumberFormat="1" applyFont="1" applyFill="1" applyBorder="1" applyAlignment="1">
      <alignment vertical="top" wrapText="1"/>
    </xf>
    <xf numFmtId="164" fontId="0" fillId="5" borderId="89" xfId="0" applyNumberFormat="1" applyFont="1" applyFill="1" applyBorder="1" applyAlignment="1">
      <alignment vertical="top" wrapText="1"/>
    </xf>
    <xf numFmtId="0" fontId="1" fillId="6" borderId="88" xfId="0" applyFont="1" applyFill="1" applyBorder="1" applyAlignment="1">
      <alignment vertical="top" wrapText="1"/>
    </xf>
    <xf numFmtId="0" fontId="5" fillId="19" borderId="88" xfId="0" applyFont="1" applyFill="1" applyBorder="1" applyAlignment="1">
      <alignment vertical="top" wrapText="1"/>
    </xf>
    <xf numFmtId="49" fontId="5" fillId="19" borderId="88" xfId="0" applyNumberFormat="1" applyFont="1" applyFill="1" applyBorder="1" applyAlignment="1">
      <alignment vertical="top" wrapText="1"/>
    </xf>
    <xf numFmtId="165" fontId="5" fillId="19" borderId="88" xfId="0" applyNumberFormat="1" applyFont="1" applyFill="1" applyBorder="1" applyAlignment="1">
      <alignment vertical="top" wrapText="1"/>
    </xf>
    <xf numFmtId="0" fontId="5" fillId="19" borderId="90" xfId="0" applyFont="1" applyFill="1" applyBorder="1" applyAlignment="1">
      <alignment vertical="top" wrapText="1"/>
    </xf>
    <xf numFmtId="49" fontId="5" fillId="19" borderId="90" xfId="0" applyNumberFormat="1" applyFont="1" applyFill="1" applyBorder="1" applyAlignment="1">
      <alignment vertical="top" wrapText="1"/>
    </xf>
    <xf numFmtId="165" fontId="5" fillId="19" borderId="90" xfId="0" applyNumberFormat="1" applyFont="1" applyFill="1" applyBorder="1" applyAlignment="1">
      <alignment vertical="top" wrapText="1"/>
    </xf>
    <xf numFmtId="165" fontId="5" fillId="19" borderId="49" xfId="0" applyNumberFormat="1" applyFont="1" applyFill="1" applyBorder="1" applyAlignment="1" applyProtection="1">
      <alignment vertical="top"/>
      <protection locked="0"/>
    </xf>
    <xf numFmtId="0" fontId="1" fillId="19" borderId="49" xfId="0" applyFont="1" applyFill="1" applyBorder="1" applyAlignment="1" applyProtection="1">
      <alignment vertical="top"/>
      <protection locked="0"/>
    </xf>
    <xf numFmtId="0" fontId="5" fillId="19" borderId="90" xfId="0" applyNumberFormat="1" applyFont="1" applyFill="1" applyBorder="1" applyAlignment="1">
      <alignment vertical="top" wrapText="1"/>
    </xf>
    <xf numFmtId="165" fontId="5" fillId="19" borderId="91" xfId="0" applyNumberFormat="1" applyFont="1" applyFill="1" applyBorder="1" applyAlignment="1">
      <alignment vertical="top" wrapText="1"/>
    </xf>
    <xf numFmtId="0" fontId="1" fillId="0" borderId="0" xfId="0" applyFont="1" applyAlignment="1"/>
    <xf numFmtId="0" fontId="1" fillId="20" borderId="88" xfId="0" applyFont="1" applyFill="1" applyBorder="1" applyAlignment="1">
      <alignment vertical="top" wrapText="1"/>
    </xf>
    <xf numFmtId="49" fontId="1" fillId="20" borderId="88" xfId="0" applyNumberFormat="1" applyFont="1" applyFill="1" applyBorder="1" applyAlignment="1">
      <alignment vertical="top" wrapText="1"/>
    </xf>
    <xf numFmtId="165" fontId="1" fillId="20" borderId="88" xfId="0" applyNumberFormat="1" applyFont="1" applyFill="1" applyBorder="1" applyAlignment="1">
      <alignment vertical="top" wrapText="1"/>
    </xf>
    <xf numFmtId="0" fontId="1" fillId="21" borderId="88" xfId="0" applyFont="1" applyFill="1" applyBorder="1" applyAlignment="1">
      <alignment vertical="top" wrapText="1"/>
    </xf>
    <xf numFmtId="49" fontId="1" fillId="21" borderId="88" xfId="0" applyNumberFormat="1" applyFont="1" applyFill="1" applyBorder="1" applyAlignment="1">
      <alignment vertical="top" wrapText="1"/>
    </xf>
    <xf numFmtId="165" fontId="1" fillId="21" borderId="88" xfId="0" applyNumberFormat="1" applyFont="1" applyFill="1" applyBorder="1" applyAlignment="1">
      <alignment vertical="top" wrapText="1"/>
    </xf>
    <xf numFmtId="49" fontId="1" fillId="12" borderId="19" xfId="0" applyNumberFormat="1" applyFont="1" applyFill="1" applyBorder="1" applyAlignment="1">
      <alignment horizontal="center" vertical="top" wrapText="1"/>
    </xf>
    <xf numFmtId="0" fontId="1" fillId="12" borderId="20" xfId="0" applyFont="1" applyFill="1" applyBorder="1" applyAlignment="1">
      <alignment horizontal="center" vertical="top" wrapText="1"/>
    </xf>
    <xf numFmtId="0" fontId="0" fillId="5" borderId="7" xfId="0" applyFont="1" applyFill="1" applyBorder="1" applyAlignment="1">
      <alignment vertical="top" wrapText="1"/>
    </xf>
    <xf numFmtId="49" fontId="1" fillId="11" borderId="10" xfId="0" applyNumberFormat="1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5" borderId="12" xfId="0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top" wrapText="1"/>
    </xf>
    <xf numFmtId="164" fontId="0" fillId="6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2" fillId="14" borderId="39" xfId="0" applyNumberFormat="1" applyFont="1" applyFill="1" applyBorder="1" applyAlignment="1">
      <alignment vertical="top" wrapText="1"/>
    </xf>
    <xf numFmtId="0" fontId="0" fillId="6" borderId="39" xfId="0" applyFont="1" applyFill="1" applyBorder="1" applyAlignment="1">
      <alignment vertical="top" wrapText="1"/>
    </xf>
    <xf numFmtId="49" fontId="1" fillId="12" borderId="42" xfId="0" applyNumberFormat="1" applyFont="1" applyFill="1" applyBorder="1" applyAlignment="1">
      <alignment horizontal="center"/>
    </xf>
    <xf numFmtId="0" fontId="1" fillId="12" borderId="43" xfId="0" applyFont="1" applyFill="1" applyBorder="1" applyAlignment="1">
      <alignment horizontal="center"/>
    </xf>
    <xf numFmtId="49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2" borderId="59" xfId="0" applyFont="1" applyFill="1" applyBorder="1" applyAlignment="1">
      <alignment horizontal="center"/>
    </xf>
    <xf numFmtId="164" fontId="1" fillId="12" borderId="43" xfId="0" applyNumberFormat="1" applyFont="1" applyFill="1" applyBorder="1" applyAlignment="1">
      <alignment horizontal="center"/>
    </xf>
    <xf numFmtId="49" fontId="1" fillId="12" borderId="42" xfId="0" applyNumberFormat="1" applyFont="1" applyFill="1" applyBorder="1" applyAlignment="1">
      <alignment horizontal="left"/>
    </xf>
    <xf numFmtId="0" fontId="1" fillId="12" borderId="43" xfId="0" applyFont="1" applyFill="1" applyBorder="1" applyAlignment="1">
      <alignment horizontal="left"/>
    </xf>
    <xf numFmtId="0" fontId="1" fillId="12" borderId="59" xfId="0" applyFont="1" applyFill="1" applyBorder="1" applyAlignment="1">
      <alignment horizontal="left"/>
    </xf>
    <xf numFmtId="49" fontId="1" fillId="16" borderId="42" xfId="0" applyNumberFormat="1" applyFont="1" applyFill="1" applyBorder="1" applyAlignment="1">
      <alignment horizontal="center"/>
    </xf>
    <xf numFmtId="0" fontId="1" fillId="16" borderId="59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49" fontId="1" fillId="17" borderId="42" xfId="0" applyNumberFormat="1" applyFont="1" applyFill="1" applyBorder="1" applyAlignment="1">
      <alignment horizontal="center"/>
    </xf>
    <xf numFmtId="0" fontId="1" fillId="17" borderId="59" xfId="0" applyFont="1" applyFill="1" applyBorder="1" applyAlignment="1">
      <alignment horizontal="center"/>
    </xf>
    <xf numFmtId="0" fontId="1" fillId="17" borderId="43" xfId="0" applyFont="1" applyFill="1" applyBorder="1" applyAlignment="1">
      <alignment horizontal="center"/>
    </xf>
    <xf numFmtId="49" fontId="1" fillId="17" borderId="57" xfId="0" applyNumberFormat="1" applyFont="1" applyFill="1" applyBorder="1" applyAlignment="1">
      <alignment horizontal="left"/>
    </xf>
    <xf numFmtId="0" fontId="1" fillId="17" borderId="58" xfId="0" applyFont="1" applyFill="1" applyBorder="1" applyAlignment="1">
      <alignment horizontal="left"/>
    </xf>
    <xf numFmtId="49" fontId="1" fillId="17" borderId="62" xfId="0" applyNumberFormat="1" applyFont="1" applyFill="1" applyBorder="1" applyAlignment="1">
      <alignment horizontal="left"/>
    </xf>
    <xf numFmtId="0" fontId="1" fillId="17" borderId="63" xfId="0" applyFont="1" applyFill="1" applyBorder="1" applyAlignment="1">
      <alignment horizontal="left"/>
    </xf>
    <xf numFmtId="49" fontId="1" fillId="17" borderId="48" xfId="0" applyNumberFormat="1" applyFont="1" applyFill="1" applyBorder="1" applyAlignment="1">
      <alignment horizontal="left"/>
    </xf>
    <xf numFmtId="0" fontId="1" fillId="17" borderId="61" xfId="0" applyFont="1" applyFill="1" applyBorder="1" applyAlignment="1">
      <alignment horizontal="left"/>
    </xf>
    <xf numFmtId="0" fontId="1" fillId="21" borderId="88" xfId="0" applyFont="1" applyFill="1" applyBorder="1" applyAlignment="1">
      <alignment horizontal="center" vertical="top" wrapText="1"/>
    </xf>
    <xf numFmtId="49" fontId="1" fillId="21" borderId="88" xfId="0" applyNumberFormat="1" applyFont="1" applyFill="1" applyBorder="1" applyAlignment="1">
      <alignment horizontal="center" vertical="top" wrapText="1"/>
    </xf>
    <xf numFmtId="1" fontId="1" fillId="21" borderId="88" xfId="0" applyNumberFormat="1" applyFont="1" applyFill="1" applyBorder="1" applyAlignment="1">
      <alignment horizontal="center" vertical="top" wrapText="1"/>
    </xf>
    <xf numFmtId="0" fontId="1" fillId="20" borderId="88" xfId="0" applyFont="1" applyFill="1" applyBorder="1" applyAlignment="1">
      <alignment horizontal="center" vertical="top" wrapText="1"/>
    </xf>
    <xf numFmtId="49" fontId="1" fillId="20" borderId="88" xfId="0" applyNumberFormat="1" applyFont="1" applyFill="1" applyBorder="1" applyAlignment="1">
      <alignment horizontal="center" vertical="top" wrapText="1"/>
    </xf>
    <xf numFmtId="1" fontId="1" fillId="20" borderId="88" xfId="0" applyNumberFormat="1" applyFont="1" applyFill="1" applyBorder="1" applyAlignment="1">
      <alignment horizontal="center" vertical="top" wrapText="1"/>
    </xf>
    <xf numFmtId="0" fontId="0" fillId="5" borderId="81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center" vertical="top" wrapText="1"/>
    </xf>
    <xf numFmtId="0" fontId="0" fillId="5" borderId="7" xfId="0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/>
    </xf>
    <xf numFmtId="164" fontId="1" fillId="8" borderId="1" xfId="0" applyNumberFormat="1" applyFont="1" applyFill="1" applyBorder="1" applyAlignment="1">
      <alignment horizontal="center" vertical="top" wrapText="1"/>
    </xf>
    <xf numFmtId="1" fontId="1" fillId="9" borderId="1" xfId="0" applyNumberFormat="1" applyFont="1" applyFill="1" applyBorder="1" applyAlignment="1">
      <alignment horizontal="center" vertical="top" wrapText="1"/>
    </xf>
    <xf numFmtId="0" fontId="1" fillId="9" borderId="1" xfId="0" applyNumberFormat="1" applyFont="1" applyFill="1" applyBorder="1" applyAlignment="1">
      <alignment horizontal="center" vertical="top" wrapText="1"/>
    </xf>
    <xf numFmtId="0" fontId="0" fillId="5" borderId="6" xfId="0" applyFont="1" applyFill="1" applyBorder="1" applyAlignment="1">
      <alignment horizontal="center" vertical="top" wrapText="1"/>
    </xf>
    <xf numFmtId="169" fontId="1" fillId="20" borderId="88" xfId="0" applyNumberFormat="1" applyFont="1" applyFill="1" applyBorder="1" applyAlignment="1">
      <alignment vertical="top" wrapText="1"/>
    </xf>
    <xf numFmtId="2" fontId="1" fillId="21" borderId="88" xfId="0" applyNumberFormat="1" applyFont="1" applyFill="1" applyBorder="1" applyAlignment="1">
      <alignment vertical="top"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/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" formatCode="0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" formatCode="0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" formatCode="0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" formatCode="0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" formatCode="0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11"/>
        </right>
        <top/>
        <bottom/>
      </border>
    </dxf>
    <dxf>
      <border outline="0">
        <left style="thin">
          <color indexed="11"/>
        </left>
        <right style="thin">
          <color indexed="11"/>
        </right>
        <top style="thin">
          <color indexed="1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4FDFF"/>
      <rgbColor rgb="FF4F81BD"/>
      <rgbColor rgb="FFFFFFFF"/>
      <rgbColor rgb="FFCED7E7"/>
      <rgbColor rgb="FFE8ECF3"/>
      <rgbColor rgb="FFBABCF4"/>
      <rgbColor rgb="FFF4F4F4"/>
      <rgbColor rgb="FFC9E2F4"/>
      <rgbColor rgb="FFBEEFFA"/>
      <rgbColor rgb="FF007F00"/>
      <rgbColor rgb="FFA5D5E2"/>
      <rgbColor rgb="FFA6CAF0"/>
      <rgbColor rgb="FFBFBFBF"/>
      <rgbColor rgb="FF3E3E3E"/>
      <rgbColor rgb="FFDFA7A6"/>
      <rgbColor rgb="FF060806"/>
      <rgbColor rgb="FF2E1D53"/>
      <rgbColor rgb="FFD8D8D8"/>
      <rgbColor rgb="FFC1CDE7"/>
      <rgbColor rgb="FFAAAAAA"/>
      <rgbColor rgb="FFA5B6CA"/>
      <rgbColor rgb="FF95B3D7"/>
      <rgbColor rgb="FF92D05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5:M52" headerRowCount="0" totalsRowCount="1" headerRowDxfId="28" dataDxfId="27" tableBorderDxfId="26">
  <tableColumns count="13">
    <tableColumn id="1" name="Column1" totalsRowLabel="Total" headerRowDxfId="25" totalsRowDxfId="12"/>
    <tableColumn id="2" name="Column2" headerRowDxfId="24" totalsRowDxfId="11"/>
    <tableColumn id="3" name="Column3" headerRowDxfId="23" totalsRowDxfId="10"/>
    <tableColumn id="4" name="Column4" headerRowDxfId="22" totalsRowDxfId="9"/>
    <tableColumn id="5" name="Column5" headerRowDxfId="21" totalsRowDxfId="8"/>
    <tableColumn id="6" name="Column6" headerRowDxfId="20" totalsRowDxfId="7"/>
    <tableColumn id="7" name="Column7" headerRowDxfId="19" totalsRowDxfId="6"/>
    <tableColumn id="8" name="Column8" headerRowDxfId="18" totalsRowDxfId="5"/>
    <tableColumn id="9" name="Column9" headerRowDxfId="17" totalsRowDxfId="4"/>
    <tableColumn id="10" name="Column10" headerRowDxfId="16" totalsRowDxfId="3"/>
    <tableColumn id="11" name="Column11" headerRowDxfId="15" totalsRowDxfId="2"/>
    <tableColumn id="12" name="Column12" headerRowDxfId="14" totalsRowDxfId="1"/>
    <tableColumn id="13" name="Column13" headerRowDxfId="13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3"/>
  <sheetViews>
    <sheetView showGridLines="0" tabSelected="1" topLeftCell="A33" zoomScaleNormal="100" workbookViewId="0">
      <selection activeCell="C50" sqref="C50"/>
    </sheetView>
  </sheetViews>
  <sheetFormatPr defaultColWidth="8.83203125" defaultRowHeight="11.45" customHeight="1"/>
  <cols>
    <col min="1" max="1" width="14.83203125" style="1" customWidth="1"/>
    <col min="2" max="2" width="15.83203125" style="1" customWidth="1"/>
    <col min="3" max="3" width="12" style="1" customWidth="1"/>
    <col min="4" max="9" width="11.5" style="1" customWidth="1"/>
    <col min="10" max="11" width="12.5" style="1" customWidth="1"/>
    <col min="12" max="12" width="13" style="1" customWidth="1"/>
    <col min="13" max="13" width="13.83203125" style="1" customWidth="1"/>
    <col min="14" max="14" width="8.83203125" style="1" customWidth="1"/>
    <col min="15" max="15" width="11.1640625" style="1" customWidth="1"/>
    <col min="16" max="256" width="8.83203125" style="1" customWidth="1"/>
  </cols>
  <sheetData>
    <row r="1" spans="1:256" ht="13.5" customHeight="1">
      <c r="A1" s="295" t="s">
        <v>0</v>
      </c>
      <c r="B1" s="296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56" ht="13.15" customHeight="1">
      <c r="A2" s="4" t="s">
        <v>1</v>
      </c>
      <c r="B2" s="5">
        <v>0.05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56" ht="12.6" customHeight="1">
      <c r="A3" s="4" t="s">
        <v>2</v>
      </c>
      <c r="B3" s="8">
        <v>1.1000000000000001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56" ht="12.6" customHeight="1">
      <c r="A4" s="4" t="s">
        <v>3</v>
      </c>
      <c r="B4" s="11">
        <v>0.9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256" ht="12.6" customHeight="1" thickBot="1">
      <c r="A5" s="4" t="s">
        <v>4</v>
      </c>
      <c r="B5" s="8">
        <v>0.5</v>
      </c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256" ht="13.5" customHeight="1">
      <c r="A6" s="266" t="s">
        <v>5</v>
      </c>
      <c r="B6" s="267">
        <f>1-B5</f>
        <v>0.5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256" ht="12" customHeight="1">
      <c r="A7" s="269" t="s">
        <v>41</v>
      </c>
      <c r="B7" s="269">
        <v>0.01</v>
      </c>
      <c r="C7" s="264"/>
      <c r="D7" s="14"/>
      <c r="E7" s="14"/>
      <c r="F7" s="14"/>
      <c r="G7" s="14"/>
      <c r="H7" s="14"/>
      <c r="I7" s="14"/>
      <c r="J7" s="14"/>
      <c r="K7" s="14"/>
      <c r="L7" s="10"/>
      <c r="M7" s="10"/>
      <c r="N7" s="10"/>
      <c r="O7" s="10"/>
      <c r="P7" s="10"/>
      <c r="Q7" s="10"/>
    </row>
    <row r="8" spans="1:256" ht="12" customHeight="1">
      <c r="A8" s="269" t="s">
        <v>42</v>
      </c>
      <c r="B8" s="269">
        <v>1.01</v>
      </c>
      <c r="C8" s="265"/>
      <c r="D8" s="262"/>
      <c r="E8" s="262"/>
      <c r="F8" s="262"/>
      <c r="G8" s="262"/>
      <c r="H8" s="262"/>
      <c r="I8" s="262"/>
      <c r="J8" s="262"/>
      <c r="K8" s="262"/>
      <c r="L8" s="263"/>
      <c r="M8" s="10"/>
      <c r="N8" s="10"/>
      <c r="O8" s="10"/>
      <c r="P8" s="10"/>
      <c r="Q8" s="10"/>
    </row>
    <row r="9" spans="1:256" ht="13.5" customHeight="1" thickBot="1">
      <c r="A9" s="268"/>
      <c r="B9" s="268"/>
      <c r="C9" s="15"/>
      <c r="D9" s="15"/>
      <c r="E9" s="15"/>
      <c r="F9" s="15"/>
      <c r="G9" s="15"/>
      <c r="H9" s="16"/>
      <c r="I9" s="16"/>
      <c r="J9" s="16"/>
      <c r="K9" s="16"/>
      <c r="L9" s="16"/>
      <c r="M9" s="13"/>
      <c r="N9" s="13"/>
      <c r="O9" s="13"/>
      <c r="P9" s="13"/>
      <c r="Q9" s="13"/>
    </row>
    <row r="10" spans="1:256" ht="13.5" customHeight="1" thickBot="1">
      <c r="A10" s="293" t="s">
        <v>6</v>
      </c>
      <c r="B10" s="294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9"/>
      <c r="N10" s="10"/>
      <c r="O10" s="10"/>
      <c r="P10" s="10"/>
      <c r="Q10" s="10"/>
    </row>
    <row r="11" spans="1:256" s="330" customFormat="1" ht="12.6" customHeight="1" thickBot="1">
      <c r="A11" s="331"/>
      <c r="B11" s="332">
        <v>0</v>
      </c>
      <c r="C11" s="332">
        <v>1</v>
      </c>
      <c r="D11" s="332">
        <v>2</v>
      </c>
      <c r="E11" s="332">
        <v>3</v>
      </c>
      <c r="F11" s="332">
        <v>4</v>
      </c>
      <c r="G11" s="332">
        <v>5</v>
      </c>
      <c r="H11" s="333">
        <v>6</v>
      </c>
      <c r="I11" s="333">
        <v>7</v>
      </c>
      <c r="J11" s="333">
        <v>8</v>
      </c>
      <c r="K11" s="333">
        <v>9</v>
      </c>
      <c r="L11" s="333">
        <v>10</v>
      </c>
      <c r="M11" s="334"/>
      <c r="N11" s="328"/>
      <c r="O11" s="328"/>
      <c r="P11" s="328"/>
      <c r="Q11" s="328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  <c r="AI11" s="329"/>
      <c r="AJ11" s="329"/>
      <c r="AK11" s="329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9"/>
      <c r="BO11" s="329"/>
      <c r="BP11" s="329"/>
      <c r="BQ11" s="329"/>
      <c r="BR11" s="329"/>
      <c r="BS11" s="329"/>
      <c r="BT11" s="329"/>
      <c r="BU11" s="329"/>
      <c r="BV11" s="329"/>
      <c r="BW11" s="329"/>
      <c r="BX11" s="329"/>
      <c r="BY11" s="329"/>
      <c r="BZ11" s="329"/>
      <c r="CA11" s="329"/>
      <c r="CB11" s="329"/>
      <c r="CC11" s="329"/>
      <c r="CD11" s="329"/>
      <c r="CE11" s="329"/>
      <c r="CF11" s="329"/>
      <c r="CG11" s="329"/>
      <c r="CH11" s="329"/>
      <c r="CI11" s="329"/>
      <c r="CJ11" s="329"/>
      <c r="CK11" s="329"/>
      <c r="CL11" s="329"/>
      <c r="CM11" s="329"/>
      <c r="CN11" s="329"/>
      <c r="CO11" s="329"/>
      <c r="CP11" s="329"/>
      <c r="CQ11" s="329"/>
      <c r="CR11" s="329"/>
      <c r="CS11" s="329"/>
      <c r="CT11" s="329"/>
      <c r="CU11" s="329"/>
      <c r="CV11" s="329"/>
      <c r="CW11" s="329"/>
      <c r="CX11" s="329"/>
      <c r="CY11" s="329"/>
      <c r="CZ11" s="329"/>
      <c r="DA11" s="329"/>
      <c r="DB11" s="329"/>
      <c r="DC11" s="329"/>
      <c r="DD11" s="329"/>
      <c r="DE11" s="329"/>
      <c r="DF11" s="329"/>
      <c r="DG11" s="329"/>
      <c r="DH11" s="329"/>
      <c r="DI11" s="329"/>
      <c r="DJ11" s="329"/>
      <c r="DK11" s="329"/>
      <c r="DL11" s="329"/>
      <c r="DM11" s="329"/>
      <c r="DN11" s="329"/>
      <c r="DO11" s="329"/>
      <c r="DP11" s="329"/>
      <c r="DQ11" s="329"/>
      <c r="DR11" s="329"/>
      <c r="DS11" s="329"/>
      <c r="DT11" s="329"/>
      <c r="DU11" s="329"/>
      <c r="DV11" s="329"/>
      <c r="DW11" s="329"/>
      <c r="DX11" s="329"/>
      <c r="DY11" s="329"/>
      <c r="DZ11" s="329"/>
      <c r="EA11" s="329"/>
      <c r="EB11" s="329"/>
      <c r="EC11" s="329"/>
      <c r="ED11" s="329"/>
      <c r="EE11" s="329"/>
      <c r="EF11" s="329"/>
      <c r="EG11" s="329"/>
      <c r="EH11" s="329"/>
      <c r="EI11" s="329"/>
      <c r="EJ11" s="329"/>
      <c r="EK11" s="329"/>
      <c r="EL11" s="329"/>
      <c r="EM11" s="329"/>
      <c r="EN11" s="329"/>
      <c r="EO11" s="329"/>
      <c r="EP11" s="329"/>
      <c r="EQ11" s="329"/>
      <c r="ER11" s="329"/>
      <c r="ES11" s="329"/>
      <c r="ET11" s="329"/>
      <c r="EU11" s="329"/>
      <c r="EV11" s="329"/>
      <c r="EW11" s="329"/>
      <c r="EX11" s="329"/>
      <c r="EY11" s="329"/>
      <c r="EZ11" s="329"/>
      <c r="FA11" s="329"/>
      <c r="FB11" s="329"/>
      <c r="FC11" s="329"/>
      <c r="FD11" s="329"/>
      <c r="FE11" s="329"/>
      <c r="FF11" s="329"/>
      <c r="FG11" s="329"/>
      <c r="FH11" s="329"/>
      <c r="FI11" s="329"/>
      <c r="FJ11" s="329"/>
      <c r="FK11" s="329"/>
      <c r="FL11" s="329"/>
      <c r="FM11" s="329"/>
      <c r="FN11" s="329"/>
      <c r="FO11" s="329"/>
      <c r="FP11" s="329"/>
      <c r="FQ11" s="329"/>
      <c r="FR11" s="329"/>
      <c r="FS11" s="329"/>
      <c r="FT11" s="329"/>
      <c r="FU11" s="329"/>
      <c r="FV11" s="329"/>
      <c r="FW11" s="329"/>
      <c r="FX11" s="329"/>
      <c r="FY11" s="329"/>
      <c r="FZ11" s="329"/>
      <c r="GA11" s="329"/>
      <c r="GB11" s="329"/>
      <c r="GC11" s="329"/>
      <c r="GD11" s="329"/>
      <c r="GE11" s="329"/>
      <c r="GF11" s="329"/>
      <c r="GG11" s="329"/>
      <c r="GH11" s="329"/>
      <c r="GI11" s="329"/>
      <c r="GJ11" s="329"/>
      <c r="GK11" s="329"/>
      <c r="GL11" s="329"/>
      <c r="GM11" s="329"/>
      <c r="GN11" s="329"/>
      <c r="GO11" s="329"/>
      <c r="GP11" s="329"/>
      <c r="GQ11" s="329"/>
      <c r="GR11" s="329"/>
      <c r="GS11" s="329"/>
      <c r="GT11" s="329"/>
      <c r="GU11" s="329"/>
      <c r="GV11" s="329"/>
      <c r="GW11" s="329"/>
      <c r="GX11" s="329"/>
      <c r="GY11" s="329"/>
      <c r="GZ11" s="329"/>
      <c r="HA11" s="329"/>
      <c r="HB11" s="329"/>
      <c r="HC11" s="329"/>
      <c r="HD11" s="329"/>
      <c r="HE11" s="329"/>
      <c r="HF11" s="329"/>
      <c r="HG11" s="329"/>
      <c r="HH11" s="329"/>
      <c r="HI11" s="329"/>
      <c r="HJ11" s="329"/>
      <c r="HK11" s="329"/>
      <c r="HL11" s="329"/>
      <c r="HM11" s="329"/>
      <c r="HN11" s="329"/>
      <c r="HO11" s="329"/>
      <c r="HP11" s="329"/>
      <c r="HQ11" s="329"/>
      <c r="HR11" s="329"/>
      <c r="HS11" s="329"/>
      <c r="HT11" s="329"/>
      <c r="HU11" s="329"/>
      <c r="HV11" s="329"/>
      <c r="HW11" s="329"/>
      <c r="HX11" s="329"/>
      <c r="HY11" s="329"/>
      <c r="HZ11" s="329"/>
      <c r="IA11" s="329"/>
      <c r="IB11" s="329"/>
      <c r="IC11" s="329"/>
      <c r="ID11" s="329"/>
      <c r="IE11" s="329"/>
      <c r="IF11" s="329"/>
      <c r="IG11" s="329"/>
      <c r="IH11" s="329"/>
      <c r="II11" s="329"/>
      <c r="IJ11" s="329"/>
      <c r="IK11" s="329"/>
      <c r="IL11" s="329"/>
      <c r="IM11" s="329"/>
      <c r="IN11" s="329"/>
      <c r="IO11" s="329"/>
      <c r="IP11" s="329"/>
      <c r="IQ11" s="329"/>
      <c r="IR11" s="329"/>
      <c r="IS11" s="329"/>
      <c r="IT11" s="329"/>
      <c r="IU11" s="329"/>
      <c r="IV11" s="329"/>
    </row>
    <row r="12" spans="1:256" ht="12.6" customHeight="1" thickBot="1">
      <c r="A12" s="19">
        <v>10</v>
      </c>
      <c r="B12" s="20"/>
      <c r="C12" s="21" t="str">
        <f t="shared" ref="C12:G17" ca="1" si="0">IF($A12&lt;C$11,$B$4*OFFSET(C12,0,-1),IF($A12=C$11,$B$3*OFFSET(C12,1,-1),""))</f>
        <v/>
      </c>
      <c r="D12" s="21" t="str">
        <f t="shared" ca="1" si="0"/>
        <v/>
      </c>
      <c r="E12" s="21" t="str">
        <f t="shared" ca="1" si="0"/>
        <v/>
      </c>
      <c r="F12" s="21" t="str">
        <f t="shared" ca="1" si="0"/>
        <v/>
      </c>
      <c r="G12" s="21" t="str">
        <f t="shared" ca="1" si="0"/>
        <v/>
      </c>
      <c r="H12" s="20"/>
      <c r="I12" s="20"/>
      <c r="J12" s="20"/>
      <c r="K12" s="21" t="str">
        <f t="shared" ref="K12:L22" ca="1" si="1">IF($A12&lt;K$11,$B$4*OFFSET(K12,0,-1),IF($A12=K$11,$B$3*OFFSET(K12,1,-1),""))</f>
        <v/>
      </c>
      <c r="L12" s="20">
        <f t="shared" ca="1" si="1"/>
        <v>0.12968712300500007</v>
      </c>
      <c r="M12" s="9"/>
      <c r="N12" s="10"/>
      <c r="O12" s="10"/>
      <c r="P12" s="10"/>
      <c r="Q12" s="10"/>
    </row>
    <row r="13" spans="1:256" ht="12.6" customHeight="1">
      <c r="A13" s="19">
        <v>9</v>
      </c>
      <c r="B13" s="20"/>
      <c r="C13" s="21" t="str">
        <f t="shared" ca="1" si="0"/>
        <v/>
      </c>
      <c r="D13" s="21" t="str">
        <f t="shared" ca="1" si="0"/>
        <v/>
      </c>
      <c r="E13" s="21" t="str">
        <f t="shared" ca="1" si="0"/>
        <v/>
      </c>
      <c r="F13" s="21" t="str">
        <f t="shared" ca="1" si="0"/>
        <v/>
      </c>
      <c r="G13" s="21" t="str">
        <f t="shared" ca="1" si="0"/>
        <v/>
      </c>
      <c r="H13" s="20"/>
      <c r="I13" s="20"/>
      <c r="J13" s="20"/>
      <c r="K13" s="20">
        <f ca="1">IF($A13&lt;K$11,$B$4*OFFSET(K13,0,-1),IF($A13=K$11,$B$3*OFFSET(K13,1,-1),""))</f>
        <v>0.11789738455000007</v>
      </c>
      <c r="L13" s="20">
        <f t="shared" ca="1" si="1"/>
        <v>0.10610764609500006</v>
      </c>
      <c r="M13" s="12"/>
      <c r="N13" s="13"/>
      <c r="O13" s="13"/>
      <c r="P13" s="13"/>
      <c r="Q13" s="13"/>
    </row>
    <row r="14" spans="1:256" ht="12.6" customHeight="1">
      <c r="A14" s="19">
        <v>8</v>
      </c>
      <c r="B14" s="20"/>
      <c r="C14" s="21" t="str">
        <f t="shared" ca="1" si="0"/>
        <v/>
      </c>
      <c r="D14" s="21" t="str">
        <f t="shared" ca="1" si="0"/>
        <v/>
      </c>
      <c r="E14" s="21" t="str">
        <f t="shared" ca="1" si="0"/>
        <v/>
      </c>
      <c r="F14" s="21" t="str">
        <f t="shared" ca="1" si="0"/>
        <v/>
      </c>
      <c r="G14" s="21" t="str">
        <f t="shared" ca="1" si="0"/>
        <v/>
      </c>
      <c r="H14" s="20"/>
      <c r="I14" s="21" t="str">
        <f t="shared" ref="I14:J22" ca="1" si="2">IF($A14&lt;I$11,$B$4*OFFSET(I14,0,-1),IF($A14=I$11,$B$3*OFFSET(I14,1,-1),""))</f>
        <v/>
      </c>
      <c r="J14" s="20">
        <f t="shared" ca="1" si="2"/>
        <v>0.10717944050000006</v>
      </c>
      <c r="K14" s="20">
        <f t="shared" ca="1" si="1"/>
        <v>9.6461496450000059E-2</v>
      </c>
      <c r="L14" s="20">
        <f t="shared" ca="1" si="1"/>
        <v>8.6815346805000054E-2</v>
      </c>
      <c r="M14" s="9"/>
      <c r="N14" s="10"/>
      <c r="O14" s="10"/>
      <c r="P14" s="10"/>
      <c r="Q14" s="10"/>
    </row>
    <row r="15" spans="1:256" ht="12.6" customHeight="1">
      <c r="A15" s="19">
        <v>7</v>
      </c>
      <c r="B15" s="20"/>
      <c r="C15" s="21" t="str">
        <f t="shared" ca="1" si="0"/>
        <v/>
      </c>
      <c r="D15" s="21" t="str">
        <f t="shared" ca="1" si="0"/>
        <v/>
      </c>
      <c r="E15" s="21" t="str">
        <f t="shared" ca="1" si="0"/>
        <v/>
      </c>
      <c r="F15" s="21" t="str">
        <f t="shared" ca="1" si="0"/>
        <v/>
      </c>
      <c r="G15" s="21" t="str">
        <f t="shared" ca="1" si="0"/>
        <v/>
      </c>
      <c r="H15" s="21" t="str">
        <f t="shared" ref="H15:H22" ca="1" si="3">IF($A15&lt;H$11,$B$4*OFFSET(H15,0,-1),IF($A15=H$11,$B$3*OFFSET(H15,1,-1),""))</f>
        <v/>
      </c>
      <c r="I15" s="20">
        <f t="shared" ca="1" si="2"/>
        <v>9.7435855000000043E-2</v>
      </c>
      <c r="J15" s="20">
        <f t="shared" ca="1" si="2"/>
        <v>8.7692269500000045E-2</v>
      </c>
      <c r="K15" s="20">
        <f t="shared" ca="1" si="1"/>
        <v>7.8923042550000044E-2</v>
      </c>
      <c r="L15" s="20">
        <f t="shared" ca="1" si="1"/>
        <v>7.1030738295000048E-2</v>
      </c>
      <c r="M15" s="12"/>
      <c r="N15" s="13"/>
      <c r="O15" s="13"/>
      <c r="P15" s="13"/>
      <c r="Q15" s="13"/>
    </row>
    <row r="16" spans="1:256" ht="12.6" customHeight="1">
      <c r="A16" s="19">
        <v>6</v>
      </c>
      <c r="B16" s="20"/>
      <c r="C16" s="21" t="str">
        <f t="shared" ca="1" si="0"/>
        <v/>
      </c>
      <c r="D16" s="21" t="str">
        <f t="shared" ca="1" si="0"/>
        <v/>
      </c>
      <c r="E16" s="21" t="str">
        <f t="shared" ca="1" si="0"/>
        <v/>
      </c>
      <c r="F16" s="21" t="str">
        <f t="shared" ca="1" si="0"/>
        <v/>
      </c>
      <c r="G16" s="21" t="str">
        <f t="shared" ca="1" si="0"/>
        <v/>
      </c>
      <c r="H16" s="20">
        <f t="shared" ca="1" si="3"/>
        <v>8.8578050000000033E-2</v>
      </c>
      <c r="I16" s="20">
        <f t="shared" ca="1" si="2"/>
        <v>7.9720245000000037E-2</v>
      </c>
      <c r="J16" s="20">
        <f t="shared" ca="1" si="2"/>
        <v>7.1748220500000029E-2</v>
      </c>
      <c r="K16" s="20">
        <f t="shared" ca="1" si="1"/>
        <v>6.4573398450000027E-2</v>
      </c>
      <c r="L16" s="20">
        <f t="shared" ca="1" si="1"/>
        <v>5.8116058605000027E-2</v>
      </c>
      <c r="M16" s="9"/>
      <c r="N16" s="10"/>
      <c r="O16" s="10"/>
      <c r="P16" s="10"/>
      <c r="Q16" s="10"/>
    </row>
    <row r="17" spans="1:256" ht="13.5" customHeight="1">
      <c r="A17" s="19">
        <v>5</v>
      </c>
      <c r="B17" s="20"/>
      <c r="C17" s="21" t="str">
        <f t="shared" ca="1" si="0"/>
        <v/>
      </c>
      <c r="D17" s="21" t="str">
        <f t="shared" ca="1" si="0"/>
        <v/>
      </c>
      <c r="E17" s="21" t="str">
        <f t="shared" ca="1" si="0"/>
        <v/>
      </c>
      <c r="F17" s="21" t="str">
        <f t="shared" ca="1" si="0"/>
        <v/>
      </c>
      <c r="G17" s="20">
        <f t="shared" ca="1" si="0"/>
        <v>8.0525500000000028E-2</v>
      </c>
      <c r="H17" s="20">
        <f t="shared" ca="1" si="3"/>
        <v>7.2472950000000022E-2</v>
      </c>
      <c r="I17" s="20">
        <f t="shared" ca="1" si="2"/>
        <v>6.5225655000000021E-2</v>
      </c>
      <c r="J17" s="20">
        <f t="shared" ca="1" si="2"/>
        <v>5.8703089500000021E-2</v>
      </c>
      <c r="K17" s="20">
        <f t="shared" ca="1" si="1"/>
        <v>5.2832780550000021E-2</v>
      </c>
      <c r="L17" s="20">
        <f t="shared" ca="1" si="1"/>
        <v>4.7549502495000021E-2</v>
      </c>
      <c r="M17" s="12"/>
      <c r="N17" s="13"/>
      <c r="O17" s="13"/>
      <c r="P17" s="13"/>
      <c r="Q17" s="13"/>
    </row>
    <row r="18" spans="1:256" ht="12.6" customHeight="1">
      <c r="A18" s="22">
        <v>4</v>
      </c>
      <c r="B18" s="18"/>
      <c r="C18" s="18"/>
      <c r="D18" s="21" t="str">
        <f t="shared" ref="D18:G22" ca="1" si="4">IF($A18&lt;D$11,$B$4*OFFSET(D18,0,-1),IF($A18=D$11,$B$3*OFFSET(D18,1,-1),""))</f>
        <v/>
      </c>
      <c r="E18" s="21" t="str">
        <f t="shared" ca="1" si="4"/>
        <v/>
      </c>
      <c r="F18" s="20">
        <f t="shared" ca="1" si="4"/>
        <v>7.320500000000002E-2</v>
      </c>
      <c r="G18" s="20">
        <f t="shared" ca="1" si="4"/>
        <v>6.5884500000000026E-2</v>
      </c>
      <c r="H18" s="20">
        <f t="shared" ca="1" si="3"/>
        <v>5.9296050000000024E-2</v>
      </c>
      <c r="I18" s="20">
        <f t="shared" ca="1" si="2"/>
        <v>5.3366445000000019E-2</v>
      </c>
      <c r="J18" s="20">
        <f t="shared" ca="1" si="2"/>
        <v>4.8029800500000018E-2</v>
      </c>
      <c r="K18" s="20">
        <f t="shared" ca="1" si="1"/>
        <v>4.3226820450000016E-2</v>
      </c>
      <c r="L18" s="20">
        <f t="shared" ca="1" si="1"/>
        <v>3.8904138405000017E-2</v>
      </c>
      <c r="M18" s="9"/>
      <c r="N18" s="23"/>
      <c r="O18" s="10"/>
      <c r="P18" s="10"/>
      <c r="Q18" s="10"/>
    </row>
    <row r="19" spans="1:256" ht="12.6" customHeight="1">
      <c r="A19" s="22">
        <v>3</v>
      </c>
      <c r="B19" s="18"/>
      <c r="C19" s="18"/>
      <c r="D19" s="21" t="str">
        <f t="shared" ca="1" si="4"/>
        <v/>
      </c>
      <c r="E19" s="20">
        <f t="shared" ca="1" si="4"/>
        <v>6.6550000000000012E-2</v>
      </c>
      <c r="F19" s="20">
        <f t="shared" ca="1" si="4"/>
        <v>5.9895000000000011E-2</v>
      </c>
      <c r="G19" s="20">
        <f t="shared" ca="1" si="4"/>
        <v>5.3905500000000009E-2</v>
      </c>
      <c r="H19" s="20">
        <f t="shared" ca="1" si="3"/>
        <v>4.8514950000000008E-2</v>
      </c>
      <c r="I19" s="20">
        <f t="shared" ca="1" si="2"/>
        <v>4.3663455000000011E-2</v>
      </c>
      <c r="J19" s="20">
        <f t="shared" ca="1" si="2"/>
        <v>3.929710950000001E-2</v>
      </c>
      <c r="K19" s="20">
        <f t="shared" ca="1" si="1"/>
        <v>3.5367398550000012E-2</v>
      </c>
      <c r="L19" s="20">
        <f t="shared" ca="1" si="1"/>
        <v>3.1830658695000014E-2</v>
      </c>
      <c r="M19" s="24"/>
      <c r="N19" s="25"/>
      <c r="O19" s="13"/>
      <c r="P19" s="13"/>
      <c r="Q19" s="13"/>
    </row>
    <row r="20" spans="1:256" ht="12.6" customHeight="1">
      <c r="A20" s="22">
        <v>2</v>
      </c>
      <c r="B20" s="18"/>
      <c r="C20" s="26"/>
      <c r="D20" s="20">
        <f t="shared" ca="1" si="4"/>
        <v>6.0500000000000012E-2</v>
      </c>
      <c r="E20" s="20">
        <f t="shared" ca="1" si="4"/>
        <v>5.4450000000000012E-2</v>
      </c>
      <c r="F20" s="20">
        <f t="shared" ca="1" si="4"/>
        <v>4.9005000000000014E-2</v>
      </c>
      <c r="G20" s="20">
        <f t="shared" ca="1" si="4"/>
        <v>4.4104500000000012E-2</v>
      </c>
      <c r="H20" s="20">
        <f t="shared" ca="1" si="3"/>
        <v>3.9694050000000008E-2</v>
      </c>
      <c r="I20" s="20">
        <f t="shared" ca="1" si="2"/>
        <v>3.5724645000000006E-2</v>
      </c>
      <c r="J20" s="20">
        <f t="shared" ca="1" si="2"/>
        <v>3.2152180500000009E-2</v>
      </c>
      <c r="K20" s="20">
        <f t="shared" ca="1" si="1"/>
        <v>2.893696245000001E-2</v>
      </c>
      <c r="L20" s="20">
        <f t="shared" ca="1" si="1"/>
        <v>2.6043266205000009E-2</v>
      </c>
      <c r="M20" s="27"/>
      <c r="N20" s="23"/>
      <c r="O20" s="10"/>
      <c r="P20" s="10"/>
      <c r="Q20" s="10"/>
    </row>
    <row r="21" spans="1:256" ht="12.6" customHeight="1">
      <c r="A21" s="22">
        <v>1</v>
      </c>
      <c r="B21" s="18"/>
      <c r="C21" s="20">
        <f ca="1">IF($A21&lt;C$11,$B$4*OFFSET(C21,0,-1),IF($A21=C$11,$B$3*OFFSET(C21,1,-1),""))</f>
        <v>5.5000000000000007E-2</v>
      </c>
      <c r="D21" s="20">
        <f t="shared" ca="1" si="4"/>
        <v>4.9500000000000009E-2</v>
      </c>
      <c r="E21" s="20">
        <f t="shared" ca="1" si="4"/>
        <v>4.4550000000000006E-2</v>
      </c>
      <c r="F21" s="20">
        <f t="shared" ca="1" si="4"/>
        <v>4.0095000000000006E-2</v>
      </c>
      <c r="G21" s="20">
        <f t="shared" ca="1" si="4"/>
        <v>3.6085500000000006E-2</v>
      </c>
      <c r="H21" s="20">
        <f t="shared" ca="1" si="3"/>
        <v>3.2476950000000004E-2</v>
      </c>
      <c r="I21" s="20">
        <f t="shared" ca="1" si="2"/>
        <v>2.9229255000000006E-2</v>
      </c>
      <c r="J21" s="20">
        <f t="shared" ca="1" si="2"/>
        <v>2.6306329500000006E-2</v>
      </c>
      <c r="K21" s="20">
        <f t="shared" ca="1" si="1"/>
        <v>2.3675696550000007E-2</v>
      </c>
      <c r="L21" s="20">
        <f t="shared" ca="1" si="1"/>
        <v>2.1308126895000008E-2</v>
      </c>
      <c r="M21" s="12"/>
      <c r="N21" s="13"/>
      <c r="O21" s="13"/>
      <c r="P21" s="13"/>
      <c r="Q21" s="13"/>
    </row>
    <row r="22" spans="1:256" ht="12.6" customHeight="1" thickBot="1">
      <c r="A22" s="22">
        <v>0</v>
      </c>
      <c r="B22" s="20">
        <f>$B$2</f>
        <v>0.05</v>
      </c>
      <c r="C22" s="20">
        <f ca="1">IF($A22&lt;C$11,$B$4*OFFSET(C22,0,-1),IF($A22=C$11,$B$3*OFFSET(C22,1,-1),""))</f>
        <v>4.5000000000000005E-2</v>
      </c>
      <c r="D22" s="20">
        <f t="shared" ca="1" si="4"/>
        <v>4.0500000000000008E-2</v>
      </c>
      <c r="E22" s="20">
        <f t="shared" ca="1" si="4"/>
        <v>3.645000000000001E-2</v>
      </c>
      <c r="F22" s="20">
        <f t="shared" ca="1" si="4"/>
        <v>3.2805000000000008E-2</v>
      </c>
      <c r="G22" s="20">
        <f t="shared" ca="1" si="4"/>
        <v>2.9524500000000009E-2</v>
      </c>
      <c r="H22" s="20">
        <f t="shared" ca="1" si="3"/>
        <v>2.657205000000001E-2</v>
      </c>
      <c r="I22" s="20">
        <f t="shared" ca="1" si="2"/>
        <v>2.3914845000000011E-2</v>
      </c>
      <c r="J22" s="20">
        <f t="shared" ca="1" si="2"/>
        <v>2.1523360500000012E-2</v>
      </c>
      <c r="K22" s="20">
        <f t="shared" ca="1" si="1"/>
        <v>1.937102445000001E-2</v>
      </c>
      <c r="L22" s="20">
        <f t="shared" ca="1" si="1"/>
        <v>1.7433922005000008E-2</v>
      </c>
      <c r="M22" s="9"/>
      <c r="N22" s="10"/>
      <c r="O22" s="10"/>
      <c r="P22" s="10"/>
      <c r="Q22" s="10"/>
    </row>
    <row r="23" spans="1:256" ht="12" customHeight="1">
      <c r="A23" s="254"/>
      <c r="B23" s="255" t="s">
        <v>7</v>
      </c>
      <c r="C23" s="256"/>
      <c r="D23" s="256"/>
      <c r="E23" s="256"/>
      <c r="F23" s="256"/>
      <c r="G23" s="256"/>
      <c r="H23" s="254"/>
      <c r="I23" s="254"/>
      <c r="J23" s="254"/>
      <c r="K23" s="254"/>
      <c r="L23" s="254"/>
      <c r="M23" s="257"/>
      <c r="N23" s="13"/>
      <c r="O23" s="13"/>
      <c r="P23" s="13"/>
      <c r="Q23" s="13"/>
    </row>
    <row r="24" spans="1:256" ht="12" customHeight="1">
      <c r="A24" s="280" t="s">
        <v>58</v>
      </c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13"/>
      <c r="O24" s="13"/>
      <c r="P24" s="13"/>
      <c r="Q24" s="13"/>
    </row>
    <row r="25" spans="1:256" s="330" customFormat="1" ht="12" customHeight="1">
      <c r="A25" s="323"/>
      <c r="B25" s="324"/>
      <c r="C25" s="325">
        <v>0</v>
      </c>
      <c r="D25" s="325">
        <v>1</v>
      </c>
      <c r="E25" s="325">
        <v>2</v>
      </c>
      <c r="F25" s="325">
        <v>3</v>
      </c>
      <c r="G25" s="325">
        <v>4</v>
      </c>
      <c r="H25" s="323">
        <v>5</v>
      </c>
      <c r="I25" s="323">
        <v>6</v>
      </c>
      <c r="J25" s="323">
        <v>7</v>
      </c>
      <c r="K25" s="323">
        <v>8</v>
      </c>
      <c r="L25" s="323">
        <v>9</v>
      </c>
      <c r="M25" s="323">
        <v>10</v>
      </c>
      <c r="N25" s="326"/>
      <c r="O25" s="327"/>
      <c r="P25" s="328"/>
      <c r="Q25" s="328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329"/>
      <c r="AJ25" s="329"/>
      <c r="AK25" s="329"/>
      <c r="AL25" s="329"/>
      <c r="AM25" s="329"/>
      <c r="AN25" s="329"/>
      <c r="AO25" s="329"/>
      <c r="AP25" s="329"/>
      <c r="AQ25" s="329"/>
      <c r="AR25" s="329"/>
      <c r="AS25" s="329"/>
      <c r="AT25" s="329"/>
      <c r="AU25" s="329"/>
      <c r="AV25" s="329"/>
      <c r="AW25" s="329"/>
      <c r="AX25" s="329"/>
      <c r="AY25" s="329"/>
      <c r="AZ25" s="329"/>
      <c r="BA25" s="329"/>
      <c r="BB25" s="329"/>
      <c r="BC25" s="329"/>
      <c r="BD25" s="329"/>
      <c r="BE25" s="329"/>
      <c r="BF25" s="329"/>
      <c r="BG25" s="329"/>
      <c r="BH25" s="329"/>
      <c r="BI25" s="329"/>
      <c r="BJ25" s="329"/>
      <c r="BK25" s="329"/>
      <c r="BL25" s="329"/>
      <c r="BM25" s="329"/>
      <c r="BN25" s="329"/>
      <c r="BO25" s="329"/>
      <c r="BP25" s="329"/>
      <c r="BQ25" s="329"/>
      <c r="BR25" s="329"/>
      <c r="BS25" s="329"/>
      <c r="BT25" s="329"/>
      <c r="BU25" s="329"/>
      <c r="BV25" s="329"/>
      <c r="BW25" s="329"/>
      <c r="BX25" s="329"/>
      <c r="BY25" s="329"/>
      <c r="BZ25" s="329"/>
      <c r="CA25" s="329"/>
      <c r="CB25" s="329"/>
      <c r="CC25" s="329"/>
      <c r="CD25" s="329"/>
      <c r="CE25" s="329"/>
      <c r="CF25" s="329"/>
      <c r="CG25" s="329"/>
      <c r="CH25" s="329"/>
      <c r="CI25" s="329"/>
      <c r="CJ25" s="329"/>
      <c r="CK25" s="329"/>
      <c r="CL25" s="329"/>
      <c r="CM25" s="329"/>
      <c r="CN25" s="329"/>
      <c r="CO25" s="329"/>
      <c r="CP25" s="329"/>
      <c r="CQ25" s="329"/>
      <c r="CR25" s="329"/>
      <c r="CS25" s="329"/>
      <c r="CT25" s="329"/>
      <c r="CU25" s="329"/>
      <c r="CV25" s="329"/>
      <c r="CW25" s="329"/>
      <c r="CX25" s="329"/>
      <c r="CY25" s="329"/>
      <c r="CZ25" s="329"/>
      <c r="DA25" s="329"/>
      <c r="DB25" s="329"/>
      <c r="DC25" s="329"/>
      <c r="DD25" s="329"/>
      <c r="DE25" s="329"/>
      <c r="DF25" s="329"/>
      <c r="DG25" s="329"/>
      <c r="DH25" s="329"/>
      <c r="DI25" s="329"/>
      <c r="DJ25" s="329"/>
      <c r="DK25" s="329"/>
      <c r="DL25" s="329"/>
      <c r="DM25" s="329"/>
      <c r="DN25" s="329"/>
      <c r="DO25" s="329"/>
      <c r="DP25" s="329"/>
      <c r="DQ25" s="329"/>
      <c r="DR25" s="329"/>
      <c r="DS25" s="329"/>
      <c r="DT25" s="329"/>
      <c r="DU25" s="329"/>
      <c r="DV25" s="329"/>
      <c r="DW25" s="329"/>
      <c r="DX25" s="329"/>
      <c r="DY25" s="329"/>
      <c r="DZ25" s="329"/>
      <c r="EA25" s="329"/>
      <c r="EB25" s="329"/>
      <c r="EC25" s="329"/>
      <c r="ED25" s="329"/>
      <c r="EE25" s="329"/>
      <c r="EF25" s="329"/>
      <c r="EG25" s="329"/>
      <c r="EH25" s="329"/>
      <c r="EI25" s="329"/>
      <c r="EJ25" s="329"/>
      <c r="EK25" s="329"/>
      <c r="EL25" s="329"/>
      <c r="EM25" s="329"/>
      <c r="EN25" s="329"/>
      <c r="EO25" s="329"/>
      <c r="EP25" s="329"/>
      <c r="EQ25" s="329"/>
      <c r="ER25" s="329"/>
      <c r="ES25" s="329"/>
      <c r="ET25" s="329"/>
      <c r="EU25" s="329"/>
      <c r="EV25" s="329"/>
      <c r="EW25" s="329"/>
      <c r="EX25" s="329"/>
      <c r="EY25" s="329"/>
      <c r="EZ25" s="329"/>
      <c r="FA25" s="329"/>
      <c r="FB25" s="329"/>
      <c r="FC25" s="329"/>
      <c r="FD25" s="329"/>
      <c r="FE25" s="329"/>
      <c r="FF25" s="329"/>
      <c r="FG25" s="329"/>
      <c r="FH25" s="329"/>
      <c r="FI25" s="329"/>
      <c r="FJ25" s="329"/>
      <c r="FK25" s="329"/>
      <c r="FL25" s="329"/>
      <c r="FM25" s="329"/>
      <c r="FN25" s="329"/>
      <c r="FO25" s="329"/>
      <c r="FP25" s="329"/>
      <c r="FQ25" s="329"/>
      <c r="FR25" s="329"/>
      <c r="FS25" s="329"/>
      <c r="FT25" s="329"/>
      <c r="FU25" s="329"/>
      <c r="FV25" s="329"/>
      <c r="FW25" s="329"/>
      <c r="FX25" s="329"/>
      <c r="FY25" s="329"/>
      <c r="FZ25" s="329"/>
      <c r="GA25" s="329"/>
      <c r="GB25" s="329"/>
      <c r="GC25" s="329"/>
      <c r="GD25" s="329"/>
      <c r="GE25" s="329"/>
      <c r="GF25" s="329"/>
      <c r="GG25" s="329"/>
      <c r="GH25" s="329"/>
      <c r="GI25" s="329"/>
      <c r="GJ25" s="329"/>
      <c r="GK25" s="329"/>
      <c r="GL25" s="329"/>
      <c r="GM25" s="329"/>
      <c r="GN25" s="329"/>
      <c r="GO25" s="329"/>
      <c r="GP25" s="329"/>
      <c r="GQ25" s="329"/>
      <c r="GR25" s="329"/>
      <c r="GS25" s="329"/>
      <c r="GT25" s="329"/>
      <c r="GU25" s="329"/>
      <c r="GV25" s="329"/>
      <c r="GW25" s="329"/>
      <c r="GX25" s="329"/>
      <c r="GY25" s="329"/>
      <c r="GZ25" s="329"/>
      <c r="HA25" s="329"/>
      <c r="HB25" s="329"/>
      <c r="HC25" s="329"/>
      <c r="HD25" s="329"/>
      <c r="HE25" s="329"/>
      <c r="HF25" s="329"/>
      <c r="HG25" s="329"/>
      <c r="HH25" s="329"/>
      <c r="HI25" s="329"/>
      <c r="HJ25" s="329"/>
      <c r="HK25" s="329"/>
      <c r="HL25" s="329"/>
      <c r="HM25" s="329"/>
      <c r="HN25" s="329"/>
      <c r="HO25" s="329"/>
      <c r="HP25" s="329"/>
      <c r="HQ25" s="329"/>
      <c r="HR25" s="329"/>
      <c r="HS25" s="329"/>
      <c r="HT25" s="329"/>
      <c r="HU25" s="329"/>
      <c r="HV25" s="329"/>
      <c r="HW25" s="329"/>
      <c r="HX25" s="329"/>
      <c r="HY25" s="329"/>
      <c r="HZ25" s="329"/>
      <c r="IA25" s="329"/>
      <c r="IB25" s="329"/>
      <c r="IC25" s="329"/>
      <c r="ID25" s="329"/>
      <c r="IE25" s="329"/>
      <c r="IF25" s="329"/>
      <c r="IG25" s="329"/>
      <c r="IH25" s="329"/>
      <c r="II25" s="329"/>
      <c r="IJ25" s="329"/>
      <c r="IK25" s="329"/>
      <c r="IL25" s="329"/>
      <c r="IM25" s="329"/>
      <c r="IN25" s="329"/>
      <c r="IO25" s="329"/>
      <c r="IP25" s="329"/>
      <c r="IQ25" s="329"/>
      <c r="IR25" s="329"/>
      <c r="IS25" s="329"/>
      <c r="IT25" s="329"/>
      <c r="IU25" s="329"/>
      <c r="IV25" s="329"/>
    </row>
    <row r="26" spans="1:256" ht="12" customHeight="1">
      <c r="A26" s="281">
        <v>10</v>
      </c>
      <c r="B26" s="282"/>
      <c r="C26" s="283"/>
      <c r="D26" s="283"/>
      <c r="E26" s="283"/>
      <c r="F26" s="283"/>
      <c r="G26" s="283"/>
      <c r="H26" s="281"/>
      <c r="I26" s="281"/>
      <c r="J26" s="281"/>
      <c r="K26" s="281"/>
      <c r="L26" s="281"/>
      <c r="M26" s="335">
        <f>$B$7*($B$8^(M$25- $A26/2))</f>
        <v>1.0510100501E-2</v>
      </c>
      <c r="N26" s="261"/>
      <c r="O26" s="13"/>
      <c r="P26" s="13"/>
      <c r="Q26" s="13"/>
    </row>
    <row r="27" spans="1:256" ht="12" customHeight="1">
      <c r="A27" s="281">
        <v>9</v>
      </c>
      <c r="B27" s="282"/>
      <c r="C27" s="283"/>
      <c r="D27" s="283"/>
      <c r="E27" s="283"/>
      <c r="F27" s="283"/>
      <c r="G27" s="283"/>
      <c r="H27" s="281"/>
      <c r="I27" s="281"/>
      <c r="J27" s="281"/>
      <c r="K27" s="281"/>
      <c r="L27" s="335">
        <f t="shared" ref="C27:M36" si="5">$B$7*($B$8^(L$25- $A27/2))</f>
        <v>1.045794087133964E-2</v>
      </c>
      <c r="M27" s="335">
        <f t="shared" si="5"/>
        <v>1.0562520280053037E-2</v>
      </c>
      <c r="N27" s="261"/>
      <c r="O27" s="13"/>
      <c r="P27" s="13"/>
      <c r="Q27" s="13"/>
    </row>
    <row r="28" spans="1:256" ht="12" customHeight="1">
      <c r="A28" s="281">
        <v>8</v>
      </c>
      <c r="B28" s="282"/>
      <c r="C28" s="283"/>
      <c r="D28" s="283"/>
      <c r="E28" s="283"/>
      <c r="F28" s="283"/>
      <c r="G28" s="283"/>
      <c r="H28" s="281"/>
      <c r="I28" s="281"/>
      <c r="J28" s="281"/>
      <c r="K28" s="335">
        <f t="shared" si="5"/>
        <v>1.04060401E-2</v>
      </c>
      <c r="L28" s="335">
        <f t="shared" si="5"/>
        <v>1.0510100501E-2</v>
      </c>
      <c r="M28" s="335">
        <f t="shared" si="5"/>
        <v>1.0615201506010001E-2</v>
      </c>
      <c r="N28" s="261"/>
      <c r="O28" s="13"/>
      <c r="P28" s="13"/>
      <c r="Q28" s="13"/>
    </row>
    <row r="29" spans="1:256" ht="12" customHeight="1">
      <c r="A29" s="281">
        <v>7</v>
      </c>
      <c r="B29" s="282"/>
      <c r="C29" s="283"/>
      <c r="D29" s="283"/>
      <c r="E29" s="283"/>
      <c r="F29" s="283"/>
      <c r="G29" s="283"/>
      <c r="H29" s="281"/>
      <c r="I29" s="281"/>
      <c r="J29" s="335">
        <f t="shared" si="5"/>
        <v>1.0354396902316473E-2</v>
      </c>
      <c r="K29" s="335">
        <f t="shared" si="5"/>
        <v>1.045794087133964E-2</v>
      </c>
      <c r="L29" s="335">
        <f t="shared" si="5"/>
        <v>1.0562520280053037E-2</v>
      </c>
      <c r="M29" s="335">
        <f t="shared" si="5"/>
        <v>1.0668145482853567E-2</v>
      </c>
      <c r="N29" s="261"/>
      <c r="O29" s="13"/>
      <c r="P29" s="13"/>
      <c r="Q29" s="13"/>
    </row>
    <row r="30" spans="1:256" ht="12" customHeight="1">
      <c r="A30" s="281">
        <v>6</v>
      </c>
      <c r="B30" s="282"/>
      <c r="C30" s="283"/>
      <c r="D30" s="283"/>
      <c r="E30" s="283"/>
      <c r="F30" s="283"/>
      <c r="G30" s="283"/>
      <c r="H30" s="281"/>
      <c r="I30" s="335">
        <f t="shared" si="5"/>
        <v>1.030301E-2</v>
      </c>
      <c r="J30" s="335">
        <f t="shared" si="5"/>
        <v>1.04060401E-2</v>
      </c>
      <c r="K30" s="335">
        <f t="shared" si="5"/>
        <v>1.0510100501E-2</v>
      </c>
      <c r="L30" s="335">
        <f t="shared" si="5"/>
        <v>1.0615201506010001E-2</v>
      </c>
      <c r="M30" s="335">
        <f t="shared" si="5"/>
        <v>1.0721353521070098E-2</v>
      </c>
      <c r="N30" s="261"/>
      <c r="O30" s="13"/>
      <c r="P30" s="13"/>
      <c r="Q30" s="13"/>
    </row>
    <row r="31" spans="1:256" ht="12" customHeight="1">
      <c r="A31" s="281">
        <v>5</v>
      </c>
      <c r="B31" s="282"/>
      <c r="C31" s="283"/>
      <c r="D31" s="283"/>
      <c r="E31" s="283"/>
      <c r="F31" s="283"/>
      <c r="G31" s="283"/>
      <c r="H31" s="335">
        <f t="shared" si="5"/>
        <v>1.025187812110542E-2</v>
      </c>
      <c r="I31" s="335">
        <f t="shared" si="5"/>
        <v>1.0354396902316473E-2</v>
      </c>
      <c r="J31" s="335">
        <f t="shared" si="5"/>
        <v>1.045794087133964E-2</v>
      </c>
      <c r="K31" s="335">
        <f t="shared" si="5"/>
        <v>1.0562520280053037E-2</v>
      </c>
      <c r="L31" s="335">
        <f t="shared" si="5"/>
        <v>1.0668145482853567E-2</v>
      </c>
      <c r="M31" s="335">
        <f t="shared" si="5"/>
        <v>1.0774826937682103E-2</v>
      </c>
      <c r="N31" s="261"/>
      <c r="O31" s="13"/>
      <c r="P31" s="13"/>
      <c r="Q31" s="13"/>
    </row>
    <row r="32" spans="1:256" ht="12" customHeight="1">
      <c r="A32" s="281">
        <v>4</v>
      </c>
      <c r="B32" s="282"/>
      <c r="C32" s="283"/>
      <c r="D32" s="283"/>
      <c r="E32" s="283"/>
      <c r="F32" s="283"/>
      <c r="G32" s="335">
        <f t="shared" si="5"/>
        <v>1.0201E-2</v>
      </c>
      <c r="H32" s="335">
        <f t="shared" si="5"/>
        <v>1.030301E-2</v>
      </c>
      <c r="I32" s="335">
        <f t="shared" si="5"/>
        <v>1.04060401E-2</v>
      </c>
      <c r="J32" s="335">
        <f t="shared" si="5"/>
        <v>1.0510100501E-2</v>
      </c>
      <c r="K32" s="335">
        <f t="shared" si="5"/>
        <v>1.0615201506010001E-2</v>
      </c>
      <c r="L32" s="335">
        <f t="shared" si="5"/>
        <v>1.0721353521070098E-2</v>
      </c>
      <c r="M32" s="335">
        <f t="shared" si="5"/>
        <v>1.0828567056280802E-2</v>
      </c>
      <c r="N32" s="261"/>
      <c r="O32" s="13"/>
      <c r="P32" s="13"/>
      <c r="Q32" s="13"/>
    </row>
    <row r="33" spans="1:17" ht="12" customHeight="1">
      <c r="A33" s="281">
        <v>3</v>
      </c>
      <c r="B33" s="282"/>
      <c r="C33" s="283"/>
      <c r="D33" s="283"/>
      <c r="E33" s="283"/>
      <c r="F33" s="335">
        <f t="shared" si="5"/>
        <v>1.0150374377332098E-2</v>
      </c>
      <c r="G33" s="335">
        <f t="shared" si="5"/>
        <v>1.025187812110542E-2</v>
      </c>
      <c r="H33" s="335">
        <f t="shared" si="5"/>
        <v>1.0354396902316473E-2</v>
      </c>
      <c r="I33" s="335">
        <f t="shared" si="5"/>
        <v>1.045794087133964E-2</v>
      </c>
      <c r="J33" s="335">
        <f t="shared" si="5"/>
        <v>1.0562520280053037E-2</v>
      </c>
      <c r="K33" s="335">
        <f t="shared" si="5"/>
        <v>1.0668145482853567E-2</v>
      </c>
      <c r="L33" s="335">
        <f t="shared" si="5"/>
        <v>1.0774826937682103E-2</v>
      </c>
      <c r="M33" s="335">
        <f t="shared" si="5"/>
        <v>1.0882575207058924E-2</v>
      </c>
      <c r="N33" s="261"/>
      <c r="O33" s="13"/>
      <c r="P33" s="13"/>
      <c r="Q33" s="13"/>
    </row>
    <row r="34" spans="1:17" ht="12" customHeight="1">
      <c r="A34" s="281">
        <v>2</v>
      </c>
      <c r="B34" s="282"/>
      <c r="C34" s="283"/>
      <c r="D34" s="283"/>
      <c r="E34" s="335">
        <f t="shared" si="5"/>
        <v>1.01E-2</v>
      </c>
      <c r="F34" s="335">
        <f t="shared" si="5"/>
        <v>1.0201E-2</v>
      </c>
      <c r="G34" s="335">
        <f t="shared" si="5"/>
        <v>1.030301E-2</v>
      </c>
      <c r="H34" s="335">
        <f t="shared" si="5"/>
        <v>1.04060401E-2</v>
      </c>
      <c r="I34" s="335">
        <f t="shared" si="5"/>
        <v>1.0510100501E-2</v>
      </c>
      <c r="J34" s="335">
        <f t="shared" si="5"/>
        <v>1.0615201506010001E-2</v>
      </c>
      <c r="K34" s="335">
        <f t="shared" si="5"/>
        <v>1.0721353521070098E-2</v>
      </c>
      <c r="L34" s="335">
        <f t="shared" si="5"/>
        <v>1.0828567056280802E-2</v>
      </c>
      <c r="M34" s="335">
        <f t="shared" si="5"/>
        <v>1.0936852726843612E-2</v>
      </c>
      <c r="N34" s="261"/>
      <c r="O34" s="13"/>
      <c r="P34" s="13"/>
      <c r="Q34" s="13"/>
    </row>
    <row r="35" spans="1:17" ht="12" customHeight="1">
      <c r="A35" s="281">
        <v>1</v>
      </c>
      <c r="B35" s="282"/>
      <c r="C35" s="283"/>
      <c r="D35" s="335">
        <f t="shared" si="5"/>
        <v>1.0049875621120889E-2</v>
      </c>
      <c r="E35" s="335">
        <f t="shared" si="5"/>
        <v>1.0150374377332098E-2</v>
      </c>
      <c r="F35" s="335">
        <f t="shared" si="5"/>
        <v>1.025187812110542E-2</v>
      </c>
      <c r="G35" s="335">
        <f t="shared" si="5"/>
        <v>1.0354396902316473E-2</v>
      </c>
      <c r="H35" s="335">
        <f t="shared" si="5"/>
        <v>1.045794087133964E-2</v>
      </c>
      <c r="I35" s="335">
        <f t="shared" si="5"/>
        <v>1.0562520280053037E-2</v>
      </c>
      <c r="J35" s="335">
        <f t="shared" si="5"/>
        <v>1.0668145482853567E-2</v>
      </c>
      <c r="K35" s="335">
        <f t="shared" si="5"/>
        <v>1.0774826937682103E-2</v>
      </c>
      <c r="L35" s="335">
        <f t="shared" si="5"/>
        <v>1.0882575207058924E-2</v>
      </c>
      <c r="M35" s="335">
        <f t="shared" si="5"/>
        <v>1.0991400959129514E-2</v>
      </c>
      <c r="N35" s="261"/>
      <c r="O35" s="13"/>
      <c r="P35" s="13"/>
      <c r="Q35" s="13"/>
    </row>
    <row r="36" spans="1:17" ht="12.6" customHeight="1">
      <c r="A36" s="281">
        <v>0</v>
      </c>
      <c r="B36" s="282"/>
      <c r="C36" s="335">
        <f t="shared" si="5"/>
        <v>0.01</v>
      </c>
      <c r="D36" s="335">
        <f t="shared" si="5"/>
        <v>1.01E-2</v>
      </c>
      <c r="E36" s="335">
        <f t="shared" si="5"/>
        <v>1.0201E-2</v>
      </c>
      <c r="F36" s="335">
        <f t="shared" si="5"/>
        <v>1.030301E-2</v>
      </c>
      <c r="G36" s="335">
        <f t="shared" si="5"/>
        <v>1.04060401E-2</v>
      </c>
      <c r="H36" s="335">
        <f t="shared" si="5"/>
        <v>1.0510100501E-2</v>
      </c>
      <c r="I36" s="335">
        <f t="shared" si="5"/>
        <v>1.0615201506010001E-2</v>
      </c>
      <c r="J36" s="335">
        <f t="shared" si="5"/>
        <v>1.0721353521070098E-2</v>
      </c>
      <c r="K36" s="335">
        <f t="shared" si="5"/>
        <v>1.0828567056280802E-2</v>
      </c>
      <c r="L36" s="335">
        <f t="shared" si="5"/>
        <v>1.0936852726843612E-2</v>
      </c>
      <c r="M36" s="335">
        <f t="shared" si="5"/>
        <v>1.1046221254112048E-2</v>
      </c>
      <c r="N36" s="253"/>
      <c r="O36" s="10"/>
      <c r="P36" s="10"/>
      <c r="Q36" s="10"/>
    </row>
    <row r="37" spans="1:17" ht="12.6" customHeight="1">
      <c r="A37" s="273"/>
      <c r="B37" s="274"/>
      <c r="C37" s="275"/>
      <c r="D37" s="272"/>
      <c r="E37" s="272"/>
      <c r="F37" s="272"/>
      <c r="G37" s="272"/>
      <c r="H37" s="270"/>
      <c r="I37" s="270"/>
      <c r="J37" s="270"/>
      <c r="K37" s="270"/>
      <c r="L37" s="270"/>
      <c r="M37" s="270"/>
      <c r="N37" s="253"/>
      <c r="O37" s="10"/>
      <c r="P37" s="10"/>
      <c r="Q37" s="10"/>
    </row>
    <row r="38" spans="1:17" ht="12.6" customHeight="1">
      <c r="A38" s="278"/>
      <c r="B38" s="277" t="s">
        <v>59</v>
      </c>
      <c r="C38" s="276"/>
      <c r="D38" s="279"/>
      <c r="E38" s="275"/>
      <c r="F38" s="275"/>
      <c r="G38" s="275"/>
      <c r="H38" s="273"/>
      <c r="I38" s="273"/>
      <c r="J38" s="273"/>
      <c r="K38" s="273"/>
      <c r="L38" s="273"/>
      <c r="M38" s="273"/>
      <c r="N38" s="253"/>
      <c r="O38" s="10"/>
      <c r="P38" s="10"/>
      <c r="Q38" s="10"/>
    </row>
    <row r="39" spans="1:17" ht="12.6" customHeight="1">
      <c r="A39" s="320"/>
      <c r="B39" s="321"/>
      <c r="C39" s="322">
        <v>0</v>
      </c>
      <c r="D39" s="322">
        <v>1</v>
      </c>
      <c r="E39" s="322">
        <v>2</v>
      </c>
      <c r="F39" s="322">
        <v>3</v>
      </c>
      <c r="G39" s="322">
        <v>4</v>
      </c>
      <c r="H39" s="320">
        <v>5</v>
      </c>
      <c r="I39" s="320">
        <v>6</v>
      </c>
      <c r="J39" s="320">
        <v>7</v>
      </c>
      <c r="K39" s="320">
        <v>8</v>
      </c>
      <c r="L39" s="320">
        <v>9</v>
      </c>
      <c r="M39" s="320">
        <v>10</v>
      </c>
      <c r="N39" s="253"/>
      <c r="O39" s="10"/>
      <c r="P39" s="10"/>
      <c r="Q39" s="10"/>
    </row>
    <row r="40" spans="1:17" ht="12.6" customHeight="1">
      <c r="A40" s="284">
        <v>10</v>
      </c>
      <c r="B40" s="285"/>
      <c r="C40" s="286"/>
      <c r="D40" s="286"/>
      <c r="E40" s="286"/>
      <c r="F40" s="286"/>
      <c r="G40" s="286"/>
      <c r="H40" s="284"/>
      <c r="I40" s="284"/>
      <c r="J40" s="284"/>
      <c r="K40" s="284"/>
      <c r="L40" s="284"/>
      <c r="M40" s="284">
        <v>100</v>
      </c>
      <c r="N40" s="253"/>
      <c r="O40" s="10"/>
      <c r="P40" s="10"/>
      <c r="Q40" s="10"/>
    </row>
    <row r="41" spans="1:17" ht="12.6" customHeight="1">
      <c r="A41" s="284">
        <v>9</v>
      </c>
      <c r="B41" s="285"/>
      <c r="C41" s="286"/>
      <c r="D41" s="286"/>
      <c r="E41" s="286"/>
      <c r="F41" s="286"/>
      <c r="G41" s="286"/>
      <c r="H41" s="284"/>
      <c r="I41" s="284"/>
      <c r="J41" s="284"/>
      <c r="K41" s="284"/>
      <c r="L41" s="336">
        <f ca="1">((1- L27)/(1+K13))*(0.5*M40+0.5 *M41)+(L27/(1+K13))*(0.5*20+0.5*20)</f>
        <v>88.705247995736372</v>
      </c>
      <c r="M41" s="284">
        <v>100</v>
      </c>
      <c r="N41" s="253"/>
      <c r="O41" s="10"/>
      <c r="P41" s="10"/>
      <c r="Q41" s="10"/>
    </row>
    <row r="42" spans="1:17" ht="12.6" customHeight="1">
      <c r="A42" s="284">
        <v>8</v>
      </c>
      <c r="B42" s="285"/>
      <c r="C42" s="286"/>
      <c r="D42" s="286"/>
      <c r="E42" s="286"/>
      <c r="F42" s="286"/>
      <c r="G42" s="286"/>
      <c r="H42" s="284"/>
      <c r="I42" s="284"/>
      <c r="J42" s="284"/>
      <c r="K42" s="336">
        <f t="shared" ref="K42:L50" ca="1" si="6">((1- K28)/(1+J14))*(0.5*L41+0.5 *L42)+(K28/(1+J14))*(0.5*20+0.5*20)</f>
        <v>80.245789948943624</v>
      </c>
      <c r="L42" s="336">
        <f t="shared" ca="1" si="6"/>
        <v>90.43563525118438</v>
      </c>
      <c r="M42" s="284">
        <v>100</v>
      </c>
      <c r="N42" s="253"/>
      <c r="O42" s="10"/>
      <c r="P42" s="10"/>
      <c r="Q42" s="10"/>
    </row>
    <row r="43" spans="1:17" ht="12.6" customHeight="1">
      <c r="A43" s="284">
        <v>7</v>
      </c>
      <c r="B43" s="285"/>
      <c r="C43" s="286"/>
      <c r="D43" s="286"/>
      <c r="E43" s="286"/>
      <c r="F43" s="286"/>
      <c r="G43" s="286"/>
      <c r="H43" s="284"/>
      <c r="I43" s="284"/>
      <c r="J43" s="336">
        <f t="shared" ref="J43:K43" ca="1" si="7">((1- J29)/(1+I15))*(0.5*K42+0.5 *K43)+(J29/(1+I15))*(0.5*20+0.5*20)</f>
        <v>73.85510841912361</v>
      </c>
      <c r="K43" s="336">
        <f t="shared" ca="1" si="7"/>
        <v>83.13422379125285</v>
      </c>
      <c r="L43" s="336">
        <f t="shared" ca="1" si="6"/>
        <v>91.901826605951527</v>
      </c>
      <c r="M43" s="284">
        <v>100</v>
      </c>
      <c r="N43" s="253"/>
      <c r="O43" s="10"/>
      <c r="P43" s="10"/>
      <c r="Q43" s="10"/>
    </row>
    <row r="44" spans="1:17" ht="12.6" customHeight="1">
      <c r="A44" s="284">
        <v>6</v>
      </c>
      <c r="B44" s="285"/>
      <c r="C44" s="286"/>
      <c r="D44" s="286"/>
      <c r="E44" s="286"/>
      <c r="F44" s="286"/>
      <c r="G44" s="286"/>
      <c r="H44" s="284"/>
      <c r="I44" s="336">
        <f t="shared" ref="I44:J44" ca="1" si="8">((1- I30)/(1+H16))*(0.5*J43+0.5 *J44)+(I30/(1+H16))*(0.5*20+0.5*20)</f>
        <v>69.003658115026539</v>
      </c>
      <c r="J44" s="336">
        <f t="shared" ca="1" si="8"/>
        <v>77.524168572963148</v>
      </c>
      <c r="K44" s="336">
        <f t="shared" ref="K44" ca="1" si="9">((1- K30)/(1+J16))*(0.5*L43+0.5 *L44)+(K30/(1+J16))*(0.5*20+0.5*20)</f>
        <v>85.614367785556098</v>
      </c>
      <c r="L44" s="336">
        <f t="shared" ca="1" si="6"/>
        <v>93.136634847236436</v>
      </c>
      <c r="M44" s="284">
        <v>100</v>
      </c>
      <c r="N44" s="253"/>
      <c r="O44" s="10"/>
      <c r="P44" s="10"/>
      <c r="Q44" s="10"/>
    </row>
    <row r="45" spans="1:17" ht="12.6" customHeight="1">
      <c r="A45" s="284">
        <v>5</v>
      </c>
      <c r="B45" s="285"/>
      <c r="C45" s="286"/>
      <c r="D45" s="286"/>
      <c r="E45" s="286"/>
      <c r="F45" s="286"/>
      <c r="G45" s="286"/>
      <c r="H45" s="336">
        <f t="shared" ref="H45:I45" ca="1" si="10">((1- H31)/(1+G17))*(0.5*I44+0.5 *I45)+(H31/(1+G17))*(0.5*20+0.5*20)</f>
        <v>65.317872890742223</v>
      </c>
      <c r="I45" s="336">
        <f t="shared" ca="1" si="10"/>
        <v>73.199369395025869</v>
      </c>
      <c r="J45" s="336">
        <f t="shared" ref="J45" ca="1" si="11">((1- J31)/(1+I17))*(0.5*K44+0.5 *K45)+(J31/(1+I17))*(0.5*20+0.5*20)</f>
        <v>80.708749251557094</v>
      </c>
      <c r="K45" s="336">
        <f t="shared" ref="K45" ca="1" si="12">((1- K31)/(1+J17))*(0.5*L44+0.5 *L45)+(K31/(1+J17))*(0.5*20+0.5*20)</f>
        <v>87.726160142712288</v>
      </c>
      <c r="L45" s="336">
        <f t="shared" ca="1" si="6"/>
        <v>94.171220912762195</v>
      </c>
      <c r="M45" s="284">
        <v>100</v>
      </c>
      <c r="N45" s="253"/>
      <c r="O45" s="10"/>
      <c r="P45" s="10"/>
      <c r="Q45" s="10"/>
    </row>
    <row r="46" spans="1:17" ht="12.6" customHeight="1">
      <c r="A46" s="284">
        <v>4</v>
      </c>
      <c r="B46" s="285"/>
      <c r="C46" s="286"/>
      <c r="D46" s="286"/>
      <c r="E46" s="286"/>
      <c r="F46" s="286"/>
      <c r="G46" s="336">
        <f t="shared" ref="G46:H46" ca="1" si="13">((1- G32)/(1+F18))*(0.5*H45+0.5 *H46)+(G32/(1+F18))*(0.5*20+0.5*20)</f>
        <v>62.528921427325891</v>
      </c>
      <c r="H46" s="336">
        <f t="shared" ca="1" si="13"/>
        <v>69.86579797660211</v>
      </c>
      <c r="I46" s="336">
        <f t="shared" ref="I46" ca="1" si="14">((1- I32)/(1+H18))*(0.5*J45+0.5 *J46)+(I32/(1+H18))*(0.5*20+0.5*20)</f>
        <v>76.872443884696366</v>
      </c>
      <c r="J46" s="336">
        <f t="shared" ref="J46" ca="1" si="15">((1- J32)/(1+I18))*(0.5*K45+0.5 *K46)+(J32/(1+I18))*(0.5*20+0.5*20)</f>
        <v>83.444547252219436</v>
      </c>
      <c r="K46" s="336">
        <f t="shared" ref="K46" ca="1" si="16">((1- K32)/(1+J18))*(0.5*L45+0.5 *L46)+(K32/(1+J18))*(0.5*20+0.5*20)</f>
        <v>89.511594639995366</v>
      </c>
      <c r="L46" s="336">
        <f t="shared" ca="1" si="6"/>
        <v>95.034262707652587</v>
      </c>
      <c r="M46" s="284">
        <v>100</v>
      </c>
      <c r="N46" s="253"/>
      <c r="O46" s="10"/>
      <c r="P46" s="10"/>
      <c r="Q46" s="10"/>
    </row>
    <row r="47" spans="1:17" ht="12.6" customHeight="1">
      <c r="A47" s="284">
        <v>3</v>
      </c>
      <c r="B47" s="285"/>
      <c r="C47" s="286"/>
      <c r="D47" s="286"/>
      <c r="E47" s="286"/>
      <c r="F47" s="336">
        <f t="shared" ref="F47:G47" ca="1" si="17">((1- F33)/(1+E19))*(0.5*G46+0.5 *G47)+(F33/(1+E19))*(0.5*20+0.5*20)</f>
        <v>60.439619312849651</v>
      </c>
      <c r="G47" s="336">
        <f t="shared" ca="1" si="17"/>
        <v>67.306695674920164</v>
      </c>
      <c r="H47" s="336">
        <f t="shared" ref="H47" ca="1" si="18">((1- H33)/(1+G19))*(0.5*I46+0.5 *I47)+(H33/(1+G19))*(0.5*20+0.5*20)</f>
        <v>73.873788040316271</v>
      </c>
      <c r="I47" s="336">
        <f t="shared" ref="I47" ca="1" si="19">((1- I33)/(1+H19))*(0.5*J46+0.5 *J47)+(I33/(1+H19))*(0.5*20+0.5*20)</f>
        <v>80.050202647413442</v>
      </c>
      <c r="J47" s="336">
        <f t="shared" ref="J47" ca="1" si="20">((1- J33)/(1+I19))*(0.5*K46+0.5 *K47)+(J33/(1+I19))*(0.5*20+0.5*20)</f>
        <v>85.774486211884962</v>
      </c>
      <c r="K47" s="336">
        <f t="shared" ref="K47" ca="1" si="21">((1- K33)/(1+J19))*(0.5*L46+0.5 *L47)+(K33/(1+J19))*(0.5*20+0.5*20)</f>
        <v>91.012082814436141</v>
      </c>
      <c r="L47" s="336">
        <f t="shared" ca="1" si="6"/>
        <v>95.751531276554743</v>
      </c>
      <c r="M47" s="284">
        <v>100</v>
      </c>
      <c r="N47" s="253"/>
      <c r="O47" s="10"/>
      <c r="P47" s="10"/>
      <c r="Q47" s="10"/>
    </row>
    <row r="48" spans="1:17" ht="12.6" customHeight="1">
      <c r="A48" s="284">
        <v>2</v>
      </c>
      <c r="B48" s="285"/>
      <c r="C48" s="286"/>
      <c r="D48" s="286"/>
      <c r="E48" s="336">
        <f t="shared" ref="E48:F48" ca="1" si="22">((1- E34)/(1+D20))*(0.5*F47+0.5 *F48)+(E34/(1+D20))*(0.5*20+0.5*20)</f>
        <v>58.902657414853529</v>
      </c>
      <c r="F48" s="336">
        <f t="shared" ca="1" si="22"/>
        <v>65.35948804840335</v>
      </c>
      <c r="G48" s="336">
        <f t="shared" ref="G48" ca="1" si="23">((1- G34)/(1+F20))*(0.5*H47+0.5 *H48)+(G34/(1+F20))*(0.5*20+0.5*20)</f>
        <v>71.538245919562968</v>
      </c>
      <c r="H48" s="336">
        <f t="shared" ref="H48" ca="1" si="24">((1- H34)/(1+G20))*(0.5*I47+0.5 *I48)+(H34/(1+G20))*(0.5*20+0.5*20)</f>
        <v>77.360212299224344</v>
      </c>
      <c r="I48" s="336">
        <f t="shared" ref="I48" ca="1" si="25">((1- I34)/(1+H20))*(0.5*J47+0.5 *J48)+(I34/(1+H20))*(0.5*20+0.5*20)</f>
        <v>82.772183594144877</v>
      </c>
      <c r="J48" s="336">
        <f t="shared" ref="J48" ca="1" si="26">((1- J34)/(1+I20))*(0.5*K47+0.5 *K48)+(J34/(1+I20))*(0.5*20+0.5*20)</f>
        <v>87.744303260926245</v>
      </c>
      <c r="K48" s="336">
        <f t="shared" ref="K48" ca="1" si="27">((1- K34)/(1+J20))*(0.5*L47+0.5 *L48)+(K34/(1+J20))*(0.5*20+0.5*20)</f>
        <v>92.266725296593719</v>
      </c>
      <c r="L48" s="336">
        <f t="shared" ca="1" si="6"/>
        <v>96.34576096814564</v>
      </c>
      <c r="M48" s="284">
        <v>100</v>
      </c>
      <c r="N48" s="253"/>
      <c r="O48" s="10"/>
      <c r="P48" s="10"/>
      <c r="Q48" s="10"/>
    </row>
    <row r="49" spans="1:17" ht="12.6" customHeight="1">
      <c r="A49" s="284">
        <v>1</v>
      </c>
      <c r="B49" s="285"/>
      <c r="C49" s="286"/>
      <c r="D49" s="336">
        <f t="shared" ref="C49:E50" ca="1" si="28">((1- D35)/(1+C21))*(0.5*E48+0.5 *E49)+(D35/(1+C21))*(0.5*20+0.5*20)</f>
        <v>57.806023940222076</v>
      </c>
      <c r="E49" s="336">
        <f t="shared" ca="1" si="28"/>
        <v>63.900211634028274</v>
      </c>
      <c r="F49" s="336">
        <f t="shared" ref="F49" ca="1" si="29">((1- F35)/(1+E21))*(0.5*G48+0.5 *G49)+(F35/(1+E21))*(0.5*20+0.5*20)</f>
        <v>69.732273147762967</v>
      </c>
      <c r="G49" s="336">
        <f t="shared" ref="G49" ca="1" si="30">((1- G35)/(1+F21))*(0.5*H48+0.5 *H49)+(G35/(1+F21))*(0.5*20+0.5*20)</f>
        <v>75.234062607153632</v>
      </c>
      <c r="H49" s="336">
        <f t="shared" ref="H49" ca="1" si="31">((1- H35)/(1+G21))*(0.5*I48+0.5 *I49)+(H35/(1+G21))*(0.5*20+0.5*20)</f>
        <v>80.359852671625191</v>
      </c>
      <c r="I49" s="336">
        <f t="shared" ref="I49" ca="1" si="32">((1- I35)/(1+H21))*(0.5*J48+0.5 *J49)+(I35/(1+H21))*(0.5*20+0.5*20)</f>
        <v>85.084288097235955</v>
      </c>
      <c r="J49" s="336">
        <f t="shared" ref="J49" ca="1" si="33">((1- J35)/(1+I21))*(0.5*K48+0.5 *K49)+(J35/(1+I21))*(0.5*20+0.5*20)</f>
        <v>89.399412553759149</v>
      </c>
      <c r="K49" s="336">
        <f t="shared" ref="K49" ca="1" si="34">((1- K35)/(1+J21))*(0.5*L48+0.5 *L49)+(K35/(1+J21))*(0.5*20+0.5*20)</f>
        <v>93.311303857818999</v>
      </c>
      <c r="L49" s="336">
        <f t="shared" ca="1" si="6"/>
        <v>96.836717250904712</v>
      </c>
      <c r="M49" s="284">
        <v>100</v>
      </c>
      <c r="N49" s="253"/>
      <c r="O49" s="10"/>
      <c r="P49" s="10"/>
      <c r="Q49" s="10"/>
    </row>
    <row r="50" spans="1:17" ht="12.6" customHeight="1">
      <c r="A50" s="284">
        <v>0</v>
      </c>
      <c r="B50" s="285"/>
      <c r="C50" s="336">
        <f>((1- C36)/(1+B22))*(0.5*57.93+0.5 *63.03)+(C36/(1+B22))*(0.5*20+0.5*20)</f>
        <v>57.214476190476191</v>
      </c>
      <c r="D50" s="336">
        <f t="shared" ca="1" si="28"/>
        <v>62.832843178429101</v>
      </c>
      <c r="E50" s="336">
        <f t="shared" ref="E50" ca="1" si="35">((1- E36)/(1+D22))*(0.5*F49+0.5 *F50)+(E36/(1+D22))*(0.5*20+0.5*20)</f>
        <v>68.352179761988296</v>
      </c>
      <c r="F50" s="336">
        <f t="shared" ref="F50" ca="1" si="36">((1- F36)/(1+E22))*(0.5*G49+0.5 *G50)+(F36/(1+E22))*(0.5*20+0.5*20)</f>
        <v>73.562321092782497</v>
      </c>
      <c r="G50" s="336">
        <f t="shared" ref="G50" ca="1" si="37">((1- G36)/(1+F22))*(0.5*H49+0.5 *H50)+(G36/(1+F22))*(0.5*20+0.5*20)</f>
        <v>78.424295991298649</v>
      </c>
      <c r="H50" s="336">
        <f t="shared" ref="H50" ca="1" si="38">((1- H36)/(1+G22))*(0.5*I49+0.5 *I50)+(H36/(1+G22))*(0.5*20+0.5*20)</f>
        <v>82.916981046028141</v>
      </c>
      <c r="I50" s="336">
        <f t="shared" ref="I50" ca="1" si="39">((1- I36)/(1+H22))*(0.5*J49+0.5 *J50)+(I36/(1+H22))*(0.5*20+0.5*20)</f>
        <v>87.03441970567809</v>
      </c>
      <c r="J50" s="336">
        <f t="shared" ref="J50" ca="1" si="40">((1- J36)/(1+I22))*(0.5*K49+0.5 *K50)+(J36/(1+I22))*(0.5*20+0.5*20)</f>
        <v>90.782855787893752</v>
      </c>
      <c r="K50" s="336">
        <f t="shared" ref="K50" ca="1" si="41">((1- K36)/(1+J22))*(0.5*L49+0.5 *L50)+(K36/(1+J22))*(0.5*20+0.5*20)</f>
        <v>94.177806459841932</v>
      </c>
      <c r="L50" s="336">
        <f t="shared" ca="1" si="6"/>
        <v>97.241386506287313</v>
      </c>
      <c r="M50" s="284">
        <v>100</v>
      </c>
      <c r="N50" s="253"/>
      <c r="O50" s="10"/>
      <c r="P50" s="10"/>
      <c r="Q50" s="10"/>
    </row>
    <row r="51" spans="1:17" ht="12.6" customHeight="1">
      <c r="A51" s="270"/>
      <c r="B51" s="271"/>
      <c r="C51" s="272"/>
      <c r="D51" s="272"/>
      <c r="E51" s="272"/>
      <c r="F51" s="272"/>
      <c r="G51" s="272"/>
      <c r="H51" s="270"/>
      <c r="I51" s="270"/>
      <c r="J51" s="270"/>
      <c r="K51" s="270"/>
      <c r="L51" s="270"/>
      <c r="M51" s="270"/>
      <c r="N51" s="253"/>
      <c r="O51" s="10"/>
      <c r="P51" s="10"/>
      <c r="Q51" s="10"/>
    </row>
    <row r="52" spans="1:17" ht="12.95" customHeight="1" thickBot="1">
      <c r="A52" s="258" t="s">
        <v>57</v>
      </c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60"/>
      <c r="N52" s="13"/>
      <c r="O52" s="13"/>
      <c r="P52" s="13"/>
      <c r="Q52" s="13"/>
    </row>
    <row r="53" spans="1:17" ht="12.6" customHeight="1" thickTop="1" thickBot="1">
      <c r="A53" s="290" t="s">
        <v>8</v>
      </c>
      <c r="B53" s="291"/>
      <c r="C53" s="292"/>
      <c r="D53" s="29"/>
      <c r="E53" s="30"/>
      <c r="F53" s="30"/>
      <c r="G53" s="30"/>
      <c r="H53" s="30"/>
      <c r="I53" s="30"/>
      <c r="J53" s="30"/>
      <c r="K53" s="30"/>
      <c r="L53" s="30"/>
      <c r="M53" s="31"/>
      <c r="N53" s="36"/>
      <c r="O53" s="36"/>
      <c r="P53" s="36"/>
      <c r="Q53" s="36"/>
    </row>
    <row r="54" spans="1:17" ht="11.65" customHeight="1" thickTop="1">
      <c r="A54" s="32"/>
      <c r="B54" s="33">
        <v>0</v>
      </c>
      <c r="C54" s="33">
        <v>1</v>
      </c>
      <c r="D54" s="34">
        <v>2</v>
      </c>
      <c r="E54" s="34">
        <v>3</v>
      </c>
      <c r="F54" s="34">
        <v>4</v>
      </c>
      <c r="G54" s="34">
        <v>5</v>
      </c>
      <c r="H54" s="34">
        <v>6</v>
      </c>
      <c r="I54" s="34">
        <v>7</v>
      </c>
      <c r="J54" s="34">
        <v>8</v>
      </c>
      <c r="K54" s="34">
        <v>9</v>
      </c>
      <c r="L54" s="34">
        <v>10</v>
      </c>
      <c r="M54" s="35"/>
      <c r="N54" s="13"/>
      <c r="O54" s="13"/>
      <c r="P54" s="13"/>
      <c r="Q54" s="13"/>
    </row>
    <row r="55" spans="1:17" ht="11.65" customHeight="1">
      <c r="A55" s="37">
        <v>10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7">
        <v>100</v>
      </c>
      <c r="M55" s="31"/>
      <c r="N55" s="10"/>
      <c r="O55" s="10"/>
      <c r="P55" s="10"/>
      <c r="Q55" s="10"/>
    </row>
    <row r="56" spans="1:17" ht="11.65" customHeight="1">
      <c r="A56" s="34">
        <v>9</v>
      </c>
      <c r="B56" s="38" t="str">
        <f>IF($A56&lt;=B$54,($B$5*C55+$B$6*C56)/(1+B13),"")</f>
        <v/>
      </c>
      <c r="C56" s="38" t="str">
        <f>IF($A56&lt;=C$54,($B$5*D55+$B$6*D56)/(1+C13),"")</f>
        <v/>
      </c>
      <c r="D56" s="38" t="str">
        <f>IF($A56&lt;=D$54,($B$5*E55+$B$6*E56)/(1+D13),"")</f>
        <v/>
      </c>
      <c r="E56" s="38" t="str">
        <f>IF($A56&lt;=E$54,($B$5*F55+$B$6*F56)/(1+E13),"")</f>
        <v/>
      </c>
      <c r="F56" s="38" t="str">
        <f>IF($A56&lt;=F$54,($B$5*G55+$B$6*G56)/(1+F13),"")</f>
        <v/>
      </c>
      <c r="G56" s="39"/>
      <c r="H56" s="38" t="str">
        <f t="shared" ref="H56:K65" si="42">IF($A56&lt;=H$54,($B$5*I55+$B$6*I56)/(1+H13),"")</f>
        <v/>
      </c>
      <c r="I56" s="38" t="str">
        <f t="shared" si="42"/>
        <v/>
      </c>
      <c r="J56" s="38" t="str">
        <f t="shared" si="42"/>
        <v/>
      </c>
      <c r="K56" s="40">
        <f t="shared" ca="1" si="42"/>
        <v>89.453648771397866</v>
      </c>
      <c r="L56" s="41">
        <v>100</v>
      </c>
      <c r="M56" s="42"/>
      <c r="N56" s="13"/>
      <c r="O56" s="13"/>
      <c r="P56" s="13"/>
      <c r="Q56" s="13"/>
    </row>
    <row r="57" spans="1:17" ht="11.65" customHeight="1">
      <c r="A57" s="43">
        <v>8</v>
      </c>
      <c r="B57" s="44" t="str">
        <f>IF($A56&lt;=B$55,100*10%+($B$5*C56+$B$6*C57)/(1+B13),"")</f>
        <v/>
      </c>
      <c r="C57" s="44" t="str">
        <f>IF($A56&lt;=C$55,100*10%+($B$5*D56+$B$6*D57)/(1+C13),"")</f>
        <v/>
      </c>
      <c r="D57" s="44" t="str">
        <f>IF($A56&lt;=D$55,100*10%+($B$5*E56+$B$6*E57)/(1+D13),"")</f>
        <v/>
      </c>
      <c r="E57" s="44" t="str">
        <f>IF($A56&lt;=E$55,100*10%+($B$5*F56+$B$6*F57)/(1+E13),"")</f>
        <v/>
      </c>
      <c r="F57" s="44" t="str">
        <f>IF($A56&lt;=F$55,100*10%+($B$5*G56+$B$6*G57)/(1+F13),"")</f>
        <v/>
      </c>
      <c r="G57" s="30"/>
      <c r="H57" s="44" t="str">
        <f t="shared" si="42"/>
        <v/>
      </c>
      <c r="I57" s="44" t="str">
        <f t="shared" si="42"/>
        <v/>
      </c>
      <c r="J57" s="45">
        <f t="shared" ca="1" si="42"/>
        <v>81.583939847428169</v>
      </c>
      <c r="K57" s="45">
        <f t="shared" ca="1" si="42"/>
        <v>91.202472976724465</v>
      </c>
      <c r="L57" s="37">
        <v>100</v>
      </c>
      <c r="M57" s="31"/>
      <c r="N57" s="10"/>
      <c r="O57" s="10"/>
      <c r="P57" s="10"/>
      <c r="Q57" s="10"/>
    </row>
    <row r="58" spans="1:17" ht="11.65" customHeight="1">
      <c r="A58" s="34">
        <v>7</v>
      </c>
      <c r="B58" s="39"/>
      <c r="C58" s="39"/>
      <c r="D58" s="39"/>
      <c r="E58" s="39"/>
      <c r="F58" s="39"/>
      <c r="G58" s="39"/>
      <c r="H58" s="38" t="str">
        <f t="shared" si="42"/>
        <v/>
      </c>
      <c r="I58" s="40">
        <f t="shared" ca="1" si="42"/>
        <v>75.683223860718243</v>
      </c>
      <c r="J58" s="40">
        <f t="shared" ca="1" si="42"/>
        <v>84.531027126059286</v>
      </c>
      <c r="K58" s="40">
        <f t="shared" ca="1" si="42"/>
        <v>92.685016499094502</v>
      </c>
      <c r="L58" s="41">
        <v>100</v>
      </c>
      <c r="M58" s="42"/>
      <c r="N58" s="13"/>
      <c r="O58" s="13"/>
      <c r="P58" s="13"/>
      <c r="Q58" s="13"/>
    </row>
    <row r="59" spans="1:17" ht="11.65" customHeight="1">
      <c r="A59" s="43">
        <v>6</v>
      </c>
      <c r="B59" s="30"/>
      <c r="C59" s="30"/>
      <c r="D59" s="30"/>
      <c r="E59" s="30"/>
      <c r="F59" s="30"/>
      <c r="G59" s="44" t="str">
        <f t="shared" ref="G59:G65" si="43">IF($A59&lt;=G$54,($B$5*H58+$B$6*H59)/(1+G16),"")</f>
        <v/>
      </c>
      <c r="H59" s="45">
        <f t="shared" ca="1" si="42"/>
        <v>71.260629251758132</v>
      </c>
      <c r="I59" s="45">
        <f t="shared" ca="1" si="42"/>
        <v>79.462289804585396</v>
      </c>
      <c r="J59" s="45">
        <f t="shared" ca="1" si="42"/>
        <v>87.063058906076606</v>
      </c>
      <c r="K59" s="45">
        <f t="shared" ca="1" si="42"/>
        <v>93.934340408654037</v>
      </c>
      <c r="L59" s="37">
        <v>100</v>
      </c>
      <c r="M59" s="31"/>
      <c r="N59" s="10"/>
      <c r="O59" s="10"/>
      <c r="P59" s="10"/>
      <c r="Q59" s="10"/>
    </row>
    <row r="60" spans="1:17" ht="11.65" customHeight="1">
      <c r="A60" s="34">
        <v>5</v>
      </c>
      <c r="B60" s="39"/>
      <c r="C60" s="39"/>
      <c r="D60" s="38" t="str">
        <f>IF($A60&lt;=D$55,($B$5*E59+$B$6*E60)/(1+D17),"")</f>
        <v/>
      </c>
      <c r="E60" s="38" t="str">
        <f>IF($A60&lt;=E$55,($B$5*F59+$B$6*F60)/(1+E17),"")</f>
        <v/>
      </c>
      <c r="F60" s="38" t="str">
        <f t="shared" ref="F60:F65" si="44">IF($A60&lt;=F$54,($B$5*G59+$B$6*G60)/(1+F17),"")</f>
        <v/>
      </c>
      <c r="G60" s="40">
        <f t="shared" ca="1" si="43"/>
        <v>67.968561148156567</v>
      </c>
      <c r="H60" s="40">
        <f t="shared" ca="1" si="42"/>
        <v>75.622897786026769</v>
      </c>
      <c r="I60" s="40">
        <f t="shared" ca="1" si="42"/>
        <v>82.744734747671842</v>
      </c>
      <c r="J60" s="40">
        <f t="shared" ca="1" si="42"/>
        <v>89.220569632703416</v>
      </c>
      <c r="K60" s="40">
        <f t="shared" ca="1" si="42"/>
        <v>94.981845025531968</v>
      </c>
      <c r="L60" s="41">
        <v>100</v>
      </c>
      <c r="M60" s="42"/>
      <c r="N60" s="13"/>
      <c r="O60" s="13"/>
      <c r="P60" s="13"/>
      <c r="Q60" s="13"/>
    </row>
    <row r="61" spans="1:17" ht="11.65" customHeight="1">
      <c r="A61" s="43">
        <v>4</v>
      </c>
      <c r="B61" s="44" t="str">
        <f>IF($A61&lt;=B$55,($B$5*C60+$B$6*C61)/(1+B18),"")</f>
        <v/>
      </c>
      <c r="C61" s="30"/>
      <c r="D61" s="44" t="str">
        <f>IF($A61&lt;=D$55,($B$5*E60+$B$6*E61)/(1+D18),"")</f>
        <v/>
      </c>
      <c r="E61" s="44" t="str">
        <f>IF($A61&lt;=E$54,($B$5*F60+$B$6*F61)/(1+E18),"")</f>
        <v/>
      </c>
      <c r="F61" s="45">
        <f t="shared" ca="1" si="44"/>
        <v>65.55598201203054</v>
      </c>
      <c r="G61" s="45">
        <f t="shared" ca="1" si="43"/>
        <v>72.741454202285908</v>
      </c>
      <c r="H61" s="45">
        <f t="shared" ca="1" si="42"/>
        <v>79.44507929732606</v>
      </c>
      <c r="I61" s="45">
        <f t="shared" ca="1" si="42"/>
        <v>85.566982635516666</v>
      </c>
      <c r="J61" s="45">
        <f t="shared" ca="1" si="42"/>
        <v>91.046206983598438</v>
      </c>
      <c r="K61" s="45">
        <f t="shared" ca="1" si="42"/>
        <v>95.856431257072757</v>
      </c>
      <c r="L61" s="37">
        <v>100</v>
      </c>
      <c r="M61" s="31"/>
      <c r="N61" s="10"/>
      <c r="O61" s="10"/>
      <c r="P61" s="10"/>
      <c r="Q61" s="10"/>
    </row>
    <row r="62" spans="1:17" ht="11.65" customHeight="1">
      <c r="A62" s="34">
        <v>3</v>
      </c>
      <c r="B62" s="38" t="str">
        <f>IF($A62&lt;=B$55,($B$5*C61+$B$6*C62)/(1+B19),"")</f>
        <v/>
      </c>
      <c r="C62" s="39"/>
      <c r="D62" s="38" t="str">
        <f>IF($A62&lt;=D$54,($B$5*E61+$B$6*E62)/(1+D19),"")</f>
        <v/>
      </c>
      <c r="E62" s="40">
        <f ca="1">IF($A62&lt;=E$54,($B$5*F61+$B$6*F62)/(1+E19),"")</f>
        <v>63.838111174377453</v>
      </c>
      <c r="F62" s="40">
        <f t="shared" ca="1" si="44"/>
        <v>70.617092934034005</v>
      </c>
      <c r="G62" s="40">
        <f t="shared" ca="1" si="43"/>
        <v>76.95195322835005</v>
      </c>
      <c r="H62" s="40">
        <f t="shared" ca="1" si="42"/>
        <v>82.755094188875688</v>
      </c>
      <c r="I62" s="40">
        <f t="shared" ca="1" si="42"/>
        <v>87.972924255871916</v>
      </c>
      <c r="J62" s="40">
        <f t="shared" ca="1" si="42"/>
        <v>92.58204516707471</v>
      </c>
      <c r="K62" s="40">
        <f t="shared" ca="1" si="42"/>
        <v>96.584072610405642</v>
      </c>
      <c r="L62" s="41">
        <v>100</v>
      </c>
      <c r="M62" s="42"/>
      <c r="N62" s="13"/>
      <c r="O62" s="13"/>
      <c r="P62" s="13"/>
      <c r="Q62" s="13"/>
    </row>
    <row r="63" spans="1:17" ht="11.65" customHeight="1">
      <c r="A63" s="43">
        <v>2</v>
      </c>
      <c r="B63" s="44" t="str">
        <f>IF($A63&lt;=B$55,($B$5*C62+$B$6*C63)/(1+B20),"")</f>
        <v/>
      </c>
      <c r="C63" s="44" t="str">
        <f>IF($A63&lt;=C$54,($B$5*D62+$B$6*D63)/(1+C20),"")</f>
        <v/>
      </c>
      <c r="D63" s="45">
        <f ca="1">IF($A63&lt;=D$54,($B$5*E62+$B$6*E63)/(1+D20),"")</f>
        <v>62.67640230365749</v>
      </c>
      <c r="E63" s="45">
        <f ca="1">IF($A63&lt;=E$54,($B$5*F62+$B$6*F63)/(1+E20),"")</f>
        <v>69.098538111680071</v>
      </c>
      <c r="F63" s="45">
        <f t="shared" ca="1" si="44"/>
        <v>75.104814089688105</v>
      </c>
      <c r="G63" s="45">
        <f t="shared" ca="1" si="43"/>
        <v>80.618697779956463</v>
      </c>
      <c r="H63" s="45">
        <f t="shared" ca="1" si="42"/>
        <v>85.593596083509425</v>
      </c>
      <c r="I63" s="45">
        <f t="shared" ca="1" si="42"/>
        <v>90.009380876384199</v>
      </c>
      <c r="J63" s="45">
        <f t="shared" ca="1" si="42"/>
        <v>93.867822942650918</v>
      </c>
      <c r="K63" s="45">
        <f t="shared" ca="1" si="42"/>
        <v>97.18768364768448</v>
      </c>
      <c r="L63" s="37">
        <v>100</v>
      </c>
      <c r="M63" s="31"/>
      <c r="N63" s="10"/>
      <c r="O63" s="10"/>
      <c r="P63" s="10"/>
      <c r="Q63" s="10"/>
    </row>
    <row r="64" spans="1:17" ht="11.65" customHeight="1">
      <c r="A64" s="34">
        <v>1</v>
      </c>
      <c r="B64" s="38" t="str">
        <f>IF($A64&lt;=B$54,($B$5*C63+$B$6*C64)/(1+B21),"")</f>
        <v/>
      </c>
      <c r="C64" s="40">
        <f ca="1">IF($A64&lt;=C$54,($B$5*D63+$B$6*D64)/(1+C21),"")</f>
        <v>61.965082423810998</v>
      </c>
      <c r="D64" s="40">
        <f ca="1">IF($A64&lt;=D$54,($B$5*E63+$B$6*E64)/(1+D21),"")</f>
        <v>68.069921610583719</v>
      </c>
      <c r="E64" s="40">
        <f ca="1">IF($A64&lt;=E$54,($B$5*F63+$B$6*F64)/(1+E21),"")</f>
        <v>73.780227348935156</v>
      </c>
      <c r="F64" s="40">
        <f t="shared" ca="1" si="44"/>
        <v>79.029458864972355</v>
      </c>
      <c r="G64" s="40">
        <f t="shared" ca="1" si="43"/>
        <v>83.777592256370355</v>
      </c>
      <c r="H64" s="40">
        <f t="shared" ca="1" si="42"/>
        <v>88.007901039965802</v>
      </c>
      <c r="I64" s="40">
        <f t="shared" ca="1" si="42"/>
        <v>91.722877606907218</v>
      </c>
      <c r="J64" s="40">
        <f t="shared" ca="1" si="42"/>
        <v>94.939915028975662</v>
      </c>
      <c r="K64" s="40">
        <f t="shared" ca="1" si="42"/>
        <v>97.687187785175325</v>
      </c>
      <c r="L64" s="41">
        <v>100</v>
      </c>
      <c r="M64" s="42"/>
      <c r="N64" s="13"/>
      <c r="O64" s="13"/>
      <c r="P64" s="13"/>
      <c r="Q64" s="13"/>
    </row>
    <row r="65" spans="1:17" ht="11.65" customHeight="1">
      <c r="A65" s="43">
        <v>0</v>
      </c>
      <c r="B65" s="46">
        <f ca="1">IF($A65&lt;=B$54,($B$5*C64+$B$6*C65)/(1+B22),"")</f>
        <v>61.621958117541546</v>
      </c>
      <c r="C65" s="45">
        <f ca="1">IF($A65&lt;=C$54,($B$5*D64+$B$6*D65)/(1+C22),"")</f>
        <v>67.441029623026253</v>
      </c>
      <c r="D65" s="45">
        <f ca="1">IF($A65&lt;=D$54,($B$5*E64+$B$6*E65)/(1+D22),"")</f>
        <v>72.881830301541115</v>
      </c>
      <c r="E65" s="45">
        <f ca="1">IF($A65&lt;=E$54,($B$5*F64+$B$6*F65)/(1+E22),"")</f>
        <v>77.886861508571897</v>
      </c>
      <c r="F65" s="45">
        <f t="shared" ca="1" si="44"/>
        <v>82.422216356146365</v>
      </c>
      <c r="G65" s="45">
        <f t="shared" ca="1" si="43"/>
        <v>86.474562071049121</v>
      </c>
      <c r="H65" s="45">
        <f t="shared" ca="1" si="42"/>
        <v>90.047459517865818</v>
      </c>
      <c r="I65" s="45">
        <f t="shared" ca="1" si="42"/>
        <v>93.15753262218783</v>
      </c>
      <c r="J65" s="45">
        <f t="shared" ca="1" si="42"/>
        <v>95.830846121884122</v>
      </c>
      <c r="K65" s="45">
        <f t="shared" ca="1" si="42"/>
        <v>98.099708154795579</v>
      </c>
      <c r="L65" s="37">
        <v>100</v>
      </c>
      <c r="M65" s="31"/>
      <c r="N65" s="10"/>
      <c r="O65" s="10"/>
      <c r="P65" s="10"/>
      <c r="Q65" s="10"/>
    </row>
    <row r="66" spans="1:17" ht="11.65" customHeight="1">
      <c r="A66" s="47"/>
      <c r="B66" s="48" t="s">
        <v>9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10"/>
      <c r="N66" s="13"/>
      <c r="O66" s="13"/>
      <c r="P66" s="13"/>
      <c r="Q66" s="13"/>
    </row>
    <row r="67" spans="1:17" ht="12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0"/>
      <c r="O67" s="10"/>
      <c r="P67" s="10"/>
      <c r="Q67" s="10"/>
    </row>
    <row r="68" spans="1:17" ht="12.6" customHeight="1" thickBot="1">
      <c r="A68" s="10"/>
      <c r="B68" s="49"/>
      <c r="C68" s="49"/>
      <c r="D68" s="10"/>
      <c r="E68" s="10"/>
      <c r="F68" s="10"/>
      <c r="G68" s="10"/>
      <c r="H68" s="10"/>
      <c r="I68" s="10"/>
      <c r="J68" s="10"/>
      <c r="K68" s="10"/>
      <c r="L68" s="49"/>
      <c r="M68" s="49"/>
      <c r="N68" s="12"/>
      <c r="O68" s="13"/>
      <c r="P68" s="13"/>
      <c r="Q68" s="13"/>
    </row>
    <row r="69" spans="1:17" ht="12" customHeight="1" thickBot="1">
      <c r="A69" s="50"/>
      <c r="B69" s="287" t="s">
        <v>10</v>
      </c>
      <c r="C69" s="288"/>
      <c r="D69" s="12"/>
      <c r="E69" s="13"/>
      <c r="F69" s="289"/>
      <c r="G69" s="289"/>
      <c r="H69" s="13"/>
      <c r="I69" s="13"/>
      <c r="J69" s="13"/>
      <c r="K69" s="50"/>
      <c r="L69" s="287" t="s">
        <v>11</v>
      </c>
      <c r="M69" s="288"/>
      <c r="N69" s="9"/>
      <c r="O69" s="10"/>
      <c r="P69" s="10"/>
      <c r="Q69" s="10"/>
    </row>
    <row r="70" spans="1:17" ht="12" customHeight="1">
      <c r="A70" s="51"/>
      <c r="B70" s="52" t="s">
        <v>12</v>
      </c>
      <c r="C70" s="53">
        <v>0.1</v>
      </c>
      <c r="D70" s="9"/>
      <c r="E70" s="10"/>
      <c r="F70" s="10"/>
      <c r="G70" s="10"/>
      <c r="H70" s="10"/>
      <c r="I70" s="10"/>
      <c r="J70" s="10"/>
      <c r="K70" s="51"/>
      <c r="L70" s="52" t="s">
        <v>13</v>
      </c>
      <c r="M70" s="53">
        <v>0.1</v>
      </c>
      <c r="N70" s="12"/>
      <c r="O70" s="13"/>
      <c r="P70" s="13"/>
      <c r="Q70" s="13"/>
    </row>
    <row r="71" spans="1:17" ht="12" customHeight="1" thickBot="1">
      <c r="A71" s="50"/>
      <c r="B71" s="54" t="s">
        <v>14</v>
      </c>
      <c r="C71" s="55">
        <v>4</v>
      </c>
      <c r="D71" s="12"/>
      <c r="E71" s="13"/>
      <c r="F71" s="13"/>
      <c r="G71" s="13"/>
      <c r="H71" s="13"/>
      <c r="I71" s="13"/>
      <c r="J71" s="13"/>
      <c r="K71" s="50"/>
      <c r="L71" s="54" t="s">
        <v>14</v>
      </c>
      <c r="M71" s="55">
        <v>4</v>
      </c>
      <c r="N71" s="28"/>
      <c r="O71" s="28"/>
      <c r="P71" s="28"/>
      <c r="Q71" s="10"/>
    </row>
    <row r="72" spans="1:17" ht="11.65" customHeight="1">
      <c r="A72" s="56"/>
      <c r="B72" s="57"/>
      <c r="C72" s="57"/>
      <c r="D72" s="56"/>
      <c r="E72" s="56"/>
      <c r="F72" s="56"/>
      <c r="G72" s="10"/>
      <c r="H72" s="10"/>
      <c r="I72" s="10"/>
      <c r="J72" s="10"/>
      <c r="K72" s="28"/>
      <c r="L72" s="58"/>
      <c r="M72" s="58"/>
      <c r="N72" s="37">
        <v>2</v>
      </c>
      <c r="O72" s="37">
        <v>3</v>
      </c>
      <c r="P72" s="37">
        <v>4</v>
      </c>
      <c r="Q72" s="31"/>
    </row>
    <row r="73" spans="1:17" ht="11.65" customHeight="1">
      <c r="A73" s="59"/>
      <c r="B73" s="60">
        <v>0</v>
      </c>
      <c r="C73" s="60">
        <v>1</v>
      </c>
      <c r="D73" s="60">
        <v>2</v>
      </c>
      <c r="E73" s="60">
        <v>3</v>
      </c>
      <c r="F73" s="60">
        <v>4</v>
      </c>
      <c r="G73" s="61"/>
      <c r="H73" s="13"/>
      <c r="I73" s="13"/>
      <c r="J73" s="62"/>
      <c r="K73" s="30"/>
      <c r="L73" s="37">
        <v>0</v>
      </c>
      <c r="M73" s="37">
        <v>1</v>
      </c>
      <c r="N73" s="39"/>
      <c r="O73" s="38" t="str">
        <f>IF($K74&lt;=O$72,E61-100*$M$70,"")</f>
        <v/>
      </c>
      <c r="P73" s="40">
        <f ca="1">IF($K74&lt;=P$72,F61-100*$M$70,"")</f>
        <v>55.55598201203054</v>
      </c>
      <c r="Q73" s="42"/>
    </row>
    <row r="74" spans="1:17" ht="11.65" customHeight="1">
      <c r="A74" s="63">
        <v>4</v>
      </c>
      <c r="B74" s="64"/>
      <c r="C74" s="64"/>
      <c r="D74" s="64"/>
      <c r="E74" s="65" t="str">
        <f>IF($A74&lt;=E$73,E61-100*$C$70,"")</f>
        <v/>
      </c>
      <c r="F74" s="66">
        <f ca="1">IF($A74&lt;=F$73,F61-100*$C$70,"")</f>
        <v>55.55598201203054</v>
      </c>
      <c r="G74" s="67"/>
      <c r="H74" s="10"/>
      <c r="I74" s="10"/>
      <c r="J74" s="68"/>
      <c r="K74" s="41">
        <v>4</v>
      </c>
      <c r="L74" s="39"/>
      <c r="M74" s="39"/>
      <c r="N74" s="44" t="str">
        <f t="shared" ref="N74:O77" si="45">IF($A75&lt;=N$72,($B$5*O73+$B$6*O74),"")</f>
        <v/>
      </c>
      <c r="O74" s="45">
        <f t="shared" ca="1" si="45"/>
        <v>58.086537473032273</v>
      </c>
      <c r="P74" s="45">
        <f ca="1">IF($K75&lt;=P$72,F62-100*$M$70,"")</f>
        <v>60.617092934034005</v>
      </c>
      <c r="Q74" s="31"/>
    </row>
    <row r="75" spans="1:17" ht="11.65" customHeight="1">
      <c r="A75" s="60">
        <v>3</v>
      </c>
      <c r="B75" s="69" t="str">
        <f t="shared" ref="B75:E78" si="46">IF($A75&lt;=B$73,($B$5*C74+$B$6*C75)/(1+B19),"")</f>
        <v/>
      </c>
      <c r="C75" s="69" t="str">
        <f t="shared" si="46"/>
        <v/>
      </c>
      <c r="D75" s="69" t="str">
        <f t="shared" si="46"/>
        <v/>
      </c>
      <c r="E75" s="70">
        <f t="shared" ca="1" si="46"/>
        <v>54.462085671588078</v>
      </c>
      <c r="F75" s="70">
        <f ca="1">IF($A75&lt;=F$73,F62-100*$C$70,"")</f>
        <v>60.617092934034005</v>
      </c>
      <c r="G75" s="61"/>
      <c r="H75" s="13"/>
      <c r="I75" s="13"/>
      <c r="J75" s="62"/>
      <c r="K75" s="37">
        <v>3</v>
      </c>
      <c r="L75" s="44" t="str">
        <f>IF($A75&lt;=L$73,($B$5*M74+$B$6*M75),"")</f>
        <v/>
      </c>
      <c r="M75" s="44" t="str">
        <f>IF($A75&lt;=M$73,($B$5*N73+$B$6*N74),"")</f>
        <v/>
      </c>
      <c r="N75" s="40">
        <f t="shared" ca="1" si="45"/>
        <v>60.473745492446668</v>
      </c>
      <c r="O75" s="40">
        <f t="shared" ca="1" si="45"/>
        <v>62.860953511861055</v>
      </c>
      <c r="P75" s="40">
        <f ca="1">IF($K76&lt;=P$72,F63-100*$M$70,"")</f>
        <v>65.104814089688105</v>
      </c>
      <c r="Q75" s="42"/>
    </row>
    <row r="76" spans="1:17" ht="11.65" customHeight="1">
      <c r="A76" s="63">
        <v>2</v>
      </c>
      <c r="B76" s="65" t="str">
        <f t="shared" si="46"/>
        <v/>
      </c>
      <c r="C76" s="65" t="str">
        <f t="shared" si="46"/>
        <v/>
      </c>
      <c r="D76" s="66">
        <f t="shared" ca="1" si="46"/>
        <v>53.78453877026152</v>
      </c>
      <c r="E76" s="66">
        <f t="shared" ca="1" si="46"/>
        <v>59.614921060136609</v>
      </c>
      <c r="F76" s="66">
        <f ca="1">IF($A76&lt;=F$73,F63-100*$C$70,"")</f>
        <v>65.104814089688105</v>
      </c>
      <c r="G76" s="67"/>
      <c r="H76" s="10"/>
      <c r="I76" s="10"/>
      <c r="J76" s="68"/>
      <c r="K76" s="41">
        <v>2</v>
      </c>
      <c r="L76" s="38" t="str">
        <f>IF($A76&lt;=L$73,($B$5*M75+$B$6*M76),"")</f>
        <v/>
      </c>
      <c r="M76" s="38" t="str">
        <f>IF($A76&lt;=M$73,($B$5*N74+$B$6*N75),"")</f>
        <v/>
      </c>
      <c r="N76" s="45">
        <f t="shared" ca="1" si="45"/>
        <v>64.964044994595639</v>
      </c>
      <c r="O76" s="45">
        <f t="shared" ca="1" si="45"/>
        <v>67.067136477330223</v>
      </c>
      <c r="P76" s="45">
        <f ca="1">IF($K77&lt;=P$72,F64-100*$M$70,"")</f>
        <v>69.029458864972355</v>
      </c>
      <c r="Q76" s="31"/>
    </row>
    <row r="77" spans="1:17" ht="11.65" customHeight="1">
      <c r="A77" s="60">
        <v>1</v>
      </c>
      <c r="B77" s="69" t="str">
        <f t="shared" si="46"/>
        <v/>
      </c>
      <c r="C77" s="70">
        <f t="shared" ca="1" si="46"/>
        <v>53.448018518720133</v>
      </c>
      <c r="D77" s="70">
        <f t="shared" ca="1" si="46"/>
        <v>58.990780304237958</v>
      </c>
      <c r="E77" s="70">
        <f t="shared" ca="1" si="46"/>
        <v>64.206726798458874</v>
      </c>
      <c r="F77" s="70">
        <f ca="1">IF($A77&lt;=F$73,F64-100*$C$70,"")</f>
        <v>69.029458864972355</v>
      </c>
      <c r="G77" s="61"/>
      <c r="H77" s="13"/>
      <c r="I77" s="13"/>
      <c r="J77" s="62"/>
      <c r="K77" s="37">
        <v>1</v>
      </c>
      <c r="L77" s="44" t="str">
        <f>IF($A77&lt;=L$73,($B$5*M76+$B$6*M77),"")</f>
        <v/>
      </c>
      <c r="M77" s="45">
        <f ca="1">IF($A77&lt;=M$73,($B$5*N75+$B$6*N76),"")</f>
        <v>62.718895243521153</v>
      </c>
      <c r="N77" s="40">
        <f t="shared" ca="1" si="45"/>
        <v>68.896487043944788</v>
      </c>
      <c r="O77" s="40">
        <f t="shared" ca="1" si="45"/>
        <v>70.725837610559353</v>
      </c>
      <c r="P77" s="40">
        <f ca="1">IF($K78&lt;=P$72,F65-100*$M$70,"")</f>
        <v>72.422216356146365</v>
      </c>
      <c r="Q77" s="42"/>
    </row>
    <row r="78" spans="1:17" ht="11.65" customHeight="1">
      <c r="A78" s="63">
        <v>0</v>
      </c>
      <c r="B78" s="66">
        <f t="shared" ca="1" si="46"/>
        <v>53.393062381936865</v>
      </c>
      <c r="C78" s="66">
        <f t="shared" ca="1" si="46"/>
        <v>58.677412483347275</v>
      </c>
      <c r="D78" s="66">
        <f t="shared" ca="1" si="46"/>
        <v>63.645011785957841</v>
      </c>
      <c r="E78" s="66">
        <f t="shared" ca="1" si="46"/>
        <v>68.238542728119398</v>
      </c>
      <c r="F78" s="66">
        <f ca="1">IF($A78&lt;=F$73,F65-100*$C$70,"")</f>
        <v>72.422216356146365</v>
      </c>
      <c r="G78" s="67"/>
      <c r="H78" s="10"/>
      <c r="I78" s="10"/>
      <c r="J78" s="68"/>
      <c r="K78" s="41">
        <v>0</v>
      </c>
      <c r="L78" s="40">
        <f ca="1">IF($A78&lt;=L$73,($B$5*M77+$B$6*M78),"")</f>
        <v>64.82458063139569</v>
      </c>
      <c r="M78" s="40">
        <f ca="1">IF($A78&lt;=M$73,($B$5*N76+$B$6*N77),"")</f>
        <v>66.930266019270221</v>
      </c>
      <c r="N78" s="73"/>
      <c r="O78" s="73"/>
      <c r="P78" s="73"/>
      <c r="Q78" s="13"/>
    </row>
    <row r="79" spans="1:17" ht="33.6" customHeight="1">
      <c r="A79" s="71"/>
      <c r="B79" s="71"/>
      <c r="C79" s="71"/>
      <c r="D79" s="71"/>
      <c r="E79" s="71"/>
      <c r="F79" s="72"/>
      <c r="G79" s="13"/>
      <c r="H79" s="13"/>
      <c r="I79" s="13"/>
      <c r="J79" s="13"/>
      <c r="K79" s="73"/>
      <c r="L79" s="73"/>
      <c r="M79" s="73"/>
      <c r="N79" s="10"/>
      <c r="O79" s="10"/>
      <c r="P79" s="10"/>
      <c r="Q79" s="10"/>
    </row>
    <row r="80" spans="1:17" ht="11.65" customHeight="1">
      <c r="A80" s="74"/>
      <c r="B80" s="75" t="s">
        <v>15</v>
      </c>
      <c r="C80" s="74"/>
      <c r="D80" s="74"/>
      <c r="E80" s="74"/>
      <c r="F80" s="76"/>
      <c r="G80" s="74"/>
      <c r="H80" s="74"/>
      <c r="I80" s="10"/>
      <c r="J80" s="10"/>
      <c r="K80" s="10"/>
      <c r="L80" s="10"/>
      <c r="M80" s="10"/>
      <c r="N80" s="13"/>
      <c r="O80" s="13"/>
      <c r="P80" s="13"/>
      <c r="Q80" s="13"/>
    </row>
    <row r="81" spans="1:17" ht="11.65" customHeight="1">
      <c r="A81" s="77"/>
      <c r="B81" s="78">
        <v>0</v>
      </c>
      <c r="C81" s="78">
        <v>1</v>
      </c>
      <c r="D81" s="78">
        <v>2</v>
      </c>
      <c r="E81" s="78">
        <v>3</v>
      </c>
      <c r="F81" s="78">
        <v>4</v>
      </c>
      <c r="G81" s="78">
        <v>5</v>
      </c>
      <c r="H81" s="78">
        <v>6</v>
      </c>
      <c r="I81" s="79"/>
      <c r="J81" s="13"/>
      <c r="K81" s="13"/>
      <c r="L81" s="13"/>
      <c r="M81" s="13"/>
      <c r="N81" s="10"/>
      <c r="O81" s="10"/>
      <c r="P81" s="10"/>
      <c r="Q81" s="10"/>
    </row>
    <row r="82" spans="1:17" ht="11.65" customHeight="1">
      <c r="A82" s="80">
        <v>6</v>
      </c>
      <c r="B82" s="81"/>
      <c r="C82" s="82"/>
      <c r="D82" s="82"/>
      <c r="E82" s="82"/>
      <c r="F82" s="82"/>
      <c r="G82" s="82"/>
      <c r="H82" s="82">
        <f t="shared" ref="H82:H88" ca="1" si="47">IF(H59&gt;80,H59-80,0)</f>
        <v>0</v>
      </c>
      <c r="I82" s="83"/>
      <c r="J82" s="10"/>
      <c r="K82" s="10"/>
      <c r="L82" s="10"/>
      <c r="M82" s="10"/>
      <c r="N82" s="13"/>
      <c r="O82" s="13"/>
      <c r="P82" s="13"/>
      <c r="Q82" s="13"/>
    </row>
    <row r="83" spans="1:17" ht="11.65" customHeight="1">
      <c r="A83" s="78">
        <v>5</v>
      </c>
      <c r="B83" s="84"/>
      <c r="C83" s="77"/>
      <c r="D83" s="77"/>
      <c r="E83" s="77"/>
      <c r="F83" s="77"/>
      <c r="G83" s="84">
        <f t="shared" ref="G83:G88" ca="1" si="48">MAX($B$93*(80-G60),(0.5*H82+0.5*H83)/(1+G17))</f>
        <v>0</v>
      </c>
      <c r="H83" s="84">
        <f t="shared" ca="1" si="47"/>
        <v>0</v>
      </c>
      <c r="I83" s="79"/>
      <c r="J83" s="13"/>
      <c r="K83" s="13"/>
      <c r="L83" s="13"/>
      <c r="M83" s="13"/>
      <c r="N83" s="10"/>
      <c r="O83" s="10"/>
      <c r="P83" s="10"/>
      <c r="Q83" s="10"/>
    </row>
    <row r="84" spans="1:17" ht="11.65" customHeight="1">
      <c r="A84" s="80">
        <v>4</v>
      </c>
      <c r="B84" s="81"/>
      <c r="C84" s="82"/>
      <c r="D84" s="81"/>
      <c r="E84" s="81"/>
      <c r="F84" s="82">
        <f ca="1">MAX($B$93*(80-F61),(0.5*G83+0.5*G84)/(1+F18))</f>
        <v>0</v>
      </c>
      <c r="G84" s="82">
        <f t="shared" ca="1" si="48"/>
        <v>0</v>
      </c>
      <c r="H84" s="82">
        <f t="shared" ca="1" si="47"/>
        <v>0</v>
      </c>
      <c r="I84" s="83"/>
      <c r="J84" s="10"/>
      <c r="K84" s="10"/>
      <c r="L84" s="10"/>
      <c r="M84" s="10"/>
      <c r="N84" s="13"/>
      <c r="O84" s="13"/>
      <c r="P84" s="13"/>
      <c r="Q84" s="13"/>
    </row>
    <row r="85" spans="1:17" ht="11.65" customHeight="1">
      <c r="A85" s="78">
        <v>3</v>
      </c>
      <c r="B85" s="77"/>
      <c r="C85" s="84"/>
      <c r="D85" s="77"/>
      <c r="E85" s="84">
        <f ca="1">MAX($B$93*(80-E62),(0.5*F84+0.5*F85)/(1+E19))</f>
        <v>0.28906847369166572</v>
      </c>
      <c r="F85" s="84">
        <f ca="1">MAX($B$93*(80-F62),(0.5*G84+0.5*G85)/(1+F19))</f>
        <v>0.61661196123169226</v>
      </c>
      <c r="G85" s="84">
        <f t="shared" ca="1" si="48"/>
        <v>1.3070878692993291</v>
      </c>
      <c r="H85" s="84">
        <f t="shared" ca="1" si="47"/>
        <v>2.7550941888756881</v>
      </c>
      <c r="I85" s="79"/>
      <c r="J85" s="13"/>
      <c r="K85" s="13"/>
      <c r="L85" s="13"/>
      <c r="M85" s="13"/>
      <c r="N85" s="10"/>
      <c r="O85" s="10"/>
      <c r="P85" s="10"/>
      <c r="Q85" s="10"/>
    </row>
    <row r="86" spans="1:17" ht="11.65" customHeight="1">
      <c r="A86" s="80">
        <v>2</v>
      </c>
      <c r="B86" s="81"/>
      <c r="C86" s="81"/>
      <c r="D86" s="82">
        <f ca="1">MAX($B$93*(80-D63),(0.5*E85+0.5*E86)/(1+D20))</f>
        <v>0.83945525536807564</v>
      </c>
      <c r="E86" s="82">
        <f ca="1">MAX($B$93*(80-E63),(0.5*F85+0.5*F86)/(1+E20))</f>
        <v>1.4914161229440226</v>
      </c>
      <c r="F86" s="82">
        <f ca="1">MAX($B$93*(80-F63),(0.5*G85+0.5*G86)/(1+F20))</f>
        <v>2.5286355004449574</v>
      </c>
      <c r="G86" s="82">
        <f t="shared" ca="1" si="48"/>
        <v>3.9980146969891965</v>
      </c>
      <c r="H86" s="82">
        <f t="shared" ca="1" si="47"/>
        <v>5.5935960835094249</v>
      </c>
      <c r="I86" s="83"/>
      <c r="J86" s="10"/>
      <c r="K86" s="10"/>
      <c r="L86" s="10"/>
      <c r="M86" s="10"/>
      <c r="N86" s="13"/>
      <c r="O86" s="13"/>
      <c r="P86" s="13"/>
      <c r="Q86" s="13"/>
    </row>
    <row r="87" spans="1:17" ht="17.45" customHeight="1">
      <c r="A87" s="78">
        <v>1</v>
      </c>
      <c r="B87" s="77"/>
      <c r="C87" s="84">
        <f ca="1">MAX($B$93*(80-C64),(0.5*D86+0.5*D87)/(1+C21))</f>
        <v>1.5566517549538208</v>
      </c>
      <c r="D87" s="84">
        <f ca="1">MAX($B$93*(80-D64),(0.5*E86+0.5*E87)/(1+D21))</f>
        <v>2.4450799475844862</v>
      </c>
      <c r="E87" s="84">
        <f ca="1">MAX($B$93*(80-E64),(0.5*F86+0.5*F87)/(1+E21))</f>
        <v>3.6408066870358144</v>
      </c>
      <c r="F87" s="84">
        <f ca="1">MAX($B$93*(80-F64),(0.5*G86+0.5*G87)/(1+F21))</f>
        <v>5.0773737494415636</v>
      </c>
      <c r="G87" s="84">
        <f t="shared" ca="1" si="48"/>
        <v>6.5638874028616492</v>
      </c>
      <c r="H87" s="84">
        <f t="shared" ca="1" si="47"/>
        <v>8.0079010399658017</v>
      </c>
      <c r="I87" s="79"/>
      <c r="J87" s="13"/>
      <c r="K87" s="13"/>
      <c r="L87" s="13"/>
      <c r="M87" s="13"/>
      <c r="N87" s="10"/>
      <c r="O87" s="10"/>
      <c r="P87" s="10"/>
      <c r="Q87" s="10"/>
    </row>
    <row r="88" spans="1:17" ht="12" customHeight="1">
      <c r="A88" s="80">
        <v>0</v>
      </c>
      <c r="B88" s="85">
        <f ca="1">MAX($B$93*(80-B65),(0.5*C87+0.5*C88)/(1+B22))</f>
        <v>2.3572151638290477</v>
      </c>
      <c r="C88" s="82">
        <f ca="1">MAX($B$93*(80-C65),(0.5*D87+0.5*D88)/(1+C22))</f>
        <v>3.3935000890871803</v>
      </c>
      <c r="D88" s="82">
        <f ca="1">MAX($B$93*(80-D65),(0.5*E87+0.5*E88)/(1+D22))</f>
        <v>4.6473352386077202</v>
      </c>
      <c r="E88" s="82">
        <f ca="1">MAX($B$93*(80-E65),(0.5*F87+0.5*F88)/(1+E22))</f>
        <v>6.0302979445068514</v>
      </c>
      <c r="F88" s="82">
        <f ca="1">MAX($B$93*(80-F65),(0.5*G87+0.5*G88)/(1+F22))</f>
        <v>7.4228308597266901</v>
      </c>
      <c r="G88" s="82">
        <f t="shared" ca="1" si="48"/>
        <v>8.7687862492983992</v>
      </c>
      <c r="H88" s="82">
        <f t="shared" ca="1" si="47"/>
        <v>10.047459517865818</v>
      </c>
      <c r="I88" s="83"/>
      <c r="J88" s="10"/>
      <c r="K88" s="10"/>
      <c r="L88" s="10"/>
      <c r="M88" s="10"/>
      <c r="N88" s="13"/>
      <c r="O88" s="13"/>
      <c r="P88" s="13"/>
      <c r="Q88" s="13"/>
    </row>
    <row r="89" spans="1:17" ht="23.65" customHeight="1" thickBot="1">
      <c r="A89" s="86"/>
      <c r="B89" s="87" t="s">
        <v>16</v>
      </c>
      <c r="C89" s="88"/>
      <c r="D89" s="88"/>
      <c r="E89" s="88"/>
      <c r="F89" s="88"/>
      <c r="G89" s="88"/>
      <c r="H89" s="88"/>
      <c r="I89" s="13"/>
      <c r="J89" s="13"/>
      <c r="K89" s="13"/>
      <c r="L89" s="13"/>
      <c r="M89" s="13"/>
      <c r="N89" s="10"/>
      <c r="O89" s="10"/>
      <c r="P89" s="10"/>
      <c r="Q89" s="10"/>
    </row>
    <row r="90" spans="1:17" ht="23.1" customHeight="1" thickBot="1">
      <c r="A90" s="287" t="s">
        <v>17</v>
      </c>
      <c r="B90" s="288"/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</row>
    <row r="91" spans="1:17" ht="11.65" customHeight="1">
      <c r="A91" s="52" t="s">
        <v>18</v>
      </c>
      <c r="B91" s="89">
        <v>3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0"/>
      <c r="O91" s="10"/>
      <c r="P91" s="10"/>
      <c r="Q91" s="10"/>
    </row>
    <row r="92" spans="1:17" ht="22.5" customHeight="1">
      <c r="A92" s="90" t="s">
        <v>19</v>
      </c>
      <c r="B92" s="91">
        <v>88</v>
      </c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</row>
    <row r="93" spans="1:17" ht="16.149999999999999" customHeight="1">
      <c r="A93" s="92" t="s">
        <v>20</v>
      </c>
      <c r="B93" s="93">
        <v>-1</v>
      </c>
      <c r="C93" s="94"/>
      <c r="D93" s="95"/>
      <c r="E93" s="95"/>
      <c r="F93" s="95"/>
      <c r="G93" s="95"/>
      <c r="H93" s="95"/>
      <c r="I93" s="95"/>
      <c r="J93" s="95"/>
      <c r="K93" s="95"/>
      <c r="L93" s="95"/>
      <c r="M93" s="13"/>
      <c r="N93" s="10"/>
      <c r="O93" s="10"/>
      <c r="P93" s="10"/>
      <c r="Q93" s="10"/>
    </row>
    <row r="94" spans="1:17" ht="16.149999999999999" customHeight="1">
      <c r="A94" s="297" t="s">
        <v>21</v>
      </c>
      <c r="B94" s="298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7"/>
      <c r="N94" s="13"/>
      <c r="O94" s="13"/>
      <c r="P94" s="13"/>
      <c r="Q94" s="13"/>
    </row>
    <row r="95" spans="1:17" ht="11.65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8"/>
      <c r="N95" s="36"/>
      <c r="O95" s="36"/>
      <c r="P95" s="36"/>
      <c r="Q95" s="36"/>
    </row>
    <row r="96" spans="1:17" ht="11.65" customHeight="1">
      <c r="A96" s="99"/>
      <c r="B96" s="100">
        <v>0</v>
      </c>
      <c r="C96" s="100">
        <v>1</v>
      </c>
      <c r="D96" s="100">
        <v>2</v>
      </c>
      <c r="E96" s="100">
        <v>3</v>
      </c>
      <c r="F96" s="100">
        <v>4</v>
      </c>
      <c r="G96" s="100">
        <v>5</v>
      </c>
      <c r="H96" s="100">
        <v>6</v>
      </c>
      <c r="I96" s="100">
        <v>7</v>
      </c>
      <c r="J96" s="100">
        <v>8</v>
      </c>
      <c r="K96" s="100">
        <v>9</v>
      </c>
      <c r="L96" s="100">
        <v>10</v>
      </c>
      <c r="M96" s="101"/>
      <c r="N96" s="13"/>
      <c r="O96" s="13"/>
      <c r="P96" s="13"/>
      <c r="Q96" s="13"/>
    </row>
    <row r="97" spans="1:17" ht="11.65" customHeight="1">
      <c r="A97" s="100">
        <v>10</v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102">
        <f t="shared" ref="L97:L107" ca="1" si="49">(L12-0.045)/(1+L12)</f>
        <v>7.4965113154277535E-2</v>
      </c>
      <c r="M97" s="98"/>
      <c r="N97" s="10"/>
      <c r="O97" s="10"/>
      <c r="P97" s="10"/>
      <c r="Q97" s="10"/>
    </row>
    <row r="98" spans="1:17" ht="11.65" customHeight="1">
      <c r="A98" s="100">
        <v>9</v>
      </c>
      <c r="B98" s="96"/>
      <c r="C98" s="96"/>
      <c r="D98" s="96"/>
      <c r="E98" s="96"/>
      <c r="F98" s="96"/>
      <c r="G98" s="96"/>
      <c r="H98" s="96"/>
      <c r="I98" s="96"/>
      <c r="J98" s="96"/>
      <c r="K98" s="103">
        <f t="shared" ref="K98:K107" ca="1" si="50">(K13-0.045+0.5*L97+0.5*L98)/(1+K13)</f>
        <v>0.12344851383735674</v>
      </c>
      <c r="L98" s="102">
        <f t="shared" ca="1" si="49"/>
        <v>5.5245659236453484E-2</v>
      </c>
      <c r="M98" s="97"/>
      <c r="N98" s="13"/>
      <c r="O98" s="13"/>
      <c r="P98" s="13"/>
      <c r="Q98" s="13"/>
    </row>
    <row r="99" spans="1:17" ht="11.65" customHeight="1">
      <c r="A99" s="100">
        <v>8</v>
      </c>
      <c r="B99" s="96"/>
      <c r="C99" s="96"/>
      <c r="D99" s="96"/>
      <c r="E99" s="96"/>
      <c r="F99" s="96"/>
      <c r="G99" s="96"/>
      <c r="H99" s="96"/>
      <c r="I99" s="96"/>
      <c r="J99" s="102">
        <f t="shared" ref="J99:J107" ca="1" si="51">(J14-0.045+0.5*K98+0.5*K99)/(1+J14)</f>
        <v>0.1524050087780412</v>
      </c>
      <c r="K99" s="103">
        <f t="shared" ca="1" si="50"/>
        <v>8.9671989859181622E-2</v>
      </c>
      <c r="L99" s="102">
        <f t="shared" ca="1" si="49"/>
        <v>3.8475116244841449E-2</v>
      </c>
      <c r="M99" s="98"/>
      <c r="N99" s="10"/>
      <c r="O99" s="10"/>
      <c r="P99" s="10"/>
      <c r="Q99" s="10"/>
    </row>
    <row r="100" spans="1:17" ht="11.65" customHeight="1">
      <c r="A100" s="100">
        <v>7</v>
      </c>
      <c r="B100" s="96"/>
      <c r="C100" s="96"/>
      <c r="D100" s="96"/>
      <c r="E100" s="96"/>
      <c r="F100" s="96"/>
      <c r="G100" s="96"/>
      <c r="H100" s="96"/>
      <c r="I100" s="102">
        <f t="shared" ref="I100:I107" ca="1" si="52">(I15-0.045+0.5*J99+0.5*J100)/(1+I15)</f>
        <v>0.16655898055703106</v>
      </c>
      <c r="J100" s="102">
        <f t="shared" ca="1" si="51"/>
        <v>0.10829887569302628</v>
      </c>
      <c r="K100" s="103">
        <f t="shared" ca="1" si="50"/>
        <v>6.0535170914510557E-2</v>
      </c>
      <c r="L100" s="102">
        <f t="shared" ca="1" si="49"/>
        <v>2.4304380223894431E-2</v>
      </c>
      <c r="M100" s="97"/>
      <c r="N100" s="13"/>
      <c r="O100" s="13"/>
      <c r="P100" s="13"/>
      <c r="Q100" s="13"/>
    </row>
    <row r="101" spans="1:17" ht="11.65" customHeight="1">
      <c r="A101" s="100">
        <v>6</v>
      </c>
      <c r="B101" s="96"/>
      <c r="C101" s="96"/>
      <c r="D101" s="96"/>
      <c r="E101" s="96"/>
      <c r="F101" s="96"/>
      <c r="G101" s="96"/>
      <c r="H101" s="102">
        <f t="shared" ref="H101:H107" ca="1" si="53">(H16-0.045+0.5*I100+0.5*I101)/(1+H16)</f>
        <v>0.16919075674914999</v>
      </c>
      <c r="I101" s="102">
        <f t="shared" ca="1" si="52"/>
        <v>0.11463960756299692</v>
      </c>
      <c r="J101" s="102">
        <f t="shared" ca="1" si="51"/>
        <v>6.9818044636219448E-2</v>
      </c>
      <c r="K101" s="103">
        <f t="shared" ca="1" si="50"/>
        <v>3.5623118280804909E-2</v>
      </c>
      <c r="L101" s="102">
        <f t="shared" ca="1" si="49"/>
        <v>1.2395671059271125E-2</v>
      </c>
      <c r="M101" s="98"/>
      <c r="N101" s="10"/>
      <c r="O101" s="10"/>
      <c r="P101" s="10"/>
      <c r="Q101" s="10"/>
    </row>
    <row r="102" spans="1:17" ht="11.65" customHeight="1">
      <c r="A102" s="100">
        <v>5</v>
      </c>
      <c r="B102" s="96"/>
      <c r="C102" s="96"/>
      <c r="D102" s="96"/>
      <c r="E102" s="96"/>
      <c r="F102" s="96"/>
      <c r="G102" s="102">
        <f t="shared" ref="G102:G107" ca="1" si="54">(G17-0.045+0.5*H101+0.5*H102)/(1+G17)</f>
        <v>0.16262730779389331</v>
      </c>
      <c r="H102" s="102">
        <f t="shared" ca="1" si="53"/>
        <v>0.11120414938615093</v>
      </c>
      <c r="I102" s="102">
        <f t="shared" ca="1" si="52"/>
        <v>6.8941376725815032E-2</v>
      </c>
      <c r="J102" s="102">
        <f t="shared" ca="1" si="51"/>
        <v>3.6606891722496662E-2</v>
      </c>
      <c r="K102" s="103">
        <f t="shared" ca="1" si="50"/>
        <v>1.448236144639343E-2</v>
      </c>
      <c r="L102" s="102">
        <f t="shared" ca="1" si="49"/>
        <v>2.4337775818018595E-3</v>
      </c>
      <c r="M102" s="97"/>
      <c r="N102" s="13"/>
      <c r="O102" s="13"/>
      <c r="P102" s="13"/>
      <c r="Q102" s="13"/>
    </row>
    <row r="103" spans="1:17" ht="11.65" customHeight="1">
      <c r="A103" s="100">
        <v>4</v>
      </c>
      <c r="B103" s="96"/>
      <c r="C103" s="96"/>
      <c r="D103" s="96"/>
      <c r="E103" s="96"/>
      <c r="F103" s="102">
        <f ca="1">(F18-0.045+0.5*G102+0.5*G103)/(1+F18)</f>
        <v>0.14855503601739203</v>
      </c>
      <c r="G103" s="102">
        <f t="shared" ca="1" si="54"/>
        <v>9.9822707064197033E-2</v>
      </c>
      <c r="H103" s="102">
        <f t="shared" ca="1" si="53"/>
        <v>5.9825803029385283E-2</v>
      </c>
      <c r="I103" s="102">
        <f t="shared" ca="1" si="52"/>
        <v>2.921299694839663E-2</v>
      </c>
      <c r="J103" s="102">
        <f t="shared" ca="1" si="51"/>
        <v>8.2041997641601055E-3</v>
      </c>
      <c r="K103" s="103">
        <f t="shared" ca="1" si="50"/>
        <v>-3.3454707622037434E-3</v>
      </c>
      <c r="L103" s="102">
        <f t="shared" ca="1" si="49"/>
        <v>-5.8675881341263923E-3</v>
      </c>
      <c r="M103" s="98"/>
      <c r="N103" s="10"/>
      <c r="O103" s="10"/>
      <c r="P103" s="10"/>
      <c r="Q103" s="10"/>
    </row>
    <row r="104" spans="1:17" ht="11.65" customHeight="1">
      <c r="A104" s="100">
        <v>3</v>
      </c>
      <c r="B104" s="96"/>
      <c r="C104" s="96"/>
      <c r="D104" s="96"/>
      <c r="E104" s="102">
        <f ca="1">(E19-0.045+0.5*F103+0.5*F104)/(1+E19)</f>
        <v>0.12822311985493159</v>
      </c>
      <c r="F104" s="102">
        <f ca="1">(F19-0.045+0.5*G103+0.5*G104)/(1+F19)</f>
        <v>8.1857700945162593E-2</v>
      </c>
      <c r="G104" s="102">
        <f t="shared" ca="1" si="54"/>
        <v>4.3908428822349167E-2</v>
      </c>
      <c r="H104" s="102">
        <f t="shared" ca="1" si="53"/>
        <v>1.4913866235079317E-2</v>
      </c>
      <c r="I104" s="102">
        <f t="shared" ca="1" si="52"/>
        <v>-4.9680735288348942E-3</v>
      </c>
      <c r="J104" s="102">
        <f t="shared" ca="1" si="51"/>
        <v>-1.5901103331755866E-2</v>
      </c>
      <c r="K104" s="103">
        <f t="shared" ca="1" si="50"/>
        <v>-1.8300689698905661E-2</v>
      </c>
      <c r="L104" s="102">
        <f t="shared" ca="1" si="49"/>
        <v>-1.2763083936327118E-2</v>
      </c>
      <c r="M104" s="97"/>
      <c r="N104" s="13"/>
      <c r="O104" s="13"/>
      <c r="P104" s="13"/>
      <c r="Q104" s="13"/>
    </row>
    <row r="105" spans="1:17" ht="11.65" customHeight="1">
      <c r="A105" s="100">
        <v>2</v>
      </c>
      <c r="B105" s="96"/>
      <c r="C105" s="96"/>
      <c r="D105" s="102">
        <f ca="1">(D20-0.045+0.5*E104+0.5*E105)/(1+D20)</f>
        <v>0.1025781025984535</v>
      </c>
      <c r="E105" s="102">
        <f ca="1">(E20-0.045+0.5*F104+0.5*F105)/(1+E20)</f>
        <v>5.8345035756388233E-2</v>
      </c>
      <c r="F105" s="102">
        <f ca="1">(F20-0.045+0.5*G104+0.5*G105)/(1+F20)</f>
        <v>2.2286144961484539E-2</v>
      </c>
      <c r="G105" s="102">
        <f t="shared" ca="1" si="54"/>
        <v>-5.1618738317050243E-3</v>
      </c>
      <c r="H105" s="102">
        <f t="shared" ca="1" si="53"/>
        <v>-2.3901937627310261E-2</v>
      </c>
      <c r="I105" s="102">
        <f t="shared" ca="1" si="52"/>
        <v>-3.412143114033632E-2</v>
      </c>
      <c r="J105" s="102">
        <f t="shared" ca="1" si="51"/>
        <v>-3.6229000977677707E-2</v>
      </c>
      <c r="K105" s="103">
        <f t="shared" ca="1" si="50"/>
        <v>-3.0791356013987699E-2</v>
      </c>
      <c r="L105" s="102">
        <f t="shared" ca="1" si="49"/>
        <v>-1.8475569617170992E-2</v>
      </c>
      <c r="M105" s="98"/>
      <c r="N105" s="10"/>
      <c r="O105" s="10"/>
      <c r="P105" s="10"/>
      <c r="Q105" s="10"/>
    </row>
    <row r="106" spans="1:17" ht="11.65" customHeight="1">
      <c r="A106" s="100">
        <v>1</v>
      </c>
      <c r="B106" s="96"/>
      <c r="C106" s="102">
        <f ca="1">(C21-0.045+0.5*D105+0.5*D106)/(1+C21)</f>
        <v>7.2354418948619728E-2</v>
      </c>
      <c r="D106" s="102">
        <f ca="1">(D21-0.045+0.5*E105+0.5*E106)/(1+D21)</f>
        <v>3.0089721383134108E-2</v>
      </c>
      <c r="E106" s="102">
        <f ca="1">(E21-0.045+0.5*F105+0.5*F106)/(1+E21)</f>
        <v>-4.1867105731897523E-3</v>
      </c>
      <c r="F106" s="102">
        <f ca="1">(F21-0.045+0.5*G105+0.5*G106)/(1+F21)</f>
        <v>-3.0132602019935267E-2</v>
      </c>
      <c r="G106" s="102">
        <f t="shared" ca="1" si="54"/>
        <v>-4.7709663564144127E-2</v>
      </c>
      <c r="H106" s="102">
        <f t="shared" ca="1" si="53"/>
        <v>-5.7131643630065863E-2</v>
      </c>
      <c r="I106" s="102">
        <f t="shared" ca="1" si="52"/>
        <v>-5.880667918697835E-2</v>
      </c>
      <c r="J106" s="102">
        <f t="shared" ca="1" si="51"/>
        <v>-5.3280618239597774E-2</v>
      </c>
      <c r="K106" s="103">
        <f t="shared" ca="1" si="50"/>
        <v>-4.1185774463957027E-2</v>
      </c>
      <c r="L106" s="102">
        <f t="shared" ca="1" si="49"/>
        <v>-2.3197576207513854E-2</v>
      </c>
      <c r="M106" s="97"/>
      <c r="N106" s="13"/>
      <c r="O106" s="13"/>
      <c r="P106" s="13"/>
      <c r="Q106" s="13"/>
    </row>
    <row r="107" spans="1:17" ht="11.65" customHeight="1">
      <c r="A107" s="100">
        <v>0</v>
      </c>
      <c r="B107" s="102">
        <f ca="1">(B22-0.045+0.5*C106+0.5*C107)/(1+B22)</f>
        <v>3.8136146824068538E-2</v>
      </c>
      <c r="C107" s="102">
        <f ca="1">(C22-0.045+0.5*D106+0.5*D107)/(1+C22)</f>
        <v>-2.2685106180758059E-3</v>
      </c>
      <c r="D107" s="102">
        <f ca="1">(D22-0.045+0.5*E106+0.5*E107)/(1+D22)</f>
        <v>-3.4830908574912556E-2</v>
      </c>
      <c r="E107" s="102">
        <f ca="1">(E22-0.045+0.5*F106+0.5*F107)/(1+E22)</f>
        <v>-5.9296410171203295E-2</v>
      </c>
      <c r="F107" s="102">
        <f ca="1">(F22-0.045+0.5*G106+0.5*G107)/(1+F22)</f>
        <v>-7.5682926623952082E-2</v>
      </c>
      <c r="G107" s="102">
        <f t="shared" ca="1" si="54"/>
        <v>-8.4231746499557572E-2</v>
      </c>
      <c r="H107" s="102">
        <f t="shared" ca="1" si="53"/>
        <v>-8.535464976810167E-2</v>
      </c>
      <c r="I107" s="102">
        <f t="shared" ca="1" si="52"/>
        <v>-7.9582816391965988E-2</v>
      </c>
      <c r="J107" s="102">
        <f t="shared" ca="1" si="51"/>
        <v>-6.7521125981688884E-2</v>
      </c>
      <c r="K107" s="103">
        <f t="shared" ca="1" si="50"/>
        <v>-4.9809761571160377E-2</v>
      </c>
      <c r="L107" s="102">
        <f t="shared" ca="1" si="49"/>
        <v>-2.7093728053294179E-2</v>
      </c>
      <c r="M107" s="98"/>
      <c r="N107" s="10"/>
      <c r="O107" s="10"/>
      <c r="P107" s="10"/>
      <c r="Q107" s="10"/>
    </row>
    <row r="108" spans="1:17" ht="22.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"/>
      <c r="N108" s="13"/>
      <c r="O108" s="13"/>
      <c r="P108" s="13"/>
      <c r="Q108" s="13"/>
    </row>
    <row r="109" spans="1:17" ht="11.65" customHeight="1">
      <c r="A109" s="105" t="s">
        <v>22</v>
      </c>
      <c r="B109" s="106"/>
      <c r="C109" s="106"/>
      <c r="D109" s="106"/>
      <c r="E109" s="106"/>
      <c r="F109" s="106"/>
      <c r="G109" s="106"/>
      <c r="H109" s="13"/>
      <c r="I109" s="13"/>
      <c r="J109" s="13"/>
      <c r="K109" s="13"/>
      <c r="L109" s="13"/>
      <c r="M109" s="13"/>
      <c r="N109" s="10"/>
      <c r="O109" s="10"/>
      <c r="P109" s="10"/>
      <c r="Q109" s="10"/>
    </row>
    <row r="110" spans="1:17" ht="11.65" customHeight="1">
      <c r="A110" s="107"/>
      <c r="B110" s="108">
        <v>0</v>
      </c>
      <c r="C110" s="108">
        <v>1</v>
      </c>
      <c r="D110" s="108">
        <v>2</v>
      </c>
      <c r="E110" s="108">
        <v>3</v>
      </c>
      <c r="F110" s="108">
        <v>4</v>
      </c>
      <c r="G110" s="108">
        <v>5</v>
      </c>
      <c r="H110" s="42"/>
      <c r="I110" s="10"/>
      <c r="J110" s="10"/>
      <c r="K110" s="10"/>
      <c r="L110" s="10"/>
      <c r="M110" s="10"/>
      <c r="N110" s="13"/>
      <c r="O110" s="13"/>
      <c r="P110" s="13"/>
      <c r="Q110" s="13"/>
    </row>
    <row r="111" spans="1:17" ht="11.65" customHeight="1">
      <c r="A111" s="108">
        <v>5</v>
      </c>
      <c r="B111" s="107"/>
      <c r="C111" s="107"/>
      <c r="D111" s="107"/>
      <c r="E111" s="107"/>
      <c r="F111" s="107"/>
      <c r="G111" s="109">
        <f t="shared" ref="G111:G116" ca="1" si="55">MAX(G102,0)</f>
        <v>0.16262730779389331</v>
      </c>
      <c r="H111" s="31"/>
      <c r="I111" s="13"/>
      <c r="J111" s="13"/>
      <c r="K111" s="13"/>
      <c r="L111" s="13"/>
      <c r="M111" s="13"/>
      <c r="N111" s="10"/>
      <c r="O111" s="10"/>
      <c r="P111" s="10"/>
      <c r="Q111" s="10"/>
    </row>
    <row r="112" spans="1:17" ht="11.65" customHeight="1">
      <c r="A112" s="108">
        <v>4</v>
      </c>
      <c r="B112" s="107"/>
      <c r="C112" s="107"/>
      <c r="D112" s="107"/>
      <c r="E112" s="107"/>
      <c r="F112" s="110">
        <f ca="1">(0.5*G111+0.5*G112)/(1+G17)</f>
        <v>0.12144554425512878</v>
      </c>
      <c r="G112" s="109">
        <f t="shared" ca="1" si="55"/>
        <v>9.9822707064197033E-2</v>
      </c>
      <c r="H112" s="42"/>
      <c r="I112" s="10"/>
      <c r="J112" s="10"/>
      <c r="K112" s="10"/>
      <c r="L112" s="10"/>
      <c r="M112" s="10"/>
      <c r="N112" s="13"/>
      <c r="O112" s="13"/>
      <c r="P112" s="13"/>
      <c r="Q112" s="13"/>
    </row>
    <row r="113" spans="1:17" ht="11.65" customHeight="1">
      <c r="A113" s="108">
        <v>3</v>
      </c>
      <c r="B113" s="107"/>
      <c r="C113" s="107"/>
      <c r="D113" s="107"/>
      <c r="E113" s="110">
        <f ca="1">(0.5*F112+0.5*F113)/(1+F18)</f>
        <v>8.7992953128483806E-2</v>
      </c>
      <c r="F113" s="110">
        <f ca="1">(0.5*G112+0.5*G113)/(1+G18)</f>
        <v>6.7423410269380118E-2</v>
      </c>
      <c r="G113" s="109">
        <f t="shared" ca="1" si="55"/>
        <v>4.3908428822349167E-2</v>
      </c>
      <c r="H113" s="31"/>
      <c r="I113" s="13"/>
      <c r="J113" s="13"/>
      <c r="K113" s="13"/>
      <c r="L113" s="13"/>
      <c r="M113" s="13"/>
      <c r="N113" s="10"/>
      <c r="O113" s="10"/>
      <c r="P113" s="10"/>
      <c r="Q113" s="10"/>
    </row>
    <row r="114" spans="1:17" ht="11.65" customHeight="1">
      <c r="A114" s="108">
        <v>2</v>
      </c>
      <c r="B114" s="107"/>
      <c r="C114" s="107"/>
      <c r="D114" s="110">
        <f ca="1">(0.5*E113+0.5*E114)/(1+E19)</f>
        <v>6.0769140828320731E-2</v>
      </c>
      <c r="E114" s="110">
        <f ca="1">(0.5*F113+0.5*F114)/(1+F19)</f>
        <v>4.163370117240716E-2</v>
      </c>
      <c r="F114" s="110">
        <f ca="1">(0.5*G113+0.5*G114)/(1+G19)</f>
        <v>2.0831293138876859E-2</v>
      </c>
      <c r="G114" s="109">
        <f t="shared" ca="1" si="55"/>
        <v>0</v>
      </c>
      <c r="H114" s="42"/>
      <c r="I114" s="10"/>
      <c r="J114" s="10"/>
      <c r="K114" s="10"/>
      <c r="L114" s="10"/>
      <c r="M114" s="10"/>
      <c r="N114" s="13"/>
      <c r="O114" s="13"/>
      <c r="P114" s="13"/>
      <c r="Q114" s="13"/>
    </row>
    <row r="115" spans="1:17" ht="11.65" customHeight="1">
      <c r="A115" s="108">
        <v>1</v>
      </c>
      <c r="B115" s="107"/>
      <c r="C115" s="110">
        <f ca="1">(0.5*D114+0.5*D115)/(1+D20)</f>
        <v>4.0178793376471067E-2</v>
      </c>
      <c r="D115" s="110">
        <f ca="1">(0.5*E114+0.5*E115)/(1+E20)</f>
        <v>2.4450079923174405E-2</v>
      </c>
      <c r="E115" s="110">
        <f ca="1">(0.5*F114+0.5*F115)/(1+F20)</f>
        <v>9.9290723775753501E-3</v>
      </c>
      <c r="F115" s="110">
        <f ca="1">(0.5*G114+0.5*G115)/(1+G20)</f>
        <v>0</v>
      </c>
      <c r="G115" s="109">
        <f t="shared" ca="1" si="55"/>
        <v>0</v>
      </c>
      <c r="H115" s="31"/>
      <c r="I115" s="13"/>
      <c r="J115" s="13"/>
      <c r="K115" s="13"/>
      <c r="L115" s="13"/>
      <c r="M115" s="13"/>
      <c r="N115" s="10"/>
      <c r="O115" s="10"/>
      <c r="P115" s="10"/>
      <c r="Q115" s="10"/>
    </row>
    <row r="116" spans="1:17" ht="11.65" customHeight="1">
      <c r="A116" s="108">
        <v>0</v>
      </c>
      <c r="B116" s="110">
        <f ca="1">(0.5*C115+0.5*C116)/(1+C21)</f>
        <v>2.5635806311289963E-2</v>
      </c>
      <c r="C116" s="110">
        <f ca="1">(0.5*D115+0.5*D116)/(1+D21)</f>
        <v>1.391275794035075E-2</v>
      </c>
      <c r="D116" s="110">
        <f ca="1">(0.5*E115+0.5*E116)/(1+E21)</f>
        <v>4.7527989936218228E-3</v>
      </c>
      <c r="E116" s="110">
        <f ca="1">(0.5*F115+0.5*F116)/(1+F21)</f>
        <v>0</v>
      </c>
      <c r="F116" s="110">
        <f ca="1">(0.5*G115+0.5*G116)/(1+G21)</f>
        <v>0</v>
      </c>
      <c r="G116" s="109">
        <f t="shared" ca="1" si="55"/>
        <v>0</v>
      </c>
      <c r="H116" s="42"/>
      <c r="I116" s="10"/>
      <c r="J116" s="10"/>
      <c r="K116" s="10"/>
      <c r="L116" s="10"/>
      <c r="M116" s="10"/>
      <c r="N116" s="13"/>
      <c r="O116" s="13"/>
      <c r="P116" s="13"/>
      <c r="Q116" s="13"/>
    </row>
    <row r="117" spans="1:17" ht="22.5" customHeight="1">
      <c r="A117" s="73"/>
      <c r="B117" s="73"/>
      <c r="C117" s="73"/>
      <c r="D117" s="73"/>
      <c r="E117" s="73"/>
      <c r="F117" s="73"/>
      <c r="G117" s="111"/>
      <c r="H117" s="13"/>
      <c r="I117" s="13"/>
      <c r="J117" s="13"/>
      <c r="K117" s="13"/>
      <c r="L117" s="13"/>
      <c r="M117" s="13"/>
      <c r="N117" s="10"/>
      <c r="O117" s="10"/>
      <c r="P117" s="10"/>
      <c r="Q117" s="10"/>
    </row>
    <row r="118" spans="1:17" ht="11.65" customHeight="1">
      <c r="A118" s="112" t="s">
        <v>23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10"/>
      <c r="N118" s="13"/>
      <c r="O118" s="13"/>
      <c r="P118" s="13"/>
      <c r="Q118" s="13"/>
    </row>
    <row r="119" spans="1:17" ht="11.65" customHeight="1">
      <c r="A119" s="30"/>
      <c r="B119" s="37">
        <v>0</v>
      </c>
      <c r="C119" s="37">
        <v>1</v>
      </c>
      <c r="D119" s="37">
        <v>2</v>
      </c>
      <c r="E119" s="37">
        <v>3</v>
      </c>
      <c r="F119" s="37">
        <v>4</v>
      </c>
      <c r="G119" s="37">
        <v>5</v>
      </c>
      <c r="H119" s="37">
        <v>6</v>
      </c>
      <c r="I119" s="37">
        <v>7</v>
      </c>
      <c r="J119" s="37">
        <v>8</v>
      </c>
      <c r="K119" s="37">
        <v>9</v>
      </c>
      <c r="L119" s="37">
        <v>10</v>
      </c>
      <c r="M119" s="31"/>
      <c r="N119" s="10"/>
      <c r="O119" s="10"/>
      <c r="P119" s="10"/>
      <c r="Q119" s="10"/>
    </row>
    <row r="120" spans="1:17" ht="11.65" customHeight="1">
      <c r="A120" s="41">
        <v>10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113">
        <f t="shared" ref="L120:L130" ca="1" si="56">(L12-0.045)/(1+L12)</f>
        <v>7.4965113154277535E-2</v>
      </c>
      <c r="M120" s="42"/>
      <c r="N120" s="13"/>
      <c r="O120" s="13"/>
      <c r="P120" s="13"/>
      <c r="Q120" s="13"/>
    </row>
    <row r="121" spans="1:17" ht="11.65" customHeight="1">
      <c r="A121" s="37">
        <v>9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114">
        <f t="shared" ref="K121:K130" ca="1" si="57">((K13-0.045)+0.5*(L120)+0.5*(L121))/(1+K13)</f>
        <v>0.12344851383735674</v>
      </c>
      <c r="L121" s="114">
        <f t="shared" ca="1" si="56"/>
        <v>5.5245659236453484E-2</v>
      </c>
      <c r="M121" s="31"/>
      <c r="N121" s="10"/>
      <c r="O121" s="10"/>
      <c r="P121" s="10"/>
      <c r="Q121" s="10"/>
    </row>
    <row r="122" spans="1:17" ht="11.65" customHeight="1">
      <c r="A122" s="41">
        <v>8</v>
      </c>
      <c r="B122" s="39"/>
      <c r="C122" s="39"/>
      <c r="D122" s="39"/>
      <c r="E122" s="39"/>
      <c r="F122" s="39"/>
      <c r="G122" s="39"/>
      <c r="H122" s="39"/>
      <c r="I122" s="39"/>
      <c r="J122" s="113">
        <f t="shared" ref="J122:J130" ca="1" si="58">((J14-0.045)+0.5*(K121)+0.5*(K122))/(1+J14)</f>
        <v>0.1524050087780412</v>
      </c>
      <c r="K122" s="113">
        <f t="shared" ca="1" si="57"/>
        <v>8.9671989859181622E-2</v>
      </c>
      <c r="L122" s="113">
        <f t="shared" ca="1" si="56"/>
        <v>3.8475116244841449E-2</v>
      </c>
      <c r="M122" s="42"/>
      <c r="N122" s="13"/>
      <c r="O122" s="13"/>
      <c r="P122" s="13"/>
      <c r="Q122" s="13"/>
    </row>
    <row r="123" spans="1:17" ht="11.65" customHeight="1">
      <c r="A123" s="37">
        <v>7</v>
      </c>
      <c r="B123" s="30"/>
      <c r="C123" s="30"/>
      <c r="D123" s="30"/>
      <c r="E123" s="30"/>
      <c r="F123" s="30"/>
      <c r="G123" s="30"/>
      <c r="H123" s="30"/>
      <c r="I123" s="114">
        <f t="shared" ref="I123:I130" ca="1" si="59">((I15-0.045)+0.5*(J122)+0.5*(J123))/(1+I15)</f>
        <v>0.16655898055703106</v>
      </c>
      <c r="J123" s="114">
        <f t="shared" ca="1" si="58"/>
        <v>0.10829887569302628</v>
      </c>
      <c r="K123" s="114">
        <f t="shared" ca="1" si="57"/>
        <v>6.0535170914510557E-2</v>
      </c>
      <c r="L123" s="114">
        <f t="shared" ca="1" si="56"/>
        <v>2.4304380223894431E-2</v>
      </c>
      <c r="M123" s="31"/>
      <c r="N123" s="10"/>
      <c r="O123" s="10"/>
      <c r="P123" s="10"/>
      <c r="Q123" s="10"/>
    </row>
    <row r="124" spans="1:17" ht="11.65" customHeight="1">
      <c r="A124" s="41">
        <v>6</v>
      </c>
      <c r="B124" s="39"/>
      <c r="C124" s="39"/>
      <c r="D124" s="39"/>
      <c r="E124" s="39"/>
      <c r="F124" s="39"/>
      <c r="G124" s="39"/>
      <c r="H124" s="113">
        <f t="shared" ref="H124:H130" ca="1" si="60">((H16-0.045)+0.5*(I123)+0.5*(I124))/(1+H16)</f>
        <v>0.16919075674914999</v>
      </c>
      <c r="I124" s="113">
        <f t="shared" ca="1" si="59"/>
        <v>0.11463960756299692</v>
      </c>
      <c r="J124" s="113">
        <f t="shared" ca="1" si="58"/>
        <v>6.9818044636219448E-2</v>
      </c>
      <c r="K124" s="113">
        <f t="shared" ca="1" si="57"/>
        <v>3.5623118280804909E-2</v>
      </c>
      <c r="L124" s="113">
        <f t="shared" ca="1" si="56"/>
        <v>1.2395671059271125E-2</v>
      </c>
      <c r="M124" s="42"/>
      <c r="N124" s="13"/>
      <c r="O124" s="13"/>
      <c r="P124" s="13"/>
      <c r="Q124" s="13"/>
    </row>
    <row r="125" spans="1:17" ht="11.65" customHeight="1">
      <c r="A125" s="37">
        <v>5</v>
      </c>
      <c r="B125" s="30"/>
      <c r="C125" s="30"/>
      <c r="D125" s="30"/>
      <c r="E125" s="30"/>
      <c r="F125" s="30"/>
      <c r="G125" s="114">
        <f t="shared" ref="G125:G130" ca="1" si="61">((G17-0.045)+0.5*(H124)+0.5*(H125))/(1+G17)</f>
        <v>0.16262730779389331</v>
      </c>
      <c r="H125" s="114">
        <f t="shared" ca="1" si="60"/>
        <v>0.11120414938615093</v>
      </c>
      <c r="I125" s="114">
        <f t="shared" ca="1" si="59"/>
        <v>6.8941376725815032E-2</v>
      </c>
      <c r="J125" s="114">
        <f t="shared" ca="1" si="58"/>
        <v>3.6606891722496662E-2</v>
      </c>
      <c r="K125" s="114">
        <f t="shared" ca="1" si="57"/>
        <v>1.448236144639343E-2</v>
      </c>
      <c r="L125" s="114">
        <f t="shared" ca="1" si="56"/>
        <v>2.4337775818018595E-3</v>
      </c>
      <c r="M125" s="31"/>
      <c r="N125" s="10"/>
      <c r="O125" s="10"/>
      <c r="P125" s="10"/>
      <c r="Q125" s="10"/>
    </row>
    <row r="126" spans="1:17" ht="11.65" customHeight="1">
      <c r="A126" s="41">
        <v>4</v>
      </c>
      <c r="B126" s="39"/>
      <c r="C126" s="39"/>
      <c r="D126" s="39"/>
      <c r="E126" s="39"/>
      <c r="F126" s="113">
        <f ca="1">((F18-0.045)+0.5*(G125)+0.5*(G126))/(1+F18)</f>
        <v>0.14855503601739203</v>
      </c>
      <c r="G126" s="113">
        <f t="shared" ca="1" si="61"/>
        <v>9.9822707064197033E-2</v>
      </c>
      <c r="H126" s="113">
        <f t="shared" ca="1" si="60"/>
        <v>5.9825803029385283E-2</v>
      </c>
      <c r="I126" s="113">
        <f t="shared" ca="1" si="59"/>
        <v>2.921299694839663E-2</v>
      </c>
      <c r="J126" s="113">
        <f t="shared" ca="1" si="58"/>
        <v>8.2041997641601055E-3</v>
      </c>
      <c r="K126" s="113">
        <f t="shared" ca="1" si="57"/>
        <v>-3.3454707622037434E-3</v>
      </c>
      <c r="L126" s="113">
        <f t="shared" ca="1" si="56"/>
        <v>-5.8675881341263923E-3</v>
      </c>
      <c r="M126" s="42"/>
      <c r="N126" s="13"/>
      <c r="O126" s="13"/>
      <c r="P126" s="13"/>
      <c r="Q126" s="13"/>
    </row>
    <row r="127" spans="1:17" ht="11.65" customHeight="1">
      <c r="A127" s="37">
        <v>3</v>
      </c>
      <c r="B127" s="30"/>
      <c r="C127" s="30"/>
      <c r="D127" s="30"/>
      <c r="E127" s="114">
        <f ca="1">((E19-0.045)+0.5*(F126)+0.5*(F127))/(1+E19)</f>
        <v>0.12822311985493159</v>
      </c>
      <c r="F127" s="114">
        <f ca="1">((F19-0.045)+0.5*(G126)+0.5*(G127))/(1+F19)</f>
        <v>8.1857700945162593E-2</v>
      </c>
      <c r="G127" s="114">
        <f t="shared" ca="1" si="61"/>
        <v>4.3908428822349167E-2</v>
      </c>
      <c r="H127" s="114">
        <f t="shared" ca="1" si="60"/>
        <v>1.4913866235079317E-2</v>
      </c>
      <c r="I127" s="114">
        <f t="shared" ca="1" si="59"/>
        <v>-4.9680735288348942E-3</v>
      </c>
      <c r="J127" s="114">
        <f t="shared" ca="1" si="58"/>
        <v>-1.5901103331755866E-2</v>
      </c>
      <c r="K127" s="114">
        <f t="shared" ca="1" si="57"/>
        <v>-1.8300689698905661E-2</v>
      </c>
      <c r="L127" s="114">
        <f t="shared" ca="1" si="56"/>
        <v>-1.2763083936327118E-2</v>
      </c>
      <c r="M127" s="31"/>
      <c r="N127" s="10"/>
      <c r="O127" s="10"/>
      <c r="P127" s="10"/>
      <c r="Q127" s="10"/>
    </row>
    <row r="128" spans="1:17" ht="11.65" customHeight="1">
      <c r="A128" s="41">
        <v>2</v>
      </c>
      <c r="B128" s="39"/>
      <c r="C128" s="39"/>
      <c r="D128" s="113">
        <f ca="1">((D20-0.045)+0.5*(E127)+0.5*(E128))/(1+D20)</f>
        <v>0.1025781025984535</v>
      </c>
      <c r="E128" s="113">
        <f ca="1">((E20-0.045)+0.5*(F127)+0.5*(F128))/(1+E20)</f>
        <v>5.8345035756388233E-2</v>
      </c>
      <c r="F128" s="113">
        <f ca="1">((F20-0.045)+0.5*(G127)+0.5*(G128))/(1+F20)</f>
        <v>2.2286144961484539E-2</v>
      </c>
      <c r="G128" s="113">
        <f t="shared" ca="1" si="61"/>
        <v>-5.1618738317050243E-3</v>
      </c>
      <c r="H128" s="113">
        <f t="shared" ca="1" si="60"/>
        <v>-2.3901937627310261E-2</v>
      </c>
      <c r="I128" s="113">
        <f t="shared" ca="1" si="59"/>
        <v>-3.412143114033632E-2</v>
      </c>
      <c r="J128" s="113">
        <f t="shared" ca="1" si="58"/>
        <v>-3.6229000977677707E-2</v>
      </c>
      <c r="K128" s="113">
        <f t="shared" ca="1" si="57"/>
        <v>-3.0791356013987699E-2</v>
      </c>
      <c r="L128" s="113">
        <f t="shared" ca="1" si="56"/>
        <v>-1.8475569617170992E-2</v>
      </c>
      <c r="M128" s="42"/>
      <c r="N128" s="13"/>
      <c r="O128" s="13"/>
      <c r="P128" s="13"/>
      <c r="Q128" s="13"/>
    </row>
    <row r="129" spans="1:17" ht="11.65" customHeight="1">
      <c r="A129" s="37">
        <v>1</v>
      </c>
      <c r="B129" s="30"/>
      <c r="C129" s="114">
        <f ca="1">((C21-0.045)+0.5*(D128)+0.5*(D129))/(1+C21)</f>
        <v>7.2354418948619728E-2</v>
      </c>
      <c r="D129" s="114">
        <f ca="1">((D21-0.045)+0.5*(E128)+0.5*(E129))/(1+D21)</f>
        <v>3.0089721383134108E-2</v>
      </c>
      <c r="E129" s="114">
        <f ca="1">((E21-0.045)+0.5*(F128)+0.5*(F129))/(1+E21)</f>
        <v>-4.1867105731897523E-3</v>
      </c>
      <c r="F129" s="114">
        <f ca="1">((F21-0.045)+0.5*(G128)+0.5*(G129))/(1+F21)</f>
        <v>-3.0132602019935267E-2</v>
      </c>
      <c r="G129" s="114">
        <f t="shared" ca="1" si="61"/>
        <v>-4.7709663564144127E-2</v>
      </c>
      <c r="H129" s="114">
        <f t="shared" ca="1" si="60"/>
        <v>-5.7131643630065863E-2</v>
      </c>
      <c r="I129" s="114">
        <f t="shared" ca="1" si="59"/>
        <v>-5.880667918697835E-2</v>
      </c>
      <c r="J129" s="114">
        <f t="shared" ca="1" si="58"/>
        <v>-5.3280618239597774E-2</v>
      </c>
      <c r="K129" s="114">
        <f t="shared" ca="1" si="57"/>
        <v>-4.1185774463957027E-2</v>
      </c>
      <c r="L129" s="114">
        <f t="shared" ca="1" si="56"/>
        <v>-2.3197576207513854E-2</v>
      </c>
      <c r="M129" s="31"/>
      <c r="N129" s="10"/>
      <c r="O129" s="10"/>
      <c r="P129" s="10"/>
      <c r="Q129" s="10"/>
    </row>
    <row r="130" spans="1:17" ht="11.65" customHeight="1">
      <c r="A130" s="41">
        <v>0</v>
      </c>
      <c r="B130" s="115">
        <f ca="1">(0.5*(C129)+0.5*(C130))*1000000/(1+B22)</f>
        <v>33374.242062163772</v>
      </c>
      <c r="C130" s="113">
        <f ca="1">((C22-0.045)+0.5*(D129)+0.5*(D130))/(1+C22)</f>
        <v>-2.2685106180758059E-3</v>
      </c>
      <c r="D130" s="113">
        <f ca="1">((D22-0.045)+0.5*(E129)+0.5*(E130))/(1+D22)</f>
        <v>-3.4830908574912556E-2</v>
      </c>
      <c r="E130" s="113">
        <f ca="1">((E22-0.045)+0.5*(F129)+0.5*(F130))/(1+E22)</f>
        <v>-5.9296410171203295E-2</v>
      </c>
      <c r="F130" s="113">
        <f ca="1">((F22-0.045)+0.5*(G129)+0.5*(G130))/(1+F22)</f>
        <v>-7.5682926623952082E-2</v>
      </c>
      <c r="G130" s="113">
        <f t="shared" ca="1" si="61"/>
        <v>-8.4231746499557572E-2</v>
      </c>
      <c r="H130" s="113">
        <f t="shared" ca="1" si="60"/>
        <v>-8.535464976810167E-2</v>
      </c>
      <c r="I130" s="113">
        <f t="shared" ca="1" si="59"/>
        <v>-7.9582816391965988E-2</v>
      </c>
      <c r="J130" s="113">
        <f t="shared" ca="1" si="58"/>
        <v>-6.7521125981688884E-2</v>
      </c>
      <c r="K130" s="113">
        <f t="shared" ca="1" si="57"/>
        <v>-4.9809761571160377E-2</v>
      </c>
      <c r="L130" s="113">
        <f t="shared" ca="1" si="56"/>
        <v>-2.7093728053294179E-2</v>
      </c>
      <c r="M130" s="42"/>
      <c r="N130" s="13"/>
      <c r="O130" s="13"/>
      <c r="P130" s="13"/>
      <c r="Q130" s="13"/>
    </row>
    <row r="131" spans="1:17" ht="11.65" customHeight="1">
      <c r="A131" s="73"/>
      <c r="B131" s="116" t="s">
        <v>24</v>
      </c>
      <c r="C131" s="73"/>
      <c r="D131" s="73"/>
      <c r="E131" s="73"/>
      <c r="F131" s="73"/>
      <c r="G131" s="73"/>
      <c r="H131" s="73"/>
      <c r="I131" s="73"/>
      <c r="J131" s="73"/>
      <c r="K131" s="117"/>
      <c r="L131" s="73"/>
      <c r="M131" s="13"/>
      <c r="N131" s="10"/>
      <c r="O131" s="10"/>
      <c r="P131" s="10"/>
      <c r="Q131" s="10"/>
    </row>
    <row r="132" spans="1:17" ht="11.6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</row>
    <row r="133" spans="1:17" ht="11.6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0"/>
      <c r="O133" s="10"/>
      <c r="P133" s="10"/>
      <c r="Q133" s="10"/>
    </row>
    <row r="134" spans="1:17" ht="11.6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</row>
    <row r="135" spans="1:17" ht="11.65" customHeight="1">
      <c r="A135" s="105" t="s">
        <v>25</v>
      </c>
      <c r="B135" s="106"/>
      <c r="C135" s="106"/>
      <c r="D135" s="106"/>
      <c r="E135" s="106"/>
      <c r="F135" s="106"/>
      <c r="G135" s="106"/>
      <c r="H135" s="13"/>
      <c r="I135" s="13"/>
      <c r="J135" s="13"/>
      <c r="K135" s="13"/>
      <c r="L135" s="13"/>
      <c r="M135" s="13"/>
      <c r="N135" s="10"/>
      <c r="O135" s="10"/>
      <c r="P135" s="10"/>
      <c r="Q135" s="10"/>
    </row>
    <row r="136" spans="1:17" ht="11.65" customHeight="1">
      <c r="A136" s="39"/>
      <c r="B136" s="41">
        <v>0</v>
      </c>
      <c r="C136" s="41">
        <v>1</v>
      </c>
      <c r="D136" s="41">
        <v>2</v>
      </c>
      <c r="E136" s="41">
        <v>3</v>
      </c>
      <c r="F136" s="41">
        <v>4</v>
      </c>
      <c r="G136" s="41">
        <v>5</v>
      </c>
      <c r="H136" s="42"/>
      <c r="I136" s="10"/>
      <c r="J136" s="10"/>
      <c r="K136" s="10"/>
      <c r="L136" s="10"/>
      <c r="M136" s="10"/>
      <c r="N136" s="13"/>
      <c r="O136" s="13"/>
      <c r="P136" s="13"/>
      <c r="Q136" s="13"/>
    </row>
    <row r="137" spans="1:17" ht="11.65" customHeight="1">
      <c r="A137" s="37">
        <v>5</v>
      </c>
      <c r="B137" s="30"/>
      <c r="C137" s="30"/>
      <c r="D137" s="30"/>
      <c r="E137" s="30"/>
      <c r="F137" s="30"/>
      <c r="G137" s="114">
        <f t="shared" ref="G137:G142" ca="1" si="62">MAX(0,G102)</f>
        <v>0.16262730779389331</v>
      </c>
      <c r="H137" s="31"/>
      <c r="I137" s="13"/>
      <c r="J137" s="13"/>
      <c r="K137" s="13"/>
      <c r="L137" s="13"/>
      <c r="M137" s="13"/>
      <c r="N137" s="10"/>
      <c r="O137" s="10"/>
      <c r="P137" s="10"/>
      <c r="Q137" s="10"/>
    </row>
    <row r="138" spans="1:17" ht="11.65" customHeight="1">
      <c r="A138" s="41">
        <v>4</v>
      </c>
      <c r="B138" s="39"/>
      <c r="C138" s="39"/>
      <c r="D138" s="39"/>
      <c r="E138" s="39"/>
      <c r="F138" s="113">
        <f ca="1">((0.5*G137)+(0.5*G138)/(1+F18))</f>
        <v>0.12782047554993795</v>
      </c>
      <c r="G138" s="41">
        <f t="shared" ca="1" si="62"/>
        <v>9.9822707064197033E-2</v>
      </c>
      <c r="H138" s="42"/>
      <c r="I138" s="10"/>
      <c r="J138" s="10"/>
      <c r="K138" s="10"/>
      <c r="L138" s="10"/>
      <c r="M138" s="10"/>
      <c r="N138" s="13"/>
      <c r="O138" s="13"/>
      <c r="P138" s="13"/>
      <c r="Q138" s="13"/>
    </row>
    <row r="139" spans="1:17" ht="11.65" customHeight="1">
      <c r="A139" s="37">
        <v>3</v>
      </c>
      <c r="B139" s="30"/>
      <c r="C139" s="30"/>
      <c r="D139" s="30"/>
      <c r="E139" s="114">
        <f ca="1">((0.5*F138)+(0.5*F139)/(1+E19))</f>
        <v>9.7019294255154959E-2</v>
      </c>
      <c r="F139" s="114">
        <f ca="1">((0.5*G138)+(0.5*G139)/(1+F19))</f>
        <v>7.0624928377884727E-2</v>
      </c>
      <c r="G139" s="37">
        <f t="shared" ca="1" si="62"/>
        <v>4.3908428822349167E-2</v>
      </c>
      <c r="H139" s="31"/>
      <c r="I139" s="13"/>
      <c r="J139" s="13"/>
      <c r="K139" s="13"/>
      <c r="L139" s="13"/>
      <c r="M139" s="13"/>
      <c r="N139" s="10"/>
      <c r="O139" s="10"/>
      <c r="P139" s="10"/>
      <c r="Q139" s="10"/>
    </row>
    <row r="140" spans="1:17" ht="11.65" customHeight="1">
      <c r="A140" s="41">
        <v>2</v>
      </c>
      <c r="B140" s="39"/>
      <c r="C140" s="39"/>
      <c r="D140" s="113">
        <f ca="1">((0.5*E139)+(0.5*E140)/(1+D20))</f>
        <v>7.0066805211545041E-2</v>
      </c>
      <c r="E140" s="113">
        <f ca="1">((0.5*F139)+(0.5*F140)/(1+E20))</f>
        <v>4.5722732296095185E-2</v>
      </c>
      <c r="F140" s="113">
        <f ca="1">((0.5*G139)+(0.5*G140)/(1+F20))</f>
        <v>2.1954214411174584E-2</v>
      </c>
      <c r="G140" s="41">
        <f t="shared" ca="1" si="62"/>
        <v>0</v>
      </c>
      <c r="H140" s="42"/>
      <c r="I140" s="10"/>
      <c r="J140" s="10"/>
      <c r="K140" s="10"/>
      <c r="L140" s="10"/>
      <c r="M140" s="10"/>
      <c r="N140" s="13"/>
      <c r="O140" s="13"/>
      <c r="P140" s="13"/>
      <c r="Q140" s="13"/>
    </row>
    <row r="141" spans="1:17" ht="11.65" customHeight="1">
      <c r="A141" s="37">
        <v>1</v>
      </c>
      <c r="B141" s="30"/>
      <c r="C141" s="114">
        <f ca="1">((0.5*D140)+(0.5*D141)/(1+C21))</f>
        <v>4.8346696625343834E-2</v>
      </c>
      <c r="D141" s="114">
        <f ca="1">((0.5*E140)+(0.5*E141)/(1+D21))</f>
        <v>2.8091050381295467E-2</v>
      </c>
      <c r="E141" s="114">
        <f ca="1">((0.5*F140)+(0.5*F141)/(1+E21))</f>
        <v>1.0977107205587292E-2</v>
      </c>
      <c r="F141" s="114">
        <f ca="1">((0.5*G140)+(0.5*G141)/(1+F21))</f>
        <v>0</v>
      </c>
      <c r="G141" s="37">
        <f t="shared" ca="1" si="62"/>
        <v>0</v>
      </c>
      <c r="H141" s="31"/>
      <c r="I141" s="13"/>
      <c r="J141" s="13"/>
      <c r="K141" s="13"/>
      <c r="L141" s="13"/>
      <c r="M141" s="13"/>
      <c r="N141" s="10"/>
      <c r="O141" s="10"/>
      <c r="P141" s="10"/>
      <c r="Q141" s="10"/>
    </row>
    <row r="142" spans="1:17" ht="11.65" customHeight="1">
      <c r="A142" s="41">
        <v>0</v>
      </c>
      <c r="B142" s="115">
        <f ca="1">((0.5*C141)+(0.5*C142)*1000000/(1+B22))</f>
        <v>7938.8943604632377</v>
      </c>
      <c r="C142" s="113">
        <f ca="1">((0.5*D141)+(0.5*D142)/(1+C22))</f>
        <v>1.6671627392941344E-2</v>
      </c>
      <c r="D142" s="113">
        <f ca="1">((0.5*E141)+(0.5*E142)/(1+D22))</f>
        <v>5.4885536027936459E-3</v>
      </c>
      <c r="E142" s="113">
        <f ca="1">((0.5*F141)+(0.5*F142)/(1+E22))</f>
        <v>0</v>
      </c>
      <c r="F142" s="113">
        <f ca="1">((0.5*G141)+(0.5*G142)/(1+F22))</f>
        <v>0</v>
      </c>
      <c r="G142" s="41">
        <f t="shared" ca="1" si="62"/>
        <v>0</v>
      </c>
      <c r="H142" s="42"/>
      <c r="I142" s="10"/>
      <c r="J142" s="10"/>
      <c r="K142" s="10"/>
      <c r="L142" s="10"/>
      <c r="M142" s="10"/>
      <c r="N142" s="13"/>
      <c r="O142" s="13"/>
      <c r="P142" s="13"/>
      <c r="Q142" s="13"/>
    </row>
    <row r="143" spans="1:17" ht="11.45" customHeight="1">
      <c r="A143" s="30"/>
      <c r="B143" s="118" t="s">
        <v>26</v>
      </c>
      <c r="C143" s="114"/>
      <c r="D143" s="114"/>
      <c r="E143" s="114"/>
      <c r="F143" s="114"/>
      <c r="G143" s="30"/>
      <c r="H143" s="31"/>
      <c r="I143" s="13"/>
      <c r="J143" s="13"/>
      <c r="K143" s="13"/>
      <c r="L143" s="13"/>
      <c r="M143" s="13"/>
    </row>
  </sheetData>
  <mergeCells count="8">
    <mergeCell ref="A1:B1"/>
    <mergeCell ref="A94:B94"/>
    <mergeCell ref="A90:B90"/>
    <mergeCell ref="L69:M69"/>
    <mergeCell ref="F69:G69"/>
    <mergeCell ref="B69:C69"/>
    <mergeCell ref="A53:C53"/>
    <mergeCell ref="A10:B10"/>
  </mergeCells>
  <pageMargins left="0.75" right="0.75" top="1" bottom="1" header="0.5" footer="0.5"/>
  <pageSetup orientation="portrait" r:id="rId1"/>
  <headerFooter>
    <oddFooter>&amp;C&amp;"Helvetica Neue,Regular"&amp;12&amp;K000000&amp;P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/>
  </sheetViews>
  <sheetFormatPr defaultColWidth="8.83203125" defaultRowHeight="12.75" customHeight="1"/>
  <cols>
    <col min="1" max="1" width="11.5" style="119" customWidth="1"/>
    <col min="2" max="2" width="15.83203125" style="119" customWidth="1"/>
    <col min="3" max="3" width="8.83203125" style="119" customWidth="1"/>
    <col min="4" max="4" width="10.83203125" style="119" customWidth="1"/>
    <col min="5" max="6" width="8.83203125" style="119" customWidth="1"/>
    <col min="7" max="7" width="9.83203125" style="119" customWidth="1"/>
    <col min="8" max="9" width="8.83203125" style="119" customWidth="1"/>
    <col min="10" max="10" width="11.6640625" style="119" customWidth="1"/>
    <col min="11" max="11" width="16" style="119" customWidth="1"/>
    <col min="12" max="12" width="14" style="119" customWidth="1"/>
    <col min="13" max="13" width="13.83203125" style="119" customWidth="1"/>
    <col min="14" max="14" width="8.83203125" style="119" customWidth="1"/>
    <col min="15" max="15" width="11.1640625" style="119" customWidth="1"/>
    <col min="16" max="256" width="8.83203125" style="119" customWidth="1"/>
  </cols>
  <sheetData>
    <row r="1" spans="1:17" ht="13.5" customHeight="1">
      <c r="A1" s="299" t="s">
        <v>0</v>
      </c>
      <c r="B1" s="300"/>
      <c r="C1" s="120"/>
      <c r="D1" s="121"/>
      <c r="E1" s="122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3"/>
    </row>
    <row r="2" spans="1:17" ht="14.1" customHeight="1">
      <c r="A2" s="124" t="s">
        <v>1</v>
      </c>
      <c r="B2" s="125">
        <v>0.06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ht="13.5" customHeight="1">
      <c r="A3" s="129" t="s">
        <v>2</v>
      </c>
      <c r="B3" s="130">
        <v>1.25</v>
      </c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8"/>
    </row>
    <row r="4" spans="1:17" ht="13.5" customHeight="1">
      <c r="A4" s="129" t="s">
        <v>3</v>
      </c>
      <c r="B4" s="131">
        <v>0.9</v>
      </c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ht="13.5" customHeight="1">
      <c r="A5" s="129" t="s">
        <v>4</v>
      </c>
      <c r="B5" s="130">
        <v>0.5</v>
      </c>
      <c r="C5" s="126"/>
      <c r="D5" s="127"/>
      <c r="E5" s="127"/>
      <c r="F5" s="132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</row>
    <row r="6" spans="1:17" ht="13.5" customHeight="1">
      <c r="A6" s="133" t="s">
        <v>5</v>
      </c>
      <c r="B6" s="134">
        <f>1-B5</f>
        <v>0.5</v>
      </c>
      <c r="C6" s="126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1:17" ht="14.1" customHeight="1">
      <c r="A7" s="135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27"/>
      <c r="M7" s="127"/>
      <c r="N7" s="127"/>
      <c r="O7" s="127"/>
      <c r="P7" s="127"/>
      <c r="Q7" s="128"/>
    </row>
    <row r="8" spans="1:17" ht="13.5" customHeight="1">
      <c r="A8" s="138"/>
      <c r="B8" s="139"/>
      <c r="C8" s="139"/>
      <c r="D8" s="139"/>
      <c r="E8" s="139"/>
      <c r="F8" s="139"/>
      <c r="G8" s="139"/>
      <c r="H8" s="140"/>
      <c r="I8" s="127"/>
      <c r="J8" s="140"/>
      <c r="K8" s="140"/>
      <c r="L8" s="140"/>
      <c r="M8" s="140"/>
      <c r="N8" s="140"/>
      <c r="O8" s="140"/>
      <c r="P8" s="140"/>
      <c r="Q8" s="128"/>
    </row>
    <row r="9" spans="1:17" ht="13.5" customHeight="1">
      <c r="A9" s="299" t="s">
        <v>6</v>
      </c>
      <c r="B9" s="304"/>
      <c r="C9" s="141"/>
      <c r="D9" s="142"/>
      <c r="E9" s="142"/>
      <c r="F9" s="142"/>
      <c r="G9" s="142"/>
      <c r="H9" s="143"/>
      <c r="I9" s="144"/>
      <c r="J9" s="299" t="s">
        <v>27</v>
      </c>
      <c r="K9" s="303"/>
      <c r="L9" s="300"/>
      <c r="M9" s="145"/>
      <c r="N9" s="136"/>
      <c r="O9" s="136"/>
      <c r="P9" s="143"/>
      <c r="Q9" s="146"/>
    </row>
    <row r="10" spans="1:17" ht="14.1" customHeight="1">
      <c r="A10" s="141"/>
      <c r="B10" s="147">
        <v>0</v>
      </c>
      <c r="C10" s="148">
        <v>1</v>
      </c>
      <c r="D10" s="148">
        <v>2</v>
      </c>
      <c r="E10" s="148">
        <v>3</v>
      </c>
      <c r="F10" s="148">
        <v>4</v>
      </c>
      <c r="G10" s="148">
        <v>5</v>
      </c>
      <c r="H10" s="149"/>
      <c r="I10" s="144"/>
      <c r="J10" s="145"/>
      <c r="K10" s="150">
        <v>0</v>
      </c>
      <c r="L10" s="150">
        <v>1</v>
      </c>
      <c r="M10" s="151">
        <v>2</v>
      </c>
      <c r="N10" s="151">
        <v>3</v>
      </c>
      <c r="O10" s="151">
        <v>4</v>
      </c>
      <c r="P10" s="149"/>
      <c r="Q10" s="146"/>
    </row>
    <row r="11" spans="1:17" ht="13.5" customHeight="1">
      <c r="A11" s="152">
        <v>5</v>
      </c>
      <c r="B11" s="153"/>
      <c r="C11" s="154" t="str">
        <f t="shared" ref="C11:G16" ca="1" si="0">IF($A11&lt;C$10,$B$4*OFFSET(C11,0,-1),IF($A11=C$10,$B$3*OFFSET(C11,1,-1),""))</f>
        <v/>
      </c>
      <c r="D11" s="154" t="str">
        <f t="shared" ca="1" si="0"/>
        <v/>
      </c>
      <c r="E11" s="154" t="str">
        <f t="shared" ca="1" si="0"/>
        <v/>
      </c>
      <c r="F11" s="154" t="str">
        <f t="shared" ca="1" si="0"/>
        <v/>
      </c>
      <c r="G11" s="137">
        <f t="shared" ca="1" si="0"/>
        <v>0.18310546875</v>
      </c>
      <c r="H11" s="155"/>
      <c r="I11" s="156"/>
      <c r="J11" s="157">
        <v>5</v>
      </c>
      <c r="K11" s="154" t="str">
        <f t="shared" ref="K11:N16" si="1">IF($J11&lt;=K$10,($B$5*L10+$B$6*L11)/(1+B11),"")</f>
        <v/>
      </c>
      <c r="L11" s="154" t="str">
        <f t="shared" si="1"/>
        <v/>
      </c>
      <c r="M11" s="154" t="str">
        <f t="shared" si="1"/>
        <v/>
      </c>
      <c r="N11" s="154" t="str">
        <f t="shared" si="1"/>
        <v/>
      </c>
      <c r="O11" s="158"/>
      <c r="P11" s="159"/>
      <c r="Q11" s="146"/>
    </row>
    <row r="12" spans="1:17" ht="13.5" customHeight="1">
      <c r="A12" s="152">
        <v>4</v>
      </c>
      <c r="B12" s="137"/>
      <c r="C12" s="154" t="str">
        <f t="shared" ca="1" si="0"/>
        <v/>
      </c>
      <c r="D12" s="154" t="str">
        <f t="shared" ca="1" si="0"/>
        <v/>
      </c>
      <c r="E12" s="154" t="str">
        <f t="shared" ca="1" si="0"/>
        <v/>
      </c>
      <c r="F12" s="137">
        <f t="shared" ca="1" si="0"/>
        <v>0.146484375</v>
      </c>
      <c r="G12" s="137">
        <f t="shared" ca="1" si="0"/>
        <v>0.1318359375</v>
      </c>
      <c r="H12" s="155"/>
      <c r="I12" s="156"/>
      <c r="J12" s="157">
        <v>4</v>
      </c>
      <c r="K12" s="154" t="str">
        <f t="shared" si="1"/>
        <v/>
      </c>
      <c r="L12" s="154" t="str">
        <f t="shared" si="1"/>
        <v/>
      </c>
      <c r="M12" s="154" t="str">
        <f t="shared" si="1"/>
        <v/>
      </c>
      <c r="N12" s="154" t="str">
        <f t="shared" si="1"/>
        <v/>
      </c>
      <c r="O12" s="158">
        <v>100</v>
      </c>
      <c r="P12" s="159"/>
      <c r="Q12" s="146"/>
    </row>
    <row r="13" spans="1:17" ht="13.5" customHeight="1">
      <c r="A13" s="152">
        <v>3</v>
      </c>
      <c r="B13" s="137"/>
      <c r="C13" s="154" t="str">
        <f t="shared" ca="1" si="0"/>
        <v/>
      </c>
      <c r="D13" s="154" t="str">
        <f t="shared" ca="1" si="0"/>
        <v/>
      </c>
      <c r="E13" s="137">
        <f t="shared" ca="1" si="0"/>
        <v>0.1171875</v>
      </c>
      <c r="F13" s="137">
        <f t="shared" ca="1" si="0"/>
        <v>0.10546875</v>
      </c>
      <c r="G13" s="137">
        <f t="shared" ca="1" si="0"/>
        <v>9.4921875000000003E-2</v>
      </c>
      <c r="H13" s="155"/>
      <c r="I13" s="156"/>
      <c r="J13" s="157">
        <v>3</v>
      </c>
      <c r="K13" s="154" t="str">
        <f t="shared" si="1"/>
        <v/>
      </c>
      <c r="L13" s="154" t="str">
        <f t="shared" si="1"/>
        <v/>
      </c>
      <c r="M13" s="154" t="str">
        <f t="shared" si="1"/>
        <v/>
      </c>
      <c r="N13" s="158">
        <f t="shared" ca="1" si="1"/>
        <v>89.510489510489506</v>
      </c>
      <c r="O13" s="158">
        <v>100</v>
      </c>
      <c r="P13" s="159"/>
      <c r="Q13" s="146"/>
    </row>
    <row r="14" spans="1:17" ht="13.5" customHeight="1">
      <c r="A14" s="152">
        <v>2</v>
      </c>
      <c r="B14" s="137"/>
      <c r="C14" s="154" t="str">
        <f t="shared" ca="1" si="0"/>
        <v/>
      </c>
      <c r="D14" s="137">
        <f t="shared" ca="1" si="0"/>
        <v>9.375E-2</v>
      </c>
      <c r="E14" s="137">
        <f t="shared" ca="1" si="0"/>
        <v>8.4375000000000006E-2</v>
      </c>
      <c r="F14" s="137">
        <f t="shared" ca="1" si="0"/>
        <v>7.5937500000000005E-2</v>
      </c>
      <c r="G14" s="137">
        <f t="shared" ca="1" si="0"/>
        <v>6.8343750000000009E-2</v>
      </c>
      <c r="H14" s="155"/>
      <c r="I14" s="156"/>
      <c r="J14" s="157">
        <v>2</v>
      </c>
      <c r="K14" s="154" t="str">
        <f t="shared" si="1"/>
        <v/>
      </c>
      <c r="L14" s="154" t="str">
        <f t="shared" si="1"/>
        <v/>
      </c>
      <c r="M14" s="158">
        <f t="shared" ca="1" si="1"/>
        <v>83.076347283840079</v>
      </c>
      <c r="N14" s="158">
        <f t="shared" ca="1" si="1"/>
        <v>92.21902017291066</v>
      </c>
      <c r="O14" s="158">
        <v>100</v>
      </c>
      <c r="P14" s="159"/>
      <c r="Q14" s="146"/>
    </row>
    <row r="15" spans="1:17" ht="13.5" customHeight="1">
      <c r="A15" s="152">
        <v>1</v>
      </c>
      <c r="B15" s="137"/>
      <c r="C15" s="137">
        <f t="shared" ca="1" si="0"/>
        <v>7.4999999999999997E-2</v>
      </c>
      <c r="D15" s="137">
        <f t="shared" ca="1" si="0"/>
        <v>6.7500000000000004E-2</v>
      </c>
      <c r="E15" s="137">
        <f t="shared" ca="1" si="0"/>
        <v>6.0750000000000005E-2</v>
      </c>
      <c r="F15" s="137">
        <f t="shared" ca="1" si="0"/>
        <v>5.4675000000000008E-2</v>
      </c>
      <c r="G15" s="137">
        <f t="shared" ca="1" si="0"/>
        <v>4.9207500000000008E-2</v>
      </c>
      <c r="H15" s="155"/>
      <c r="I15" s="156"/>
      <c r="J15" s="157">
        <v>1</v>
      </c>
      <c r="K15" s="154" t="str">
        <f t="shared" si="1"/>
        <v/>
      </c>
      <c r="L15" s="158">
        <f t="shared" ca="1" si="1"/>
        <v>79.268001029924179</v>
      </c>
      <c r="M15" s="158">
        <f t="shared" ca="1" si="1"/>
        <v>87.349854930496903</v>
      </c>
      <c r="N15" s="158">
        <f t="shared" ca="1" si="1"/>
        <v>94.272920103700201</v>
      </c>
      <c r="O15" s="158">
        <v>100</v>
      </c>
      <c r="P15" s="159"/>
      <c r="Q15" s="146"/>
    </row>
    <row r="16" spans="1:17" ht="13.5" customHeight="1">
      <c r="A16" s="152">
        <v>0</v>
      </c>
      <c r="B16" s="137">
        <f>$B$2</f>
        <v>0.06</v>
      </c>
      <c r="C16" s="153">
        <f t="shared" ca="1" si="0"/>
        <v>5.3999999999999999E-2</v>
      </c>
      <c r="D16" s="137">
        <f t="shared" ca="1" si="0"/>
        <v>4.8599999999999997E-2</v>
      </c>
      <c r="E16" s="137">
        <f t="shared" ca="1" si="0"/>
        <v>4.3740000000000001E-2</v>
      </c>
      <c r="F16" s="137">
        <f t="shared" ca="1" si="0"/>
        <v>3.9366000000000005E-2</v>
      </c>
      <c r="G16" s="137">
        <f t="shared" ca="1" si="0"/>
        <v>3.5429400000000007E-2</v>
      </c>
      <c r="H16" s="155"/>
      <c r="I16" s="156"/>
      <c r="J16" s="157">
        <v>0</v>
      </c>
      <c r="K16" s="158">
        <f t="shared" ca="1" si="1"/>
        <v>77.217740328716005</v>
      </c>
      <c r="L16" s="158">
        <f t="shared" ca="1" si="1"/>
        <v>84.433608466953771</v>
      </c>
      <c r="M16" s="158">
        <f t="shared" ca="1" si="1"/>
        <v>90.636191717841641</v>
      </c>
      <c r="N16" s="160">
        <f t="shared" ca="1" si="1"/>
        <v>95.809301166957283</v>
      </c>
      <c r="O16" s="158">
        <v>100</v>
      </c>
      <c r="P16" s="161" t="s">
        <v>7</v>
      </c>
      <c r="Q16" s="146"/>
    </row>
    <row r="17" spans="1:17" ht="13.5" customHeight="1">
      <c r="A17" s="162"/>
      <c r="B17" s="140"/>
      <c r="C17" s="163"/>
      <c r="D17" s="163"/>
      <c r="E17" s="163"/>
      <c r="F17" s="163"/>
      <c r="G17" s="163"/>
      <c r="H17" s="164"/>
      <c r="I17" s="156"/>
      <c r="J17" s="162"/>
      <c r="K17" s="165"/>
      <c r="L17" s="165"/>
      <c r="M17" s="165"/>
      <c r="N17" s="165"/>
      <c r="O17" s="165"/>
      <c r="P17" s="166"/>
      <c r="Q17" s="146"/>
    </row>
    <row r="18" spans="1:17" ht="14.1" customHeight="1">
      <c r="A18" s="167"/>
      <c r="B18" s="136"/>
      <c r="C18" s="136"/>
      <c r="D18" s="136"/>
      <c r="E18" s="136"/>
      <c r="F18" s="136"/>
      <c r="G18" s="136"/>
      <c r="H18" s="168"/>
      <c r="I18" s="137"/>
      <c r="J18" s="168"/>
      <c r="K18" s="168"/>
      <c r="L18" s="136"/>
      <c r="M18" s="136"/>
      <c r="N18" s="136"/>
      <c r="O18" s="136"/>
      <c r="P18" s="136"/>
      <c r="Q18" s="128"/>
    </row>
    <row r="19" spans="1:17" ht="13.5" customHeight="1">
      <c r="A19" s="169"/>
      <c r="B19" s="158"/>
      <c r="C19" s="158"/>
      <c r="D19" s="160"/>
      <c r="E19" s="15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</row>
    <row r="20" spans="1:17" ht="13.5" customHeight="1">
      <c r="A20" s="170"/>
      <c r="B20" s="171"/>
      <c r="C20" s="171"/>
      <c r="D20" s="172"/>
      <c r="E20" s="171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28"/>
    </row>
    <row r="21" spans="1:17" ht="13.5" customHeight="1">
      <c r="A21" s="299" t="s">
        <v>28</v>
      </c>
      <c r="B21" s="303"/>
      <c r="C21" s="300"/>
      <c r="D21" s="173"/>
      <c r="E21" s="174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43"/>
      <c r="Q21" s="146"/>
    </row>
    <row r="22" spans="1:17" ht="14.1" customHeight="1">
      <c r="A22" s="145"/>
      <c r="B22" s="174"/>
      <c r="C22" s="174"/>
      <c r="D22" s="160"/>
      <c r="E22" s="158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49"/>
      <c r="Q22" s="146"/>
    </row>
    <row r="23" spans="1:17" ht="13.5" customHeight="1">
      <c r="A23" s="126"/>
      <c r="B23" s="151">
        <v>0</v>
      </c>
      <c r="C23" s="151">
        <v>1</v>
      </c>
      <c r="D23" s="151">
        <v>2</v>
      </c>
      <c r="E23" s="151">
        <v>3</v>
      </c>
      <c r="F23" s="151">
        <v>4</v>
      </c>
      <c r="G23" s="151">
        <v>5</v>
      </c>
      <c r="H23" s="151">
        <v>6</v>
      </c>
      <c r="I23" s="127"/>
      <c r="J23" s="127"/>
      <c r="K23" s="127"/>
      <c r="L23" s="127"/>
      <c r="M23" s="127"/>
      <c r="N23" s="127"/>
      <c r="O23" s="127"/>
      <c r="P23" s="149"/>
      <c r="Q23" s="146"/>
    </row>
    <row r="24" spans="1:17" ht="13.5" customHeight="1">
      <c r="A24" s="157">
        <v>6</v>
      </c>
      <c r="B24" s="154" t="str">
        <f t="shared" ref="B24:G30" si="2">IF($A24&lt;=B$23,100*$B$34+($B$5*C23+$B$6*C24)/(1+B10),"")</f>
        <v/>
      </c>
      <c r="C24" s="154" t="str">
        <f t="shared" si="2"/>
        <v/>
      </c>
      <c r="D24" s="154" t="str">
        <f t="shared" si="2"/>
        <v/>
      </c>
      <c r="E24" s="154" t="str">
        <f t="shared" si="2"/>
        <v/>
      </c>
      <c r="F24" s="154" t="str">
        <f t="shared" si="2"/>
        <v/>
      </c>
      <c r="G24" s="154" t="str">
        <f t="shared" si="2"/>
        <v/>
      </c>
      <c r="H24" s="158">
        <v>110</v>
      </c>
      <c r="I24" s="127"/>
      <c r="J24" s="127"/>
      <c r="K24" s="127"/>
      <c r="L24" s="127"/>
      <c r="M24" s="127"/>
      <c r="N24" s="127"/>
      <c r="O24" s="127"/>
      <c r="P24" s="149"/>
      <c r="Q24" s="146"/>
    </row>
    <row r="25" spans="1:17" ht="13.5" customHeight="1">
      <c r="A25" s="157">
        <v>5</v>
      </c>
      <c r="B25" s="154" t="str">
        <f t="shared" si="2"/>
        <v/>
      </c>
      <c r="C25" s="154" t="str">
        <f t="shared" si="2"/>
        <v/>
      </c>
      <c r="D25" s="154" t="str">
        <f t="shared" si="2"/>
        <v/>
      </c>
      <c r="E25" s="154" t="str">
        <f t="shared" si="2"/>
        <v/>
      </c>
      <c r="F25" s="154" t="str">
        <f t="shared" si="2"/>
        <v/>
      </c>
      <c r="G25" s="158">
        <f t="shared" ca="1" si="2"/>
        <v>102.97565002063557</v>
      </c>
      <c r="H25" s="158">
        <v>110</v>
      </c>
      <c r="I25" s="127"/>
      <c r="J25" s="127"/>
      <c r="K25" s="127"/>
      <c r="L25" s="127"/>
      <c r="M25" s="127"/>
      <c r="N25" s="127"/>
      <c r="O25" s="127"/>
      <c r="P25" s="149"/>
      <c r="Q25" s="146"/>
    </row>
    <row r="26" spans="1:17" ht="13.5" customHeight="1">
      <c r="A26" s="157">
        <v>4</v>
      </c>
      <c r="B26" s="154" t="str">
        <f t="shared" si="2"/>
        <v/>
      </c>
      <c r="C26" s="154" t="str">
        <f t="shared" si="2"/>
        <v/>
      </c>
      <c r="D26" s="154" t="str">
        <f t="shared" si="2"/>
        <v/>
      </c>
      <c r="E26" s="154" t="str">
        <f t="shared" si="2"/>
        <v/>
      </c>
      <c r="F26" s="158">
        <f t="shared" ca="1" si="2"/>
        <v>101.65536180623702</v>
      </c>
      <c r="G26" s="158">
        <f t="shared" ca="1" si="2"/>
        <v>107.18723037100949</v>
      </c>
      <c r="H26" s="158">
        <v>110</v>
      </c>
      <c r="I26" s="127"/>
      <c r="J26" s="127"/>
      <c r="K26" s="127"/>
      <c r="L26" s="127"/>
      <c r="M26" s="127"/>
      <c r="N26" s="127"/>
      <c r="O26" s="127"/>
      <c r="P26" s="149"/>
      <c r="Q26" s="146"/>
    </row>
    <row r="27" spans="1:17" ht="13.5" customHeight="1">
      <c r="A27" s="157">
        <v>3</v>
      </c>
      <c r="B27" s="154" t="str">
        <f t="shared" si="2"/>
        <v/>
      </c>
      <c r="C27" s="154" t="str">
        <f t="shared" si="2"/>
        <v/>
      </c>
      <c r="D27" s="154" t="str">
        <f t="shared" si="2"/>
        <v/>
      </c>
      <c r="E27" s="158">
        <f t="shared" ca="1" si="2"/>
        <v>104.02997509364626</v>
      </c>
      <c r="F27" s="158">
        <f t="shared" ca="1" si="2"/>
        <v>108.44286379362883</v>
      </c>
      <c r="G27" s="158">
        <f t="shared" ca="1" si="2"/>
        <v>110.46378879771673</v>
      </c>
      <c r="H27" s="158">
        <v>110</v>
      </c>
      <c r="I27" s="127"/>
      <c r="J27" s="127"/>
      <c r="K27" s="127"/>
      <c r="L27" s="127"/>
      <c r="M27" s="127"/>
      <c r="N27" s="127"/>
      <c r="O27" s="127"/>
      <c r="P27" s="149"/>
      <c r="Q27" s="146"/>
    </row>
    <row r="28" spans="1:17" ht="13.5" customHeight="1">
      <c r="A28" s="157">
        <v>2</v>
      </c>
      <c r="B28" s="154" t="str">
        <f t="shared" si="2"/>
        <v/>
      </c>
      <c r="C28" s="154" t="str">
        <f t="shared" si="2"/>
        <v/>
      </c>
      <c r="D28" s="158">
        <f t="shared" ca="1" si="2"/>
        <v>108.97984711421685</v>
      </c>
      <c r="E28" s="158">
        <f t="shared" ca="1" si="2"/>
        <v>112.4884404687031</v>
      </c>
      <c r="F28" s="158">
        <f t="shared" ca="1" si="2"/>
        <v>113.82894147287107</v>
      </c>
      <c r="G28" s="158">
        <f t="shared" ca="1" si="2"/>
        <v>112.96311463421769</v>
      </c>
      <c r="H28" s="158">
        <v>110</v>
      </c>
      <c r="I28" s="127"/>
      <c r="J28" s="127"/>
      <c r="K28" s="127"/>
      <c r="L28" s="127"/>
      <c r="M28" s="127"/>
      <c r="N28" s="127"/>
      <c r="O28" s="127"/>
      <c r="P28" s="149"/>
      <c r="Q28" s="146"/>
    </row>
    <row r="29" spans="1:17" ht="13.5" customHeight="1">
      <c r="A29" s="157">
        <v>1</v>
      </c>
      <c r="B29" s="154" t="str">
        <f t="shared" si="2"/>
        <v/>
      </c>
      <c r="C29" s="158">
        <f t="shared" ca="1" si="2"/>
        <v>115.82977130637603</v>
      </c>
      <c r="D29" s="158">
        <f t="shared" ca="1" si="2"/>
        <v>118.55416119449161</v>
      </c>
      <c r="E29" s="158">
        <f t="shared" ca="1" si="2"/>
        <v>119.27469368153648</v>
      </c>
      <c r="F29" s="158">
        <f t="shared" ca="1" si="2"/>
        <v>117.99732117250858</v>
      </c>
      <c r="G29" s="158">
        <f t="shared" ca="1" si="2"/>
        <v>114.84103478101328</v>
      </c>
      <c r="H29" s="158">
        <v>110</v>
      </c>
      <c r="I29" s="127"/>
      <c r="J29" s="127"/>
      <c r="K29" s="127"/>
      <c r="L29" s="127"/>
      <c r="M29" s="127"/>
      <c r="N29" s="127"/>
      <c r="O29" s="127"/>
      <c r="P29" s="149"/>
      <c r="Q29" s="146"/>
    </row>
    <row r="30" spans="1:17" ht="13.5" customHeight="1">
      <c r="A30" s="157">
        <v>0</v>
      </c>
      <c r="B30" s="158">
        <f t="shared" ca="1" si="2"/>
        <v>124.13712572733934</v>
      </c>
      <c r="C30" s="158">
        <f t="shared" ca="1" si="2"/>
        <v>126.14093523558337</v>
      </c>
      <c r="D30" s="158">
        <f t="shared" ca="1" si="2"/>
        <v>126.27093028211813</v>
      </c>
      <c r="E30" s="158">
        <f t="shared" ca="1" si="2"/>
        <v>124.56870130612165</v>
      </c>
      <c r="F30" s="158">
        <f t="shared" ca="1" si="2"/>
        <v>121.16255142999428</v>
      </c>
      <c r="G30" s="160">
        <f t="shared" ca="1" si="2"/>
        <v>116.23611807816158</v>
      </c>
      <c r="H30" s="158">
        <v>110</v>
      </c>
      <c r="I30" s="127"/>
      <c r="J30" s="127"/>
      <c r="K30" s="127"/>
      <c r="L30" s="127"/>
      <c r="M30" s="127"/>
      <c r="N30" s="127"/>
      <c r="O30" s="127"/>
      <c r="P30" s="149"/>
      <c r="Q30" s="146"/>
    </row>
    <row r="31" spans="1:17" ht="13.5" customHeight="1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49"/>
      <c r="Q31" s="146"/>
    </row>
    <row r="32" spans="1:17" ht="13.5" customHeight="1">
      <c r="A32" s="162"/>
      <c r="B32" s="140"/>
      <c r="C32" s="127"/>
      <c r="D32" s="127"/>
      <c r="E32" s="127"/>
      <c r="F32" s="127"/>
      <c r="G32" s="127"/>
      <c r="H32" s="127"/>
      <c r="I32" s="127"/>
      <c r="J32" s="140"/>
      <c r="K32" s="140"/>
      <c r="L32" s="127"/>
      <c r="M32" s="127"/>
      <c r="N32" s="127"/>
      <c r="O32" s="127"/>
      <c r="P32" s="149"/>
      <c r="Q32" s="146"/>
    </row>
    <row r="33" spans="1:17" ht="13.5" customHeight="1">
      <c r="A33" s="299" t="s">
        <v>10</v>
      </c>
      <c r="B33" s="300"/>
      <c r="C33" s="175"/>
      <c r="D33" s="127"/>
      <c r="E33" s="127"/>
      <c r="F33" s="127"/>
      <c r="G33" s="127"/>
      <c r="H33" s="127"/>
      <c r="I33" s="149"/>
      <c r="J33" s="299" t="s">
        <v>11</v>
      </c>
      <c r="K33" s="300"/>
      <c r="L33" s="175"/>
      <c r="M33" s="127"/>
      <c r="N33" s="127"/>
      <c r="O33" s="127"/>
      <c r="P33" s="149"/>
      <c r="Q33" s="146"/>
    </row>
    <row r="34" spans="1:17" ht="14.1" customHeight="1">
      <c r="A34" s="176" t="s">
        <v>12</v>
      </c>
      <c r="B34" s="177">
        <v>0.1</v>
      </c>
      <c r="C34" s="126"/>
      <c r="D34" s="127"/>
      <c r="E34" s="127"/>
      <c r="F34" s="127"/>
      <c r="G34" s="127"/>
      <c r="H34" s="127"/>
      <c r="I34" s="149"/>
      <c r="J34" s="176" t="s">
        <v>13</v>
      </c>
      <c r="K34" s="177">
        <v>0.1</v>
      </c>
      <c r="L34" s="126"/>
      <c r="M34" s="127"/>
      <c r="N34" s="127"/>
      <c r="O34" s="127"/>
      <c r="P34" s="149"/>
      <c r="Q34" s="146"/>
    </row>
    <row r="35" spans="1:17" ht="13.5" customHeight="1">
      <c r="A35" s="178" t="s">
        <v>14</v>
      </c>
      <c r="B35" s="179">
        <v>4</v>
      </c>
      <c r="C35" s="126"/>
      <c r="D35" s="127"/>
      <c r="E35" s="127"/>
      <c r="F35" s="127"/>
      <c r="G35" s="127"/>
      <c r="H35" s="127"/>
      <c r="I35" s="149"/>
      <c r="J35" s="178" t="s">
        <v>14</v>
      </c>
      <c r="K35" s="179">
        <v>4</v>
      </c>
      <c r="L35" s="126"/>
      <c r="M35" s="127"/>
      <c r="N35" s="127"/>
      <c r="O35" s="127"/>
      <c r="P35" s="149"/>
      <c r="Q35" s="146"/>
    </row>
    <row r="36" spans="1:17" ht="14.1" customHeight="1">
      <c r="A36" s="145"/>
      <c r="B36" s="136"/>
      <c r="C36" s="127"/>
      <c r="D36" s="127"/>
      <c r="E36" s="127"/>
      <c r="F36" s="127"/>
      <c r="G36" s="127"/>
      <c r="H36" s="127"/>
      <c r="I36" s="127"/>
      <c r="J36" s="136"/>
      <c r="K36" s="136"/>
      <c r="L36" s="127"/>
      <c r="M36" s="127"/>
      <c r="N36" s="127"/>
      <c r="O36" s="127"/>
      <c r="P36" s="149"/>
      <c r="Q36" s="146"/>
    </row>
    <row r="37" spans="1:17" ht="13.5" customHeight="1">
      <c r="A37" s="126"/>
      <c r="B37" s="151">
        <v>0</v>
      </c>
      <c r="C37" s="151">
        <v>1</v>
      </c>
      <c r="D37" s="151">
        <v>2</v>
      </c>
      <c r="E37" s="151">
        <v>3</v>
      </c>
      <c r="F37" s="151">
        <v>4</v>
      </c>
      <c r="G37" s="127"/>
      <c r="H37" s="127"/>
      <c r="I37" s="127"/>
      <c r="J37" s="127"/>
      <c r="K37" s="151">
        <v>0</v>
      </c>
      <c r="L37" s="151">
        <v>1</v>
      </c>
      <c r="M37" s="151">
        <v>2</v>
      </c>
      <c r="N37" s="151">
        <v>3</v>
      </c>
      <c r="O37" s="151">
        <v>4</v>
      </c>
      <c r="P37" s="149"/>
      <c r="Q37" s="146"/>
    </row>
    <row r="38" spans="1:17" ht="13.5" customHeight="1">
      <c r="A38" s="157">
        <v>4</v>
      </c>
      <c r="B38" s="154" t="str">
        <f t="shared" ref="B38:E42" si="3">IF($A38&lt;=B$37,($B$5*C37+$B$6*C38)/(1+B12),"")</f>
        <v/>
      </c>
      <c r="C38" s="154" t="str">
        <f t="shared" si="3"/>
        <v/>
      </c>
      <c r="D38" s="154" t="str">
        <f t="shared" si="3"/>
        <v/>
      </c>
      <c r="E38" s="154" t="str">
        <f t="shared" si="3"/>
        <v/>
      </c>
      <c r="F38" s="158">
        <f ca="1">IF($A38&lt;=F$37,F26-100*$B$34,"")</f>
        <v>91.655361806237025</v>
      </c>
      <c r="G38" s="158"/>
      <c r="H38" s="158"/>
      <c r="I38" s="127"/>
      <c r="J38" s="151">
        <v>4</v>
      </c>
      <c r="K38" s="158"/>
      <c r="L38" s="158"/>
      <c r="M38" s="158"/>
      <c r="N38" s="158"/>
      <c r="O38" s="158">
        <f ca="1">IF($J38&lt;=O$37,F26-100*$K$34,"")</f>
        <v>91.655361806237025</v>
      </c>
      <c r="P38" s="149"/>
      <c r="Q38" s="146"/>
    </row>
    <row r="39" spans="1:17" ht="13.5" customHeight="1">
      <c r="A39" s="157">
        <v>3</v>
      </c>
      <c r="B39" s="154" t="str">
        <f t="shared" si="3"/>
        <v/>
      </c>
      <c r="C39" s="154" t="str">
        <f t="shared" si="3"/>
        <v/>
      </c>
      <c r="D39" s="154" t="str">
        <f t="shared" si="3"/>
        <v/>
      </c>
      <c r="E39" s="158">
        <f t="shared" ca="1" si="3"/>
        <v>85.078926142597311</v>
      </c>
      <c r="F39" s="158">
        <f ca="1">IF($A39&lt;=F$37,F27-100*$B$34,"")</f>
        <v>98.442863793628831</v>
      </c>
      <c r="G39" s="158"/>
      <c r="H39" s="158"/>
      <c r="I39" s="127"/>
      <c r="J39" s="151">
        <v>3</v>
      </c>
      <c r="K39" s="154" t="str">
        <f t="shared" ref="K39:N42" si="4">IF($A39&lt;=K$37,($B$5*L38+$B$6*L39),"")</f>
        <v/>
      </c>
      <c r="L39" s="154" t="str">
        <f t="shared" si="4"/>
        <v/>
      </c>
      <c r="M39" s="154" t="str">
        <f t="shared" si="4"/>
        <v/>
      </c>
      <c r="N39" s="158">
        <f t="shared" ca="1" si="4"/>
        <v>95.049112799932928</v>
      </c>
      <c r="O39" s="158">
        <f ca="1">IF($J39&lt;=O$37,F27-100*$K$34,"")</f>
        <v>98.442863793628831</v>
      </c>
      <c r="P39" s="149"/>
      <c r="Q39" s="146"/>
    </row>
    <row r="40" spans="1:17" ht="13.5" customHeight="1">
      <c r="A40" s="157">
        <v>2</v>
      </c>
      <c r="B40" s="154" t="str">
        <f t="shared" si="3"/>
        <v/>
      </c>
      <c r="C40" s="154" t="str">
        <f t="shared" si="3"/>
        <v/>
      </c>
      <c r="D40" s="158">
        <f t="shared" ca="1" si="3"/>
        <v>81.529355242975697</v>
      </c>
      <c r="E40" s="158">
        <f t="shared" ca="1" si="3"/>
        <v>93.266538451412046</v>
      </c>
      <c r="F40" s="158">
        <f ca="1">IF($A40&lt;=F$37,F28-100*$B$34,"")</f>
        <v>103.82894147287107</v>
      </c>
      <c r="G40" s="158"/>
      <c r="H40" s="158"/>
      <c r="I40" s="127"/>
      <c r="J40" s="151">
        <v>2</v>
      </c>
      <c r="K40" s="154" t="str">
        <f t="shared" si="4"/>
        <v/>
      </c>
      <c r="L40" s="154" t="str">
        <f t="shared" si="4"/>
        <v/>
      </c>
      <c r="M40" s="158">
        <f t="shared" ca="1" si="4"/>
        <v>98.092507716591427</v>
      </c>
      <c r="N40" s="158">
        <f t="shared" ca="1" si="4"/>
        <v>101.13590263324994</v>
      </c>
      <c r="O40" s="158">
        <f ca="1">IF($J40&lt;=O$37,F28-100*$K$34,"")</f>
        <v>103.82894147287107</v>
      </c>
      <c r="P40" s="149"/>
      <c r="Q40" s="146"/>
    </row>
    <row r="41" spans="1:17" ht="13.5" customHeight="1">
      <c r="A41" s="157">
        <v>1</v>
      </c>
      <c r="B41" s="154" t="str">
        <f t="shared" si="3"/>
        <v/>
      </c>
      <c r="C41" s="158">
        <f t="shared" ca="1" si="3"/>
        <v>79.99109276539005</v>
      </c>
      <c r="D41" s="158">
        <f t="shared" ca="1" si="3"/>
        <v>90.451494202612892</v>
      </c>
      <c r="E41" s="158">
        <f t="shared" ca="1" si="3"/>
        <v>99.847401671166452</v>
      </c>
      <c r="F41" s="158">
        <f ca="1">IF($A41&lt;=F$37,F29-100*$B$34,"")</f>
        <v>107.99732117250858</v>
      </c>
      <c r="G41" s="158"/>
      <c r="H41" s="158"/>
      <c r="I41" s="127"/>
      <c r="J41" s="151">
        <v>1</v>
      </c>
      <c r="K41" s="154" t="str">
        <f t="shared" si="4"/>
        <v/>
      </c>
      <c r="L41" s="158">
        <f t="shared" ca="1" si="4"/>
        <v>100.80851234728065</v>
      </c>
      <c r="M41" s="158">
        <f t="shared" ca="1" si="4"/>
        <v>103.52451697796988</v>
      </c>
      <c r="N41" s="158">
        <f t="shared" ca="1" si="4"/>
        <v>105.91313132268982</v>
      </c>
      <c r="O41" s="158">
        <f ca="1">IF($J41&lt;=O$37,F29-100*$K$34,"")</f>
        <v>107.99732117250858</v>
      </c>
      <c r="P41" s="149"/>
      <c r="Q41" s="146"/>
    </row>
    <row r="42" spans="1:17" ht="13.5" customHeight="1">
      <c r="A42" s="157">
        <v>0</v>
      </c>
      <c r="B42" s="158">
        <f t="shared" ca="1" si="3"/>
        <v>79.82696286654145</v>
      </c>
      <c r="C42" s="158">
        <f t="shared" ca="1" si="3"/>
        <v>89.242068511677829</v>
      </c>
      <c r="D42" s="158">
        <f t="shared" ca="1" si="3"/>
        <v>97.67078622000399</v>
      </c>
      <c r="E42" s="160">
        <f t="shared" ca="1" si="3"/>
        <v>104.98777118942591</v>
      </c>
      <c r="F42" s="158">
        <f ca="1">IF($A42&lt;=F$37,F30-100*$B$34,"")</f>
        <v>111.16255142999428</v>
      </c>
      <c r="G42" s="160"/>
      <c r="H42" s="158"/>
      <c r="I42" s="127"/>
      <c r="J42" s="151">
        <v>0</v>
      </c>
      <c r="K42" s="158">
        <f t="shared" ca="1" si="4"/>
        <v>103.22201887112544</v>
      </c>
      <c r="L42" s="158">
        <f t="shared" ca="1" si="4"/>
        <v>105.63552539497024</v>
      </c>
      <c r="M42" s="158">
        <f t="shared" ca="1" si="4"/>
        <v>107.74653381197062</v>
      </c>
      <c r="N42" s="160">
        <f t="shared" ca="1" si="4"/>
        <v>109.57993630125142</v>
      </c>
      <c r="O42" s="158">
        <f ca="1">IF($J42&lt;=O$37,F30-100*$K$34,"")</f>
        <v>111.16255142999428</v>
      </c>
      <c r="P42" s="149"/>
      <c r="Q42" s="146"/>
    </row>
    <row r="43" spans="1:17" ht="13.5" customHeight="1">
      <c r="A43" s="162"/>
      <c r="B43" s="140"/>
      <c r="C43" s="140"/>
      <c r="D43" s="127"/>
      <c r="E43" s="127"/>
      <c r="F43" s="127"/>
      <c r="G43" s="127"/>
      <c r="H43" s="127"/>
      <c r="I43" s="127"/>
      <c r="J43" s="140"/>
      <c r="K43" s="140"/>
      <c r="L43" s="140"/>
      <c r="M43" s="127"/>
      <c r="N43" s="127"/>
      <c r="O43" s="127"/>
      <c r="P43" s="149"/>
      <c r="Q43" s="146"/>
    </row>
    <row r="44" spans="1:17" ht="13.5" customHeight="1">
      <c r="A44" s="301" t="s">
        <v>29</v>
      </c>
      <c r="B44" s="302"/>
      <c r="C44" s="180">
        <f ca="1">100*B42/K16</f>
        <v>103.3790454456683</v>
      </c>
      <c r="D44" s="162"/>
      <c r="E44" s="140"/>
      <c r="F44" s="140"/>
      <c r="G44" s="140"/>
      <c r="H44" s="140"/>
      <c r="I44" s="181"/>
      <c r="J44" s="301" t="s">
        <v>30</v>
      </c>
      <c r="K44" s="302"/>
      <c r="L44" s="180">
        <f ca="1">K42</f>
        <v>103.22201887112544</v>
      </c>
      <c r="M44" s="162"/>
      <c r="N44" s="140"/>
      <c r="O44" s="140"/>
      <c r="P44" s="181"/>
      <c r="Q44" s="146"/>
    </row>
    <row r="45" spans="1:17" ht="14.1" customHeight="1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28"/>
    </row>
    <row r="46" spans="1:17" ht="13.5" customHeight="1">
      <c r="A46" s="169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8"/>
    </row>
    <row r="47" spans="1:17" ht="13.5" customHeight="1">
      <c r="A47" s="169"/>
      <c r="B47" s="182"/>
      <c r="C47" s="182"/>
      <c r="D47" s="182"/>
      <c r="E47" s="182"/>
      <c r="F47" s="182"/>
      <c r="G47" s="182"/>
      <c r="H47" s="127"/>
      <c r="I47" s="127"/>
      <c r="J47" s="127"/>
      <c r="K47" s="127"/>
      <c r="L47" s="127"/>
      <c r="M47" s="127"/>
      <c r="N47" s="127"/>
      <c r="O47" s="127"/>
      <c r="P47" s="127"/>
      <c r="Q47" s="128"/>
    </row>
    <row r="48" spans="1:17" ht="13.5" customHeight="1">
      <c r="A48" s="169"/>
      <c r="B48" s="154" t="s">
        <v>7</v>
      </c>
      <c r="C48" s="183"/>
      <c r="D48" s="182"/>
      <c r="E48" s="182"/>
      <c r="F48" s="182"/>
      <c r="G48" s="182"/>
      <c r="H48" s="127"/>
      <c r="I48" s="127"/>
      <c r="J48" s="127"/>
      <c r="K48" s="127"/>
      <c r="L48" s="127"/>
      <c r="M48" s="127"/>
      <c r="N48" s="127"/>
      <c r="O48" s="127"/>
      <c r="P48" s="127"/>
      <c r="Q48" s="128"/>
    </row>
    <row r="49" spans="1:17" ht="13.5" customHeight="1">
      <c r="A49" s="169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8"/>
    </row>
    <row r="50" spans="1:17" ht="13.5" customHeight="1">
      <c r="A50" s="16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8"/>
    </row>
    <row r="51" spans="1:17" ht="13.5" customHeight="1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6"/>
    </row>
  </sheetData>
  <mergeCells count="8">
    <mergeCell ref="A1:B1"/>
    <mergeCell ref="J33:K33"/>
    <mergeCell ref="J44:K44"/>
    <mergeCell ref="A44:B44"/>
    <mergeCell ref="A33:B33"/>
    <mergeCell ref="A21:C21"/>
    <mergeCell ref="A9:B9"/>
    <mergeCell ref="J9:L9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workbookViewId="0"/>
  </sheetViews>
  <sheetFormatPr defaultColWidth="8.83203125" defaultRowHeight="12.75" customHeight="1"/>
  <cols>
    <col min="1" max="1" width="11.5" style="187" customWidth="1"/>
    <col min="2" max="2" width="15.83203125" style="187" customWidth="1"/>
    <col min="3" max="3" width="8.83203125" style="187" customWidth="1"/>
    <col min="4" max="4" width="10.83203125" style="187" customWidth="1"/>
    <col min="5" max="5" width="8.83203125" style="187" customWidth="1"/>
    <col min="6" max="7" width="9.83203125" style="187" customWidth="1"/>
    <col min="8" max="9" width="8.83203125" style="187" customWidth="1"/>
    <col min="10" max="10" width="11.6640625" style="187" customWidth="1"/>
    <col min="11" max="11" width="16" style="187" customWidth="1"/>
    <col min="12" max="12" width="14" style="187" customWidth="1"/>
    <col min="13" max="13" width="13.83203125" style="187" customWidth="1"/>
    <col min="14" max="14" width="8.83203125" style="187" customWidth="1"/>
    <col min="15" max="15" width="11.1640625" style="187" customWidth="1"/>
    <col min="16" max="256" width="8.83203125" style="187" customWidth="1"/>
  </cols>
  <sheetData>
    <row r="1" spans="1:17" ht="13.5" customHeight="1">
      <c r="A1" s="299" t="s">
        <v>0</v>
      </c>
      <c r="B1" s="300"/>
      <c r="C1" s="120"/>
      <c r="D1" s="121"/>
      <c r="E1" s="122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3"/>
    </row>
    <row r="2" spans="1:17" ht="14.1" customHeight="1">
      <c r="A2" s="124" t="s">
        <v>1</v>
      </c>
      <c r="B2" s="125">
        <v>0.06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ht="13.5" customHeight="1">
      <c r="A3" s="129" t="s">
        <v>2</v>
      </c>
      <c r="B3" s="130">
        <v>1.25</v>
      </c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8"/>
    </row>
    <row r="4" spans="1:17" ht="13.5" customHeight="1">
      <c r="A4" s="129" t="s">
        <v>3</v>
      </c>
      <c r="B4" s="131">
        <v>0.9</v>
      </c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ht="13.5" customHeight="1">
      <c r="A5" s="129" t="s">
        <v>4</v>
      </c>
      <c r="B5" s="130">
        <v>0.5</v>
      </c>
      <c r="C5" s="126"/>
      <c r="D5" s="127"/>
      <c r="E5" s="127"/>
      <c r="F5" s="132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</row>
    <row r="6" spans="1:17" ht="13.5" customHeight="1">
      <c r="A6" s="133" t="s">
        <v>5</v>
      </c>
      <c r="B6" s="134">
        <f>1-B5</f>
        <v>0.5</v>
      </c>
      <c r="C6" s="126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1:17" ht="14.1" customHeight="1">
      <c r="A7" s="135"/>
      <c r="B7" s="136"/>
      <c r="C7" s="137"/>
      <c r="D7" s="137"/>
      <c r="E7" s="137"/>
      <c r="F7" s="137"/>
      <c r="G7" s="137"/>
      <c r="H7" s="137"/>
      <c r="I7" s="137"/>
      <c r="J7" s="127"/>
      <c r="K7" s="127"/>
      <c r="L7" s="127"/>
      <c r="M7" s="127"/>
      <c r="N7" s="127"/>
      <c r="O7" s="127"/>
      <c r="P7" s="127"/>
      <c r="Q7" s="128"/>
    </row>
    <row r="8" spans="1:17" ht="13.5" customHeight="1">
      <c r="A8" s="138"/>
      <c r="B8" s="139"/>
      <c r="C8" s="139"/>
      <c r="D8" s="139"/>
      <c r="E8" s="139"/>
      <c r="F8" s="139"/>
      <c r="G8" s="139"/>
      <c r="H8" s="140"/>
      <c r="I8" s="127"/>
      <c r="J8" s="127"/>
      <c r="K8" s="127"/>
      <c r="L8" s="127"/>
      <c r="M8" s="127"/>
      <c r="N8" s="127"/>
      <c r="O8" s="127"/>
      <c r="P8" s="127"/>
      <c r="Q8" s="128"/>
    </row>
    <row r="9" spans="1:17" ht="13.5" customHeight="1">
      <c r="A9" s="299" t="s">
        <v>6</v>
      </c>
      <c r="B9" s="304"/>
      <c r="C9" s="141"/>
      <c r="D9" s="142"/>
      <c r="E9" s="142"/>
      <c r="F9" s="142"/>
      <c r="G9" s="142"/>
      <c r="H9" s="143"/>
      <c r="I9" s="126"/>
      <c r="J9" s="127"/>
      <c r="K9" s="127"/>
      <c r="L9" s="127"/>
      <c r="M9" s="127"/>
      <c r="N9" s="127"/>
      <c r="O9" s="127"/>
      <c r="P9" s="127"/>
      <c r="Q9" s="128"/>
    </row>
    <row r="10" spans="1:17" ht="14.1" customHeight="1">
      <c r="A10" s="141"/>
      <c r="B10" s="147">
        <v>0</v>
      </c>
      <c r="C10" s="148">
        <v>1</v>
      </c>
      <c r="D10" s="148">
        <v>2</v>
      </c>
      <c r="E10" s="148">
        <v>3</v>
      </c>
      <c r="F10" s="148">
        <v>4</v>
      </c>
      <c r="G10" s="148">
        <v>5</v>
      </c>
      <c r="H10" s="149"/>
      <c r="I10" s="126"/>
      <c r="J10" s="127"/>
      <c r="K10" s="127"/>
      <c r="L10" s="127"/>
      <c r="M10" s="127"/>
      <c r="N10" s="127"/>
      <c r="O10" s="127"/>
      <c r="P10" s="127"/>
      <c r="Q10" s="128"/>
    </row>
    <row r="11" spans="1:17" ht="13.5" customHeight="1">
      <c r="A11" s="152">
        <v>5</v>
      </c>
      <c r="B11" s="153"/>
      <c r="C11" s="154" t="str">
        <f t="shared" ref="C11:G16" ca="1" si="0">IF($A11&lt;C$10,$B$4*OFFSET(C11,0,-1),IF($A11=C$10,$B$3*OFFSET(C11,1,-1),""))</f>
        <v/>
      </c>
      <c r="D11" s="154" t="str">
        <f t="shared" ca="1" si="0"/>
        <v/>
      </c>
      <c r="E11" s="154" t="str">
        <f t="shared" ca="1" si="0"/>
        <v/>
      </c>
      <c r="F11" s="154" t="str">
        <f t="shared" ca="1" si="0"/>
        <v/>
      </c>
      <c r="G11" s="137">
        <f t="shared" ca="1" si="0"/>
        <v>0.18310546875</v>
      </c>
      <c r="H11" s="155"/>
      <c r="I11" s="188"/>
      <c r="J11" s="127"/>
      <c r="K11" s="127"/>
      <c r="L11" s="127"/>
      <c r="M11" s="127"/>
      <c r="N11" s="127"/>
      <c r="O11" s="127"/>
      <c r="P11" s="127"/>
      <c r="Q11" s="128"/>
    </row>
    <row r="12" spans="1:17" ht="13.5" customHeight="1">
      <c r="A12" s="152">
        <v>4</v>
      </c>
      <c r="B12" s="137"/>
      <c r="C12" s="154" t="str">
        <f t="shared" ca="1" si="0"/>
        <v/>
      </c>
      <c r="D12" s="154" t="str">
        <f t="shared" ca="1" si="0"/>
        <v/>
      </c>
      <c r="E12" s="154" t="str">
        <f t="shared" ca="1" si="0"/>
        <v/>
      </c>
      <c r="F12" s="137">
        <f t="shared" ca="1" si="0"/>
        <v>0.146484375</v>
      </c>
      <c r="G12" s="137">
        <f t="shared" ca="1" si="0"/>
        <v>0.1318359375</v>
      </c>
      <c r="H12" s="155"/>
      <c r="I12" s="188"/>
      <c r="J12" s="127"/>
      <c r="K12" s="127"/>
      <c r="L12" s="127"/>
      <c r="M12" s="127"/>
      <c r="N12" s="127"/>
      <c r="O12" s="127"/>
      <c r="P12" s="127"/>
      <c r="Q12" s="128"/>
    </row>
    <row r="13" spans="1:17" ht="13.5" customHeight="1">
      <c r="A13" s="152">
        <v>3</v>
      </c>
      <c r="B13" s="137"/>
      <c r="C13" s="154" t="str">
        <f t="shared" ca="1" si="0"/>
        <v/>
      </c>
      <c r="D13" s="154" t="str">
        <f t="shared" ca="1" si="0"/>
        <v/>
      </c>
      <c r="E13" s="137">
        <f t="shared" ca="1" si="0"/>
        <v>0.1171875</v>
      </c>
      <c r="F13" s="137">
        <f t="shared" ca="1" si="0"/>
        <v>0.10546875</v>
      </c>
      <c r="G13" s="137">
        <f t="shared" ca="1" si="0"/>
        <v>9.4921875000000003E-2</v>
      </c>
      <c r="H13" s="155"/>
      <c r="I13" s="188"/>
      <c r="J13" s="127"/>
      <c r="K13" s="127"/>
      <c r="L13" s="127"/>
      <c r="M13" s="127"/>
      <c r="N13" s="127"/>
      <c r="O13" s="127"/>
      <c r="P13" s="127"/>
      <c r="Q13" s="128"/>
    </row>
    <row r="14" spans="1:17" ht="13.5" customHeight="1">
      <c r="A14" s="152">
        <v>2</v>
      </c>
      <c r="B14" s="137"/>
      <c r="C14" s="154" t="str">
        <f t="shared" ca="1" si="0"/>
        <v/>
      </c>
      <c r="D14" s="137">
        <f t="shared" ca="1" si="0"/>
        <v>9.375E-2</v>
      </c>
      <c r="E14" s="137">
        <f t="shared" ca="1" si="0"/>
        <v>8.4375000000000006E-2</v>
      </c>
      <c r="F14" s="137">
        <f t="shared" ca="1" si="0"/>
        <v>7.5937500000000005E-2</v>
      </c>
      <c r="G14" s="137">
        <f t="shared" ca="1" si="0"/>
        <v>6.8343750000000009E-2</v>
      </c>
      <c r="H14" s="155"/>
      <c r="I14" s="188"/>
      <c r="J14" s="127"/>
      <c r="K14" s="127"/>
      <c r="L14" s="127"/>
      <c r="M14" s="127"/>
      <c r="N14" s="127"/>
      <c r="O14" s="127"/>
      <c r="P14" s="127"/>
      <c r="Q14" s="128"/>
    </row>
    <row r="15" spans="1:17" ht="13.5" customHeight="1">
      <c r="A15" s="152">
        <v>1</v>
      </c>
      <c r="B15" s="137"/>
      <c r="C15" s="137">
        <f t="shared" ca="1" si="0"/>
        <v>7.4999999999999997E-2</v>
      </c>
      <c r="D15" s="137">
        <f t="shared" ca="1" si="0"/>
        <v>6.7500000000000004E-2</v>
      </c>
      <c r="E15" s="137">
        <f t="shared" ca="1" si="0"/>
        <v>6.0750000000000005E-2</v>
      </c>
      <c r="F15" s="137">
        <f t="shared" ca="1" si="0"/>
        <v>5.4675000000000008E-2</v>
      </c>
      <c r="G15" s="137">
        <f t="shared" ca="1" si="0"/>
        <v>4.9207500000000008E-2</v>
      </c>
      <c r="H15" s="155"/>
      <c r="I15" s="188"/>
      <c r="J15" s="127"/>
      <c r="K15" s="127"/>
      <c r="L15" s="127"/>
      <c r="M15" s="127"/>
      <c r="N15" s="127"/>
      <c r="O15" s="127"/>
      <c r="P15" s="127"/>
      <c r="Q15" s="128"/>
    </row>
    <row r="16" spans="1:17" ht="13.5" customHeight="1">
      <c r="A16" s="152">
        <v>0</v>
      </c>
      <c r="B16" s="137">
        <f>$B$2</f>
        <v>0.06</v>
      </c>
      <c r="C16" s="153">
        <f t="shared" ca="1" si="0"/>
        <v>5.3999999999999999E-2</v>
      </c>
      <c r="D16" s="137">
        <f t="shared" ca="1" si="0"/>
        <v>4.8599999999999997E-2</v>
      </c>
      <c r="E16" s="137">
        <f t="shared" ca="1" si="0"/>
        <v>4.3740000000000001E-2</v>
      </c>
      <c r="F16" s="137">
        <f t="shared" ca="1" si="0"/>
        <v>3.9366000000000005E-2</v>
      </c>
      <c r="G16" s="137">
        <f t="shared" ca="1" si="0"/>
        <v>3.5429400000000007E-2</v>
      </c>
      <c r="H16" s="155"/>
      <c r="I16" s="188"/>
      <c r="J16" s="127"/>
      <c r="K16" s="127"/>
      <c r="L16" s="127"/>
      <c r="M16" s="127"/>
      <c r="N16" s="127"/>
      <c r="O16" s="127"/>
      <c r="P16" s="127"/>
      <c r="Q16" s="128"/>
    </row>
    <row r="17" spans="1:17" ht="13.5" customHeight="1">
      <c r="A17" s="162"/>
      <c r="B17" s="140"/>
      <c r="C17" s="163"/>
      <c r="D17" s="163"/>
      <c r="E17" s="163"/>
      <c r="F17" s="163"/>
      <c r="G17" s="163"/>
      <c r="H17" s="164"/>
      <c r="I17" s="188"/>
      <c r="J17" s="127"/>
      <c r="K17" s="127"/>
      <c r="L17" s="127"/>
      <c r="M17" s="127"/>
      <c r="N17" s="127"/>
      <c r="O17" s="127"/>
      <c r="P17" s="127"/>
      <c r="Q17" s="128"/>
    </row>
    <row r="18" spans="1:17" ht="14.1" customHeight="1">
      <c r="A18" s="167"/>
      <c r="B18" s="136"/>
      <c r="C18" s="136"/>
      <c r="D18" s="136"/>
      <c r="E18" s="136"/>
      <c r="F18" s="136"/>
      <c r="G18" s="136"/>
      <c r="H18" s="168"/>
      <c r="I18" s="137"/>
      <c r="J18" s="127"/>
      <c r="K18" s="127"/>
      <c r="L18" s="127"/>
      <c r="M18" s="127"/>
      <c r="N18" s="127"/>
      <c r="O18" s="127"/>
      <c r="P18" s="127"/>
      <c r="Q18" s="128"/>
    </row>
    <row r="19" spans="1:17" ht="13.5" customHeight="1">
      <c r="A19" s="170"/>
      <c r="B19" s="171"/>
      <c r="C19" s="171"/>
      <c r="D19" s="160"/>
      <c r="E19" s="15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</row>
    <row r="20" spans="1:17" ht="13.5" customHeight="1">
      <c r="A20" s="305" t="s">
        <v>31</v>
      </c>
      <c r="B20" s="306"/>
      <c r="C20" s="189">
        <v>0.02</v>
      </c>
      <c r="D20" s="190"/>
      <c r="E20" s="171"/>
      <c r="F20" s="140"/>
      <c r="G20" s="140"/>
      <c r="H20" s="140"/>
      <c r="I20" s="127"/>
      <c r="J20" s="127"/>
      <c r="K20" s="127"/>
      <c r="L20" s="127"/>
      <c r="M20" s="127"/>
      <c r="N20" s="127"/>
      <c r="O20" s="127"/>
      <c r="P20" s="127"/>
      <c r="Q20" s="128"/>
    </row>
    <row r="21" spans="1:17" ht="13.5" customHeight="1">
      <c r="A21" s="305" t="s">
        <v>32</v>
      </c>
      <c r="B21" s="307"/>
      <c r="C21" s="306"/>
      <c r="D21" s="173"/>
      <c r="E21" s="174"/>
      <c r="F21" s="136"/>
      <c r="G21" s="136"/>
      <c r="H21" s="143"/>
      <c r="I21" s="126"/>
      <c r="J21" s="127"/>
      <c r="K21" s="127"/>
      <c r="L21" s="127"/>
      <c r="M21" s="127"/>
      <c r="N21" s="127"/>
      <c r="O21" s="127"/>
      <c r="P21" s="127"/>
      <c r="Q21" s="128"/>
    </row>
    <row r="22" spans="1:17" ht="14.1" customHeight="1">
      <c r="A22" s="145"/>
      <c r="B22" s="174"/>
      <c r="C22" s="174"/>
      <c r="D22" s="160"/>
      <c r="E22" s="158"/>
      <c r="F22" s="127"/>
      <c r="G22" s="127"/>
      <c r="H22" s="149"/>
      <c r="I22" s="126"/>
      <c r="J22" s="127"/>
      <c r="K22" s="127"/>
      <c r="L22" s="127"/>
      <c r="M22" s="127"/>
      <c r="N22" s="127"/>
      <c r="O22" s="127"/>
      <c r="P22" s="127"/>
      <c r="Q22" s="128"/>
    </row>
    <row r="23" spans="1:17" ht="13.5" customHeight="1">
      <c r="A23" s="126"/>
      <c r="B23" s="151">
        <v>0</v>
      </c>
      <c r="C23" s="151">
        <v>1</v>
      </c>
      <c r="D23" s="151">
        <v>2</v>
      </c>
      <c r="E23" s="151">
        <v>3</v>
      </c>
      <c r="F23" s="151">
        <v>4</v>
      </c>
      <c r="G23" s="151">
        <v>5</v>
      </c>
      <c r="H23" s="149"/>
      <c r="I23" s="126"/>
      <c r="J23" s="127"/>
      <c r="K23" s="127"/>
      <c r="L23" s="127"/>
      <c r="M23" s="127"/>
      <c r="N23" s="127"/>
      <c r="O23" s="127"/>
      <c r="P23" s="127"/>
      <c r="Q23" s="128"/>
    </row>
    <row r="24" spans="1:17" ht="13.5" customHeight="1">
      <c r="A24" s="157">
        <v>5</v>
      </c>
      <c r="B24" s="154" t="str">
        <f t="shared" ref="B24:F29" si="1">IF($A24&lt;=B$23,($B$5*C23+$B$6*C24)/(1+B11),"")</f>
        <v/>
      </c>
      <c r="C24" s="154" t="str">
        <f t="shared" si="1"/>
        <v/>
      </c>
      <c r="D24" s="154" t="str">
        <f t="shared" si="1"/>
        <v/>
      </c>
      <c r="E24" s="154" t="str">
        <f t="shared" si="1"/>
        <v/>
      </c>
      <c r="F24" s="154" t="str">
        <f t="shared" si="1"/>
        <v/>
      </c>
      <c r="G24" s="182">
        <f t="shared" ref="G24:G29" ca="1" si="2">MAX(0,(G11-$C$20)/(1+G11))</f>
        <v>0.13786215435410648</v>
      </c>
      <c r="H24" s="191"/>
      <c r="I24" s="126"/>
      <c r="J24" s="127"/>
      <c r="K24" s="127"/>
      <c r="L24" s="127"/>
      <c r="M24" s="127"/>
      <c r="N24" s="127"/>
      <c r="O24" s="127"/>
      <c r="P24" s="127"/>
      <c r="Q24" s="128"/>
    </row>
    <row r="25" spans="1:17" ht="13.5" customHeight="1">
      <c r="A25" s="157">
        <v>4</v>
      </c>
      <c r="B25" s="154" t="str">
        <f t="shared" si="1"/>
        <v/>
      </c>
      <c r="C25" s="154" t="str">
        <f t="shared" si="1"/>
        <v/>
      </c>
      <c r="D25" s="154" t="str">
        <f t="shared" si="1"/>
        <v/>
      </c>
      <c r="E25" s="154" t="str">
        <f t="shared" si="1"/>
        <v/>
      </c>
      <c r="F25" s="182">
        <f t="shared" ca="1" si="1"/>
        <v>0.10321617890868268</v>
      </c>
      <c r="G25" s="182">
        <f t="shared" ca="1" si="2"/>
        <v>9.8809318377911987E-2</v>
      </c>
      <c r="H25" s="191"/>
      <c r="I25" s="126"/>
      <c r="J25" s="127"/>
      <c r="K25" s="127"/>
      <c r="L25" s="127"/>
      <c r="M25" s="127"/>
      <c r="N25" s="127"/>
      <c r="O25" s="127"/>
      <c r="P25" s="127"/>
      <c r="Q25" s="128"/>
    </row>
    <row r="26" spans="1:17" ht="13.5" customHeight="1">
      <c r="A26" s="157">
        <v>3</v>
      </c>
      <c r="B26" s="154" t="str">
        <f t="shared" si="1"/>
        <v/>
      </c>
      <c r="C26" s="154" t="str">
        <f t="shared" si="1"/>
        <v/>
      </c>
      <c r="D26" s="154" t="str">
        <f t="shared" si="1"/>
        <v/>
      </c>
      <c r="E26" s="182">
        <f t="shared" ca="1" si="1"/>
        <v>8.0047660622954347E-2</v>
      </c>
      <c r="F26" s="182">
        <f t="shared" ca="1" si="1"/>
        <v>7.5640312795730941E-2</v>
      </c>
      <c r="G26" s="182">
        <f t="shared" ca="1" si="2"/>
        <v>6.8426685693899383E-2</v>
      </c>
      <c r="H26" s="191"/>
      <c r="I26" s="126"/>
      <c r="J26" s="127"/>
      <c r="K26" s="127"/>
      <c r="L26" s="127"/>
      <c r="M26" s="127"/>
      <c r="N26" s="127"/>
      <c r="O26" s="127"/>
      <c r="P26" s="127"/>
      <c r="Q26" s="128"/>
    </row>
    <row r="27" spans="1:17" ht="13.5" customHeight="1">
      <c r="A27" s="157">
        <v>2</v>
      </c>
      <c r="B27" s="154" t="str">
        <f t="shared" si="1"/>
        <v/>
      </c>
      <c r="C27" s="154" t="str">
        <f t="shared" si="1"/>
        <v/>
      </c>
      <c r="D27" s="182">
        <f t="shared" ca="1" si="1"/>
        <v>6.3672438860078243E-2</v>
      </c>
      <c r="E27" s="182">
        <f t="shared" ca="1" si="1"/>
        <v>5.9235799383466806E-2</v>
      </c>
      <c r="F27" s="182">
        <f t="shared" ca="1" si="1"/>
        <v>5.2827327117162703E-2</v>
      </c>
      <c r="G27" s="182">
        <f t="shared" ca="1" si="2"/>
        <v>4.5251118846345112E-2</v>
      </c>
      <c r="H27" s="191"/>
      <c r="I27" s="126"/>
      <c r="J27" s="127"/>
      <c r="K27" s="127"/>
      <c r="L27" s="127"/>
      <c r="M27" s="127"/>
      <c r="N27" s="127"/>
      <c r="O27" s="127"/>
      <c r="P27" s="127"/>
      <c r="Q27" s="128"/>
    </row>
    <row r="28" spans="1:17" ht="13.5" customHeight="1">
      <c r="A28" s="157">
        <v>1</v>
      </c>
      <c r="B28" s="154" t="str">
        <f t="shared" si="1"/>
        <v/>
      </c>
      <c r="C28" s="182">
        <f t="shared" ca="1" si="1"/>
        <v>5.1502670054143648E-2</v>
      </c>
      <c r="D28" s="182">
        <f t="shared" ca="1" si="1"/>
        <v>4.7058301756330592E-2</v>
      </c>
      <c r="E28" s="182">
        <f t="shared" ca="1" si="1"/>
        <v>4.1233674866299003E-2</v>
      </c>
      <c r="F28" s="182">
        <f t="shared" ca="1" si="1"/>
        <v>3.4649914111690626E-2</v>
      </c>
      <c r="G28" s="182">
        <f t="shared" ca="1" si="2"/>
        <v>2.7837677485149512E-2</v>
      </c>
      <c r="H28" s="191"/>
      <c r="I28" s="126"/>
      <c r="J28" s="127"/>
      <c r="K28" s="127"/>
      <c r="L28" s="127"/>
      <c r="M28" s="127"/>
      <c r="N28" s="127"/>
      <c r="O28" s="127"/>
      <c r="P28" s="127"/>
      <c r="Q28" s="128"/>
    </row>
    <row r="29" spans="1:17" ht="13.5" customHeight="1">
      <c r="A29" s="157">
        <v>0</v>
      </c>
      <c r="B29" s="182">
        <f t="shared" ca="1" si="1"/>
        <v>4.2045224917924694E-2</v>
      </c>
      <c r="C29" s="182">
        <f t="shared" ca="1" si="1"/>
        <v>3.7633206771856706E-2</v>
      </c>
      <c r="D29" s="182">
        <f t="shared" ca="1" si="1"/>
        <v>3.2272498118743338E-2</v>
      </c>
      <c r="E29" s="182">
        <f t="shared" ca="1" si="1"/>
        <v>2.6448208188329523E-2</v>
      </c>
      <c r="F29" s="183">
        <f t="shared" ca="1" si="1"/>
        <v>2.0560191517283496E-2</v>
      </c>
      <c r="G29" s="182">
        <f t="shared" ca="1" si="2"/>
        <v>1.4901450547956246E-2</v>
      </c>
      <c r="H29" s="191"/>
      <c r="I29" s="126"/>
      <c r="J29" s="127"/>
      <c r="K29" s="127"/>
      <c r="L29" s="127"/>
      <c r="M29" s="127"/>
      <c r="N29" s="127"/>
      <c r="O29" s="127"/>
      <c r="P29" s="127"/>
      <c r="Q29" s="128"/>
    </row>
    <row r="30" spans="1:17" ht="13.5" customHeight="1">
      <c r="A30" s="162"/>
      <c r="B30" s="140"/>
      <c r="C30" s="140"/>
      <c r="D30" s="140"/>
      <c r="E30" s="140"/>
      <c r="F30" s="140"/>
      <c r="G30" s="140"/>
      <c r="H30" s="181"/>
      <c r="I30" s="126"/>
      <c r="J30" s="127"/>
      <c r="K30" s="127"/>
      <c r="L30" s="127"/>
      <c r="M30" s="127"/>
      <c r="N30" s="127"/>
      <c r="O30" s="127"/>
      <c r="P30" s="127"/>
      <c r="Q30" s="128"/>
    </row>
    <row r="31" spans="1:17" ht="14.1" customHeight="1">
      <c r="A31" s="192"/>
      <c r="B31" s="193"/>
      <c r="C31" s="193"/>
      <c r="D31" s="193"/>
      <c r="E31" s="193"/>
      <c r="F31" s="193"/>
      <c r="G31" s="193"/>
      <c r="H31" s="193"/>
      <c r="I31" s="185"/>
      <c r="J31" s="185"/>
      <c r="K31" s="185"/>
      <c r="L31" s="185"/>
      <c r="M31" s="185"/>
      <c r="N31" s="185"/>
      <c r="O31" s="185"/>
      <c r="P31" s="185"/>
      <c r="Q31" s="186"/>
    </row>
  </sheetData>
  <mergeCells count="4">
    <mergeCell ref="A20:B20"/>
    <mergeCell ref="A9:B9"/>
    <mergeCell ref="A21:C21"/>
    <mergeCell ref="A1:B1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showGridLines="0" workbookViewId="0"/>
  </sheetViews>
  <sheetFormatPr defaultColWidth="8.83203125" defaultRowHeight="12.75" customHeight="1"/>
  <cols>
    <col min="1" max="1" width="11.5" style="194" customWidth="1"/>
    <col min="2" max="2" width="15.83203125" style="194" customWidth="1"/>
    <col min="3" max="3" width="8.83203125" style="194" customWidth="1"/>
    <col min="4" max="4" width="10.83203125" style="194" customWidth="1"/>
    <col min="5" max="5" width="8.83203125" style="194" customWidth="1"/>
    <col min="6" max="7" width="9.83203125" style="194" customWidth="1"/>
    <col min="8" max="9" width="8.83203125" style="194" customWidth="1"/>
    <col min="10" max="10" width="11.6640625" style="194" customWidth="1"/>
    <col min="11" max="11" width="16" style="194" customWidth="1"/>
    <col min="12" max="12" width="14" style="194" customWidth="1"/>
    <col min="13" max="13" width="13.83203125" style="194" customWidth="1"/>
    <col min="14" max="14" width="8.83203125" style="194" customWidth="1"/>
    <col min="15" max="15" width="11.1640625" style="194" customWidth="1"/>
    <col min="16" max="256" width="8.83203125" style="194" customWidth="1"/>
  </cols>
  <sheetData>
    <row r="1" spans="1:17" ht="13.5" customHeight="1">
      <c r="A1" s="299" t="s">
        <v>0</v>
      </c>
      <c r="B1" s="300"/>
      <c r="C1" s="120"/>
      <c r="D1" s="121"/>
      <c r="E1" s="122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3"/>
    </row>
    <row r="2" spans="1:17" ht="14.1" customHeight="1">
      <c r="A2" s="124" t="s">
        <v>1</v>
      </c>
      <c r="B2" s="125">
        <v>0.06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8"/>
    </row>
    <row r="3" spans="1:17" ht="13.5" customHeight="1">
      <c r="A3" s="129" t="s">
        <v>2</v>
      </c>
      <c r="B3" s="130">
        <v>1.25</v>
      </c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8"/>
    </row>
    <row r="4" spans="1:17" ht="13.5" customHeight="1">
      <c r="A4" s="129" t="s">
        <v>3</v>
      </c>
      <c r="B4" s="131">
        <v>0.9</v>
      </c>
      <c r="C4" s="126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ht="13.5" customHeight="1">
      <c r="A5" s="129" t="s">
        <v>4</v>
      </c>
      <c r="B5" s="130">
        <v>0.5</v>
      </c>
      <c r="C5" s="126"/>
      <c r="D5" s="127"/>
      <c r="E5" s="127"/>
      <c r="F5" s="132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</row>
    <row r="6" spans="1:17" ht="13.5" customHeight="1">
      <c r="A6" s="133" t="s">
        <v>5</v>
      </c>
      <c r="B6" s="134">
        <f>1-B5</f>
        <v>0.5</v>
      </c>
      <c r="C6" s="126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1:17" ht="14.1" customHeight="1">
      <c r="A7" s="135"/>
      <c r="B7" s="136"/>
      <c r="C7" s="137"/>
      <c r="D7" s="137"/>
      <c r="E7" s="137"/>
      <c r="F7" s="137"/>
      <c r="G7" s="137"/>
      <c r="H7" s="137"/>
      <c r="I7" s="137"/>
      <c r="J7" s="127"/>
      <c r="K7" s="127"/>
      <c r="L7" s="127"/>
      <c r="M7" s="127"/>
      <c r="N7" s="127"/>
      <c r="O7" s="127"/>
      <c r="P7" s="127"/>
      <c r="Q7" s="128"/>
    </row>
    <row r="8" spans="1:17" ht="13.5" customHeight="1">
      <c r="A8" s="138"/>
      <c r="B8" s="139"/>
      <c r="C8" s="139"/>
      <c r="D8" s="139"/>
      <c r="E8" s="139"/>
      <c r="F8" s="139"/>
      <c r="G8" s="139"/>
      <c r="H8" s="140"/>
      <c r="I8" s="127"/>
      <c r="J8" s="127"/>
      <c r="K8" s="127"/>
      <c r="L8" s="127"/>
      <c r="M8" s="127"/>
      <c r="N8" s="127"/>
      <c r="O8" s="127"/>
      <c r="P8" s="127"/>
      <c r="Q8" s="128"/>
    </row>
    <row r="9" spans="1:17" ht="13.5" customHeight="1">
      <c r="A9" s="299" t="s">
        <v>6</v>
      </c>
      <c r="B9" s="304"/>
      <c r="C9" s="141"/>
      <c r="D9" s="142"/>
      <c r="E9" s="142"/>
      <c r="F9" s="142"/>
      <c r="G9" s="142"/>
      <c r="H9" s="143"/>
      <c r="I9" s="126"/>
      <c r="J9" s="127"/>
      <c r="K9" s="127"/>
      <c r="L9" s="127"/>
      <c r="M9" s="127"/>
      <c r="N9" s="127"/>
      <c r="O9" s="127"/>
      <c r="P9" s="127"/>
      <c r="Q9" s="128"/>
    </row>
    <row r="10" spans="1:17" ht="14.1" customHeight="1">
      <c r="A10" s="141"/>
      <c r="B10" s="147">
        <v>0</v>
      </c>
      <c r="C10" s="148">
        <v>1</v>
      </c>
      <c r="D10" s="148">
        <v>2</v>
      </c>
      <c r="E10" s="148">
        <v>3</v>
      </c>
      <c r="F10" s="148">
        <v>4</v>
      </c>
      <c r="G10" s="148">
        <v>5</v>
      </c>
      <c r="H10" s="149"/>
      <c r="I10" s="126"/>
      <c r="J10" s="127"/>
      <c r="K10" s="127"/>
      <c r="L10" s="127"/>
      <c r="M10" s="127"/>
      <c r="N10" s="127"/>
      <c r="O10" s="127"/>
      <c r="P10" s="127"/>
      <c r="Q10" s="128"/>
    </row>
    <row r="11" spans="1:17" ht="13.5" customHeight="1">
      <c r="A11" s="152">
        <v>5</v>
      </c>
      <c r="B11" s="153"/>
      <c r="C11" s="154" t="str">
        <f t="shared" ref="C11:G16" ca="1" si="0">IF($A11&lt;C$10,$B$4*OFFSET(C11,0,-1),IF($A11=C$10,$B$3*OFFSET(C11,1,-1),""))</f>
        <v/>
      </c>
      <c r="D11" s="154" t="str">
        <f t="shared" ca="1" si="0"/>
        <v/>
      </c>
      <c r="E11" s="154" t="str">
        <f t="shared" ca="1" si="0"/>
        <v/>
      </c>
      <c r="F11" s="154" t="str">
        <f t="shared" ca="1" si="0"/>
        <v/>
      </c>
      <c r="G11" s="137">
        <f t="shared" ca="1" si="0"/>
        <v>0.18310546875</v>
      </c>
      <c r="H11" s="155"/>
      <c r="I11" s="188"/>
      <c r="J11" s="127"/>
      <c r="K11" s="127"/>
      <c r="L11" s="127"/>
      <c r="M11" s="127"/>
      <c r="N11" s="127"/>
      <c r="O11" s="127"/>
      <c r="P11" s="127"/>
      <c r="Q11" s="128"/>
    </row>
    <row r="12" spans="1:17" ht="13.5" customHeight="1">
      <c r="A12" s="152">
        <v>4</v>
      </c>
      <c r="B12" s="137"/>
      <c r="C12" s="154" t="str">
        <f t="shared" ca="1" si="0"/>
        <v/>
      </c>
      <c r="D12" s="154" t="str">
        <f t="shared" ca="1" si="0"/>
        <v/>
      </c>
      <c r="E12" s="154" t="str">
        <f t="shared" ca="1" si="0"/>
        <v/>
      </c>
      <c r="F12" s="137">
        <f t="shared" ca="1" si="0"/>
        <v>0.146484375</v>
      </c>
      <c r="G12" s="137">
        <f t="shared" ca="1" si="0"/>
        <v>0.1318359375</v>
      </c>
      <c r="H12" s="155"/>
      <c r="I12" s="188"/>
      <c r="J12" s="127"/>
      <c r="K12" s="127"/>
      <c r="L12" s="127"/>
      <c r="M12" s="127"/>
      <c r="N12" s="127"/>
      <c r="O12" s="127"/>
      <c r="P12" s="127"/>
      <c r="Q12" s="128"/>
    </row>
    <row r="13" spans="1:17" ht="13.5" customHeight="1">
      <c r="A13" s="152">
        <v>3</v>
      </c>
      <c r="B13" s="137"/>
      <c r="C13" s="154" t="str">
        <f t="shared" ca="1" si="0"/>
        <v/>
      </c>
      <c r="D13" s="154" t="str">
        <f t="shared" ca="1" si="0"/>
        <v/>
      </c>
      <c r="E13" s="137">
        <f t="shared" ca="1" si="0"/>
        <v>0.1171875</v>
      </c>
      <c r="F13" s="137">
        <f t="shared" ca="1" si="0"/>
        <v>0.10546875</v>
      </c>
      <c r="G13" s="137">
        <f t="shared" ca="1" si="0"/>
        <v>9.4921875000000003E-2</v>
      </c>
      <c r="H13" s="155"/>
      <c r="I13" s="188"/>
      <c r="J13" s="127"/>
      <c r="K13" s="127"/>
      <c r="L13" s="127"/>
      <c r="M13" s="127"/>
      <c r="N13" s="127"/>
      <c r="O13" s="127"/>
      <c r="P13" s="127"/>
      <c r="Q13" s="128"/>
    </row>
    <row r="14" spans="1:17" ht="13.5" customHeight="1">
      <c r="A14" s="152">
        <v>2</v>
      </c>
      <c r="B14" s="137"/>
      <c r="C14" s="154" t="str">
        <f t="shared" ca="1" si="0"/>
        <v/>
      </c>
      <c r="D14" s="137">
        <f t="shared" ca="1" si="0"/>
        <v>9.375E-2</v>
      </c>
      <c r="E14" s="137">
        <f t="shared" ca="1" si="0"/>
        <v>8.4375000000000006E-2</v>
      </c>
      <c r="F14" s="137">
        <f t="shared" ca="1" si="0"/>
        <v>7.5937500000000005E-2</v>
      </c>
      <c r="G14" s="137">
        <f t="shared" ca="1" si="0"/>
        <v>6.8343750000000009E-2</v>
      </c>
      <c r="H14" s="155"/>
      <c r="I14" s="188"/>
      <c r="J14" s="127"/>
      <c r="K14" s="127"/>
      <c r="L14" s="127"/>
      <c r="M14" s="127"/>
      <c r="N14" s="127"/>
      <c r="O14" s="127"/>
      <c r="P14" s="127"/>
      <c r="Q14" s="128"/>
    </row>
    <row r="15" spans="1:17" ht="13.5" customHeight="1">
      <c r="A15" s="152">
        <v>1</v>
      </c>
      <c r="B15" s="137"/>
      <c r="C15" s="137">
        <f t="shared" ca="1" si="0"/>
        <v>7.4999999999999997E-2</v>
      </c>
      <c r="D15" s="137">
        <f t="shared" ca="1" si="0"/>
        <v>6.7500000000000004E-2</v>
      </c>
      <c r="E15" s="137">
        <f t="shared" ca="1" si="0"/>
        <v>6.0750000000000005E-2</v>
      </c>
      <c r="F15" s="137">
        <f t="shared" ca="1" si="0"/>
        <v>5.4675000000000008E-2</v>
      </c>
      <c r="G15" s="137">
        <f t="shared" ca="1" si="0"/>
        <v>4.9207500000000008E-2</v>
      </c>
      <c r="H15" s="155"/>
      <c r="I15" s="188"/>
      <c r="J15" s="127"/>
      <c r="K15" s="127"/>
      <c r="L15" s="127"/>
      <c r="M15" s="127"/>
      <c r="N15" s="127"/>
      <c r="O15" s="127"/>
      <c r="P15" s="127"/>
      <c r="Q15" s="128"/>
    </row>
    <row r="16" spans="1:17" ht="13.5" customHeight="1">
      <c r="A16" s="152">
        <v>0</v>
      </c>
      <c r="B16" s="137">
        <f>$B$2</f>
        <v>0.06</v>
      </c>
      <c r="C16" s="153">
        <f t="shared" ca="1" si="0"/>
        <v>5.3999999999999999E-2</v>
      </c>
      <c r="D16" s="137">
        <f t="shared" ca="1" si="0"/>
        <v>4.8599999999999997E-2</v>
      </c>
      <c r="E16" s="137">
        <f t="shared" ca="1" si="0"/>
        <v>4.3740000000000001E-2</v>
      </c>
      <c r="F16" s="137">
        <f t="shared" ca="1" si="0"/>
        <v>3.9366000000000005E-2</v>
      </c>
      <c r="G16" s="137">
        <f t="shared" ca="1" si="0"/>
        <v>3.5429400000000007E-2</v>
      </c>
      <c r="H16" s="155"/>
      <c r="I16" s="188"/>
      <c r="J16" s="127"/>
      <c r="K16" s="127"/>
      <c r="L16" s="127"/>
      <c r="M16" s="127"/>
      <c r="N16" s="127"/>
      <c r="O16" s="127"/>
      <c r="P16" s="127"/>
      <c r="Q16" s="128"/>
    </row>
    <row r="17" spans="1:17" ht="13.5" customHeight="1">
      <c r="A17" s="162"/>
      <c r="B17" s="140"/>
      <c r="C17" s="163"/>
      <c r="D17" s="163"/>
      <c r="E17" s="163"/>
      <c r="F17" s="163"/>
      <c r="G17" s="163"/>
      <c r="H17" s="164"/>
      <c r="I17" s="188"/>
      <c r="J17" s="127"/>
      <c r="K17" s="127"/>
      <c r="L17" s="127"/>
      <c r="M17" s="127"/>
      <c r="N17" s="127"/>
      <c r="O17" s="127"/>
      <c r="P17" s="127"/>
      <c r="Q17" s="128"/>
    </row>
    <row r="18" spans="1:17" ht="14.1" customHeight="1">
      <c r="A18" s="167"/>
      <c r="B18" s="136"/>
      <c r="C18" s="136"/>
      <c r="D18" s="136"/>
      <c r="E18" s="136"/>
      <c r="F18" s="136"/>
      <c r="G18" s="136"/>
      <c r="H18" s="168"/>
      <c r="I18" s="137"/>
      <c r="J18" s="127"/>
      <c r="K18" s="127"/>
      <c r="L18" s="127"/>
      <c r="M18" s="127"/>
      <c r="N18" s="127"/>
      <c r="O18" s="127"/>
      <c r="P18" s="127"/>
      <c r="Q18" s="128"/>
    </row>
    <row r="19" spans="1:17" ht="13.5" customHeight="1">
      <c r="A19" s="170"/>
      <c r="B19" s="171"/>
      <c r="C19" s="171"/>
      <c r="D19" s="160"/>
      <c r="E19" s="15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</row>
    <row r="20" spans="1:17" ht="13.5" customHeight="1">
      <c r="A20" s="305" t="s">
        <v>31</v>
      </c>
      <c r="B20" s="306"/>
      <c r="C20" s="189">
        <v>0.05</v>
      </c>
      <c r="D20" s="190"/>
      <c r="E20" s="171"/>
      <c r="F20" s="140"/>
      <c r="G20" s="140"/>
      <c r="H20" s="140"/>
      <c r="I20" s="127"/>
      <c r="J20" s="127"/>
      <c r="K20" s="127"/>
      <c r="L20" s="127"/>
      <c r="M20" s="127"/>
      <c r="N20" s="127"/>
      <c r="O20" s="127"/>
      <c r="P20" s="127"/>
      <c r="Q20" s="128"/>
    </row>
    <row r="21" spans="1:17" ht="13.5" customHeight="1">
      <c r="A21" s="305" t="s">
        <v>33</v>
      </c>
      <c r="B21" s="307"/>
      <c r="C21" s="306"/>
      <c r="D21" s="173"/>
      <c r="E21" s="174"/>
      <c r="F21" s="136"/>
      <c r="G21" s="136"/>
      <c r="H21" s="143"/>
      <c r="I21" s="126"/>
      <c r="J21" s="127"/>
      <c r="K21" s="127"/>
      <c r="L21" s="127"/>
      <c r="M21" s="127"/>
      <c r="N21" s="127"/>
      <c r="O21" s="127"/>
      <c r="P21" s="127"/>
      <c r="Q21" s="128"/>
    </row>
    <row r="22" spans="1:17" ht="14.1" customHeight="1">
      <c r="A22" s="145"/>
      <c r="B22" s="174"/>
      <c r="C22" s="174"/>
      <c r="D22" s="160"/>
      <c r="E22" s="158"/>
      <c r="F22" s="127"/>
      <c r="G22" s="127"/>
      <c r="H22" s="149"/>
      <c r="I22" s="126"/>
      <c r="J22" s="127"/>
      <c r="K22" s="127"/>
      <c r="L22" s="127"/>
      <c r="M22" s="127"/>
      <c r="N22" s="127"/>
      <c r="O22" s="127"/>
      <c r="P22" s="127"/>
      <c r="Q22" s="128"/>
    </row>
    <row r="23" spans="1:17" ht="13.5" customHeight="1">
      <c r="A23" s="126"/>
      <c r="B23" s="151">
        <v>0</v>
      </c>
      <c r="C23" s="151">
        <v>1</v>
      </c>
      <c r="D23" s="151">
        <v>2</v>
      </c>
      <c r="E23" s="151">
        <v>3</v>
      </c>
      <c r="F23" s="151">
        <v>4</v>
      </c>
      <c r="G23" s="151">
        <v>5</v>
      </c>
      <c r="H23" s="149"/>
      <c r="I23" s="126"/>
      <c r="J23" s="127"/>
      <c r="K23" s="127"/>
      <c r="L23" s="127"/>
      <c r="M23" s="127"/>
      <c r="N23" s="127"/>
      <c r="O23" s="127"/>
      <c r="P23" s="127"/>
      <c r="Q23" s="128"/>
    </row>
    <row r="24" spans="1:17" ht="13.5" customHeight="1">
      <c r="A24" s="157">
        <v>5</v>
      </c>
      <c r="B24" s="154" t="str">
        <f t="shared" ref="B24:F29" si="1">IF($A24&lt;=B$23,((B11-$C$20)+$B$5*C23+$B$6*C24)/(1+B11),"")</f>
        <v/>
      </c>
      <c r="C24" s="154" t="str">
        <f t="shared" si="1"/>
        <v/>
      </c>
      <c r="D24" s="154" t="str">
        <f t="shared" si="1"/>
        <v/>
      </c>
      <c r="E24" s="154" t="str">
        <f t="shared" si="1"/>
        <v/>
      </c>
      <c r="F24" s="154" t="str">
        <f t="shared" si="1"/>
        <v/>
      </c>
      <c r="G24" s="182">
        <f t="shared" ref="G24:G29" ca="1" si="2">(G11-$C$20)/(1+G11)</f>
        <v>0.11250515889393314</v>
      </c>
      <c r="H24" s="191"/>
      <c r="I24" s="126"/>
      <c r="J24" s="127"/>
      <c r="K24" s="127"/>
      <c r="L24" s="127"/>
      <c r="M24" s="127"/>
      <c r="N24" s="127"/>
      <c r="O24" s="127"/>
      <c r="P24" s="127"/>
      <c r="Q24" s="128"/>
    </row>
    <row r="25" spans="1:17" ht="13.5" customHeight="1">
      <c r="A25" s="157">
        <v>4</v>
      </c>
      <c r="B25" s="154" t="str">
        <f t="shared" si="1"/>
        <v/>
      </c>
      <c r="C25" s="154" t="str">
        <f t="shared" si="1"/>
        <v/>
      </c>
      <c r="D25" s="154" t="str">
        <f t="shared" si="1"/>
        <v/>
      </c>
      <c r="E25" s="154" t="str">
        <f t="shared" si="1"/>
        <v/>
      </c>
      <c r="F25" s="182">
        <f t="shared" ca="1" si="1"/>
        <v>0.16475480487418007</v>
      </c>
      <c r="G25" s="182">
        <f t="shared" ca="1" si="2"/>
        <v>7.2303710094909407E-2</v>
      </c>
      <c r="H25" s="191"/>
      <c r="I25" s="126"/>
      <c r="J25" s="127"/>
      <c r="K25" s="127"/>
      <c r="L25" s="127"/>
      <c r="M25" s="127"/>
      <c r="N25" s="127"/>
      <c r="O25" s="127"/>
      <c r="P25" s="127"/>
      <c r="Q25" s="128"/>
    </row>
    <row r="26" spans="1:17" ht="13.5" customHeight="1">
      <c r="A26" s="157">
        <v>3</v>
      </c>
      <c r="B26" s="154" t="str">
        <f t="shared" si="1"/>
        <v/>
      </c>
      <c r="C26" s="154" t="str">
        <f t="shared" si="1"/>
        <v/>
      </c>
      <c r="D26" s="154" t="str">
        <f t="shared" si="1"/>
        <v/>
      </c>
      <c r="E26" s="182">
        <f t="shared" ca="1" si="1"/>
        <v>0.17927421131892446</v>
      </c>
      <c r="F26" s="182">
        <f t="shared" ca="1" si="1"/>
        <v>0.10143601104154178</v>
      </c>
      <c r="G26" s="182">
        <f t="shared" ca="1" si="2"/>
        <v>4.1027470567249376E-2</v>
      </c>
      <c r="H26" s="191"/>
      <c r="I26" s="126"/>
      <c r="J26" s="127"/>
      <c r="K26" s="127"/>
      <c r="L26" s="127"/>
      <c r="M26" s="127"/>
      <c r="N26" s="127"/>
      <c r="O26" s="127"/>
      <c r="P26" s="127"/>
      <c r="Q26" s="128"/>
    </row>
    <row r="27" spans="1:17" ht="13.5" customHeight="1">
      <c r="A27" s="157">
        <v>2</v>
      </c>
      <c r="B27" s="154" t="str">
        <f t="shared" si="1"/>
        <v/>
      </c>
      <c r="C27" s="154" t="str">
        <f t="shared" si="1"/>
        <v/>
      </c>
      <c r="D27" s="182">
        <f t="shared" ca="1" si="1"/>
        <v>0.16860895555048425</v>
      </c>
      <c r="E27" s="182">
        <f t="shared" ca="1" si="1"/>
        <v>0.10205787894775988</v>
      </c>
      <c r="F27" s="182">
        <f t="shared" ca="1" si="1"/>
        <v>5.1152013926412429E-2</v>
      </c>
      <c r="G27" s="182">
        <f t="shared" ca="1" si="2"/>
        <v>1.7170269400649377E-2</v>
      </c>
      <c r="H27" s="191"/>
      <c r="I27" s="126"/>
      <c r="J27" s="127"/>
      <c r="K27" s="127"/>
      <c r="L27" s="127"/>
      <c r="M27" s="127"/>
      <c r="N27" s="127"/>
      <c r="O27" s="127"/>
      <c r="P27" s="127"/>
      <c r="Q27" s="128"/>
    </row>
    <row r="28" spans="1:17" ht="13.5" customHeight="1">
      <c r="A28" s="157">
        <v>1</v>
      </c>
      <c r="B28" s="154" t="str">
        <f t="shared" si="1"/>
        <v/>
      </c>
      <c r="C28" s="182">
        <f t="shared" ca="1" si="1"/>
        <v>0.14025186699204412</v>
      </c>
      <c r="D28" s="182">
        <f t="shared" ca="1" si="1"/>
        <v>8.2932558482410587E-2</v>
      </c>
      <c r="E28" s="182">
        <f t="shared" ca="1" si="1"/>
        <v>4.0003133412186698E-2</v>
      </c>
      <c r="F28" s="182">
        <f t="shared" ca="1" si="1"/>
        <v>1.221463360754166E-2</v>
      </c>
      <c r="G28" s="182">
        <f t="shared" ca="1" si="2"/>
        <v>-7.5533200058138601E-4</v>
      </c>
      <c r="H28" s="191"/>
      <c r="I28" s="126"/>
      <c r="J28" s="127"/>
      <c r="K28" s="127"/>
      <c r="L28" s="127"/>
      <c r="M28" s="127"/>
      <c r="N28" s="127"/>
      <c r="O28" s="127"/>
      <c r="P28" s="127"/>
      <c r="Q28" s="128"/>
    </row>
    <row r="29" spans="1:17" ht="13.5" customHeight="1">
      <c r="A29" s="157">
        <v>0</v>
      </c>
      <c r="B29" s="182">
        <f t="shared" ca="1" si="1"/>
        <v>9.9004427031513742E-2</v>
      </c>
      <c r="C29" s="182">
        <f t="shared" ca="1" si="1"/>
        <v>4.9637518314765032E-2</v>
      </c>
      <c r="D29" s="182">
        <f t="shared" ca="1" si="1"/>
        <v>1.3703330125114111E-2</v>
      </c>
      <c r="E29" s="182">
        <f t="shared" ca="1" si="1"/>
        <v>-8.4645094737973731E-3</v>
      </c>
      <c r="F29" s="183">
        <f t="shared" ca="1" si="1"/>
        <v>-1.7364127843904197E-2</v>
      </c>
      <c r="G29" s="182">
        <f t="shared" ca="1" si="2"/>
        <v>-1.407203620063328E-2</v>
      </c>
      <c r="H29" s="191"/>
      <c r="I29" s="126"/>
      <c r="J29" s="127"/>
      <c r="K29" s="127"/>
      <c r="L29" s="127"/>
      <c r="M29" s="127"/>
      <c r="N29" s="127"/>
      <c r="O29" s="127"/>
      <c r="P29" s="127"/>
      <c r="Q29" s="128"/>
    </row>
    <row r="30" spans="1:17" ht="13.5" customHeight="1">
      <c r="A30" s="162"/>
      <c r="B30" s="140"/>
      <c r="C30" s="140"/>
      <c r="D30" s="140"/>
      <c r="E30" s="140"/>
      <c r="F30" s="140"/>
      <c r="G30" s="140"/>
      <c r="H30" s="181"/>
      <c r="I30" s="126"/>
      <c r="J30" s="127"/>
      <c r="K30" s="127"/>
      <c r="L30" s="127"/>
      <c r="M30" s="127"/>
      <c r="N30" s="127"/>
      <c r="O30" s="127"/>
      <c r="P30" s="127"/>
      <c r="Q30" s="128"/>
    </row>
    <row r="31" spans="1:17" ht="14.1" customHeight="1">
      <c r="A31" s="145"/>
      <c r="B31" s="136"/>
      <c r="C31" s="136"/>
      <c r="D31" s="136"/>
      <c r="E31" s="136"/>
      <c r="F31" s="136"/>
      <c r="G31" s="136"/>
      <c r="H31" s="136"/>
      <c r="I31" s="127"/>
      <c r="J31" s="127"/>
      <c r="K31" s="127"/>
      <c r="L31" s="127"/>
      <c r="M31" s="127"/>
      <c r="N31" s="127"/>
      <c r="O31" s="127"/>
      <c r="P31" s="127"/>
      <c r="Q31" s="128"/>
    </row>
    <row r="32" spans="1:17" ht="13.5" customHeight="1">
      <c r="A32" s="169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8"/>
    </row>
    <row r="33" spans="1:17" ht="13.5" customHeight="1">
      <c r="A33" s="170"/>
      <c r="B33" s="140"/>
      <c r="C33" s="140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8"/>
    </row>
    <row r="34" spans="1:17" ht="13.5" customHeight="1">
      <c r="A34" s="305" t="s">
        <v>34</v>
      </c>
      <c r="B34" s="306"/>
      <c r="C34" s="195">
        <v>0</v>
      </c>
      <c r="D34" s="190"/>
      <c r="E34" s="171"/>
      <c r="F34" s="140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</row>
    <row r="35" spans="1:17" ht="13.5" customHeight="1">
      <c r="A35" s="305" t="s">
        <v>35</v>
      </c>
      <c r="B35" s="307"/>
      <c r="C35" s="306"/>
      <c r="D35" s="173"/>
      <c r="E35" s="174"/>
      <c r="F35" s="143"/>
      <c r="G35" s="126"/>
      <c r="H35" s="127"/>
      <c r="I35" s="127"/>
      <c r="J35" s="127"/>
      <c r="K35" s="127"/>
      <c r="L35" s="127"/>
      <c r="M35" s="127"/>
      <c r="N35" s="127"/>
      <c r="O35" s="127"/>
      <c r="P35" s="127"/>
      <c r="Q35" s="128"/>
    </row>
    <row r="36" spans="1:17" ht="14.1" customHeight="1">
      <c r="A36" s="145"/>
      <c r="B36" s="174"/>
      <c r="C36" s="174"/>
      <c r="D36" s="160"/>
      <c r="E36" s="158"/>
      <c r="F36" s="149"/>
      <c r="G36" s="126"/>
      <c r="H36" s="127"/>
      <c r="I36" s="127"/>
      <c r="J36" s="127"/>
      <c r="K36" s="127"/>
      <c r="L36" s="127"/>
      <c r="M36" s="127"/>
      <c r="N36" s="127"/>
      <c r="O36" s="127"/>
      <c r="P36" s="127"/>
      <c r="Q36" s="128"/>
    </row>
    <row r="37" spans="1:17" ht="13.5" customHeight="1">
      <c r="A37" s="126"/>
      <c r="B37" s="151">
        <v>0</v>
      </c>
      <c r="C37" s="151">
        <v>1</v>
      </c>
      <c r="D37" s="151">
        <v>2</v>
      </c>
      <c r="E37" s="151">
        <v>3</v>
      </c>
      <c r="F37" s="149"/>
      <c r="G37" s="126"/>
      <c r="H37" s="127"/>
      <c r="I37" s="127"/>
      <c r="J37" s="127"/>
      <c r="K37" s="127"/>
      <c r="L37" s="127"/>
      <c r="M37" s="127"/>
      <c r="N37" s="127"/>
      <c r="O37" s="127"/>
      <c r="P37" s="127"/>
      <c r="Q37" s="128"/>
    </row>
    <row r="38" spans="1:17" ht="13.5" customHeight="1">
      <c r="A38" s="157">
        <v>3</v>
      </c>
      <c r="B38" s="154" t="str">
        <f t="shared" ref="B38:D41" si="3">IF($A38&lt;=B$37,($B$5*C37+$B$6*C38)/(1+B13),"")</f>
        <v/>
      </c>
      <c r="C38" s="154" t="str">
        <f t="shared" si="3"/>
        <v/>
      </c>
      <c r="D38" s="154" t="str">
        <f t="shared" si="3"/>
        <v/>
      </c>
      <c r="E38" s="182">
        <f ca="1">MAX(E26,0)</f>
        <v>0.17927421131892446</v>
      </c>
      <c r="F38" s="149"/>
      <c r="G38" s="126"/>
      <c r="H38" s="127"/>
      <c r="I38" s="127"/>
      <c r="J38" s="127"/>
      <c r="K38" s="127"/>
      <c r="L38" s="127"/>
      <c r="M38" s="127"/>
      <c r="N38" s="127"/>
      <c r="O38" s="127"/>
      <c r="P38" s="127"/>
      <c r="Q38" s="128"/>
    </row>
    <row r="39" spans="1:17" ht="13.5" customHeight="1">
      <c r="A39" s="157">
        <v>2</v>
      </c>
      <c r="B39" s="154" t="str">
        <f t="shared" si="3"/>
        <v/>
      </c>
      <c r="C39" s="154" t="str">
        <f t="shared" si="3"/>
        <v/>
      </c>
      <c r="D39" s="182">
        <f t="shared" ca="1" si="3"/>
        <v>0.12860895555048427</v>
      </c>
      <c r="E39" s="182">
        <f ca="1">MAX(E27,0)</f>
        <v>0.10205787894775988</v>
      </c>
      <c r="F39" s="149"/>
      <c r="G39" s="126"/>
      <c r="H39" s="127"/>
      <c r="I39" s="127"/>
      <c r="J39" s="127"/>
      <c r="K39" s="127"/>
      <c r="L39" s="127"/>
      <c r="M39" s="127"/>
      <c r="N39" s="127"/>
      <c r="O39" s="127"/>
      <c r="P39" s="127"/>
      <c r="Q39" s="128"/>
    </row>
    <row r="40" spans="1:17" ht="13.5" customHeight="1">
      <c r="A40" s="157">
        <v>1</v>
      </c>
      <c r="B40" s="154" t="str">
        <f t="shared" si="3"/>
        <v/>
      </c>
      <c r="C40" s="182">
        <f t="shared" ca="1" si="3"/>
        <v>9.0766544841834426E-2</v>
      </c>
      <c r="D40" s="182">
        <f t="shared" ca="1" si="3"/>
        <v>6.6539115859459749E-2</v>
      </c>
      <c r="E40" s="182">
        <f ca="1">MAX(E28,0)</f>
        <v>4.0003133412186698E-2</v>
      </c>
      <c r="F40" s="149"/>
      <c r="G40" s="126"/>
      <c r="H40" s="127"/>
      <c r="I40" s="127"/>
      <c r="J40" s="127"/>
      <c r="K40" s="127"/>
      <c r="L40" s="127"/>
      <c r="M40" s="127"/>
      <c r="N40" s="127"/>
      <c r="O40" s="127"/>
      <c r="P40" s="127"/>
      <c r="Q40" s="128"/>
    </row>
    <row r="41" spans="1:17" ht="13.5" customHeight="1">
      <c r="A41" s="157">
        <v>0</v>
      </c>
      <c r="B41" s="182">
        <f t="shared" ca="1" si="3"/>
        <v>6.1971809159149363E-2</v>
      </c>
      <c r="C41" s="182">
        <f t="shared" ca="1" si="3"/>
        <v>4.0613690575562231E-2</v>
      </c>
      <c r="D41" s="183">
        <f t="shared" ca="1" si="3"/>
        <v>1.9074543873825435E-2</v>
      </c>
      <c r="E41" s="182">
        <f ca="1">MAX(E29,0)</f>
        <v>0</v>
      </c>
      <c r="F41" s="149"/>
      <c r="G41" s="126"/>
      <c r="H41" s="127"/>
      <c r="I41" s="127"/>
      <c r="J41" s="127"/>
      <c r="K41" s="127"/>
      <c r="L41" s="127"/>
      <c r="M41" s="127"/>
      <c r="N41" s="127"/>
      <c r="O41" s="127"/>
      <c r="P41" s="127"/>
      <c r="Q41" s="128"/>
    </row>
    <row r="42" spans="1:17" ht="13.5" customHeight="1">
      <c r="A42" s="162"/>
      <c r="B42" s="140"/>
      <c r="C42" s="140"/>
      <c r="D42" s="140"/>
      <c r="E42" s="140"/>
      <c r="F42" s="181"/>
      <c r="G42" s="196"/>
      <c r="H42" s="185"/>
      <c r="I42" s="185"/>
      <c r="J42" s="185"/>
      <c r="K42" s="185"/>
      <c r="L42" s="185"/>
      <c r="M42" s="185"/>
      <c r="N42" s="185"/>
      <c r="O42" s="185"/>
      <c r="P42" s="185"/>
      <c r="Q42" s="186"/>
    </row>
  </sheetData>
  <mergeCells count="6">
    <mergeCell ref="A35:C35"/>
    <mergeCell ref="A21:C21"/>
    <mergeCell ref="A34:B34"/>
    <mergeCell ref="A1:B1"/>
    <mergeCell ref="A9:B9"/>
    <mergeCell ref="A20:B20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showGridLines="0" workbookViewId="0"/>
  </sheetViews>
  <sheetFormatPr defaultColWidth="8.83203125" defaultRowHeight="12.75" customHeight="1"/>
  <cols>
    <col min="1" max="1" width="18.5" style="197" customWidth="1"/>
    <col min="2" max="256" width="8.83203125" style="197" customWidth="1"/>
  </cols>
  <sheetData>
    <row r="1" spans="1:9" ht="13.5" customHeight="1">
      <c r="A1" s="299" t="s">
        <v>0</v>
      </c>
      <c r="B1" s="300"/>
      <c r="C1" s="198"/>
      <c r="D1" s="121"/>
      <c r="E1" s="121"/>
      <c r="F1" s="121"/>
      <c r="G1" s="121"/>
      <c r="H1" s="121"/>
      <c r="I1" s="123"/>
    </row>
    <row r="2" spans="1:9" ht="14.1" customHeight="1">
      <c r="A2" s="124" t="s">
        <v>1</v>
      </c>
      <c r="B2" s="125">
        <v>0.06</v>
      </c>
      <c r="C2" s="126"/>
      <c r="D2" s="127"/>
      <c r="E2" s="127"/>
      <c r="F2" s="127"/>
      <c r="G2" s="127"/>
      <c r="H2" s="127"/>
      <c r="I2" s="128"/>
    </row>
    <row r="3" spans="1:9" ht="13.5" customHeight="1">
      <c r="A3" s="129" t="s">
        <v>2</v>
      </c>
      <c r="B3" s="130">
        <v>1.25</v>
      </c>
      <c r="C3" s="126"/>
      <c r="D3" s="127"/>
      <c r="E3" s="127"/>
      <c r="F3" s="127"/>
      <c r="G3" s="127"/>
      <c r="H3" s="127"/>
      <c r="I3" s="128"/>
    </row>
    <row r="4" spans="1:9" ht="13.5" customHeight="1">
      <c r="A4" s="129" t="s">
        <v>3</v>
      </c>
      <c r="B4" s="131">
        <v>0.9</v>
      </c>
      <c r="C4" s="126"/>
      <c r="D4" s="127"/>
      <c r="E4" s="127"/>
      <c r="F4" s="127"/>
      <c r="G4" s="127"/>
      <c r="H4" s="127"/>
      <c r="I4" s="128"/>
    </row>
    <row r="5" spans="1:9" ht="13.5" customHeight="1">
      <c r="A5" s="129" t="s">
        <v>4</v>
      </c>
      <c r="B5" s="130">
        <v>0.5</v>
      </c>
      <c r="C5" s="126"/>
      <c r="D5" s="127"/>
      <c r="E5" s="127"/>
      <c r="F5" s="127"/>
      <c r="G5" s="127"/>
      <c r="H5" s="127"/>
      <c r="I5" s="128"/>
    </row>
    <row r="6" spans="1:9" ht="13.5" customHeight="1">
      <c r="A6" s="133" t="s">
        <v>5</v>
      </c>
      <c r="B6" s="134">
        <f>1-B5</f>
        <v>0.5</v>
      </c>
      <c r="C6" s="126"/>
      <c r="D6" s="127"/>
      <c r="E6" s="127"/>
      <c r="F6" s="127"/>
      <c r="G6" s="127"/>
      <c r="H6" s="127"/>
      <c r="I6" s="128"/>
    </row>
    <row r="7" spans="1:9" ht="14.1" customHeight="1">
      <c r="A7" s="135"/>
      <c r="B7" s="136"/>
      <c r="C7" s="137"/>
      <c r="D7" s="137"/>
      <c r="E7" s="137"/>
      <c r="F7" s="137"/>
      <c r="G7" s="137"/>
      <c r="H7" s="137"/>
      <c r="I7" s="128"/>
    </row>
    <row r="8" spans="1:9" ht="13.5" customHeight="1">
      <c r="A8" s="170"/>
      <c r="B8" s="140"/>
      <c r="C8" s="140"/>
      <c r="D8" s="140"/>
      <c r="E8" s="140"/>
      <c r="F8" s="140"/>
      <c r="G8" s="140"/>
      <c r="H8" s="140"/>
      <c r="I8" s="128"/>
    </row>
    <row r="9" spans="1:9" ht="13.5" customHeight="1">
      <c r="A9" s="299" t="s">
        <v>6</v>
      </c>
      <c r="B9" s="304"/>
      <c r="C9" s="141"/>
      <c r="D9" s="142"/>
      <c r="E9" s="142"/>
      <c r="F9" s="142"/>
      <c r="G9" s="142"/>
      <c r="H9" s="143"/>
      <c r="I9" s="146"/>
    </row>
    <row r="10" spans="1:9" ht="14.1" customHeight="1">
      <c r="A10" s="141"/>
      <c r="B10" s="147">
        <v>0</v>
      </c>
      <c r="C10" s="148">
        <v>1</v>
      </c>
      <c r="D10" s="148">
        <v>2</v>
      </c>
      <c r="E10" s="148">
        <v>3</v>
      </c>
      <c r="F10" s="148">
        <v>4</v>
      </c>
      <c r="G10" s="148">
        <v>5</v>
      </c>
      <c r="H10" s="149"/>
      <c r="I10" s="146"/>
    </row>
    <row r="11" spans="1:9" ht="13.5" customHeight="1">
      <c r="A11" s="152">
        <v>5</v>
      </c>
      <c r="B11" s="153"/>
      <c r="C11" s="154" t="str">
        <f t="shared" ref="C11:G16" ca="1" si="0">IF($A11&lt;C$10,$B$4*OFFSET(C11,0,-1),IF($A11=C$10,$B$3*OFFSET(C11,1,-1),""))</f>
        <v/>
      </c>
      <c r="D11" s="154" t="str">
        <f t="shared" ca="1" si="0"/>
        <v/>
      </c>
      <c r="E11" s="154" t="str">
        <f t="shared" ca="1" si="0"/>
        <v/>
      </c>
      <c r="F11" s="154" t="str">
        <f t="shared" ca="1" si="0"/>
        <v/>
      </c>
      <c r="G11" s="137">
        <f t="shared" ca="1" si="0"/>
        <v>0.18310546875</v>
      </c>
      <c r="H11" s="155"/>
      <c r="I11" s="146"/>
    </row>
    <row r="12" spans="1:9" ht="13.5" customHeight="1">
      <c r="A12" s="152">
        <v>4</v>
      </c>
      <c r="B12" s="137"/>
      <c r="C12" s="154" t="str">
        <f t="shared" ca="1" si="0"/>
        <v/>
      </c>
      <c r="D12" s="154" t="str">
        <f t="shared" ca="1" si="0"/>
        <v/>
      </c>
      <c r="E12" s="154" t="str">
        <f t="shared" ca="1" si="0"/>
        <v/>
      </c>
      <c r="F12" s="137">
        <f t="shared" ca="1" si="0"/>
        <v>0.146484375</v>
      </c>
      <c r="G12" s="137">
        <f t="shared" ca="1" si="0"/>
        <v>0.1318359375</v>
      </c>
      <c r="H12" s="155"/>
      <c r="I12" s="146"/>
    </row>
    <row r="13" spans="1:9" ht="13.5" customHeight="1">
      <c r="A13" s="152">
        <v>3</v>
      </c>
      <c r="B13" s="137"/>
      <c r="C13" s="154" t="str">
        <f t="shared" ca="1" si="0"/>
        <v/>
      </c>
      <c r="D13" s="154" t="str">
        <f t="shared" ca="1" si="0"/>
        <v/>
      </c>
      <c r="E13" s="137">
        <f t="shared" ca="1" si="0"/>
        <v>0.1171875</v>
      </c>
      <c r="F13" s="137">
        <f t="shared" ca="1" si="0"/>
        <v>0.10546875</v>
      </c>
      <c r="G13" s="137">
        <f t="shared" ca="1" si="0"/>
        <v>9.4921875000000003E-2</v>
      </c>
      <c r="H13" s="155"/>
      <c r="I13" s="146"/>
    </row>
    <row r="14" spans="1:9" ht="13.5" customHeight="1">
      <c r="A14" s="152">
        <v>2</v>
      </c>
      <c r="B14" s="137"/>
      <c r="C14" s="154" t="str">
        <f t="shared" ca="1" si="0"/>
        <v/>
      </c>
      <c r="D14" s="137">
        <f t="shared" ca="1" si="0"/>
        <v>9.375E-2</v>
      </c>
      <c r="E14" s="137">
        <f t="shared" ca="1" si="0"/>
        <v>8.4375000000000006E-2</v>
      </c>
      <c r="F14" s="137">
        <f t="shared" ca="1" si="0"/>
        <v>7.5937500000000005E-2</v>
      </c>
      <c r="G14" s="137">
        <f t="shared" ca="1" si="0"/>
        <v>6.8343750000000009E-2</v>
      </c>
      <c r="H14" s="155"/>
      <c r="I14" s="146"/>
    </row>
    <row r="15" spans="1:9" ht="13.5" customHeight="1">
      <c r="A15" s="152">
        <v>1</v>
      </c>
      <c r="B15" s="137"/>
      <c r="C15" s="137">
        <f t="shared" ca="1" si="0"/>
        <v>7.4999999999999997E-2</v>
      </c>
      <c r="D15" s="137">
        <f t="shared" ca="1" si="0"/>
        <v>6.7500000000000004E-2</v>
      </c>
      <c r="E15" s="137">
        <f t="shared" ca="1" si="0"/>
        <v>6.0750000000000005E-2</v>
      </c>
      <c r="F15" s="137">
        <f t="shared" ca="1" si="0"/>
        <v>5.4675000000000008E-2</v>
      </c>
      <c r="G15" s="137">
        <f t="shared" ca="1" si="0"/>
        <v>4.9207500000000008E-2</v>
      </c>
      <c r="H15" s="155"/>
      <c r="I15" s="146"/>
    </row>
    <row r="16" spans="1:9" ht="13.5" customHeight="1">
      <c r="A16" s="152">
        <v>0</v>
      </c>
      <c r="B16" s="137">
        <f>$B$2</f>
        <v>0.06</v>
      </c>
      <c r="C16" s="153">
        <f t="shared" ca="1" si="0"/>
        <v>5.3999999999999999E-2</v>
      </c>
      <c r="D16" s="137">
        <f t="shared" ca="1" si="0"/>
        <v>4.8599999999999997E-2</v>
      </c>
      <c r="E16" s="137">
        <f t="shared" ca="1" si="0"/>
        <v>4.3740000000000001E-2</v>
      </c>
      <c r="F16" s="137">
        <f t="shared" ca="1" si="0"/>
        <v>3.9366000000000005E-2</v>
      </c>
      <c r="G16" s="137">
        <f t="shared" ca="1" si="0"/>
        <v>3.5429400000000007E-2</v>
      </c>
      <c r="H16" s="155"/>
      <c r="I16" s="146"/>
    </row>
    <row r="17" spans="1:9" ht="13.5" customHeight="1">
      <c r="A17" s="162"/>
      <c r="B17" s="140"/>
      <c r="C17" s="140"/>
      <c r="D17" s="140"/>
      <c r="E17" s="140"/>
      <c r="F17" s="140"/>
      <c r="G17" s="140"/>
      <c r="H17" s="181"/>
      <c r="I17" s="146"/>
    </row>
    <row r="18" spans="1:9" ht="14.1" customHeight="1">
      <c r="A18" s="135"/>
      <c r="B18" s="136"/>
      <c r="C18" s="136"/>
      <c r="D18" s="136"/>
      <c r="E18" s="136"/>
      <c r="F18" s="136"/>
      <c r="G18" s="136"/>
      <c r="H18" s="136"/>
      <c r="I18" s="128"/>
    </row>
    <row r="19" spans="1:9" ht="13.5" customHeight="1">
      <c r="A19" s="169"/>
      <c r="B19" s="127"/>
      <c r="C19" s="127"/>
      <c r="D19" s="127"/>
      <c r="E19" s="127"/>
      <c r="F19" s="127"/>
      <c r="G19" s="127"/>
      <c r="H19" s="127"/>
      <c r="I19" s="128"/>
    </row>
    <row r="20" spans="1:9" ht="13.5" customHeight="1">
      <c r="A20" s="170"/>
      <c r="B20" s="140"/>
      <c r="C20" s="140"/>
      <c r="D20" s="140"/>
      <c r="E20" s="140"/>
      <c r="F20" s="140"/>
      <c r="G20" s="140"/>
      <c r="H20" s="140"/>
      <c r="I20" s="199"/>
    </row>
    <row r="21" spans="1:9" ht="13.5" customHeight="1">
      <c r="A21" s="299" t="s">
        <v>23</v>
      </c>
      <c r="B21" s="304"/>
      <c r="C21" s="145"/>
      <c r="D21" s="136"/>
      <c r="E21" s="136"/>
      <c r="F21" s="136"/>
      <c r="G21" s="136"/>
      <c r="H21" s="136"/>
      <c r="I21" s="143"/>
    </row>
    <row r="22" spans="1:9" ht="14.1" customHeight="1">
      <c r="A22" s="145"/>
      <c r="B22" s="150">
        <v>0</v>
      </c>
      <c r="C22" s="151">
        <v>1</v>
      </c>
      <c r="D22" s="151">
        <v>2</v>
      </c>
      <c r="E22" s="151">
        <v>3</v>
      </c>
      <c r="F22" s="151">
        <v>4</v>
      </c>
      <c r="G22" s="151">
        <v>5</v>
      </c>
      <c r="H22" s="151">
        <v>6</v>
      </c>
      <c r="I22" s="149"/>
    </row>
    <row r="23" spans="1:9" ht="13.5" customHeight="1">
      <c r="A23" s="157">
        <v>6</v>
      </c>
      <c r="B23" s="182"/>
      <c r="C23" s="154" t="str">
        <f t="shared" ref="C23:H29" si="1">IF($A23=0,$B$5*B23/(1+B10),IF($A23=C$22,$B$5*B24/(1+B11),IF(AND(0&lt;$A23,$A23&lt;C$22),$B$5*B24/(1+B11)+$B$6*B23/(1+B10),"")))</f>
        <v/>
      </c>
      <c r="D23" s="154" t="str">
        <f t="shared" si="1"/>
        <v/>
      </c>
      <c r="E23" s="154" t="str">
        <f t="shared" si="1"/>
        <v/>
      </c>
      <c r="F23" s="154" t="str">
        <f t="shared" si="1"/>
        <v/>
      </c>
      <c r="G23" s="154" t="str">
        <f t="shared" si="1"/>
        <v/>
      </c>
      <c r="H23" s="182">
        <f t="shared" ca="1" si="1"/>
        <v>8.273132131083329E-3</v>
      </c>
      <c r="I23" s="149"/>
    </row>
    <row r="24" spans="1:9" ht="13.5" customHeight="1">
      <c r="A24" s="157">
        <v>5</v>
      </c>
      <c r="B24" s="182"/>
      <c r="C24" s="154" t="str">
        <f t="shared" si="1"/>
        <v/>
      </c>
      <c r="D24" s="154" t="str">
        <f t="shared" si="1"/>
        <v/>
      </c>
      <c r="E24" s="154" t="str">
        <f t="shared" si="1"/>
        <v/>
      </c>
      <c r="F24" s="154" t="str">
        <f t="shared" si="1"/>
        <v/>
      </c>
      <c r="G24" s="182">
        <f t="shared" ca="1" si="1"/>
        <v>1.9575975735952055E-2</v>
      </c>
      <c r="H24" s="182">
        <f t="shared" ca="1" si="1"/>
        <v>5.4253219267040222E-2</v>
      </c>
      <c r="I24" s="149"/>
    </row>
    <row r="25" spans="1:9" ht="13.5" customHeight="1">
      <c r="A25" s="157">
        <v>4</v>
      </c>
      <c r="B25" s="182"/>
      <c r="C25" s="154" t="str">
        <f t="shared" si="1"/>
        <v/>
      </c>
      <c r="D25" s="154" t="str">
        <f t="shared" si="1"/>
        <v/>
      </c>
      <c r="E25" s="154" t="str">
        <f t="shared" si="1"/>
        <v/>
      </c>
      <c r="F25" s="182">
        <f t="shared" ca="1" si="1"/>
        <v>4.4887100613296316E-2</v>
      </c>
      <c r="G25" s="182">
        <f t="shared" ca="1" si="1"/>
        <v>0.10408383005971493</v>
      </c>
      <c r="H25" s="182">
        <f t="shared" ca="1" si="1"/>
        <v>0.14613116919921304</v>
      </c>
      <c r="I25" s="149"/>
    </row>
    <row r="26" spans="1:9" ht="13.5" customHeight="1">
      <c r="A26" s="157">
        <v>3</v>
      </c>
      <c r="B26" s="182"/>
      <c r="C26" s="154" t="str">
        <f t="shared" si="1"/>
        <v/>
      </c>
      <c r="D26" s="154" t="str">
        <f t="shared" si="1"/>
        <v/>
      </c>
      <c r="E26" s="182">
        <f t="shared" ca="1" si="1"/>
        <v>0.10029461543283395</v>
      </c>
      <c r="F26" s="182">
        <f t="shared" ca="1" si="1"/>
        <v>0.18684158416894447</v>
      </c>
      <c r="G26" s="182">
        <f t="shared" ca="1" si="1"/>
        <v>0.21931522111195856</v>
      </c>
      <c r="H26" s="182">
        <f t="shared" ca="1" si="1"/>
        <v>0.20745099327213951</v>
      </c>
      <c r="I26" s="149"/>
    </row>
    <row r="27" spans="1:9" ht="13.5" customHeight="1">
      <c r="A27" s="157">
        <v>2</v>
      </c>
      <c r="B27" s="182"/>
      <c r="C27" s="154" t="str">
        <f t="shared" si="1"/>
        <v/>
      </c>
      <c r="D27" s="182">
        <f t="shared" ca="1" si="1"/>
        <v>0.21939447125932426</v>
      </c>
      <c r="E27" s="182">
        <f t="shared" ca="1" si="1"/>
        <v>0.307863786211312</v>
      </c>
      <c r="F27" s="182">
        <f t="shared" ca="1" si="1"/>
        <v>0.29008860240734857</v>
      </c>
      <c r="G27" s="182">
        <f t="shared" ca="1" si="1"/>
        <v>0.22926637903113095</v>
      </c>
      <c r="H27" s="182">
        <f t="shared" ca="1" si="1"/>
        <v>0.16403204418995573</v>
      </c>
      <c r="I27" s="149"/>
    </row>
    <row r="28" spans="1:9" ht="13.5" customHeight="1">
      <c r="A28" s="157">
        <v>1</v>
      </c>
      <c r="B28" s="182"/>
      <c r="C28" s="182">
        <f t="shared" si="1"/>
        <v>0.47169811320754712</v>
      </c>
      <c r="D28" s="182">
        <f t="shared" ca="1" si="1"/>
        <v>0.44316017961205056</v>
      </c>
      <c r="E28" s="182">
        <f t="shared" ca="1" si="1"/>
        <v>0.31426653314388253</v>
      </c>
      <c r="F28" s="182">
        <f t="shared" ca="1" si="1"/>
        <v>0.1992471174746355</v>
      </c>
      <c r="G28" s="182">
        <f t="shared" ca="1" si="1"/>
        <v>0.119047558829477</v>
      </c>
      <c r="H28" s="182">
        <f t="shared" ca="1" si="1"/>
        <v>6.8605731792609759E-2</v>
      </c>
      <c r="I28" s="149"/>
    </row>
    <row r="29" spans="1:9" ht="13.5" customHeight="1">
      <c r="A29" s="157">
        <v>0</v>
      </c>
      <c r="B29" s="182">
        <v>1</v>
      </c>
      <c r="C29" s="182">
        <f t="shared" si="1"/>
        <v>0.47169811320754712</v>
      </c>
      <c r="D29" s="182">
        <f t="shared" ca="1" si="1"/>
        <v>0.22376570835272633</v>
      </c>
      <c r="E29" s="182">
        <f t="shared" ca="1" si="1"/>
        <v>0.1066973623654045</v>
      </c>
      <c r="F29" s="182">
        <f t="shared" ca="1" si="1"/>
        <v>5.1112998622935064E-2</v>
      </c>
      <c r="G29" s="182">
        <f t="shared" ca="1" si="1"/>
        <v>2.4588546586541731E-2</v>
      </c>
      <c r="H29" s="182">
        <f t="shared" ca="1" si="1"/>
        <v>1.1873598811537383E-2</v>
      </c>
      <c r="I29" s="149"/>
    </row>
    <row r="30" spans="1:9" ht="13.5" customHeight="1">
      <c r="A30" s="162"/>
      <c r="B30" s="140"/>
      <c r="C30" s="140"/>
      <c r="D30" s="140"/>
      <c r="E30" s="140"/>
      <c r="F30" s="140"/>
      <c r="G30" s="140"/>
      <c r="H30" s="140"/>
      <c r="I30" s="181"/>
    </row>
    <row r="31" spans="1:9" ht="14.1" customHeight="1">
      <c r="A31" s="135"/>
      <c r="B31" s="136"/>
      <c r="C31" s="136"/>
      <c r="D31" s="136"/>
      <c r="E31" s="136"/>
      <c r="F31" s="136"/>
      <c r="G31" s="136"/>
      <c r="H31" s="136"/>
      <c r="I31" s="200"/>
    </row>
    <row r="32" spans="1:9" ht="13.5" customHeight="1">
      <c r="A32" s="170"/>
      <c r="B32" s="140"/>
      <c r="C32" s="140"/>
      <c r="D32" s="140"/>
      <c r="E32" s="140"/>
      <c r="F32" s="140"/>
      <c r="G32" s="140"/>
      <c r="H32" s="140"/>
      <c r="I32" s="128"/>
    </row>
    <row r="33" spans="1:9" ht="13.5" customHeight="1">
      <c r="A33" s="299" t="s">
        <v>36</v>
      </c>
      <c r="B33" s="304"/>
      <c r="C33" s="201">
        <f t="shared" ref="C33:H33" si="2">SUM(C23:C29)*100</f>
        <v>94.339622641509422</v>
      </c>
      <c r="D33" s="202">
        <f t="shared" ca="1" si="2"/>
        <v>88.632035922410125</v>
      </c>
      <c r="E33" s="202">
        <f t="shared" ca="1" si="2"/>
        <v>82.912229715343301</v>
      </c>
      <c r="F33" s="202">
        <f t="shared" ca="1" si="2"/>
        <v>77.217740328716005</v>
      </c>
      <c r="G33" s="202">
        <f t="shared" ca="1" si="2"/>
        <v>71.587751135477532</v>
      </c>
      <c r="H33" s="203">
        <f t="shared" ca="1" si="2"/>
        <v>66.061988866357908</v>
      </c>
      <c r="I33" s="146"/>
    </row>
    <row r="34" spans="1:9" ht="13.5" customHeight="1">
      <c r="A34" s="299" t="s">
        <v>37</v>
      </c>
      <c r="B34" s="304"/>
      <c r="C34" s="204">
        <f t="shared" ref="C34:H34" si="3">(100/C33)^(1/C22)-1</f>
        <v>6.0000000000000053E-2</v>
      </c>
      <c r="D34" s="205">
        <f t="shared" ca="1" si="3"/>
        <v>6.2195940523159576E-2</v>
      </c>
      <c r="E34" s="205">
        <f t="shared" ca="1" si="3"/>
        <v>6.4454580516027038E-2</v>
      </c>
      <c r="F34" s="205">
        <f t="shared" ca="1" si="3"/>
        <v>6.6769838003144066E-2</v>
      </c>
      <c r="G34" s="205">
        <f t="shared" ca="1" si="3"/>
        <v>6.9134283378631478E-2</v>
      </c>
      <c r="H34" s="206">
        <f t="shared" ca="1" si="3"/>
        <v>7.1539189743532461E-2</v>
      </c>
      <c r="I34" s="207"/>
    </row>
  </sheetData>
  <mergeCells count="5">
    <mergeCell ref="A33:B33"/>
    <mergeCell ref="A21:B21"/>
    <mergeCell ref="A1:B1"/>
    <mergeCell ref="A9:B9"/>
    <mergeCell ref="A34:B34"/>
  </mergeCell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15"/>
  <sheetViews>
    <sheetView showGridLines="0" workbookViewId="0"/>
  </sheetViews>
  <sheetFormatPr defaultColWidth="8.83203125" defaultRowHeight="12.75" customHeight="1"/>
  <cols>
    <col min="1" max="1" width="10.6640625" style="208" customWidth="1"/>
    <col min="2" max="2" width="8.83203125" style="208" customWidth="1"/>
    <col min="3" max="3" width="9.6640625" style="208" customWidth="1"/>
    <col min="4" max="4" width="12.6640625" style="208" customWidth="1"/>
    <col min="5" max="256" width="8.83203125" style="208" customWidth="1"/>
  </cols>
  <sheetData>
    <row r="1" spans="1:19" ht="13.5" customHeight="1">
      <c r="A1" s="311" t="s">
        <v>38</v>
      </c>
      <c r="B1" s="312"/>
      <c r="C1" s="312"/>
      <c r="D1" s="312"/>
      <c r="E1" s="312"/>
      <c r="F1" s="312"/>
      <c r="G1" s="312"/>
      <c r="H1" s="313"/>
      <c r="I1" s="120"/>
      <c r="J1" s="121"/>
      <c r="K1" s="121"/>
      <c r="L1" s="121"/>
      <c r="M1" s="121"/>
      <c r="N1" s="121"/>
      <c r="O1" s="121"/>
      <c r="P1" s="121"/>
      <c r="Q1" s="121"/>
      <c r="R1" s="121"/>
      <c r="S1" s="123"/>
    </row>
    <row r="2" spans="1:19" ht="13.5" customHeight="1">
      <c r="A2" s="209"/>
      <c r="B2" s="210"/>
      <c r="C2" s="210"/>
      <c r="D2" s="210"/>
      <c r="E2" s="210"/>
      <c r="F2" s="210"/>
      <c r="G2" s="210"/>
      <c r="H2" s="210"/>
      <c r="I2" s="140"/>
      <c r="J2" s="140"/>
      <c r="K2" s="140"/>
      <c r="L2" s="140"/>
      <c r="M2" s="140"/>
      <c r="N2" s="140"/>
      <c r="O2" s="140"/>
      <c r="P2" s="140"/>
      <c r="Q2" s="127"/>
      <c r="R2" s="127"/>
      <c r="S2" s="128"/>
    </row>
    <row r="3" spans="1:19" ht="14.1" customHeight="1">
      <c r="A3" s="314" t="s">
        <v>39</v>
      </c>
      <c r="B3" s="315"/>
      <c r="C3" s="211">
        <v>1</v>
      </c>
      <c r="D3" s="212">
        <v>2</v>
      </c>
      <c r="E3" s="212">
        <v>3</v>
      </c>
      <c r="F3" s="212">
        <v>4</v>
      </c>
      <c r="G3" s="212">
        <v>5</v>
      </c>
      <c r="H3" s="212">
        <v>6</v>
      </c>
      <c r="I3" s="212">
        <v>7</v>
      </c>
      <c r="J3" s="212">
        <v>8</v>
      </c>
      <c r="K3" s="212">
        <v>9</v>
      </c>
      <c r="L3" s="212">
        <v>10</v>
      </c>
      <c r="M3" s="212">
        <v>11</v>
      </c>
      <c r="N3" s="212">
        <v>12</v>
      </c>
      <c r="O3" s="212">
        <v>13</v>
      </c>
      <c r="P3" s="213">
        <v>14</v>
      </c>
      <c r="Q3" s="126"/>
      <c r="R3" s="127"/>
      <c r="S3" s="128"/>
    </row>
    <row r="4" spans="1:19" ht="13.5" customHeight="1">
      <c r="A4" s="318" t="s">
        <v>40</v>
      </c>
      <c r="B4" s="319"/>
      <c r="C4" s="214">
        <v>7.3</v>
      </c>
      <c r="D4" s="215">
        <v>7.62</v>
      </c>
      <c r="E4" s="215">
        <v>8.1</v>
      </c>
      <c r="F4" s="215">
        <v>8.4499999999999993</v>
      </c>
      <c r="G4" s="215">
        <v>9.1999999999999993</v>
      </c>
      <c r="H4" s="215">
        <v>9.64</v>
      </c>
      <c r="I4" s="215">
        <v>10.119999999999999</v>
      </c>
      <c r="J4" s="215">
        <v>10.45</v>
      </c>
      <c r="K4" s="215">
        <v>10.75</v>
      </c>
      <c r="L4" s="215">
        <v>11.22</v>
      </c>
      <c r="M4" s="215">
        <v>11.55</v>
      </c>
      <c r="N4" s="215">
        <v>11.92</v>
      </c>
      <c r="O4" s="215">
        <v>12.2</v>
      </c>
      <c r="P4" s="216">
        <v>12.32</v>
      </c>
      <c r="Q4" s="126"/>
      <c r="R4" s="127"/>
      <c r="S4" s="128"/>
    </row>
    <row r="5" spans="1:19" ht="13.5" customHeight="1">
      <c r="A5" s="316" t="s">
        <v>41</v>
      </c>
      <c r="B5" s="317"/>
      <c r="C5" s="217">
        <v>5</v>
      </c>
      <c r="D5" s="218">
        <v>5</v>
      </c>
      <c r="E5" s="218">
        <v>5</v>
      </c>
      <c r="F5" s="218">
        <v>5</v>
      </c>
      <c r="G5" s="218">
        <v>5</v>
      </c>
      <c r="H5" s="218">
        <v>5</v>
      </c>
      <c r="I5" s="218">
        <v>5</v>
      </c>
      <c r="J5" s="218">
        <v>5</v>
      </c>
      <c r="K5" s="218">
        <v>5</v>
      </c>
      <c r="L5" s="218">
        <v>5</v>
      </c>
      <c r="M5" s="218">
        <v>5</v>
      </c>
      <c r="N5" s="218">
        <v>5</v>
      </c>
      <c r="O5" s="218">
        <v>5</v>
      </c>
      <c r="P5" s="219">
        <v>5</v>
      </c>
      <c r="Q5" s="126"/>
      <c r="R5" s="127"/>
      <c r="S5" s="128"/>
    </row>
    <row r="6" spans="1:19" ht="14.1" customHeight="1">
      <c r="A6" s="220" t="s">
        <v>42</v>
      </c>
      <c r="B6" s="221">
        <v>5.0000000000000001E-3</v>
      </c>
      <c r="C6" s="14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27"/>
      <c r="R6" s="127"/>
      <c r="S6" s="128"/>
    </row>
    <row r="7" spans="1:19" ht="13.5" customHeight="1">
      <c r="A7" s="222" t="s">
        <v>4</v>
      </c>
      <c r="B7" s="131">
        <v>0.5</v>
      </c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1:19" ht="13.5" customHeight="1">
      <c r="A8" s="223" t="s">
        <v>5</v>
      </c>
      <c r="B8" s="224">
        <f>1-B7</f>
        <v>0.5</v>
      </c>
      <c r="C8" s="225" t="s">
        <v>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</row>
    <row r="9" spans="1:19" ht="13.5" customHeight="1">
      <c r="A9" s="209"/>
      <c r="B9" s="210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</row>
    <row r="10" spans="1:19" ht="13.5" customHeight="1">
      <c r="A10" s="311" t="s">
        <v>43</v>
      </c>
      <c r="B10" s="313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8"/>
    </row>
    <row r="11" spans="1:19" ht="14.1" customHeight="1">
      <c r="A11" s="135"/>
      <c r="B11" s="136"/>
      <c r="C11" s="151">
        <v>0</v>
      </c>
      <c r="D11" s="151">
        <v>1</v>
      </c>
      <c r="E11" s="151">
        <v>2</v>
      </c>
      <c r="F11" s="151">
        <v>3</v>
      </c>
      <c r="G11" s="151">
        <v>4</v>
      </c>
      <c r="H11" s="151">
        <v>5</v>
      </c>
      <c r="I11" s="151">
        <v>6</v>
      </c>
      <c r="J11" s="151">
        <v>7</v>
      </c>
      <c r="K11" s="151">
        <v>8</v>
      </c>
      <c r="L11" s="151">
        <v>9</v>
      </c>
      <c r="M11" s="151">
        <v>10</v>
      </c>
      <c r="N11" s="151">
        <v>11</v>
      </c>
      <c r="O11" s="151">
        <v>12</v>
      </c>
      <c r="P11" s="151">
        <v>13</v>
      </c>
      <c r="Q11" s="127"/>
      <c r="R11" s="127"/>
      <c r="S11" s="128"/>
    </row>
    <row r="12" spans="1:19" ht="13.5" customHeight="1">
      <c r="A12" s="169"/>
      <c r="B12" s="151">
        <v>13</v>
      </c>
      <c r="C12" s="158"/>
      <c r="D12" s="154" t="str">
        <f t="shared" ref="D12:P25" si="0">IF($B12&lt;=D$11,D$5*EXP($B$6*$B12),"")</f>
        <v/>
      </c>
      <c r="E12" s="154" t="str">
        <f t="shared" si="0"/>
        <v/>
      </c>
      <c r="F12" s="154" t="str">
        <f t="shared" si="0"/>
        <v/>
      </c>
      <c r="G12" s="154" t="str">
        <f t="shared" si="0"/>
        <v/>
      </c>
      <c r="H12" s="154" t="str">
        <f t="shared" si="0"/>
        <v/>
      </c>
      <c r="I12" s="154" t="str">
        <f t="shared" si="0"/>
        <v/>
      </c>
      <c r="J12" s="154" t="str">
        <f t="shared" si="0"/>
        <v/>
      </c>
      <c r="K12" s="154" t="str">
        <f t="shared" si="0"/>
        <v/>
      </c>
      <c r="L12" s="154" t="str">
        <f t="shared" si="0"/>
        <v/>
      </c>
      <c r="M12" s="154" t="str">
        <f t="shared" si="0"/>
        <v/>
      </c>
      <c r="N12" s="154" t="str">
        <f t="shared" si="0"/>
        <v/>
      </c>
      <c r="O12" s="154" t="str">
        <f t="shared" si="0"/>
        <v/>
      </c>
      <c r="P12" s="158">
        <f t="shared" si="0"/>
        <v>5.3357951219209632</v>
      </c>
      <c r="Q12" s="127"/>
      <c r="R12" s="127"/>
      <c r="S12" s="128"/>
    </row>
    <row r="13" spans="1:19" ht="13.5" customHeight="1">
      <c r="A13" s="169"/>
      <c r="B13" s="151">
        <v>12</v>
      </c>
      <c r="C13" s="158"/>
      <c r="D13" s="154" t="str">
        <f t="shared" si="0"/>
        <v/>
      </c>
      <c r="E13" s="154" t="str">
        <f t="shared" si="0"/>
        <v/>
      </c>
      <c r="F13" s="154" t="str">
        <f t="shared" si="0"/>
        <v/>
      </c>
      <c r="G13" s="154" t="str">
        <f t="shared" si="0"/>
        <v/>
      </c>
      <c r="H13" s="154" t="str">
        <f t="shared" si="0"/>
        <v/>
      </c>
      <c r="I13" s="154" t="str">
        <f t="shared" si="0"/>
        <v/>
      </c>
      <c r="J13" s="154" t="str">
        <f t="shared" si="0"/>
        <v/>
      </c>
      <c r="K13" s="154" t="str">
        <f t="shared" si="0"/>
        <v/>
      </c>
      <c r="L13" s="154" t="str">
        <f t="shared" si="0"/>
        <v/>
      </c>
      <c r="M13" s="154" t="str">
        <f t="shared" si="0"/>
        <v/>
      </c>
      <c r="N13" s="154" t="str">
        <f t="shared" si="0"/>
        <v/>
      </c>
      <c r="O13" s="158">
        <f t="shared" si="0"/>
        <v>5.3091827327267982</v>
      </c>
      <c r="P13" s="158">
        <f t="shared" si="0"/>
        <v>5.3091827327267982</v>
      </c>
      <c r="Q13" s="127"/>
      <c r="R13" s="127"/>
      <c r="S13" s="128"/>
    </row>
    <row r="14" spans="1:19" ht="13.5" customHeight="1">
      <c r="A14" s="169"/>
      <c r="B14" s="151">
        <v>11</v>
      </c>
      <c r="C14" s="158"/>
      <c r="D14" s="154" t="str">
        <f t="shared" si="0"/>
        <v/>
      </c>
      <c r="E14" s="154" t="str">
        <f t="shared" si="0"/>
        <v/>
      </c>
      <c r="F14" s="154" t="str">
        <f t="shared" si="0"/>
        <v/>
      </c>
      <c r="G14" s="154" t="str">
        <f t="shared" si="0"/>
        <v/>
      </c>
      <c r="H14" s="154" t="str">
        <f t="shared" si="0"/>
        <v/>
      </c>
      <c r="I14" s="154" t="str">
        <f t="shared" si="0"/>
        <v/>
      </c>
      <c r="J14" s="154" t="str">
        <f t="shared" si="0"/>
        <v/>
      </c>
      <c r="K14" s="154" t="str">
        <f t="shared" si="0"/>
        <v/>
      </c>
      <c r="L14" s="154" t="str">
        <f t="shared" si="0"/>
        <v/>
      </c>
      <c r="M14" s="154" t="str">
        <f t="shared" si="0"/>
        <v/>
      </c>
      <c r="N14" s="158">
        <f t="shared" si="0"/>
        <v>5.2827030733774718</v>
      </c>
      <c r="O14" s="158">
        <f t="shared" si="0"/>
        <v>5.2827030733774718</v>
      </c>
      <c r="P14" s="158">
        <f t="shared" si="0"/>
        <v>5.2827030733774718</v>
      </c>
      <c r="Q14" s="127"/>
      <c r="R14" s="127"/>
      <c r="S14" s="128"/>
    </row>
    <row r="15" spans="1:19" ht="13.5" customHeight="1">
      <c r="A15" s="169"/>
      <c r="B15" s="151">
        <v>10</v>
      </c>
      <c r="C15" s="158"/>
      <c r="D15" s="154" t="str">
        <f t="shared" si="0"/>
        <v/>
      </c>
      <c r="E15" s="154" t="str">
        <f t="shared" si="0"/>
        <v/>
      </c>
      <c r="F15" s="154" t="str">
        <f t="shared" si="0"/>
        <v/>
      </c>
      <c r="G15" s="154" t="str">
        <f t="shared" si="0"/>
        <v/>
      </c>
      <c r="H15" s="154" t="str">
        <f t="shared" si="0"/>
        <v/>
      </c>
      <c r="I15" s="154" t="str">
        <f t="shared" si="0"/>
        <v/>
      </c>
      <c r="J15" s="154" t="str">
        <f t="shared" si="0"/>
        <v/>
      </c>
      <c r="K15" s="154" t="str">
        <f t="shared" si="0"/>
        <v/>
      </c>
      <c r="L15" s="154" t="str">
        <f t="shared" si="0"/>
        <v/>
      </c>
      <c r="M15" s="158">
        <f t="shared" si="0"/>
        <v>5.2563554818801208</v>
      </c>
      <c r="N15" s="158">
        <f t="shared" si="0"/>
        <v>5.2563554818801208</v>
      </c>
      <c r="O15" s="158">
        <f t="shared" si="0"/>
        <v>5.2563554818801208</v>
      </c>
      <c r="P15" s="158">
        <f t="shared" si="0"/>
        <v>5.2563554818801208</v>
      </c>
      <c r="Q15" s="127"/>
      <c r="R15" s="127"/>
      <c r="S15" s="128"/>
    </row>
    <row r="16" spans="1:19" ht="13.5" customHeight="1">
      <c r="A16" s="169"/>
      <c r="B16" s="151">
        <v>9</v>
      </c>
      <c r="C16" s="158"/>
      <c r="D16" s="154" t="str">
        <f t="shared" si="0"/>
        <v/>
      </c>
      <c r="E16" s="154" t="str">
        <f t="shared" si="0"/>
        <v/>
      </c>
      <c r="F16" s="154" t="str">
        <f t="shared" si="0"/>
        <v/>
      </c>
      <c r="G16" s="154" t="str">
        <f t="shared" si="0"/>
        <v/>
      </c>
      <c r="H16" s="154" t="str">
        <f t="shared" si="0"/>
        <v/>
      </c>
      <c r="I16" s="154" t="str">
        <f t="shared" si="0"/>
        <v/>
      </c>
      <c r="J16" s="154" t="str">
        <f t="shared" si="0"/>
        <v/>
      </c>
      <c r="K16" s="154" t="str">
        <f t="shared" si="0"/>
        <v/>
      </c>
      <c r="L16" s="158">
        <f t="shared" si="0"/>
        <v>5.2301392995435849</v>
      </c>
      <c r="M16" s="158">
        <f t="shared" si="0"/>
        <v>5.2301392995435849</v>
      </c>
      <c r="N16" s="158">
        <f t="shared" si="0"/>
        <v>5.2301392995435849</v>
      </c>
      <c r="O16" s="158">
        <f t="shared" si="0"/>
        <v>5.2301392995435849</v>
      </c>
      <c r="P16" s="158">
        <f t="shared" si="0"/>
        <v>5.2301392995435849</v>
      </c>
      <c r="Q16" s="127"/>
      <c r="R16" s="127"/>
      <c r="S16" s="128"/>
    </row>
    <row r="17" spans="1:19" ht="13.5" customHeight="1">
      <c r="A17" s="169"/>
      <c r="B17" s="151">
        <v>8</v>
      </c>
      <c r="C17" s="158"/>
      <c r="D17" s="154" t="str">
        <f t="shared" si="0"/>
        <v/>
      </c>
      <c r="E17" s="154" t="str">
        <f t="shared" si="0"/>
        <v/>
      </c>
      <c r="F17" s="154" t="str">
        <f t="shared" si="0"/>
        <v/>
      </c>
      <c r="G17" s="154" t="str">
        <f t="shared" si="0"/>
        <v/>
      </c>
      <c r="H17" s="154" t="str">
        <f t="shared" si="0"/>
        <v/>
      </c>
      <c r="I17" s="154" t="str">
        <f t="shared" si="0"/>
        <v/>
      </c>
      <c r="J17" s="154" t="str">
        <f t="shared" si="0"/>
        <v/>
      </c>
      <c r="K17" s="158">
        <f t="shared" si="0"/>
        <v>5.2040538709619408</v>
      </c>
      <c r="L17" s="158">
        <f t="shared" si="0"/>
        <v>5.2040538709619408</v>
      </c>
      <c r="M17" s="158">
        <f t="shared" si="0"/>
        <v>5.2040538709619408</v>
      </c>
      <c r="N17" s="158">
        <f t="shared" si="0"/>
        <v>5.2040538709619408</v>
      </c>
      <c r="O17" s="158">
        <f t="shared" si="0"/>
        <v>5.2040538709619408</v>
      </c>
      <c r="P17" s="158">
        <f t="shared" si="0"/>
        <v>5.2040538709619408</v>
      </c>
      <c r="Q17" s="127"/>
      <c r="R17" s="127"/>
      <c r="S17" s="128"/>
    </row>
    <row r="18" spans="1:19" ht="13.5" customHeight="1">
      <c r="A18" s="169"/>
      <c r="B18" s="151">
        <v>7</v>
      </c>
      <c r="C18" s="158"/>
      <c r="D18" s="154" t="str">
        <f t="shared" si="0"/>
        <v/>
      </c>
      <c r="E18" s="154" t="str">
        <f t="shared" si="0"/>
        <v/>
      </c>
      <c r="F18" s="154" t="str">
        <f t="shared" si="0"/>
        <v/>
      </c>
      <c r="G18" s="154" t="str">
        <f t="shared" si="0"/>
        <v/>
      </c>
      <c r="H18" s="154" t="str">
        <f t="shared" si="0"/>
        <v/>
      </c>
      <c r="I18" s="154" t="str">
        <f t="shared" si="0"/>
        <v/>
      </c>
      <c r="J18" s="158">
        <f t="shared" si="0"/>
        <v>5.1780985439981162</v>
      </c>
      <c r="K18" s="158">
        <f t="shared" si="0"/>
        <v>5.1780985439981162</v>
      </c>
      <c r="L18" s="158">
        <f t="shared" si="0"/>
        <v>5.1780985439981162</v>
      </c>
      <c r="M18" s="158">
        <f t="shared" si="0"/>
        <v>5.1780985439981162</v>
      </c>
      <c r="N18" s="158">
        <f t="shared" si="0"/>
        <v>5.1780985439981162</v>
      </c>
      <c r="O18" s="158">
        <f t="shared" si="0"/>
        <v>5.1780985439981162</v>
      </c>
      <c r="P18" s="158">
        <f t="shared" si="0"/>
        <v>5.1780985439981162</v>
      </c>
      <c r="Q18" s="127"/>
      <c r="R18" s="127"/>
      <c r="S18" s="128"/>
    </row>
    <row r="19" spans="1:19" ht="13.5" customHeight="1">
      <c r="A19" s="169"/>
      <c r="B19" s="151">
        <v>6</v>
      </c>
      <c r="C19" s="158"/>
      <c r="D19" s="154" t="str">
        <f t="shared" si="0"/>
        <v/>
      </c>
      <c r="E19" s="154" t="str">
        <f t="shared" si="0"/>
        <v/>
      </c>
      <c r="F19" s="154" t="str">
        <f t="shared" si="0"/>
        <v/>
      </c>
      <c r="G19" s="154" t="str">
        <f t="shared" si="0"/>
        <v/>
      </c>
      <c r="H19" s="154" t="str">
        <f t="shared" si="0"/>
        <v/>
      </c>
      <c r="I19" s="158">
        <f t="shared" si="0"/>
        <v>5.1522726697675845</v>
      </c>
      <c r="J19" s="158">
        <f t="shared" si="0"/>
        <v>5.1522726697675845</v>
      </c>
      <c r="K19" s="158">
        <f t="shared" si="0"/>
        <v>5.1522726697675845</v>
      </c>
      <c r="L19" s="158">
        <f t="shared" si="0"/>
        <v>5.1522726697675845</v>
      </c>
      <c r="M19" s="158">
        <f t="shared" si="0"/>
        <v>5.1522726697675845</v>
      </c>
      <c r="N19" s="158">
        <f t="shared" si="0"/>
        <v>5.1522726697675845</v>
      </c>
      <c r="O19" s="158">
        <f t="shared" si="0"/>
        <v>5.1522726697675845</v>
      </c>
      <c r="P19" s="158">
        <f t="shared" si="0"/>
        <v>5.1522726697675845</v>
      </c>
      <c r="Q19" s="127"/>
      <c r="R19" s="127"/>
      <c r="S19" s="128"/>
    </row>
    <row r="20" spans="1:19" ht="13.5" customHeight="1">
      <c r="A20" s="169"/>
      <c r="B20" s="151">
        <v>5</v>
      </c>
      <c r="C20" s="158"/>
      <c r="D20" s="154" t="str">
        <f t="shared" si="0"/>
        <v/>
      </c>
      <c r="E20" s="154" t="str">
        <f t="shared" si="0"/>
        <v/>
      </c>
      <c r="F20" s="154" t="str">
        <f t="shared" si="0"/>
        <v/>
      </c>
      <c r="G20" s="154" t="str">
        <f t="shared" si="0"/>
        <v/>
      </c>
      <c r="H20" s="158">
        <f t="shared" si="0"/>
        <v>5.1265756026221441</v>
      </c>
      <c r="I20" s="158">
        <f t="shared" si="0"/>
        <v>5.1265756026221441</v>
      </c>
      <c r="J20" s="158">
        <f t="shared" si="0"/>
        <v>5.1265756026221441</v>
      </c>
      <c r="K20" s="158">
        <f t="shared" si="0"/>
        <v>5.1265756026221441</v>
      </c>
      <c r="L20" s="158">
        <f t="shared" si="0"/>
        <v>5.1265756026221441</v>
      </c>
      <c r="M20" s="158">
        <f t="shared" si="0"/>
        <v>5.1265756026221441</v>
      </c>
      <c r="N20" s="158">
        <f t="shared" si="0"/>
        <v>5.1265756026221441</v>
      </c>
      <c r="O20" s="158">
        <f t="shared" si="0"/>
        <v>5.1265756026221441</v>
      </c>
      <c r="P20" s="158">
        <f t="shared" si="0"/>
        <v>5.1265756026221441</v>
      </c>
      <c r="Q20" s="127"/>
      <c r="R20" s="127"/>
      <c r="S20" s="128"/>
    </row>
    <row r="21" spans="1:19" ht="13.5" customHeight="1">
      <c r="A21" s="169"/>
      <c r="B21" s="151">
        <v>4</v>
      </c>
      <c r="C21" s="158"/>
      <c r="D21" s="154" t="str">
        <f t="shared" si="0"/>
        <v/>
      </c>
      <c r="E21" s="154" t="str">
        <f t="shared" si="0"/>
        <v/>
      </c>
      <c r="F21" s="154" t="str">
        <f t="shared" si="0"/>
        <v/>
      </c>
      <c r="G21" s="158">
        <f t="shared" si="0"/>
        <v>5.1010067001337784</v>
      </c>
      <c r="H21" s="158">
        <f t="shared" si="0"/>
        <v>5.1010067001337784</v>
      </c>
      <c r="I21" s="158">
        <f t="shared" si="0"/>
        <v>5.1010067001337784</v>
      </c>
      <c r="J21" s="158">
        <f t="shared" si="0"/>
        <v>5.1010067001337784</v>
      </c>
      <c r="K21" s="158">
        <f t="shared" si="0"/>
        <v>5.1010067001337784</v>
      </c>
      <c r="L21" s="158">
        <f t="shared" si="0"/>
        <v>5.1010067001337784</v>
      </c>
      <c r="M21" s="158">
        <f t="shared" si="0"/>
        <v>5.1010067001337784</v>
      </c>
      <c r="N21" s="158">
        <f t="shared" si="0"/>
        <v>5.1010067001337784</v>
      </c>
      <c r="O21" s="158">
        <f t="shared" si="0"/>
        <v>5.1010067001337784</v>
      </c>
      <c r="P21" s="158">
        <f t="shared" si="0"/>
        <v>5.1010067001337784</v>
      </c>
      <c r="Q21" s="127"/>
      <c r="R21" s="127"/>
      <c r="S21" s="128"/>
    </row>
    <row r="22" spans="1:19" ht="13.5" customHeight="1">
      <c r="A22" s="169"/>
      <c r="B22" s="151">
        <v>3</v>
      </c>
      <c r="C22" s="158"/>
      <c r="D22" s="154" t="str">
        <f t="shared" si="0"/>
        <v/>
      </c>
      <c r="E22" s="154" t="str">
        <f t="shared" si="0"/>
        <v/>
      </c>
      <c r="F22" s="158">
        <f t="shared" si="0"/>
        <v>5.0755653230785942</v>
      </c>
      <c r="G22" s="158">
        <f t="shared" si="0"/>
        <v>5.0755653230785942</v>
      </c>
      <c r="H22" s="158">
        <f t="shared" si="0"/>
        <v>5.0755653230785942</v>
      </c>
      <c r="I22" s="158">
        <f t="shared" si="0"/>
        <v>5.0755653230785942</v>
      </c>
      <c r="J22" s="158">
        <f t="shared" si="0"/>
        <v>5.0755653230785942</v>
      </c>
      <c r="K22" s="158">
        <f t="shared" si="0"/>
        <v>5.0755653230785942</v>
      </c>
      <c r="L22" s="158">
        <f t="shared" si="0"/>
        <v>5.0755653230785942</v>
      </c>
      <c r="M22" s="158">
        <f t="shared" si="0"/>
        <v>5.0755653230785942</v>
      </c>
      <c r="N22" s="158">
        <f t="shared" si="0"/>
        <v>5.0755653230785942</v>
      </c>
      <c r="O22" s="158">
        <f t="shared" si="0"/>
        <v>5.0755653230785942</v>
      </c>
      <c r="P22" s="158">
        <f t="shared" si="0"/>
        <v>5.0755653230785942</v>
      </c>
      <c r="Q22" s="127"/>
      <c r="R22" s="127"/>
      <c r="S22" s="128"/>
    </row>
    <row r="23" spans="1:19" ht="13.5" customHeight="1">
      <c r="A23" s="169"/>
      <c r="B23" s="151">
        <v>2</v>
      </c>
      <c r="C23" s="158"/>
      <c r="D23" s="154" t="str">
        <f t="shared" si="0"/>
        <v/>
      </c>
      <c r="E23" s="158">
        <f t="shared" si="0"/>
        <v>5.0502508354208402</v>
      </c>
      <c r="F23" s="158">
        <f t="shared" si="0"/>
        <v>5.0502508354208402</v>
      </c>
      <c r="G23" s="158">
        <f t="shared" si="0"/>
        <v>5.0502508354208402</v>
      </c>
      <c r="H23" s="158">
        <f t="shared" si="0"/>
        <v>5.0502508354208402</v>
      </c>
      <c r="I23" s="158">
        <f t="shared" si="0"/>
        <v>5.0502508354208402</v>
      </c>
      <c r="J23" s="158">
        <f t="shared" si="0"/>
        <v>5.0502508354208402</v>
      </c>
      <c r="K23" s="158">
        <f t="shared" si="0"/>
        <v>5.0502508354208402</v>
      </c>
      <c r="L23" s="158">
        <f t="shared" si="0"/>
        <v>5.0502508354208402</v>
      </c>
      <c r="M23" s="158">
        <f t="shared" si="0"/>
        <v>5.0502508354208402</v>
      </c>
      <c r="N23" s="158">
        <f t="shared" si="0"/>
        <v>5.0502508354208402</v>
      </c>
      <c r="O23" s="158">
        <f t="shared" si="0"/>
        <v>5.0502508354208402</v>
      </c>
      <c r="P23" s="158">
        <f t="shared" si="0"/>
        <v>5.0502508354208402</v>
      </c>
      <c r="Q23" s="127"/>
      <c r="R23" s="127"/>
      <c r="S23" s="128"/>
    </row>
    <row r="24" spans="1:19" ht="13.5" customHeight="1">
      <c r="A24" s="169"/>
      <c r="B24" s="151">
        <v>1</v>
      </c>
      <c r="C24" s="158"/>
      <c r="D24" s="158">
        <f t="shared" si="0"/>
        <v>5.0250626042970046</v>
      </c>
      <c r="E24" s="158">
        <f t="shared" si="0"/>
        <v>5.0250626042970046</v>
      </c>
      <c r="F24" s="158">
        <f t="shared" si="0"/>
        <v>5.0250626042970046</v>
      </c>
      <c r="G24" s="158">
        <f t="shared" si="0"/>
        <v>5.0250626042970046</v>
      </c>
      <c r="H24" s="158">
        <f t="shared" si="0"/>
        <v>5.0250626042970046</v>
      </c>
      <c r="I24" s="158">
        <f t="shared" si="0"/>
        <v>5.0250626042970046</v>
      </c>
      <c r="J24" s="158">
        <f t="shared" si="0"/>
        <v>5.0250626042970046</v>
      </c>
      <c r="K24" s="158">
        <f t="shared" si="0"/>
        <v>5.0250626042970046</v>
      </c>
      <c r="L24" s="158">
        <f t="shared" si="0"/>
        <v>5.0250626042970046</v>
      </c>
      <c r="M24" s="158">
        <f t="shared" si="0"/>
        <v>5.0250626042970046</v>
      </c>
      <c r="N24" s="158">
        <f t="shared" si="0"/>
        <v>5.0250626042970046</v>
      </c>
      <c r="O24" s="158">
        <f t="shared" si="0"/>
        <v>5.0250626042970046</v>
      </c>
      <c r="P24" s="158">
        <f t="shared" si="0"/>
        <v>5.0250626042970046</v>
      </c>
      <c r="Q24" s="127"/>
      <c r="R24" s="127"/>
      <c r="S24" s="128"/>
    </row>
    <row r="25" spans="1:19" ht="13.5" customHeight="1">
      <c r="A25" s="169"/>
      <c r="B25" s="151">
        <v>0</v>
      </c>
      <c r="C25" s="158">
        <f>IF($B25&lt;=C$11,(C$5+$B$6*$B25),"")</f>
        <v>5</v>
      </c>
      <c r="D25" s="160">
        <f t="shared" si="0"/>
        <v>5</v>
      </c>
      <c r="E25" s="158">
        <f t="shared" si="0"/>
        <v>5</v>
      </c>
      <c r="F25" s="158">
        <f t="shared" si="0"/>
        <v>5</v>
      </c>
      <c r="G25" s="158">
        <f t="shared" si="0"/>
        <v>5</v>
      </c>
      <c r="H25" s="158">
        <f t="shared" si="0"/>
        <v>5</v>
      </c>
      <c r="I25" s="158">
        <f t="shared" si="0"/>
        <v>5</v>
      </c>
      <c r="J25" s="158">
        <f t="shared" si="0"/>
        <v>5</v>
      </c>
      <c r="K25" s="158">
        <f t="shared" si="0"/>
        <v>5</v>
      </c>
      <c r="L25" s="158">
        <f t="shared" si="0"/>
        <v>5</v>
      </c>
      <c r="M25" s="158">
        <f t="shared" si="0"/>
        <v>5</v>
      </c>
      <c r="N25" s="158">
        <f t="shared" si="0"/>
        <v>5</v>
      </c>
      <c r="O25" s="158">
        <f t="shared" si="0"/>
        <v>5</v>
      </c>
      <c r="P25" s="158">
        <f t="shared" si="0"/>
        <v>5</v>
      </c>
      <c r="Q25" s="127"/>
      <c r="R25" s="127"/>
      <c r="S25" s="128"/>
    </row>
    <row r="26" spans="1:19" ht="13.5" customHeight="1">
      <c r="A26" s="169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8"/>
    </row>
    <row r="27" spans="1:19" ht="13.5" customHeight="1">
      <c r="A27" s="170"/>
      <c r="B27" s="140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8"/>
    </row>
    <row r="28" spans="1:19" ht="13.5" customHeight="1">
      <c r="A28" s="311" t="s">
        <v>23</v>
      </c>
      <c r="B28" s="313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</row>
    <row r="29" spans="1:19" ht="14.1" customHeight="1">
      <c r="A29" s="135"/>
      <c r="B29" s="136"/>
      <c r="C29" s="151">
        <v>0</v>
      </c>
      <c r="D29" s="151">
        <v>1</v>
      </c>
      <c r="E29" s="151">
        <v>2</v>
      </c>
      <c r="F29" s="151">
        <v>3</v>
      </c>
      <c r="G29" s="151">
        <v>4</v>
      </c>
      <c r="H29" s="151">
        <v>5</v>
      </c>
      <c r="I29" s="151">
        <v>6</v>
      </c>
      <c r="J29" s="151">
        <v>7</v>
      </c>
      <c r="K29" s="151">
        <v>8</v>
      </c>
      <c r="L29" s="151">
        <v>9</v>
      </c>
      <c r="M29" s="151">
        <v>10</v>
      </c>
      <c r="N29" s="151">
        <v>11</v>
      </c>
      <c r="O29" s="151">
        <v>12</v>
      </c>
      <c r="P29" s="151">
        <v>13</v>
      </c>
      <c r="Q29" s="151">
        <v>14</v>
      </c>
      <c r="R29" s="127"/>
      <c r="S29" s="128"/>
    </row>
    <row r="30" spans="1:19" ht="13.5" customHeight="1">
      <c r="A30" s="169"/>
      <c r="B30" s="151">
        <v>14</v>
      </c>
      <c r="C30" s="226"/>
      <c r="D30" s="154" t="str">
        <f t="shared" ref="D30:Q30" si="1">IF($B30=0,$B$8*C30/(1+C11/100),IF($B30=D$29,$B$7*C31/(1+C12/100),IF(AND(0&lt;$B30,$B30&lt;D$29),$B$7*C31/(1+C12/100)+$B$8*C30/(1+C11/100),"")))</f>
        <v/>
      </c>
      <c r="E30" s="154" t="str">
        <f t="shared" si="1"/>
        <v/>
      </c>
      <c r="F30" s="154" t="str">
        <f t="shared" si="1"/>
        <v/>
      </c>
      <c r="G30" s="154" t="str">
        <f t="shared" si="1"/>
        <v/>
      </c>
      <c r="H30" s="154" t="str">
        <f t="shared" si="1"/>
        <v/>
      </c>
      <c r="I30" s="154" t="str">
        <f t="shared" si="1"/>
        <v/>
      </c>
      <c r="J30" s="154" t="str">
        <f t="shared" si="1"/>
        <v/>
      </c>
      <c r="K30" s="154" t="str">
        <f t="shared" si="1"/>
        <v/>
      </c>
      <c r="L30" s="154" t="str">
        <f t="shared" si="1"/>
        <v/>
      </c>
      <c r="M30" s="154" t="str">
        <f t="shared" si="1"/>
        <v/>
      </c>
      <c r="N30" s="154" t="str">
        <f t="shared" si="1"/>
        <v/>
      </c>
      <c r="O30" s="154" t="str">
        <f t="shared" si="1"/>
        <v/>
      </c>
      <c r="P30" s="154" t="str">
        <f t="shared" si="1"/>
        <v/>
      </c>
      <c r="Q30" s="226">
        <f t="shared" si="1"/>
        <v>3.0151950769474699E-5</v>
      </c>
      <c r="R30" s="127"/>
      <c r="S30" s="128"/>
    </row>
    <row r="31" spans="1:19" ht="13.5" customHeight="1">
      <c r="A31" s="169"/>
      <c r="B31" s="151">
        <v>13</v>
      </c>
      <c r="C31" s="226"/>
      <c r="D31" s="154" t="str">
        <f t="shared" ref="D31:Q31" si="2">IF($B31=0,$B$8*C31/(1+C12/100),IF($B31=D$29,$B$7*C32/(1+C13/100),IF(AND(0&lt;$B31,$B31&lt;D$29),$B$7*C32/(1+C13/100)+$B$8*C31/(1+C12/100),"")))</f>
        <v/>
      </c>
      <c r="E31" s="154" t="str">
        <f t="shared" si="2"/>
        <v/>
      </c>
      <c r="F31" s="154" t="str">
        <f t="shared" si="2"/>
        <v/>
      </c>
      <c r="G31" s="154" t="str">
        <f t="shared" si="2"/>
        <v/>
      </c>
      <c r="H31" s="154" t="str">
        <f t="shared" si="2"/>
        <v/>
      </c>
      <c r="I31" s="154" t="str">
        <f t="shared" si="2"/>
        <v/>
      </c>
      <c r="J31" s="154" t="str">
        <f t="shared" si="2"/>
        <v/>
      </c>
      <c r="K31" s="154" t="str">
        <f t="shared" si="2"/>
        <v/>
      </c>
      <c r="L31" s="154" t="str">
        <f t="shared" si="2"/>
        <v/>
      </c>
      <c r="M31" s="154" t="str">
        <f t="shared" si="2"/>
        <v/>
      </c>
      <c r="N31" s="154" t="str">
        <f t="shared" si="2"/>
        <v/>
      </c>
      <c r="O31" s="154" t="str">
        <f t="shared" si="2"/>
        <v/>
      </c>
      <c r="P31" s="226">
        <f t="shared" si="2"/>
        <v>6.3521594175592683E-5</v>
      </c>
      <c r="Q31" s="226">
        <f t="shared" si="2"/>
        <v>4.2280838902499499E-4</v>
      </c>
      <c r="R31" s="127"/>
      <c r="S31" s="128"/>
    </row>
    <row r="32" spans="1:19" ht="13.5" customHeight="1">
      <c r="A32" s="169"/>
      <c r="B32" s="151">
        <v>12</v>
      </c>
      <c r="C32" s="226"/>
      <c r="D32" s="154" t="str">
        <f t="shared" ref="D32:Q32" si="3">IF($B32=0,$B$8*C32/(1+C13/100),IF($B32=D$29,$B$7*C33/(1+C14/100),IF(AND(0&lt;$B32,$B32&lt;D$29),$B$7*C33/(1+C14/100)+$B$8*C32/(1+C13/100),"")))</f>
        <v/>
      </c>
      <c r="E32" s="154" t="str">
        <f t="shared" si="3"/>
        <v/>
      </c>
      <c r="F32" s="154" t="str">
        <f t="shared" si="3"/>
        <v/>
      </c>
      <c r="G32" s="154" t="str">
        <f t="shared" si="3"/>
        <v/>
      </c>
      <c r="H32" s="154" t="str">
        <f t="shared" si="3"/>
        <v/>
      </c>
      <c r="I32" s="154" t="str">
        <f t="shared" si="3"/>
        <v/>
      </c>
      <c r="J32" s="154" t="str">
        <f t="shared" si="3"/>
        <v/>
      </c>
      <c r="K32" s="154" t="str">
        <f t="shared" si="3"/>
        <v/>
      </c>
      <c r="L32" s="154" t="str">
        <f t="shared" si="3"/>
        <v/>
      </c>
      <c r="M32" s="154" t="str">
        <f t="shared" si="3"/>
        <v/>
      </c>
      <c r="N32" s="154" t="str">
        <f t="shared" si="3"/>
        <v/>
      </c>
      <c r="O32" s="226">
        <f t="shared" si="3"/>
        <v>1.3378814337023208E-4</v>
      </c>
      <c r="P32" s="226">
        <f t="shared" si="3"/>
        <v>8.270065721486449E-4</v>
      </c>
      <c r="Q32" s="226">
        <f t="shared" si="3"/>
        <v>2.7526754438043631E-3</v>
      </c>
      <c r="R32" s="127"/>
      <c r="S32" s="128"/>
    </row>
    <row r="33" spans="1:19" ht="13.5" customHeight="1">
      <c r="A33" s="169"/>
      <c r="B33" s="151">
        <v>11</v>
      </c>
      <c r="C33" s="226"/>
      <c r="D33" s="154" t="str">
        <f t="shared" ref="D33:Q33" si="4">IF($B33=0,$B$8*C33/(1+C14/100),IF($B33=D$29,$B$7*C34/(1+C15/100),IF(AND(0&lt;$B33,$B33&lt;D$29),$B$7*C34/(1+C15/100)+$B$8*C33/(1+C14/100),"")))</f>
        <v/>
      </c>
      <c r="E33" s="154" t="str">
        <f t="shared" si="4"/>
        <v/>
      </c>
      <c r="F33" s="154" t="str">
        <f t="shared" si="4"/>
        <v/>
      </c>
      <c r="G33" s="154" t="str">
        <f t="shared" si="4"/>
        <v/>
      </c>
      <c r="H33" s="154" t="str">
        <f t="shared" si="4"/>
        <v/>
      </c>
      <c r="I33" s="154" t="str">
        <f t="shared" si="4"/>
        <v/>
      </c>
      <c r="J33" s="154" t="str">
        <f t="shared" si="4"/>
        <v/>
      </c>
      <c r="K33" s="154" t="str">
        <f t="shared" si="4"/>
        <v/>
      </c>
      <c r="L33" s="154" t="str">
        <f t="shared" si="4"/>
        <v/>
      </c>
      <c r="M33" s="154" t="str">
        <f t="shared" si="4"/>
        <v/>
      </c>
      <c r="N33" s="226">
        <f t="shared" si="4"/>
        <v>2.8171154746373204E-4</v>
      </c>
      <c r="O33" s="226">
        <f t="shared" si="4"/>
        <v>1.6076352447384199E-3</v>
      </c>
      <c r="P33" s="226">
        <f t="shared" si="4"/>
        <v>4.9693836041745281E-3</v>
      </c>
      <c r="Q33" s="226">
        <f t="shared" si="4"/>
        <v>1.1028361026240302E-2</v>
      </c>
      <c r="R33" s="127"/>
      <c r="S33" s="128"/>
    </row>
    <row r="34" spans="1:19" ht="13.5" customHeight="1">
      <c r="A34" s="169"/>
      <c r="B34" s="151">
        <v>10</v>
      </c>
      <c r="C34" s="226"/>
      <c r="D34" s="154" t="str">
        <f t="shared" ref="D34:Q34" si="5">IF($B34=0,$B$8*C34/(1+C15/100),IF($B34=D$29,$B$7*C35/(1+C16/100),IF(AND(0&lt;$B34,$B34&lt;D$29),$B$7*C35/(1+C16/100)+$B$8*C34/(1+C15/100),"")))</f>
        <v/>
      </c>
      <c r="E34" s="154" t="str">
        <f t="shared" si="5"/>
        <v/>
      </c>
      <c r="F34" s="154" t="str">
        <f t="shared" si="5"/>
        <v/>
      </c>
      <c r="G34" s="154" t="str">
        <f t="shared" si="5"/>
        <v/>
      </c>
      <c r="H34" s="154" t="str">
        <f t="shared" si="5"/>
        <v/>
      </c>
      <c r="I34" s="154" t="str">
        <f t="shared" si="5"/>
        <v/>
      </c>
      <c r="J34" s="154" t="str">
        <f t="shared" si="5"/>
        <v/>
      </c>
      <c r="K34" s="154" t="str">
        <f t="shared" si="5"/>
        <v/>
      </c>
      <c r="L34" s="154" t="str">
        <f t="shared" si="5"/>
        <v/>
      </c>
      <c r="M34" s="226">
        <f t="shared" si="5"/>
        <v>5.930386156638625E-4</v>
      </c>
      <c r="N34" s="226">
        <f t="shared" si="5"/>
        <v>3.1026354885509717E-3</v>
      </c>
      <c r="O34" s="226">
        <f t="shared" si="5"/>
        <v>8.8539512184042761E-3</v>
      </c>
      <c r="P34" s="226">
        <f t="shared" si="5"/>
        <v>1.8247961783368388E-2</v>
      </c>
      <c r="Q34" s="226">
        <f t="shared" si="5"/>
        <v>3.0376488539929053E-2</v>
      </c>
      <c r="R34" s="127"/>
      <c r="S34" s="128"/>
    </row>
    <row r="35" spans="1:19" ht="13.5" customHeight="1">
      <c r="A35" s="169"/>
      <c r="B35" s="151">
        <v>9</v>
      </c>
      <c r="C35" s="226"/>
      <c r="D35" s="154" t="str">
        <f t="shared" ref="D35:Q35" si="6">IF($B35=0,$B$8*C35/(1+C16/100),IF($B35=D$29,$B$7*C36/(1+C17/100),IF(AND(0&lt;$B35,$B35&lt;D$29),$B$7*C36/(1+C17/100)+$B$8*C35/(1+C16/100),"")))</f>
        <v/>
      </c>
      <c r="E35" s="154" t="str">
        <f t="shared" si="6"/>
        <v/>
      </c>
      <c r="F35" s="154" t="str">
        <f t="shared" si="6"/>
        <v/>
      </c>
      <c r="G35" s="154" t="str">
        <f t="shared" si="6"/>
        <v/>
      </c>
      <c r="H35" s="154" t="str">
        <f t="shared" si="6"/>
        <v/>
      </c>
      <c r="I35" s="154" t="str">
        <f t="shared" si="6"/>
        <v/>
      </c>
      <c r="J35" s="154" t="str">
        <f t="shared" si="6"/>
        <v/>
      </c>
      <c r="K35" s="154" t="str">
        <f t="shared" si="6"/>
        <v/>
      </c>
      <c r="L35" s="226">
        <f t="shared" si="6"/>
        <v>1.2481107227263349E-3</v>
      </c>
      <c r="M35" s="226">
        <f t="shared" si="6"/>
        <v>5.9369243854805551E-3</v>
      </c>
      <c r="N35" s="226">
        <f t="shared" si="6"/>
        <v>1.5532187685616854E-2</v>
      </c>
      <c r="O35" s="226">
        <f t="shared" si="6"/>
        <v>2.9552965241633259E-2</v>
      </c>
      <c r="P35" s="226">
        <f t="shared" si="6"/>
        <v>4.568702564308548E-2</v>
      </c>
      <c r="Q35" s="226">
        <f t="shared" si="6"/>
        <v>6.0849833880637083E-2</v>
      </c>
      <c r="R35" s="127"/>
      <c r="S35" s="128"/>
    </row>
    <row r="36" spans="1:19" ht="13.5" customHeight="1">
      <c r="A36" s="169"/>
      <c r="B36" s="151">
        <v>8</v>
      </c>
      <c r="C36" s="226"/>
      <c r="D36" s="154" t="str">
        <f t="shared" ref="D36:Q36" si="7">IF($B36=0,$B$8*C36/(1+C17/100),IF($B36=D$29,$B$7*C37/(1+C18/100),IF(AND(0&lt;$B36,$B36&lt;D$29),$B$7*C37/(1+C18/100)+$B$8*C36/(1+C17/100),"")))</f>
        <v/>
      </c>
      <c r="E36" s="154" t="str">
        <f t="shared" si="7"/>
        <v/>
      </c>
      <c r="F36" s="154" t="str">
        <f t="shared" si="7"/>
        <v/>
      </c>
      <c r="G36" s="154" t="str">
        <f t="shared" si="7"/>
        <v/>
      </c>
      <c r="H36" s="154" t="str">
        <f t="shared" si="7"/>
        <v/>
      </c>
      <c r="I36" s="154" t="str">
        <f t="shared" si="7"/>
        <v/>
      </c>
      <c r="J36" s="154" t="str">
        <f t="shared" si="7"/>
        <v/>
      </c>
      <c r="K36" s="226">
        <f t="shared" si="7"/>
        <v>2.6261261542125315E-3</v>
      </c>
      <c r="L36" s="226">
        <f t="shared" si="7"/>
        <v>1.1243968928161246E-2</v>
      </c>
      <c r="M36" s="226">
        <f t="shared" si="7"/>
        <v>2.6745529514949982E-2</v>
      </c>
      <c r="N36" s="226">
        <f t="shared" si="7"/>
        <v>4.6653497524509577E-2</v>
      </c>
      <c r="O36" s="226">
        <f t="shared" si="7"/>
        <v>6.658356676226293E-2</v>
      </c>
      <c r="P36" s="226">
        <f t="shared" si="7"/>
        <v>8.2357283715380453E-2</v>
      </c>
      <c r="Q36" s="226">
        <f t="shared" si="7"/>
        <v>9.1419833789852828E-2</v>
      </c>
      <c r="R36" s="127"/>
      <c r="S36" s="128"/>
    </row>
    <row r="37" spans="1:19" ht="13.5" customHeight="1">
      <c r="A37" s="169"/>
      <c r="B37" s="151">
        <v>7</v>
      </c>
      <c r="C37" s="226"/>
      <c r="D37" s="154" t="str">
        <f t="shared" ref="D37:Q37" si="8">IF($B37=0,$B$8*C37/(1+C18/100),IF($B37=D$29,$B$7*C38/(1+C19/100),IF(AND(0&lt;$B37,$B37&lt;D$29),$B$7*C38/(1+C19/100)+$B$8*C37/(1+C18/100),"")))</f>
        <v/>
      </c>
      <c r="E37" s="154" t="str">
        <f t="shared" si="8"/>
        <v/>
      </c>
      <c r="F37" s="154" t="str">
        <f t="shared" si="8"/>
        <v/>
      </c>
      <c r="G37" s="154" t="str">
        <f t="shared" si="8"/>
        <v/>
      </c>
      <c r="H37" s="154" t="str">
        <f t="shared" si="8"/>
        <v/>
      </c>
      <c r="I37" s="154" t="str">
        <f t="shared" si="8"/>
        <v/>
      </c>
      <c r="J37" s="226">
        <f t="shared" si="8"/>
        <v>5.5242191087347282E-3</v>
      </c>
      <c r="K37" s="226">
        <f t="shared" si="8"/>
        <v>2.1026907187261301E-2</v>
      </c>
      <c r="L37" s="226">
        <f t="shared" si="8"/>
        <v>4.5019683896583396E-2</v>
      </c>
      <c r="M37" s="226">
        <f t="shared" si="8"/>
        <v>7.1399592186283084E-2</v>
      </c>
      <c r="N37" s="226">
        <f t="shared" si="8"/>
        <v>9.3420671479338024E-2</v>
      </c>
      <c r="O37" s="226">
        <f t="shared" si="8"/>
        <v>0.10667651039334461</v>
      </c>
      <c r="P37" s="226">
        <f t="shared" si="8"/>
        <v>0.10997032073498857</v>
      </c>
      <c r="Q37" s="226">
        <f t="shared" si="8"/>
        <v>0.10464538771507492</v>
      </c>
      <c r="R37" s="127"/>
      <c r="S37" s="128"/>
    </row>
    <row r="38" spans="1:19" ht="13.5" customHeight="1">
      <c r="A38" s="169"/>
      <c r="B38" s="151">
        <v>6</v>
      </c>
      <c r="C38" s="226"/>
      <c r="D38" s="154" t="str">
        <f t="shared" ref="D38:Q38" si="9">IF($B38=0,$B$8*C38/(1+C19/100),IF($B38=D$29,$B$7*C39/(1+C20/100),IF(AND(0&lt;$B38,$B38&lt;D$29),$B$7*C39/(1+C20/100)+$B$8*C38/(1+C19/100),"")))</f>
        <v/>
      </c>
      <c r="E38" s="154" t="str">
        <f t="shared" si="9"/>
        <v/>
      </c>
      <c r="F38" s="154" t="str">
        <f t="shared" si="9"/>
        <v/>
      </c>
      <c r="G38" s="154" t="str">
        <f t="shared" si="9"/>
        <v/>
      </c>
      <c r="H38" s="154" t="str">
        <f t="shared" si="9"/>
        <v/>
      </c>
      <c r="I38" s="226">
        <f t="shared" si="9"/>
        <v>1.1617683880184292E-2</v>
      </c>
      <c r="J38" s="226">
        <f t="shared" si="9"/>
        <v>3.8697678890476643E-2</v>
      </c>
      <c r="K38" s="226">
        <f t="shared" si="9"/>
        <v>7.3656697380281133E-2</v>
      </c>
      <c r="L38" s="226">
        <f t="shared" si="9"/>
        <v>0.10514795814825528</v>
      </c>
      <c r="M38" s="226">
        <f t="shared" si="9"/>
        <v>0.12508585797869365</v>
      </c>
      <c r="N38" s="226">
        <f t="shared" si="9"/>
        <v>0.13094781759343307</v>
      </c>
      <c r="O38" s="226">
        <f t="shared" si="9"/>
        <v>0.12462226643740187</v>
      </c>
      <c r="P38" s="226">
        <f t="shared" si="9"/>
        <v>0.11013068869468685</v>
      </c>
      <c r="Q38" s="226">
        <f t="shared" si="9"/>
        <v>9.1709391932007112E-2</v>
      </c>
      <c r="R38" s="127"/>
      <c r="S38" s="128"/>
    </row>
    <row r="39" spans="1:19" ht="13.5" customHeight="1">
      <c r="A39" s="169"/>
      <c r="B39" s="151">
        <v>5</v>
      </c>
      <c r="C39" s="226"/>
      <c r="D39" s="154" t="str">
        <f t="shared" ref="D39:Q39" si="10">IF($B39=0,$B$8*C39/(1+C20/100),IF($B39=D$29,$B$7*C40/(1+C21/100),IF(AND(0&lt;$B39,$B39&lt;D$29),$B$7*C40/(1+C21/100)+$B$8*C39/(1+C20/100),"")))</f>
        <v/>
      </c>
      <c r="E39" s="154" t="str">
        <f t="shared" si="10"/>
        <v/>
      </c>
      <c r="F39" s="154" t="str">
        <f t="shared" si="10"/>
        <v/>
      </c>
      <c r="G39" s="154" t="str">
        <f t="shared" si="10"/>
        <v/>
      </c>
      <c r="H39" s="226">
        <f t="shared" si="10"/>
        <v>2.4426546455151174E-2</v>
      </c>
      <c r="I39" s="226">
        <f t="shared" si="10"/>
        <v>6.9748244554916738E-2</v>
      </c>
      <c r="J39" s="226">
        <f t="shared" si="10"/>
        <v>0.11617730534738976</v>
      </c>
      <c r="K39" s="226">
        <f t="shared" si="10"/>
        <v>0.14743819824640655</v>
      </c>
      <c r="L39" s="226">
        <f t="shared" si="10"/>
        <v>0.15787469597682913</v>
      </c>
      <c r="M39" s="226">
        <f t="shared" si="10"/>
        <v>0.15026662337413998</v>
      </c>
      <c r="N39" s="226">
        <f t="shared" si="10"/>
        <v>0.13110642566591335</v>
      </c>
      <c r="O39" s="226">
        <f t="shared" si="10"/>
        <v>0.10696143212305892</v>
      </c>
      <c r="P39" s="226">
        <f t="shared" si="10"/>
        <v>8.2718111483837453E-2</v>
      </c>
      <c r="Q39" s="226">
        <f t="shared" si="10"/>
        <v>6.1235911044431386E-2</v>
      </c>
      <c r="R39" s="127"/>
      <c r="S39" s="128"/>
    </row>
    <row r="40" spans="1:19" ht="13.5" customHeight="1">
      <c r="A40" s="169"/>
      <c r="B40" s="151">
        <v>4</v>
      </c>
      <c r="C40" s="226"/>
      <c r="D40" s="154" t="str">
        <f t="shared" ref="D40:Q40" si="11">IF($B40=0,$B$8*C40/(1+C21/100),IF($B40=D$29,$B$7*C41/(1+C22/100),IF(AND(0&lt;$B40,$B40&lt;D$29),$B$7*C41/(1+C22/100)+$B$8*C40/(1+C21/100),"")))</f>
        <v/>
      </c>
      <c r="E40" s="154" t="str">
        <f t="shared" si="11"/>
        <v/>
      </c>
      <c r="F40" s="154" t="str">
        <f t="shared" si="11"/>
        <v/>
      </c>
      <c r="G40" s="226">
        <f t="shared" si="11"/>
        <v>5.1345092452879451E-2</v>
      </c>
      <c r="H40" s="226">
        <f t="shared" si="11"/>
        <v>0.12219160893915176</v>
      </c>
      <c r="I40" s="226">
        <f t="shared" si="11"/>
        <v>0.17447575457864048</v>
      </c>
      <c r="J40" s="226">
        <f t="shared" si="11"/>
        <v>0.19376901255037454</v>
      </c>
      <c r="K40" s="226">
        <f t="shared" si="11"/>
        <v>0.18445345128853702</v>
      </c>
      <c r="L40" s="226">
        <f t="shared" si="11"/>
        <v>0.15802717013295059</v>
      </c>
      <c r="M40" s="226">
        <f t="shared" si="11"/>
        <v>0.12535827094484331</v>
      </c>
      <c r="N40" s="226">
        <f t="shared" si="11"/>
        <v>9.376054594428225E-2</v>
      </c>
      <c r="O40" s="226">
        <f t="shared" si="11"/>
        <v>6.693971883922932E-2</v>
      </c>
      <c r="P40" s="226">
        <f t="shared" si="11"/>
        <v>4.6021125167824833E-2</v>
      </c>
      <c r="Q40" s="226">
        <f t="shared" si="11"/>
        <v>3.0666045963913629E-2</v>
      </c>
      <c r="R40" s="127"/>
      <c r="S40" s="128"/>
    </row>
    <row r="41" spans="1:19" ht="13.5" customHeight="1">
      <c r="A41" s="169"/>
      <c r="B41" s="151">
        <v>3</v>
      </c>
      <c r="C41" s="226"/>
      <c r="D41" s="154" t="str">
        <f t="shared" ref="D41:Q41" si="12">IF($B41=0,$B$8*C41/(1+C22/100),IF($B41=D$29,$B$7*C42/(1+C23/100),IF(AND(0&lt;$B41,$B41&lt;D$29),$B$7*C42/(1+C23/100)+$B$8*C41/(1+C22/100),"")))</f>
        <v/>
      </c>
      <c r="E41" s="154" t="str">
        <f t="shared" si="12"/>
        <v/>
      </c>
      <c r="F41" s="226">
        <f t="shared" si="12"/>
        <v>0.1079022923210409</v>
      </c>
      <c r="G41" s="226">
        <f t="shared" si="12"/>
        <v>0.20545438418704931</v>
      </c>
      <c r="H41" s="226">
        <f t="shared" si="12"/>
        <v>0.2445007404415267</v>
      </c>
      <c r="I41" s="226">
        <f t="shared" si="12"/>
        <v>0.23277425078050717</v>
      </c>
      <c r="J41" s="226">
        <f t="shared" si="12"/>
        <v>0.19390890573217692</v>
      </c>
      <c r="K41" s="226">
        <f t="shared" si="12"/>
        <v>0.14768708337745132</v>
      </c>
      <c r="L41" s="226">
        <f t="shared" si="12"/>
        <v>0.10545290661621562</v>
      </c>
      <c r="M41" s="226">
        <f t="shared" si="12"/>
        <v>7.1710921428434299E-2</v>
      </c>
      <c r="N41" s="226">
        <f t="shared" si="12"/>
        <v>4.6936726285147515E-2</v>
      </c>
      <c r="O41" s="226">
        <f t="shared" si="12"/>
        <v>2.9790399864959381E-2</v>
      </c>
      <c r="P41" s="226">
        <f t="shared" si="12"/>
        <v>1.8435057298079274E-2</v>
      </c>
      <c r="Q41" s="226">
        <f t="shared" si="12"/>
        <v>1.1168752199840547E-2</v>
      </c>
      <c r="R41" s="127"/>
      <c r="S41" s="128"/>
    </row>
    <row r="42" spans="1:19" ht="13.5" customHeight="1">
      <c r="A42" s="169"/>
      <c r="B42" s="151">
        <v>2</v>
      </c>
      <c r="C42" s="226"/>
      <c r="D42" s="154" t="str">
        <f t="shared" ref="D42:Q42" si="13">IF($B42=0,$B$8*C42/(1+C23/100),IF($B42=D$29,$B$7*C43/(1+C24/100),IF(AND(0&lt;$B42,$B42&lt;D$29),$B$7*C43/(1+C24/100)+$B$8*C42/(1+C23/100),"")))</f>
        <v/>
      </c>
      <c r="E42" s="226">
        <f t="shared" si="13"/>
        <v>0.22670325748084499</v>
      </c>
      <c r="F42" s="226">
        <f t="shared" si="13"/>
        <v>0.32378439505487183</v>
      </c>
      <c r="G42" s="226">
        <f t="shared" si="13"/>
        <v>0.308292395518873</v>
      </c>
      <c r="H42" s="226">
        <f t="shared" si="13"/>
        <v>0.24461803258836437</v>
      </c>
      <c r="I42" s="226">
        <f t="shared" si="13"/>
        <v>0.17468541221628692</v>
      </c>
      <c r="J42" s="226">
        <f t="shared" si="13"/>
        <v>0.11642911329445599</v>
      </c>
      <c r="K42" s="226">
        <f t="shared" si="13"/>
        <v>7.3905582775516704E-2</v>
      </c>
      <c r="L42" s="226">
        <f t="shared" si="13"/>
        <v>4.523750445328973E-2</v>
      </c>
      <c r="M42" s="226">
        <f t="shared" si="13"/>
        <v>2.6920652343009541E-2</v>
      </c>
      <c r="N42" s="226">
        <f t="shared" si="13"/>
        <v>1.566436113513504E-2</v>
      </c>
      <c r="O42" s="226">
        <f t="shared" si="13"/>
        <v>8.9489250147207367E-3</v>
      </c>
      <c r="P42" s="226">
        <f t="shared" si="13"/>
        <v>5.034988422452126E-3</v>
      </c>
      <c r="Q42" s="226">
        <f t="shared" si="13"/>
        <v>2.7965475631248258E-3</v>
      </c>
      <c r="R42" s="127"/>
      <c r="S42" s="128"/>
    </row>
    <row r="43" spans="1:19" ht="13.5" customHeight="1">
      <c r="A43" s="169"/>
      <c r="B43" s="151">
        <v>1</v>
      </c>
      <c r="C43" s="226"/>
      <c r="D43" s="226">
        <f t="shared" ref="D43:Q43" si="14">IF($B43=0,$B$8*C43/(1+C24/100),IF($B43=D$29,$B$7*C44/(1+C25/100),IF(AND(0&lt;$B43,$B43&lt;D$29),$B$7*C44/(1+C25/100)+$B$8*C43/(1+C24/100),"")))</f>
        <v>0.47619047619047616</v>
      </c>
      <c r="E43" s="226">
        <f t="shared" si="14"/>
        <v>0.45346062709535745</v>
      </c>
      <c r="F43" s="226">
        <f t="shared" si="14"/>
        <v>0.32386180255026542</v>
      </c>
      <c r="G43" s="226">
        <f t="shared" si="14"/>
        <v>0.20560200845919577</v>
      </c>
      <c r="H43" s="226">
        <f t="shared" si="14"/>
        <v>0.12236754733297758</v>
      </c>
      <c r="I43" s="226">
        <f t="shared" si="14"/>
        <v>6.9915970912135056E-2</v>
      </c>
      <c r="J43" s="226">
        <f t="shared" si="14"/>
        <v>3.8837572438647321E-2</v>
      </c>
      <c r="K43" s="226">
        <f t="shared" si="14"/>
        <v>2.1133572545352787E-2</v>
      </c>
      <c r="L43" s="226">
        <f t="shared" si="14"/>
        <v>1.1320206239790267E-2</v>
      </c>
      <c r="M43" s="226">
        <f t="shared" si="14"/>
        <v>5.9888126844833238E-3</v>
      </c>
      <c r="N43" s="226">
        <f t="shared" si="14"/>
        <v>3.1366229565556814E-3</v>
      </c>
      <c r="O43" s="226">
        <f t="shared" si="14"/>
        <v>1.6292201829520368E-3</v>
      </c>
      <c r="P43" s="226">
        <f t="shared" si="14"/>
        <v>8.4037049051909974E-4</v>
      </c>
      <c r="Q43" s="226">
        <f t="shared" si="14"/>
        <v>4.3090782958000561E-4</v>
      </c>
      <c r="R43" s="127"/>
      <c r="S43" s="128"/>
    </row>
    <row r="44" spans="1:19" ht="13.5" customHeight="1">
      <c r="A44" s="169"/>
      <c r="B44" s="151">
        <v>0</v>
      </c>
      <c r="C44" s="226">
        <v>1</v>
      </c>
      <c r="D44" s="227">
        <f t="shared" ref="D44:Q44" si="15">IF($B44=0,$B$8*C44/(1+C25/100),IF($B44=D$29,$B$7*C45/(1+C26/100),IF(AND(0&lt;$B44,$B44&lt;D$29),$B$7*C45/(1+C26/100)+$B$8*C44/(1+C25/100),"")))</f>
        <v>0.47619047619047616</v>
      </c>
      <c r="E44" s="226">
        <f t="shared" si="15"/>
        <v>0.22675736961451246</v>
      </c>
      <c r="F44" s="226">
        <f t="shared" si="15"/>
        <v>0.1079796998164345</v>
      </c>
      <c r="G44" s="226">
        <f t="shared" si="15"/>
        <v>5.1418904674492616E-2</v>
      </c>
      <c r="H44" s="226">
        <f t="shared" si="15"/>
        <v>2.4485192702139339E-2</v>
      </c>
      <c r="I44" s="226">
        <f t="shared" si="15"/>
        <v>1.1659615572447303E-2</v>
      </c>
      <c r="J44" s="226">
        <f t="shared" si="15"/>
        <v>5.5521978916415722E-3</v>
      </c>
      <c r="K44" s="226">
        <f t="shared" si="15"/>
        <v>2.6439037579245581E-3</v>
      </c>
      <c r="L44" s="226">
        <f t="shared" si="15"/>
        <v>1.2590017894878848E-3</v>
      </c>
      <c r="M44" s="226">
        <f t="shared" si="15"/>
        <v>5.9952466166089755E-4</v>
      </c>
      <c r="N44" s="226">
        <f t="shared" si="15"/>
        <v>2.8548793412423691E-4</v>
      </c>
      <c r="O44" s="226">
        <f t="shared" si="15"/>
        <v>1.3594663529725565E-4</v>
      </c>
      <c r="P44" s="226">
        <f t="shared" si="15"/>
        <v>6.4736492998693164E-5</v>
      </c>
      <c r="Q44" s="226">
        <f t="shared" si="15"/>
        <v>3.0826901427949123E-5</v>
      </c>
      <c r="R44" s="127"/>
      <c r="S44" s="128"/>
    </row>
    <row r="45" spans="1:19" ht="13.5" customHeight="1">
      <c r="A45" s="169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8"/>
    </row>
    <row r="46" spans="1:19" ht="13.5" customHeight="1">
      <c r="A46" s="17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27"/>
      <c r="S46" s="128"/>
    </row>
    <row r="47" spans="1:19" ht="13.5" customHeight="1">
      <c r="A47" s="311" t="s">
        <v>44</v>
      </c>
      <c r="B47" s="312"/>
      <c r="C47" s="313"/>
      <c r="D47" s="228">
        <f t="shared" ref="D47:Q47" si="16">SUM(D30:D44)</f>
        <v>0.95238095238095233</v>
      </c>
      <c r="E47" s="229">
        <f t="shared" si="16"/>
        <v>0.9069212541907149</v>
      </c>
      <c r="F47" s="229">
        <f t="shared" si="16"/>
        <v>0.8635281897426127</v>
      </c>
      <c r="G47" s="229">
        <f t="shared" si="16"/>
        <v>0.8221127852924901</v>
      </c>
      <c r="H47" s="229">
        <f t="shared" si="16"/>
        <v>0.78258966845931099</v>
      </c>
      <c r="I47" s="229">
        <f t="shared" si="16"/>
        <v>0.74487693249511799</v>
      </c>
      <c r="J47" s="229">
        <f t="shared" si="16"/>
        <v>0.7088960052538974</v>
      </c>
      <c r="K47" s="229">
        <f t="shared" si="16"/>
        <v>0.67457152271294385</v>
      </c>
      <c r="L47" s="229">
        <f t="shared" si="16"/>
        <v>0.64183120690428952</v>
      </c>
      <c r="M47" s="229">
        <f t="shared" si="16"/>
        <v>0.61060574811764257</v>
      </c>
      <c r="N47" s="229">
        <f t="shared" si="16"/>
        <v>0.58082869124007031</v>
      </c>
      <c r="O47" s="229">
        <f t="shared" si="16"/>
        <v>0.55243632610137328</v>
      </c>
      <c r="P47" s="229">
        <f t="shared" si="16"/>
        <v>0.52536758169771991</v>
      </c>
      <c r="Q47" s="230">
        <f t="shared" si="16"/>
        <v>0.49956392416965845</v>
      </c>
      <c r="R47" s="126"/>
      <c r="S47" s="128"/>
    </row>
    <row r="48" spans="1:19" ht="13.5" customHeight="1">
      <c r="A48" s="311" t="s">
        <v>45</v>
      </c>
      <c r="B48" s="312"/>
      <c r="C48" s="313"/>
      <c r="D48" s="231">
        <f t="shared" ref="D48:Q48" si="17">100*((1/D47)^(1/D29)-1)</f>
        <v>5.0000000000000044</v>
      </c>
      <c r="E48" s="232">
        <f t="shared" si="17"/>
        <v>5.006264716495834</v>
      </c>
      <c r="F48" s="232">
        <f t="shared" si="17"/>
        <v>5.0125392715468786</v>
      </c>
      <c r="G48" s="232">
        <f t="shared" si="17"/>
        <v>5.0188236793180074</v>
      </c>
      <c r="H48" s="232">
        <f t="shared" si="17"/>
        <v>5.0251179539794188</v>
      </c>
      <c r="I48" s="232">
        <f t="shared" si="17"/>
        <v>5.0314221097065515</v>
      </c>
      <c r="J48" s="232">
        <f t="shared" si="17"/>
        <v>5.0377361606800175</v>
      </c>
      <c r="K48" s="232">
        <f t="shared" si="17"/>
        <v>5.044060121085403</v>
      </c>
      <c r="L48" s="232">
        <f t="shared" si="17"/>
        <v>5.0503940051133345</v>
      </c>
      <c r="M48" s="232">
        <f t="shared" si="17"/>
        <v>5.0567378269592567</v>
      </c>
      <c r="N48" s="232">
        <f t="shared" si="17"/>
        <v>5.0630916008234106</v>
      </c>
      <c r="O48" s="232">
        <f t="shared" si="17"/>
        <v>5.069455340910678</v>
      </c>
      <c r="P48" s="232">
        <f t="shared" si="17"/>
        <v>5.0758290614305368</v>
      </c>
      <c r="Q48" s="233">
        <f t="shared" si="17"/>
        <v>5.0822127765969949</v>
      </c>
      <c r="R48" s="126"/>
      <c r="S48" s="128"/>
    </row>
    <row r="49" spans="1:19" ht="13.5" customHeight="1">
      <c r="A49" s="209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127"/>
      <c r="S49" s="128"/>
    </row>
    <row r="50" spans="1:19" ht="13.5" customHeight="1">
      <c r="A50" s="311" t="s">
        <v>46</v>
      </c>
      <c r="B50" s="312"/>
      <c r="C50" s="313"/>
      <c r="D50" s="234">
        <f t="shared" ref="D50:Q50" si="18">(D48-C4)^2</f>
        <v>5.2899999999999787</v>
      </c>
      <c r="E50" s="235">
        <f t="shared" si="18"/>
        <v>6.8316121322346035</v>
      </c>
      <c r="F50" s="235">
        <f t="shared" si="18"/>
        <v>9.532413749740277</v>
      </c>
      <c r="G50" s="235">
        <f t="shared" si="18"/>
        <v>11.772970943608811</v>
      </c>
      <c r="H50" s="235">
        <f t="shared" si="18"/>
        <v>17.429640098184986</v>
      </c>
      <c r="I50" s="235">
        <f t="shared" si="18"/>
        <v>21.238990170901619</v>
      </c>
      <c r="J50" s="235">
        <f t="shared" si="18"/>
        <v>25.829405732459481</v>
      </c>
      <c r="K50" s="235">
        <f t="shared" si="18"/>
        <v>29.224185974439159</v>
      </c>
      <c r="L50" s="235">
        <f t="shared" si="18"/>
        <v>32.485508496948015</v>
      </c>
      <c r="M50" s="235">
        <f t="shared" si="18"/>
        <v>37.985800613634915</v>
      </c>
      <c r="N50" s="235">
        <f t="shared" si="18"/>
        <v>42.079980579307794</v>
      </c>
      <c r="O50" s="235">
        <f t="shared" si="18"/>
        <v>46.929962126177237</v>
      </c>
      <c r="P50" s="235">
        <f t="shared" si="18"/>
        <v>50.753811561957697</v>
      </c>
      <c r="Q50" s="236">
        <f t="shared" si="18"/>
        <v>52.385563891255785</v>
      </c>
      <c r="R50" s="126"/>
      <c r="S50" s="128"/>
    </row>
    <row r="51" spans="1:19" ht="13.5" customHeight="1">
      <c r="A51" s="311" t="s">
        <v>47</v>
      </c>
      <c r="B51" s="312"/>
      <c r="C51" s="313"/>
      <c r="D51" s="237">
        <f>SUM(D50:Q50)</f>
        <v>389.76984607085041</v>
      </c>
      <c r="E51" s="145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27"/>
      <c r="S51" s="128"/>
    </row>
    <row r="52" spans="1:19" ht="14.1" customHeight="1">
      <c r="A52" s="135"/>
      <c r="B52" s="136"/>
      <c r="C52" s="136"/>
      <c r="D52" s="13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8"/>
    </row>
    <row r="53" spans="1:19" ht="13.5" customHeight="1">
      <c r="A53" s="169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8"/>
    </row>
    <row r="54" spans="1:19" ht="13.5" customHeight="1">
      <c r="A54" s="169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8"/>
    </row>
    <row r="55" spans="1:19" ht="13.5" customHeight="1">
      <c r="A55" s="170"/>
      <c r="B55" s="140"/>
      <c r="C55" s="140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8"/>
    </row>
    <row r="56" spans="1:19" ht="13.5" customHeight="1">
      <c r="A56" s="308" t="s">
        <v>48</v>
      </c>
      <c r="B56" s="309"/>
      <c r="C56" s="310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8"/>
    </row>
    <row r="57" spans="1:19" ht="14.1" customHeight="1">
      <c r="A57" s="135"/>
      <c r="B57" s="136"/>
      <c r="C57" s="150">
        <v>0</v>
      </c>
      <c r="D57" s="151">
        <v>1</v>
      </c>
      <c r="E57" s="151">
        <v>2</v>
      </c>
      <c r="F57" s="151">
        <v>3</v>
      </c>
      <c r="G57" s="151">
        <v>4</v>
      </c>
      <c r="H57" s="151">
        <v>5</v>
      </c>
      <c r="I57" s="151">
        <v>6</v>
      </c>
      <c r="J57" s="151">
        <v>7</v>
      </c>
      <c r="K57" s="151">
        <v>8</v>
      </c>
      <c r="L57" s="151">
        <v>9</v>
      </c>
      <c r="M57" s="127"/>
      <c r="N57" s="127"/>
      <c r="O57" s="127"/>
      <c r="P57" s="127"/>
      <c r="Q57" s="127"/>
      <c r="R57" s="127"/>
      <c r="S57" s="128"/>
    </row>
    <row r="58" spans="1:19" ht="13.5" customHeight="1">
      <c r="A58" s="169"/>
      <c r="B58" s="151">
        <v>9</v>
      </c>
      <c r="C58" s="238" t="str">
        <f t="shared" ref="C58:D67" si="19">IF($B58&lt;=C$57,($B$7*D57+$B$8*D58)/(1+C16/100),"")</f>
        <v/>
      </c>
      <c r="D58" s="238" t="str">
        <f t="shared" si="19"/>
        <v/>
      </c>
      <c r="E58" s="238" t="str">
        <f t="shared" ref="E58:E67" si="20">IF($B58&lt;=E$57,MAX((E16/100-$C$70)/(1+E16/100)+($B$7*F57+$B$8*F58)/(1+E16/100)-$C$73,0),"")</f>
        <v/>
      </c>
      <c r="F58" s="154" t="str">
        <f t="shared" ref="F58:K67" si="21">IF($B58&lt;=F$57,(F16/100-$C$70)/(1+F16/100)+($B$7*G57+$B$8*G58)/(1+F16/100),"")</f>
        <v/>
      </c>
      <c r="G58" s="154" t="str">
        <f t="shared" si="21"/>
        <v/>
      </c>
      <c r="H58" s="154" t="str">
        <f t="shared" si="21"/>
        <v/>
      </c>
      <c r="I58" s="154" t="str">
        <f t="shared" si="21"/>
        <v/>
      </c>
      <c r="J58" s="154" t="str">
        <f t="shared" si="21"/>
        <v/>
      </c>
      <c r="K58" s="154" t="str">
        <f t="shared" si="21"/>
        <v/>
      </c>
      <c r="L58" s="182">
        <f t="shared" ref="L58:L67" si="22">IF($B58&lt;=L$57,(L16/100-$C$70)/(1+L16/100),"")</f>
        <v>-6.1007813381125695E-2</v>
      </c>
      <c r="M58" s="158"/>
      <c r="N58" s="158"/>
      <c r="O58" s="158"/>
      <c r="P58" s="158"/>
      <c r="Q58" s="127"/>
      <c r="R58" s="127"/>
      <c r="S58" s="128"/>
    </row>
    <row r="59" spans="1:19" ht="13.5" customHeight="1">
      <c r="A59" s="169"/>
      <c r="B59" s="151">
        <v>8</v>
      </c>
      <c r="C59" s="238" t="str">
        <f t="shared" si="19"/>
        <v/>
      </c>
      <c r="D59" s="238" t="str">
        <f t="shared" si="19"/>
        <v/>
      </c>
      <c r="E59" s="238" t="str">
        <f t="shared" si="20"/>
        <v/>
      </c>
      <c r="F59" s="154" t="str">
        <f t="shared" si="21"/>
        <v/>
      </c>
      <c r="G59" s="154" t="str">
        <f t="shared" si="21"/>
        <v/>
      </c>
      <c r="H59" s="154" t="str">
        <f t="shared" si="21"/>
        <v/>
      </c>
      <c r="I59" s="154" t="str">
        <f t="shared" si="21"/>
        <v/>
      </c>
      <c r="J59" s="154" t="str">
        <f t="shared" si="21"/>
        <v/>
      </c>
      <c r="K59" s="182">
        <f t="shared" si="21"/>
        <v>-0.11938590663996712</v>
      </c>
      <c r="L59" s="182">
        <f t="shared" si="22"/>
        <v>-6.1270891109807775E-2</v>
      </c>
      <c r="M59" s="158"/>
      <c r="N59" s="158"/>
      <c r="O59" s="158"/>
      <c r="P59" s="158"/>
      <c r="Q59" s="127"/>
      <c r="R59" s="127"/>
      <c r="S59" s="128"/>
    </row>
    <row r="60" spans="1:19" ht="13.5" customHeight="1">
      <c r="A60" s="169"/>
      <c r="B60" s="151">
        <v>7</v>
      </c>
      <c r="C60" s="238" t="str">
        <f t="shared" si="19"/>
        <v/>
      </c>
      <c r="D60" s="238" t="str">
        <f t="shared" si="19"/>
        <v/>
      </c>
      <c r="E60" s="238" t="str">
        <f t="shared" si="20"/>
        <v/>
      </c>
      <c r="F60" s="154" t="str">
        <f t="shared" si="21"/>
        <v/>
      </c>
      <c r="G60" s="154" t="str">
        <f t="shared" si="21"/>
        <v/>
      </c>
      <c r="H60" s="154" t="str">
        <f t="shared" si="21"/>
        <v/>
      </c>
      <c r="I60" s="154" t="str">
        <f t="shared" si="21"/>
        <v/>
      </c>
      <c r="J60" s="182">
        <f t="shared" si="21"/>
        <v>-0.17529107663871923</v>
      </c>
      <c r="K60" s="182">
        <f t="shared" si="21"/>
        <v>-0.11991170689180998</v>
      </c>
      <c r="L60" s="182">
        <f t="shared" si="22"/>
        <v>-6.1532786251070684E-2</v>
      </c>
      <c r="M60" s="158"/>
      <c r="N60" s="158"/>
      <c r="O60" s="158"/>
      <c r="P60" s="158"/>
      <c r="Q60" s="127"/>
      <c r="R60" s="127"/>
      <c r="S60" s="128"/>
    </row>
    <row r="61" spans="1:19" ht="13.5" customHeight="1">
      <c r="A61" s="169"/>
      <c r="B61" s="151">
        <v>6</v>
      </c>
      <c r="C61" s="238" t="str">
        <f t="shared" si="19"/>
        <v/>
      </c>
      <c r="D61" s="238" t="str">
        <f t="shared" si="19"/>
        <v/>
      </c>
      <c r="E61" s="238" t="str">
        <f t="shared" si="20"/>
        <v/>
      </c>
      <c r="F61" s="154" t="str">
        <f t="shared" si="21"/>
        <v/>
      </c>
      <c r="G61" s="154" t="str">
        <f t="shared" si="21"/>
        <v/>
      </c>
      <c r="H61" s="154" t="str">
        <f t="shared" si="21"/>
        <v/>
      </c>
      <c r="I61" s="182">
        <f t="shared" si="21"/>
        <v>-0.22887014958644189</v>
      </c>
      <c r="J61" s="182">
        <f t="shared" si="21"/>
        <v>-0.17607870426231312</v>
      </c>
      <c r="K61" s="182">
        <f t="shared" si="21"/>
        <v>-0.120435264942144</v>
      </c>
      <c r="L61" s="182">
        <f t="shared" si="22"/>
        <v>-6.1793503509321522E-2</v>
      </c>
      <c r="M61" s="158"/>
      <c r="N61" s="158"/>
      <c r="O61" s="158"/>
      <c r="P61" s="158"/>
      <c r="Q61" s="127"/>
      <c r="R61" s="127"/>
      <c r="S61" s="128"/>
    </row>
    <row r="62" spans="1:19" ht="13.5" customHeight="1">
      <c r="A62" s="169"/>
      <c r="B62" s="151">
        <v>5</v>
      </c>
      <c r="C62" s="238" t="str">
        <f t="shared" si="19"/>
        <v/>
      </c>
      <c r="D62" s="238" t="str">
        <f t="shared" si="19"/>
        <v/>
      </c>
      <c r="E62" s="238" t="str">
        <f t="shared" si="20"/>
        <v/>
      </c>
      <c r="F62" s="154" t="str">
        <f t="shared" si="21"/>
        <v/>
      </c>
      <c r="G62" s="154" t="str">
        <f t="shared" si="21"/>
        <v/>
      </c>
      <c r="H62" s="182">
        <f t="shared" si="21"/>
        <v>-0.28026066284960949</v>
      </c>
      <c r="I62" s="182">
        <f t="shared" si="21"/>
        <v>-0.22991823769601041</v>
      </c>
      <c r="J62" s="182">
        <f t="shared" si="21"/>
        <v>-0.17686314774155554</v>
      </c>
      <c r="K62" s="182">
        <f t="shared" si="21"/>
        <v>-0.12095658855770626</v>
      </c>
      <c r="L62" s="182">
        <f t="shared" si="22"/>
        <v>-6.205304757606072E-2</v>
      </c>
      <c r="M62" s="158"/>
      <c r="N62" s="158"/>
      <c r="O62" s="158"/>
      <c r="P62" s="158"/>
      <c r="Q62" s="127"/>
      <c r="R62" s="127"/>
      <c r="S62" s="128"/>
    </row>
    <row r="63" spans="1:19" ht="13.5" customHeight="1">
      <c r="A63" s="169"/>
      <c r="B63" s="151">
        <v>4</v>
      </c>
      <c r="C63" s="238" t="str">
        <f t="shared" si="19"/>
        <v/>
      </c>
      <c r="D63" s="238" t="str">
        <f t="shared" si="19"/>
        <v/>
      </c>
      <c r="E63" s="238" t="str">
        <f t="shared" si="20"/>
        <v/>
      </c>
      <c r="F63" s="154" t="str">
        <f t="shared" si="21"/>
        <v/>
      </c>
      <c r="G63" s="182">
        <f t="shared" si="21"/>
        <v>-0.32959149717004693</v>
      </c>
      <c r="H63" s="182">
        <f t="shared" si="21"/>
        <v>-0.28156743420059055</v>
      </c>
      <c r="I63" s="182">
        <f t="shared" si="21"/>
        <v>-0.23096231207577994</v>
      </c>
      <c r="J63" s="182">
        <f t="shared" si="21"/>
        <v>-0.17764441644021881</v>
      </c>
      <c r="K63" s="182">
        <f t="shared" si="21"/>
        <v>-0.12147568549546515</v>
      </c>
      <c r="L63" s="182">
        <f t="shared" si="22"/>
        <v>-6.2311423129859385E-2</v>
      </c>
      <c r="M63" s="158"/>
      <c r="N63" s="158"/>
      <c r="O63" s="158"/>
      <c r="P63" s="158"/>
      <c r="Q63" s="127"/>
      <c r="R63" s="127"/>
      <c r="S63" s="128"/>
    </row>
    <row r="64" spans="1:19" ht="13.5" customHeight="1">
      <c r="A64" s="169"/>
      <c r="B64" s="151">
        <v>3</v>
      </c>
      <c r="C64" s="238" t="str">
        <f t="shared" si="19"/>
        <v/>
      </c>
      <c r="D64" s="238" t="str">
        <f t="shared" si="19"/>
        <v/>
      </c>
      <c r="E64" s="238" t="str">
        <f t="shared" si="20"/>
        <v/>
      </c>
      <c r="F64" s="182">
        <f t="shared" si="21"/>
        <v>-0.37698346310033565</v>
      </c>
      <c r="G64" s="182">
        <f t="shared" si="21"/>
        <v>-0.33115481934591917</v>
      </c>
      <c r="H64" s="182">
        <f t="shared" si="21"/>
        <v>-0.28286946930566992</v>
      </c>
      <c r="I64" s="182">
        <f t="shared" si="21"/>
        <v>-0.23200238238444193</v>
      </c>
      <c r="J64" s="182">
        <f t="shared" si="21"/>
        <v>-0.1784225197282788</v>
      </c>
      <c r="K64" s="182">
        <f t="shared" si="21"/>
        <v>-0.12199256350244751</v>
      </c>
      <c r="L64" s="182">
        <f t="shared" si="22"/>
        <v>-6.2568634836337247E-2</v>
      </c>
      <c r="M64" s="158"/>
      <c r="N64" s="158"/>
      <c r="O64" s="158"/>
      <c r="P64" s="158"/>
      <c r="Q64" s="127"/>
      <c r="R64" s="127"/>
      <c r="S64" s="128"/>
    </row>
    <row r="65" spans="1:19" ht="13.5" customHeight="1">
      <c r="A65" s="169"/>
      <c r="B65" s="151">
        <v>2</v>
      </c>
      <c r="C65" s="238" t="str">
        <f t="shared" si="19"/>
        <v/>
      </c>
      <c r="D65" s="238" t="str">
        <f t="shared" si="19"/>
        <v/>
      </c>
      <c r="E65" s="182">
        <f t="shared" si="20"/>
        <v>0</v>
      </c>
      <c r="F65" s="182">
        <f t="shared" si="21"/>
        <v>-0.3788008980971459</v>
      </c>
      <c r="G65" s="182">
        <f t="shared" si="21"/>
        <v>-0.33271278459825493</v>
      </c>
      <c r="H65" s="182">
        <f t="shared" si="21"/>
        <v>-0.28416677696670739</v>
      </c>
      <c r="I65" s="182">
        <f t="shared" si="21"/>
        <v>-0.23303845831288883</v>
      </c>
      <c r="J65" s="182">
        <f t="shared" si="21"/>
        <v>-0.17919746698151262</v>
      </c>
      <c r="K65" s="182">
        <f t="shared" si="21"/>
        <v>-0.12250723031556809</v>
      </c>
      <c r="L65" s="182">
        <f t="shared" si="22"/>
        <v>-6.2824687348141561E-2</v>
      </c>
      <c r="M65" s="158"/>
      <c r="N65" s="158"/>
      <c r="O65" s="158"/>
      <c r="P65" s="158"/>
      <c r="Q65" s="127"/>
      <c r="R65" s="127"/>
      <c r="S65" s="128"/>
    </row>
    <row r="66" spans="1:19" ht="13.5" customHeight="1">
      <c r="A66" s="169"/>
      <c r="B66" s="151">
        <v>1</v>
      </c>
      <c r="C66" s="238" t="str">
        <f t="shared" si="19"/>
        <v/>
      </c>
      <c r="D66" s="182">
        <f t="shared" si="19"/>
        <v>0</v>
      </c>
      <c r="E66" s="182">
        <f t="shared" si="20"/>
        <v>0</v>
      </c>
      <c r="F66" s="182">
        <f t="shared" si="21"/>
        <v>-0.38061245218351131</v>
      </c>
      <c r="G66" s="182">
        <f t="shared" si="21"/>
        <v>-0.33426539985865072</v>
      </c>
      <c r="H66" s="182">
        <f t="shared" si="21"/>
        <v>-0.28545936605133593</v>
      </c>
      <c r="I66" s="182">
        <f t="shared" si="21"/>
        <v>-0.23407054958354104</v>
      </c>
      <c r="J66" s="182">
        <f t="shared" si="21"/>
        <v>-0.17996926758109955</v>
      </c>
      <c r="K66" s="182">
        <f t="shared" si="21"/>
        <v>-0.12301969366146115</v>
      </c>
      <c r="L66" s="182">
        <f t="shared" si="22"/>
        <v>-6.3079585304926467E-2</v>
      </c>
      <c r="M66" s="158"/>
      <c r="N66" s="158"/>
      <c r="O66" s="158"/>
      <c r="P66" s="158"/>
      <c r="Q66" s="127"/>
      <c r="R66" s="127"/>
      <c r="S66" s="128"/>
    </row>
    <row r="67" spans="1:19" ht="13.5" customHeight="1">
      <c r="A67" s="169"/>
      <c r="B67" s="151">
        <v>0</v>
      </c>
      <c r="C67" s="239">
        <f t="shared" si="19"/>
        <v>0</v>
      </c>
      <c r="D67" s="183">
        <f t="shared" si="19"/>
        <v>0</v>
      </c>
      <c r="E67" s="183">
        <f t="shared" si="20"/>
        <v>0</v>
      </c>
      <c r="F67" s="182">
        <f t="shared" si="21"/>
        <v>-0.3824181295343565</v>
      </c>
      <c r="G67" s="182">
        <f t="shared" si="21"/>
        <v>-0.33581267216349786</v>
      </c>
      <c r="H67" s="182">
        <f t="shared" si="21"/>
        <v>-0.28674724549200953</v>
      </c>
      <c r="I67" s="182">
        <f t="shared" si="21"/>
        <v>-0.23509866594967899</v>
      </c>
      <c r="J67" s="182">
        <f t="shared" si="21"/>
        <v>-0.18073793091322637</v>
      </c>
      <c r="K67" s="183">
        <f t="shared" si="21"/>
        <v>-0.1235299612563142</v>
      </c>
      <c r="L67" s="183">
        <f t="shared" si="22"/>
        <v>-6.3333333333333339E-2</v>
      </c>
      <c r="M67" s="158"/>
      <c r="N67" s="158"/>
      <c r="O67" s="158"/>
      <c r="P67" s="158"/>
      <c r="Q67" s="127"/>
      <c r="R67" s="127"/>
      <c r="S67" s="128"/>
    </row>
    <row r="68" spans="1:19" ht="13.5" customHeight="1">
      <c r="A68" s="169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8"/>
    </row>
    <row r="69" spans="1:19" ht="13.5" customHeight="1">
      <c r="A69" s="169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8"/>
    </row>
    <row r="70" spans="1:19" ht="13.5" customHeight="1">
      <c r="A70" s="240" t="s">
        <v>31</v>
      </c>
      <c r="B70" s="241"/>
      <c r="C70" s="242">
        <v>0.11650000000000001</v>
      </c>
      <c r="D70" s="238" t="s">
        <v>49</v>
      </c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8"/>
    </row>
    <row r="71" spans="1:19" ht="13.5" customHeight="1">
      <c r="A71" s="240" t="s">
        <v>50</v>
      </c>
      <c r="B71" s="127"/>
      <c r="C71" s="243">
        <v>2</v>
      </c>
      <c r="D71" s="238" t="s">
        <v>51</v>
      </c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8"/>
    </row>
    <row r="72" spans="1:19" ht="13.5" customHeight="1">
      <c r="A72" s="240" t="s">
        <v>52</v>
      </c>
      <c r="B72" s="127"/>
      <c r="C72" s="244">
        <v>10</v>
      </c>
      <c r="D72" s="238" t="s">
        <v>53</v>
      </c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8"/>
    </row>
    <row r="73" spans="1:19" ht="13.5" customHeight="1">
      <c r="A73" s="240" t="s">
        <v>54</v>
      </c>
      <c r="B73" s="127"/>
      <c r="C73" s="245">
        <v>0</v>
      </c>
      <c r="D73" s="238" t="s">
        <v>55</v>
      </c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8"/>
    </row>
    <row r="74" spans="1:19" ht="13.5" customHeight="1">
      <c r="A74" s="240" t="s">
        <v>56</v>
      </c>
      <c r="B74" s="127"/>
      <c r="C74" s="244">
        <v>1</v>
      </c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8"/>
    </row>
    <row r="75" spans="1:19" ht="13.5" customHeight="1">
      <c r="A75" s="169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8"/>
    </row>
    <row r="76" spans="1:19" ht="13.5" customHeight="1">
      <c r="A76" s="169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8"/>
    </row>
    <row r="77" spans="1:19" ht="13.5" customHeight="1">
      <c r="A77" s="169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8"/>
    </row>
    <row r="78" spans="1:19" ht="13.5" customHeight="1">
      <c r="A78" s="169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8"/>
    </row>
    <row r="79" spans="1:19" ht="13.5" customHeight="1">
      <c r="A79" s="169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8"/>
    </row>
    <row r="80" spans="1:19" ht="13.5" customHeight="1">
      <c r="A80" s="169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8"/>
    </row>
    <row r="81" spans="1:19" ht="13.5" customHeight="1">
      <c r="A81" s="169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8"/>
    </row>
    <row r="82" spans="1:19" ht="13.5" customHeight="1">
      <c r="A82" s="169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8"/>
    </row>
    <row r="83" spans="1:19" ht="13.5" customHeight="1">
      <c r="A83" s="169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8"/>
    </row>
    <row r="84" spans="1:19" ht="13.5" customHeight="1">
      <c r="A84" s="169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8"/>
    </row>
    <row r="85" spans="1:19" ht="13.5" customHeight="1">
      <c r="A85" s="169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54" t="s">
        <v>7</v>
      </c>
      <c r="P85" s="127"/>
      <c r="Q85" s="127"/>
      <c r="R85" s="127"/>
      <c r="S85" s="128"/>
    </row>
    <row r="86" spans="1:19" ht="13.5" customHeight="1">
      <c r="A86" s="169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8"/>
    </row>
    <row r="87" spans="1:19" ht="13.5" customHeight="1">
      <c r="A87" s="169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246" t="s">
        <v>7</v>
      </c>
    </row>
    <row r="88" spans="1:19" ht="13.5" customHeight="1">
      <c r="A88" s="169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8"/>
    </row>
    <row r="89" spans="1:19" ht="13.5" customHeight="1">
      <c r="A89" s="169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8"/>
    </row>
    <row r="90" spans="1:19" ht="13.5" customHeight="1">
      <c r="A90" s="169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8"/>
    </row>
    <row r="91" spans="1:19" ht="13.5" customHeight="1">
      <c r="A91" s="169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8"/>
    </row>
    <row r="92" spans="1:19" ht="13.5" customHeight="1">
      <c r="A92" s="169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8"/>
    </row>
    <row r="93" spans="1:19" ht="13.5" customHeight="1">
      <c r="A93" s="169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8"/>
    </row>
    <row r="94" spans="1:19" ht="13.5" customHeight="1">
      <c r="A94" s="169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8"/>
    </row>
    <row r="95" spans="1:19" ht="13.5" customHeight="1">
      <c r="A95" s="169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8"/>
    </row>
    <row r="96" spans="1:19" ht="13.5" customHeight="1">
      <c r="A96" s="169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8"/>
    </row>
    <row r="97" spans="1:19" ht="13.5" customHeight="1">
      <c r="A97" s="169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8"/>
    </row>
    <row r="98" spans="1:19" ht="13.5" customHeight="1">
      <c r="A98" s="169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8"/>
    </row>
    <row r="99" spans="1:19" ht="13.5" customHeight="1">
      <c r="A99" s="169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8"/>
    </row>
    <row r="100" spans="1:19" ht="13.5" customHeight="1">
      <c r="A100" s="169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8"/>
    </row>
    <row r="101" spans="1:19" ht="13.5" customHeight="1">
      <c r="A101" s="169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8"/>
    </row>
    <row r="102" spans="1:19" ht="13.5" customHeight="1">
      <c r="A102" s="169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8"/>
    </row>
    <row r="103" spans="1:19" ht="13.5" customHeight="1">
      <c r="A103" s="169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8"/>
    </row>
    <row r="104" spans="1:19" ht="13.5" customHeight="1">
      <c r="A104" s="169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8"/>
    </row>
    <row r="105" spans="1:19" ht="13.5" customHeight="1">
      <c r="A105" s="169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8"/>
    </row>
    <row r="106" spans="1:19" ht="13.5" customHeight="1">
      <c r="A106" s="169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8"/>
    </row>
    <row r="107" spans="1:19" ht="13.5" customHeight="1">
      <c r="A107" s="169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8"/>
    </row>
    <row r="108" spans="1:19" ht="13.5" customHeight="1">
      <c r="A108" s="169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8"/>
    </row>
    <row r="109" spans="1:19" ht="13.5" customHeight="1">
      <c r="A109" s="169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8"/>
    </row>
    <row r="110" spans="1:19" ht="13.5" customHeight="1">
      <c r="A110" s="169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8"/>
    </row>
    <row r="111" spans="1:19" ht="13.5" customHeight="1">
      <c r="A111" s="169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8"/>
    </row>
    <row r="112" spans="1:19" ht="13.5" customHeight="1">
      <c r="A112" s="169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8"/>
    </row>
    <row r="113" spans="1:19" ht="13.5" customHeight="1">
      <c r="A113" s="169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8"/>
    </row>
    <row r="114" spans="1:19" ht="13.5" customHeight="1">
      <c r="A114" s="169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8"/>
    </row>
    <row r="115" spans="1:19" ht="13.5" customHeight="1">
      <c r="A115" s="247"/>
      <c r="B115" s="185"/>
      <c r="C115" s="185"/>
      <c r="D115" s="185"/>
      <c r="E115" s="185"/>
      <c r="F115" s="185"/>
      <c r="G115" s="185"/>
      <c r="H115" s="185"/>
      <c r="I115" s="248" t="s">
        <v>7</v>
      </c>
      <c r="J115" s="185"/>
      <c r="K115" s="185"/>
      <c r="L115" s="185"/>
      <c r="M115" s="185"/>
      <c r="N115" s="185"/>
      <c r="O115" s="185"/>
      <c r="P115" s="185"/>
      <c r="Q115" s="185"/>
      <c r="R115" s="185"/>
      <c r="S115" s="186"/>
    </row>
  </sheetData>
  <mergeCells count="11">
    <mergeCell ref="A56:C56"/>
    <mergeCell ref="A1:H1"/>
    <mergeCell ref="A47:C47"/>
    <mergeCell ref="A3:B3"/>
    <mergeCell ref="A50:C50"/>
    <mergeCell ref="A28:B28"/>
    <mergeCell ref="A51:C51"/>
    <mergeCell ref="A10:B10"/>
    <mergeCell ref="A5:B5"/>
    <mergeCell ref="A48:C48"/>
    <mergeCell ref="A4:B4"/>
  </mergeCells>
  <pageMargins left="0.53" right="0.38" top="0.63" bottom="5.31" header="0.5" footer="0.5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15"/>
  <sheetViews>
    <sheetView showGridLines="0" workbookViewId="0"/>
  </sheetViews>
  <sheetFormatPr defaultColWidth="8.83203125" defaultRowHeight="12.75" customHeight="1"/>
  <cols>
    <col min="1" max="1" width="10.6640625" style="249" customWidth="1"/>
    <col min="2" max="2" width="8.83203125" style="249" customWidth="1"/>
    <col min="3" max="3" width="10.6640625" style="249" customWidth="1"/>
    <col min="4" max="4" width="12.6640625" style="249" customWidth="1"/>
    <col min="5" max="256" width="8.83203125" style="249" customWidth="1"/>
  </cols>
  <sheetData>
    <row r="1" spans="1:19" ht="13.5" customHeight="1">
      <c r="A1" s="311" t="s">
        <v>38</v>
      </c>
      <c r="B1" s="312"/>
      <c r="C1" s="312"/>
      <c r="D1" s="312"/>
      <c r="E1" s="312"/>
      <c r="F1" s="312"/>
      <c r="G1" s="312"/>
      <c r="H1" s="313"/>
      <c r="I1" s="120"/>
      <c r="J1" s="121"/>
      <c r="K1" s="121"/>
      <c r="L1" s="121"/>
      <c r="M1" s="121"/>
      <c r="N1" s="121"/>
      <c r="O1" s="121"/>
      <c r="P1" s="121"/>
      <c r="Q1" s="121"/>
      <c r="R1" s="121"/>
      <c r="S1" s="123"/>
    </row>
    <row r="2" spans="1:19" ht="13.5" customHeight="1">
      <c r="A2" s="209"/>
      <c r="B2" s="210"/>
      <c r="C2" s="210"/>
      <c r="D2" s="210"/>
      <c r="E2" s="210"/>
      <c r="F2" s="210"/>
      <c r="G2" s="210"/>
      <c r="H2" s="210"/>
      <c r="I2" s="140"/>
      <c r="J2" s="140"/>
      <c r="K2" s="140"/>
      <c r="L2" s="140"/>
      <c r="M2" s="140"/>
      <c r="N2" s="140"/>
      <c r="O2" s="140"/>
      <c r="P2" s="140"/>
      <c r="Q2" s="127"/>
      <c r="R2" s="127"/>
      <c r="S2" s="128"/>
    </row>
    <row r="3" spans="1:19" ht="14.1" customHeight="1">
      <c r="A3" s="314" t="s">
        <v>39</v>
      </c>
      <c r="B3" s="315"/>
      <c r="C3" s="211">
        <v>0</v>
      </c>
      <c r="D3" s="212">
        <v>1</v>
      </c>
      <c r="E3" s="212">
        <v>2</v>
      </c>
      <c r="F3" s="212">
        <v>3</v>
      </c>
      <c r="G3" s="212">
        <v>4</v>
      </c>
      <c r="H3" s="212">
        <v>5</v>
      </c>
      <c r="I3" s="212">
        <v>6</v>
      </c>
      <c r="J3" s="212">
        <v>7</v>
      </c>
      <c r="K3" s="212">
        <v>8</v>
      </c>
      <c r="L3" s="212">
        <v>9</v>
      </c>
      <c r="M3" s="212">
        <v>10</v>
      </c>
      <c r="N3" s="212">
        <v>11</v>
      </c>
      <c r="O3" s="212">
        <v>12</v>
      </c>
      <c r="P3" s="213">
        <v>13</v>
      </c>
      <c r="Q3" s="126"/>
      <c r="R3" s="127"/>
      <c r="S3" s="128"/>
    </row>
    <row r="4" spans="1:19" ht="13.5" customHeight="1">
      <c r="A4" s="318" t="s">
        <v>40</v>
      </c>
      <c r="B4" s="319"/>
      <c r="C4" s="214">
        <v>7.3</v>
      </c>
      <c r="D4" s="215">
        <v>7.62</v>
      </c>
      <c r="E4" s="215">
        <v>8.1</v>
      </c>
      <c r="F4" s="215">
        <v>8.4499999999999993</v>
      </c>
      <c r="G4" s="215">
        <v>9.1999999999999993</v>
      </c>
      <c r="H4" s="215">
        <v>9.64</v>
      </c>
      <c r="I4" s="215">
        <v>10.119999999999999</v>
      </c>
      <c r="J4" s="215">
        <v>10.45</v>
      </c>
      <c r="K4" s="215">
        <v>10.75</v>
      </c>
      <c r="L4" s="215">
        <v>11.22</v>
      </c>
      <c r="M4" s="215">
        <v>11.55</v>
      </c>
      <c r="N4" s="215">
        <v>11.92</v>
      </c>
      <c r="O4" s="215">
        <v>12.2</v>
      </c>
      <c r="P4" s="216">
        <v>12.32</v>
      </c>
      <c r="Q4" s="126"/>
      <c r="R4" s="127"/>
      <c r="S4" s="128"/>
    </row>
    <row r="5" spans="1:19" ht="13.5" customHeight="1">
      <c r="A5" s="316" t="s">
        <v>41</v>
      </c>
      <c r="B5" s="317"/>
      <c r="C5" s="217">
        <v>7.2999964346648456</v>
      </c>
      <c r="D5" s="218">
        <v>7.921104142652359</v>
      </c>
      <c r="E5" s="218">
        <v>9.0211769305488758</v>
      </c>
      <c r="F5" s="218">
        <v>9.4357085755265171</v>
      </c>
      <c r="G5" s="218">
        <v>12.130248533649439</v>
      </c>
      <c r="H5" s="218">
        <v>11.719237283350621</v>
      </c>
      <c r="I5" s="218">
        <v>12.85018206373811</v>
      </c>
      <c r="J5" s="218">
        <v>12.565991013014809</v>
      </c>
      <c r="K5" s="218">
        <v>12.91852593856389</v>
      </c>
      <c r="L5" s="218">
        <v>15.195039481532829</v>
      </c>
      <c r="M5" s="218">
        <v>14.536478724774369</v>
      </c>
      <c r="N5" s="218">
        <v>15.636218925819559</v>
      </c>
      <c r="O5" s="218">
        <v>15.15403114120299</v>
      </c>
      <c r="P5" s="219">
        <v>13.44778151585454</v>
      </c>
      <c r="Q5" s="126"/>
      <c r="R5" s="127"/>
      <c r="S5" s="128"/>
    </row>
    <row r="6" spans="1:19" ht="14.1" customHeight="1">
      <c r="A6" s="220" t="s">
        <v>42</v>
      </c>
      <c r="B6" s="250">
        <v>5.0000000000000001E-3</v>
      </c>
      <c r="C6" s="14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27"/>
      <c r="R6" s="127"/>
      <c r="S6" s="128"/>
    </row>
    <row r="7" spans="1:19" ht="13.5" customHeight="1">
      <c r="A7" s="222" t="s">
        <v>4</v>
      </c>
      <c r="B7" s="131">
        <v>0.5</v>
      </c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1:19" ht="13.5" customHeight="1">
      <c r="A8" s="223" t="s">
        <v>5</v>
      </c>
      <c r="B8" s="224">
        <f>1-B7</f>
        <v>0.5</v>
      </c>
      <c r="C8" s="225" t="s">
        <v>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</row>
    <row r="9" spans="1:19" ht="13.5" customHeight="1">
      <c r="A9" s="209"/>
      <c r="B9" s="210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</row>
    <row r="10" spans="1:19" ht="13.5" customHeight="1">
      <c r="A10" s="311" t="s">
        <v>43</v>
      </c>
      <c r="B10" s="313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8"/>
    </row>
    <row r="11" spans="1:19" ht="14.1" customHeight="1">
      <c r="A11" s="135"/>
      <c r="B11" s="136"/>
      <c r="C11" s="151">
        <v>0</v>
      </c>
      <c r="D11" s="151">
        <v>1</v>
      </c>
      <c r="E11" s="151">
        <v>2</v>
      </c>
      <c r="F11" s="151">
        <v>3</v>
      </c>
      <c r="G11" s="151">
        <v>4</v>
      </c>
      <c r="H11" s="151">
        <v>5</v>
      </c>
      <c r="I11" s="151">
        <v>6</v>
      </c>
      <c r="J11" s="151">
        <v>7</v>
      </c>
      <c r="K11" s="151">
        <v>8</v>
      </c>
      <c r="L11" s="151">
        <v>9</v>
      </c>
      <c r="M11" s="151">
        <v>10</v>
      </c>
      <c r="N11" s="151">
        <v>11</v>
      </c>
      <c r="O11" s="151">
        <v>12</v>
      </c>
      <c r="P11" s="151">
        <v>13</v>
      </c>
      <c r="Q11" s="127"/>
      <c r="R11" s="127"/>
      <c r="S11" s="128"/>
    </row>
    <row r="12" spans="1:19" ht="13.5" customHeight="1">
      <c r="A12" s="169"/>
      <c r="B12" s="151">
        <v>13</v>
      </c>
      <c r="C12" s="158"/>
      <c r="D12" s="154" t="str">
        <f t="shared" ref="D12:P25" si="0">IF($B12&lt;=D$11,D$5*EXP($B$6*$B12),"")</f>
        <v/>
      </c>
      <c r="E12" s="154" t="str">
        <f t="shared" si="0"/>
        <v/>
      </c>
      <c r="F12" s="154" t="str">
        <f t="shared" si="0"/>
        <v/>
      </c>
      <c r="G12" s="154" t="str">
        <f t="shared" si="0"/>
        <v/>
      </c>
      <c r="H12" s="154" t="str">
        <f t="shared" si="0"/>
        <v/>
      </c>
      <c r="I12" s="154" t="str">
        <f t="shared" si="0"/>
        <v/>
      </c>
      <c r="J12" s="154" t="str">
        <f t="shared" si="0"/>
        <v/>
      </c>
      <c r="K12" s="154" t="str">
        <f t="shared" si="0"/>
        <v/>
      </c>
      <c r="L12" s="154" t="str">
        <f t="shared" si="0"/>
        <v/>
      </c>
      <c r="M12" s="154" t="str">
        <f t="shared" si="0"/>
        <v/>
      </c>
      <c r="N12" s="154" t="str">
        <f t="shared" si="0"/>
        <v/>
      </c>
      <c r="O12" s="154" t="str">
        <f t="shared" si="0"/>
        <v/>
      </c>
      <c r="P12" s="158">
        <f t="shared" si="0"/>
        <v>14.35092140259111</v>
      </c>
      <c r="Q12" s="127"/>
      <c r="R12" s="127"/>
      <c r="S12" s="128"/>
    </row>
    <row r="13" spans="1:19" ht="13.5" customHeight="1">
      <c r="A13" s="169"/>
      <c r="B13" s="151">
        <v>12</v>
      </c>
      <c r="C13" s="158"/>
      <c r="D13" s="154" t="str">
        <f t="shared" si="0"/>
        <v/>
      </c>
      <c r="E13" s="154" t="str">
        <f t="shared" si="0"/>
        <v/>
      </c>
      <c r="F13" s="154" t="str">
        <f t="shared" si="0"/>
        <v/>
      </c>
      <c r="G13" s="154" t="str">
        <f t="shared" si="0"/>
        <v/>
      </c>
      <c r="H13" s="154" t="str">
        <f t="shared" si="0"/>
        <v/>
      </c>
      <c r="I13" s="154" t="str">
        <f t="shared" si="0"/>
        <v/>
      </c>
      <c r="J13" s="154" t="str">
        <f t="shared" si="0"/>
        <v/>
      </c>
      <c r="K13" s="154" t="str">
        <f t="shared" si="0"/>
        <v/>
      </c>
      <c r="L13" s="154" t="str">
        <f t="shared" si="0"/>
        <v/>
      </c>
      <c r="M13" s="154" t="str">
        <f t="shared" si="0"/>
        <v/>
      </c>
      <c r="N13" s="154" t="str">
        <f t="shared" si="0"/>
        <v/>
      </c>
      <c r="O13" s="158">
        <f t="shared" si="0"/>
        <v>16.091104093215819</v>
      </c>
      <c r="P13" s="158">
        <f t="shared" si="0"/>
        <v>14.279345883491507</v>
      </c>
      <c r="Q13" s="127"/>
      <c r="R13" s="127"/>
      <c r="S13" s="128"/>
    </row>
    <row r="14" spans="1:19" ht="13.5" customHeight="1">
      <c r="A14" s="169"/>
      <c r="B14" s="151">
        <v>11</v>
      </c>
      <c r="C14" s="158"/>
      <c r="D14" s="154" t="str">
        <f t="shared" si="0"/>
        <v/>
      </c>
      <c r="E14" s="154" t="str">
        <f t="shared" si="0"/>
        <v/>
      </c>
      <c r="F14" s="154" t="str">
        <f t="shared" si="0"/>
        <v/>
      </c>
      <c r="G14" s="154" t="str">
        <f t="shared" si="0"/>
        <v/>
      </c>
      <c r="H14" s="154" t="str">
        <f t="shared" si="0"/>
        <v/>
      </c>
      <c r="I14" s="154" t="str">
        <f t="shared" si="0"/>
        <v/>
      </c>
      <c r="J14" s="154" t="str">
        <f t="shared" si="0"/>
        <v/>
      </c>
      <c r="K14" s="154" t="str">
        <f t="shared" si="0"/>
        <v/>
      </c>
      <c r="L14" s="154" t="str">
        <f t="shared" si="0"/>
        <v/>
      </c>
      <c r="M14" s="154" t="str">
        <f t="shared" si="0"/>
        <v/>
      </c>
      <c r="N14" s="158">
        <f t="shared" si="0"/>
        <v>16.520300355085993</v>
      </c>
      <c r="O14" s="158">
        <f t="shared" si="0"/>
        <v>16.010849376738189</v>
      </c>
      <c r="P14" s="158">
        <f t="shared" si="0"/>
        <v>14.208127348782707</v>
      </c>
      <c r="Q14" s="127"/>
      <c r="R14" s="127"/>
      <c r="S14" s="128"/>
    </row>
    <row r="15" spans="1:19" ht="13.5" customHeight="1">
      <c r="A15" s="169"/>
      <c r="B15" s="151">
        <v>10</v>
      </c>
      <c r="C15" s="158"/>
      <c r="D15" s="154" t="str">
        <f t="shared" si="0"/>
        <v/>
      </c>
      <c r="E15" s="154" t="str">
        <f t="shared" si="0"/>
        <v/>
      </c>
      <c r="F15" s="154" t="str">
        <f t="shared" si="0"/>
        <v/>
      </c>
      <c r="G15" s="154" t="str">
        <f t="shared" si="0"/>
        <v/>
      </c>
      <c r="H15" s="154" t="str">
        <f t="shared" si="0"/>
        <v/>
      </c>
      <c r="I15" s="154" t="str">
        <f t="shared" si="0"/>
        <v/>
      </c>
      <c r="J15" s="154" t="str">
        <f t="shared" si="0"/>
        <v/>
      </c>
      <c r="K15" s="154" t="str">
        <f t="shared" si="0"/>
        <v/>
      </c>
      <c r="L15" s="154" t="str">
        <f t="shared" si="0"/>
        <v/>
      </c>
      <c r="M15" s="158">
        <f t="shared" si="0"/>
        <v>15.281779926440301</v>
      </c>
      <c r="N15" s="158">
        <f t="shared" si="0"/>
        <v>16.437905013321867</v>
      </c>
      <c r="O15" s="158">
        <f t="shared" si="0"/>
        <v>15.930994932328879</v>
      </c>
      <c r="P15" s="158">
        <f t="shared" si="0"/>
        <v>14.137264017997634</v>
      </c>
      <c r="Q15" s="127"/>
      <c r="R15" s="127"/>
      <c r="S15" s="128"/>
    </row>
    <row r="16" spans="1:19" ht="13.5" customHeight="1">
      <c r="A16" s="169"/>
      <c r="B16" s="151">
        <v>9</v>
      </c>
      <c r="C16" s="158"/>
      <c r="D16" s="154" t="str">
        <f t="shared" si="0"/>
        <v/>
      </c>
      <c r="E16" s="154" t="str">
        <f t="shared" si="0"/>
        <v/>
      </c>
      <c r="F16" s="154" t="str">
        <f t="shared" si="0"/>
        <v/>
      </c>
      <c r="G16" s="154" t="str">
        <f t="shared" si="0"/>
        <v/>
      </c>
      <c r="H16" s="154" t="str">
        <f t="shared" si="0"/>
        <v/>
      </c>
      <c r="I16" s="154" t="str">
        <f t="shared" si="0"/>
        <v/>
      </c>
      <c r="J16" s="154" t="str">
        <f t="shared" si="0"/>
        <v/>
      </c>
      <c r="K16" s="154" t="str">
        <f t="shared" si="0"/>
        <v/>
      </c>
      <c r="L16" s="158">
        <f t="shared" si="0"/>
        <v>15.894434630096246</v>
      </c>
      <c r="M16" s="158">
        <f t="shared" si="0"/>
        <v>15.205561731084329</v>
      </c>
      <c r="N16" s="158">
        <f t="shared" si="0"/>
        <v>16.35592062003921</v>
      </c>
      <c r="O16" s="158">
        <f t="shared" si="0"/>
        <v>15.851538763622615</v>
      </c>
      <c r="P16" s="158">
        <f t="shared" si="0"/>
        <v>14.066754119549326</v>
      </c>
      <c r="Q16" s="127"/>
      <c r="R16" s="127"/>
      <c r="S16" s="128"/>
    </row>
    <row r="17" spans="1:19" ht="13.5" customHeight="1">
      <c r="A17" s="169"/>
      <c r="B17" s="151">
        <v>8</v>
      </c>
      <c r="C17" s="158"/>
      <c r="D17" s="154" t="str">
        <f t="shared" si="0"/>
        <v/>
      </c>
      <c r="E17" s="154" t="str">
        <f t="shared" si="0"/>
        <v/>
      </c>
      <c r="F17" s="154" t="str">
        <f t="shared" si="0"/>
        <v/>
      </c>
      <c r="G17" s="154" t="str">
        <f t="shared" si="0"/>
        <v/>
      </c>
      <c r="H17" s="154" t="str">
        <f t="shared" si="0"/>
        <v/>
      </c>
      <c r="I17" s="154" t="str">
        <f t="shared" si="0"/>
        <v/>
      </c>
      <c r="J17" s="154" t="str">
        <f t="shared" si="0"/>
        <v/>
      </c>
      <c r="K17" s="158">
        <f t="shared" si="0"/>
        <v>13.445740983541132</v>
      </c>
      <c r="L17" s="158">
        <f t="shared" si="0"/>
        <v>15.815160806658088</v>
      </c>
      <c r="M17" s="158">
        <f t="shared" si="0"/>
        <v>15.129723675563591</v>
      </c>
      <c r="N17" s="158">
        <f t="shared" si="0"/>
        <v>16.274345125623928</v>
      </c>
      <c r="O17" s="158">
        <f t="shared" si="0"/>
        <v>15.772478884211045</v>
      </c>
      <c r="P17" s="158">
        <f t="shared" si="0"/>
        <v>13.996595890686653</v>
      </c>
      <c r="Q17" s="127"/>
      <c r="R17" s="127"/>
      <c r="S17" s="128"/>
    </row>
    <row r="18" spans="1:19" ht="13.5" customHeight="1">
      <c r="A18" s="169"/>
      <c r="B18" s="151">
        <v>7</v>
      </c>
      <c r="C18" s="158"/>
      <c r="D18" s="154" t="str">
        <f t="shared" si="0"/>
        <v/>
      </c>
      <c r="E18" s="154" t="str">
        <f t="shared" si="0"/>
        <v/>
      </c>
      <c r="F18" s="154" t="str">
        <f t="shared" si="0"/>
        <v/>
      </c>
      <c r="G18" s="154" t="str">
        <f t="shared" si="0"/>
        <v/>
      </c>
      <c r="H18" s="154" t="str">
        <f t="shared" si="0"/>
        <v/>
      </c>
      <c r="I18" s="154" t="str">
        <f t="shared" si="0"/>
        <v/>
      </c>
      <c r="J18" s="158">
        <f t="shared" si="0"/>
        <v>13.01358795367708</v>
      </c>
      <c r="K18" s="158">
        <f t="shared" si="0"/>
        <v>13.378680070615916</v>
      </c>
      <c r="L18" s="158">
        <f t="shared" si="0"/>
        <v>15.736282363063808</v>
      </c>
      <c r="M18" s="158">
        <f t="shared" si="0"/>
        <v>15.054263863922751</v>
      </c>
      <c r="N18" s="158">
        <f t="shared" si="0"/>
        <v>16.193176490684412</v>
      </c>
      <c r="O18" s="158">
        <f t="shared" si="0"/>
        <v>15.693813317593063</v>
      </c>
      <c r="P18" s="158">
        <f t="shared" si="0"/>
        <v>13.926787577450236</v>
      </c>
      <c r="Q18" s="127"/>
      <c r="R18" s="127"/>
      <c r="S18" s="128"/>
    </row>
    <row r="19" spans="1:19" ht="13.5" customHeight="1">
      <c r="A19" s="169"/>
      <c r="B19" s="151">
        <v>6</v>
      </c>
      <c r="C19" s="158"/>
      <c r="D19" s="154" t="str">
        <f t="shared" si="0"/>
        <v/>
      </c>
      <c r="E19" s="154" t="str">
        <f t="shared" si="0"/>
        <v/>
      </c>
      <c r="F19" s="154" t="str">
        <f t="shared" si="0"/>
        <v/>
      </c>
      <c r="G19" s="154" t="str">
        <f t="shared" si="0"/>
        <v/>
      </c>
      <c r="H19" s="154" t="str">
        <f t="shared" si="0"/>
        <v/>
      </c>
      <c r="I19" s="158">
        <f t="shared" si="0"/>
        <v>13.241528369707098</v>
      </c>
      <c r="J19" s="158">
        <f t="shared" si="0"/>
        <v>12.948682412980258</v>
      </c>
      <c r="K19" s="158">
        <f t="shared" si="0"/>
        <v>13.311953625389274</v>
      </c>
      <c r="L19" s="158">
        <f t="shared" si="0"/>
        <v>15.657797327348201</v>
      </c>
      <c r="M19" s="158">
        <f t="shared" si="0"/>
        <v>14.979180409662586</v>
      </c>
      <c r="N19" s="158">
        <f t="shared" si="0"/>
        <v>16.112412686000557</v>
      </c>
      <c r="O19" s="158">
        <f t="shared" si="0"/>
        <v>15.615540097125409</v>
      </c>
      <c r="P19" s="158">
        <f t="shared" si="0"/>
        <v>13.85732743462861</v>
      </c>
      <c r="Q19" s="127"/>
      <c r="R19" s="127"/>
      <c r="S19" s="128"/>
    </row>
    <row r="20" spans="1:19" ht="13.5" customHeight="1">
      <c r="A20" s="169"/>
      <c r="B20" s="151">
        <v>5</v>
      </c>
      <c r="C20" s="158"/>
      <c r="D20" s="154" t="str">
        <f t="shared" si="0"/>
        <v/>
      </c>
      <c r="E20" s="154" t="str">
        <f t="shared" si="0"/>
        <v/>
      </c>
      <c r="F20" s="154" t="str">
        <f t="shared" si="0"/>
        <v/>
      </c>
      <c r="G20" s="154" t="str">
        <f t="shared" si="0"/>
        <v/>
      </c>
      <c r="H20" s="158">
        <f t="shared" si="0"/>
        <v>12.015911187633023</v>
      </c>
      <c r="I20" s="158">
        <f t="shared" si="0"/>
        <v>13.175485971442495</v>
      </c>
      <c r="J20" s="158">
        <f t="shared" si="0"/>
        <v>12.88410059001817</v>
      </c>
      <c r="K20" s="158">
        <f t="shared" si="0"/>
        <v>13.245559979696596</v>
      </c>
      <c r="L20" s="158">
        <f t="shared" si="0"/>
        <v>15.579703737381287</v>
      </c>
      <c r="M20" s="158">
        <f t="shared" si="0"/>
        <v>14.904471435692829</v>
      </c>
      <c r="N20" s="158">
        <f t="shared" si="0"/>
        <v>16.032051692473036</v>
      </c>
      <c r="O20" s="158">
        <f t="shared" si="0"/>
        <v>15.537657265973492</v>
      </c>
      <c r="P20" s="158">
        <f t="shared" si="0"/>
        <v>13.788213725714584</v>
      </c>
      <c r="Q20" s="127"/>
      <c r="R20" s="127"/>
      <c r="S20" s="128"/>
    </row>
    <row r="21" spans="1:19" ht="13.5" customHeight="1">
      <c r="A21" s="169"/>
      <c r="B21" s="151">
        <v>4</v>
      </c>
      <c r="C21" s="158"/>
      <c r="D21" s="154" t="str">
        <f t="shared" si="0"/>
        <v/>
      </c>
      <c r="E21" s="154" t="str">
        <f t="shared" si="0"/>
        <v/>
      </c>
      <c r="F21" s="154" t="str">
        <f t="shared" si="0"/>
        <v/>
      </c>
      <c r="G21" s="158">
        <f t="shared" si="0"/>
        <v>12.375295808886747</v>
      </c>
      <c r="H21" s="158">
        <f t="shared" si="0"/>
        <v>11.955981580565821</v>
      </c>
      <c r="I21" s="158">
        <f t="shared" si="0"/>
        <v>13.109772961013402</v>
      </c>
      <c r="J21" s="158">
        <f t="shared" si="0"/>
        <v>12.819840870241878</v>
      </c>
      <c r="K21" s="158">
        <f t="shared" si="0"/>
        <v>13.179497473693283</v>
      </c>
      <c r="L21" s="158">
        <f t="shared" si="0"/>
        <v>15.501999640819253</v>
      </c>
      <c r="M21" s="158">
        <f t="shared" si="0"/>
        <v>14.830135074285238</v>
      </c>
      <c r="N21" s="158">
        <f t="shared" si="0"/>
        <v>15.952091501072834</v>
      </c>
      <c r="O21" s="158">
        <f t="shared" si="0"/>
        <v>15.460162877062478</v>
      </c>
      <c r="P21" s="158">
        <f t="shared" si="0"/>
        <v>13.719444722861839</v>
      </c>
      <c r="Q21" s="127"/>
      <c r="R21" s="127"/>
      <c r="S21" s="128"/>
    </row>
    <row r="22" spans="1:19" ht="13.5" customHeight="1">
      <c r="A22" s="169"/>
      <c r="B22" s="151">
        <v>3</v>
      </c>
      <c r="C22" s="158"/>
      <c r="D22" s="154" t="str">
        <f t="shared" si="0"/>
        <v/>
      </c>
      <c r="E22" s="154" t="str">
        <f t="shared" si="0"/>
        <v/>
      </c>
      <c r="F22" s="158">
        <f t="shared" si="0"/>
        <v>9.5783110489235419</v>
      </c>
      <c r="G22" s="158">
        <f t="shared" si="0"/>
        <v>12.313573763543213</v>
      </c>
      <c r="H22" s="158">
        <f t="shared" si="0"/>
        <v>11.896350873660841</v>
      </c>
      <c r="I22" s="158">
        <f t="shared" si="0"/>
        <v>13.044387695591137</v>
      </c>
      <c r="J22" s="158">
        <f t="shared" si="0"/>
        <v>12.755901647155046</v>
      </c>
      <c r="K22" s="158">
        <f t="shared" si="0"/>
        <v>13.113764455813248</v>
      </c>
      <c r="L22" s="158">
        <f t="shared" si="0"/>
        <v>15.424683095055634</v>
      </c>
      <c r="M22" s="158">
        <f t="shared" si="0"/>
        <v>14.756169467026908</v>
      </c>
      <c r="N22" s="158">
        <f t="shared" si="0"/>
        <v>15.872530112790997</v>
      </c>
      <c r="O22" s="158">
        <f t="shared" si="0"/>
        <v>15.383054993028608</v>
      </c>
      <c r="P22" s="158">
        <f t="shared" si="0"/>
        <v>13.65101870684172</v>
      </c>
      <c r="Q22" s="127"/>
      <c r="R22" s="127"/>
      <c r="S22" s="128"/>
    </row>
    <row r="23" spans="1:19" ht="13.5" customHeight="1">
      <c r="A23" s="169"/>
      <c r="B23" s="151">
        <v>2</v>
      </c>
      <c r="C23" s="158"/>
      <c r="D23" s="154" t="str">
        <f t="shared" si="0"/>
        <v/>
      </c>
      <c r="E23" s="158">
        <f t="shared" si="0"/>
        <v>9.1118412659967341</v>
      </c>
      <c r="F23" s="158">
        <f t="shared" si="0"/>
        <v>9.5305390232680747</v>
      </c>
      <c r="G23" s="158">
        <f t="shared" si="0"/>
        <v>12.252159558185099</v>
      </c>
      <c r="H23" s="158">
        <f t="shared" si="0"/>
        <v>11.837017576147305</v>
      </c>
      <c r="I23" s="158">
        <f t="shared" si="0"/>
        <v>12.979328540540656</v>
      </c>
      <c r="J23" s="158">
        <f t="shared" si="0"/>
        <v>12.692281322273761</v>
      </c>
      <c r="K23" s="158">
        <f t="shared" si="0"/>
        <v>13.048359282727615</v>
      </c>
      <c r="L23" s="158">
        <f t="shared" si="0"/>
        <v>15.347752167172763</v>
      </c>
      <c r="M23" s="158">
        <f t="shared" si="0"/>
        <v>14.682572764773804</v>
      </c>
      <c r="N23" s="158">
        <f t="shared" si="0"/>
        <v>15.793365538588676</v>
      </c>
      <c r="O23" s="158">
        <f t="shared" si="0"/>
        <v>15.306331686170765</v>
      </c>
      <c r="P23" s="158">
        <f t="shared" si="0"/>
        <v>13.582933967000264</v>
      </c>
      <c r="Q23" s="127"/>
      <c r="R23" s="127"/>
      <c r="S23" s="128"/>
    </row>
    <row r="24" spans="1:19" ht="13.5" customHeight="1">
      <c r="A24" s="169"/>
      <c r="B24" s="151">
        <v>1</v>
      </c>
      <c r="C24" s="158"/>
      <c r="D24" s="158">
        <f t="shared" si="0"/>
        <v>7.960808842396891</v>
      </c>
      <c r="E24" s="158">
        <f t="shared" si="0"/>
        <v>9.066395768089599</v>
      </c>
      <c r="F24" s="158">
        <f t="shared" si="0"/>
        <v>9.483005261584573</v>
      </c>
      <c r="G24" s="158">
        <f t="shared" si="0"/>
        <v>12.191051657454075</v>
      </c>
      <c r="H24" s="158">
        <f t="shared" si="0"/>
        <v>11.777980204689685</v>
      </c>
      <c r="I24" s="158">
        <f t="shared" si="0"/>
        <v>12.914593869379697</v>
      </c>
      <c r="J24" s="158">
        <f t="shared" si="0"/>
        <v>12.628978305086591</v>
      </c>
      <c r="K24" s="158">
        <f t="shared" si="0"/>
        <v>12.983280319303654</v>
      </c>
      <c r="L24" s="158">
        <f t="shared" si="0"/>
        <v>15.271204933893433</v>
      </c>
      <c r="M24" s="158">
        <f t="shared" si="0"/>
        <v>14.609343127604539</v>
      </c>
      <c r="N24" s="158">
        <f t="shared" si="0"/>
        <v>15.714595799347389</v>
      </c>
      <c r="O24" s="158">
        <f t="shared" si="0"/>
        <v>15.229991038402282</v>
      </c>
      <c r="P24" s="158">
        <f t="shared" si="0"/>
        <v>13.515188801215428</v>
      </c>
      <c r="Q24" s="127"/>
      <c r="R24" s="127"/>
      <c r="S24" s="128"/>
    </row>
    <row r="25" spans="1:19" ht="13.5" customHeight="1">
      <c r="A25" s="169"/>
      <c r="B25" s="151">
        <v>0</v>
      </c>
      <c r="C25" s="158">
        <f>IF($B25&lt;=C$11,(C$5+$B$6*$B25),"")</f>
        <v>7.2999964346648456</v>
      </c>
      <c r="D25" s="160">
        <f t="shared" si="0"/>
        <v>7.921104142652359</v>
      </c>
      <c r="E25" s="158">
        <f t="shared" si="0"/>
        <v>9.0211769305488758</v>
      </c>
      <c r="F25" s="158">
        <f t="shared" si="0"/>
        <v>9.4357085755265171</v>
      </c>
      <c r="G25" s="158">
        <f t="shared" si="0"/>
        <v>12.130248533649439</v>
      </c>
      <c r="H25" s="158">
        <f t="shared" si="0"/>
        <v>11.719237283350621</v>
      </c>
      <c r="I25" s="158">
        <f t="shared" si="0"/>
        <v>12.85018206373811</v>
      </c>
      <c r="J25" s="158">
        <f t="shared" si="0"/>
        <v>12.565991013014809</v>
      </c>
      <c r="K25" s="158">
        <f t="shared" si="0"/>
        <v>12.91852593856389</v>
      </c>
      <c r="L25" s="158">
        <f t="shared" si="0"/>
        <v>15.195039481532829</v>
      </c>
      <c r="M25" s="158">
        <f t="shared" si="0"/>
        <v>14.536478724774369</v>
      </c>
      <c r="N25" s="158">
        <f t="shared" si="0"/>
        <v>15.636218925819559</v>
      </c>
      <c r="O25" s="158">
        <f t="shared" si="0"/>
        <v>15.15403114120299</v>
      </c>
      <c r="P25" s="158">
        <f t="shared" si="0"/>
        <v>13.44778151585454</v>
      </c>
      <c r="Q25" s="127"/>
      <c r="R25" s="127"/>
      <c r="S25" s="128"/>
    </row>
    <row r="26" spans="1:19" ht="13.5" customHeight="1">
      <c r="A26" s="169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8"/>
    </row>
    <row r="27" spans="1:19" ht="13.5" customHeight="1">
      <c r="A27" s="170"/>
      <c r="B27" s="140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8"/>
    </row>
    <row r="28" spans="1:19" ht="13.5" customHeight="1">
      <c r="A28" s="311" t="s">
        <v>23</v>
      </c>
      <c r="B28" s="313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</row>
    <row r="29" spans="1:19" ht="14.1" customHeight="1">
      <c r="A29" s="135"/>
      <c r="B29" s="136"/>
      <c r="C29" s="151">
        <v>0</v>
      </c>
      <c r="D29" s="151">
        <v>1</v>
      </c>
      <c r="E29" s="151">
        <v>2</v>
      </c>
      <c r="F29" s="151">
        <v>3</v>
      </c>
      <c r="G29" s="151">
        <v>4</v>
      </c>
      <c r="H29" s="151">
        <v>5</v>
      </c>
      <c r="I29" s="151">
        <v>6</v>
      </c>
      <c r="J29" s="151">
        <v>7</v>
      </c>
      <c r="K29" s="151">
        <v>8</v>
      </c>
      <c r="L29" s="151">
        <v>9</v>
      </c>
      <c r="M29" s="151">
        <v>10</v>
      </c>
      <c r="N29" s="151">
        <v>11</v>
      </c>
      <c r="O29" s="151">
        <v>12</v>
      </c>
      <c r="P29" s="151">
        <v>13</v>
      </c>
      <c r="Q29" s="151">
        <v>14</v>
      </c>
      <c r="R29" s="127"/>
      <c r="S29" s="128"/>
    </row>
    <row r="30" spans="1:19" ht="13.5" customHeight="1">
      <c r="A30" s="169"/>
      <c r="B30" s="151">
        <v>14</v>
      </c>
      <c r="C30" s="226"/>
      <c r="D30" s="154" t="str">
        <f t="shared" ref="D30:Q30" si="1">IF($B30=0,$B$8*C30/(1+C11/100),IF($B30=D$29,$B$7*C31/(1+C12/100),IF(AND(0&lt;$B30,$B30&lt;D$29),$B$7*C31/(1+C12/100)+$B$8*C30/(1+C11/100),"")))</f>
        <v/>
      </c>
      <c r="E30" s="154" t="str">
        <f t="shared" si="1"/>
        <v/>
      </c>
      <c r="F30" s="154" t="str">
        <f t="shared" si="1"/>
        <v/>
      </c>
      <c r="G30" s="154" t="str">
        <f t="shared" si="1"/>
        <v/>
      </c>
      <c r="H30" s="154" t="str">
        <f t="shared" si="1"/>
        <v/>
      </c>
      <c r="I30" s="154" t="str">
        <f t="shared" si="1"/>
        <v/>
      </c>
      <c r="J30" s="154" t="str">
        <f t="shared" si="1"/>
        <v/>
      </c>
      <c r="K30" s="154" t="str">
        <f t="shared" si="1"/>
        <v/>
      </c>
      <c r="L30" s="154" t="str">
        <f t="shared" si="1"/>
        <v/>
      </c>
      <c r="M30" s="154" t="str">
        <f t="shared" si="1"/>
        <v/>
      </c>
      <c r="N30" s="154" t="str">
        <f t="shared" si="1"/>
        <v/>
      </c>
      <c r="O30" s="154" t="str">
        <f t="shared" si="1"/>
        <v/>
      </c>
      <c r="P30" s="154" t="str">
        <f t="shared" si="1"/>
        <v/>
      </c>
      <c r="Q30" s="226">
        <f t="shared" si="1"/>
        <v>1.1667535513217776E-5</v>
      </c>
      <c r="R30" s="127"/>
      <c r="S30" s="128"/>
    </row>
    <row r="31" spans="1:19" ht="13.5" customHeight="1">
      <c r="A31" s="169"/>
      <c r="B31" s="151">
        <v>13</v>
      </c>
      <c r="C31" s="226"/>
      <c r="D31" s="154" t="str">
        <f t="shared" ref="D31:Q31" si="2">IF($B31=0,$B$8*C31/(1+C12/100),IF($B31=D$29,$B$7*C32/(1+C13/100),IF(AND(0&lt;$B31,$B31&lt;D$29),$B$7*C32/(1+C13/100)+$B$8*C31/(1+C12/100),"")))</f>
        <v/>
      </c>
      <c r="E31" s="154" t="str">
        <f t="shared" si="2"/>
        <v/>
      </c>
      <c r="F31" s="154" t="str">
        <f t="shared" si="2"/>
        <v/>
      </c>
      <c r="G31" s="154" t="str">
        <f t="shared" si="2"/>
        <v/>
      </c>
      <c r="H31" s="154" t="str">
        <f t="shared" si="2"/>
        <v/>
      </c>
      <c r="I31" s="154" t="str">
        <f t="shared" si="2"/>
        <v/>
      </c>
      <c r="J31" s="154" t="str">
        <f t="shared" si="2"/>
        <v/>
      </c>
      <c r="K31" s="154" t="str">
        <f t="shared" si="2"/>
        <v/>
      </c>
      <c r="L31" s="154" t="str">
        <f t="shared" si="2"/>
        <v/>
      </c>
      <c r="M31" s="154" t="str">
        <f t="shared" si="2"/>
        <v/>
      </c>
      <c r="N31" s="154" t="str">
        <f t="shared" si="2"/>
        <v/>
      </c>
      <c r="O31" s="154" t="str">
        <f t="shared" si="2"/>
        <v/>
      </c>
      <c r="P31" s="226">
        <f t="shared" si="2"/>
        <v>2.6683868728678131E-5</v>
      </c>
      <c r="Q31" s="226">
        <f t="shared" si="2"/>
        <v>1.6400797500426778E-4</v>
      </c>
      <c r="R31" s="127"/>
      <c r="S31" s="128"/>
    </row>
    <row r="32" spans="1:19" ht="13.5" customHeight="1">
      <c r="A32" s="169"/>
      <c r="B32" s="151">
        <v>12</v>
      </c>
      <c r="C32" s="226"/>
      <c r="D32" s="154" t="str">
        <f t="shared" ref="D32:Q32" si="3">IF($B32=0,$B$8*C32/(1+C13/100),IF($B32=D$29,$B$7*C33/(1+C14/100),IF(AND(0&lt;$B32,$B32&lt;D$29),$B$7*C33/(1+C14/100)+$B$8*C32/(1+C13/100),"")))</f>
        <v/>
      </c>
      <c r="E32" s="154" t="str">
        <f t="shared" si="3"/>
        <v/>
      </c>
      <c r="F32" s="154" t="str">
        <f t="shared" si="3"/>
        <v/>
      </c>
      <c r="G32" s="154" t="str">
        <f t="shared" si="3"/>
        <v/>
      </c>
      <c r="H32" s="154" t="str">
        <f t="shared" si="3"/>
        <v/>
      </c>
      <c r="I32" s="154" t="str">
        <f t="shared" si="3"/>
        <v/>
      </c>
      <c r="J32" s="154" t="str">
        <f t="shared" si="3"/>
        <v/>
      </c>
      <c r="K32" s="154" t="str">
        <f t="shared" si="3"/>
        <v/>
      </c>
      <c r="L32" s="154" t="str">
        <f t="shared" si="3"/>
        <v/>
      </c>
      <c r="M32" s="154" t="str">
        <f t="shared" si="3"/>
        <v/>
      </c>
      <c r="N32" s="154" t="str">
        <f t="shared" si="3"/>
        <v/>
      </c>
      <c r="O32" s="226">
        <f t="shared" si="3"/>
        <v>6.1955195643813581E-5</v>
      </c>
      <c r="P32" s="226">
        <f t="shared" si="3"/>
        <v>3.4818731553281626E-4</v>
      </c>
      <c r="Q32" s="226">
        <f t="shared" si="3"/>
        <v>1.0703628999151184E-3</v>
      </c>
      <c r="R32" s="127"/>
      <c r="S32" s="128"/>
    </row>
    <row r="33" spans="1:19" ht="13.5" customHeight="1">
      <c r="A33" s="169"/>
      <c r="B33" s="151">
        <v>11</v>
      </c>
      <c r="C33" s="226"/>
      <c r="D33" s="154" t="str">
        <f t="shared" ref="D33:Q33" si="4">IF($B33=0,$B$8*C33/(1+C14/100),IF($B33=D$29,$B$7*C34/(1+C15/100),IF(AND(0&lt;$B33,$B33&lt;D$29),$B$7*C34/(1+C15/100)+$B$8*C33/(1+C14/100),"")))</f>
        <v/>
      </c>
      <c r="E33" s="154" t="str">
        <f t="shared" si="4"/>
        <v/>
      </c>
      <c r="F33" s="154" t="str">
        <f t="shared" si="4"/>
        <v/>
      </c>
      <c r="G33" s="154" t="str">
        <f t="shared" si="4"/>
        <v/>
      </c>
      <c r="H33" s="154" t="str">
        <f t="shared" si="4"/>
        <v/>
      </c>
      <c r="I33" s="154" t="str">
        <f t="shared" si="4"/>
        <v/>
      </c>
      <c r="J33" s="154" t="str">
        <f t="shared" si="4"/>
        <v/>
      </c>
      <c r="K33" s="154" t="str">
        <f t="shared" si="4"/>
        <v/>
      </c>
      <c r="L33" s="154" t="str">
        <f t="shared" si="4"/>
        <v/>
      </c>
      <c r="M33" s="154" t="str">
        <f t="shared" si="4"/>
        <v/>
      </c>
      <c r="N33" s="226">
        <f t="shared" si="4"/>
        <v>1.443807600995055E-4</v>
      </c>
      <c r="O33" s="226">
        <f t="shared" si="4"/>
        <v>7.4595775882594045E-4</v>
      </c>
      <c r="P33" s="226">
        <f t="shared" si="4"/>
        <v>2.0969125213830967E-3</v>
      </c>
      <c r="Q33" s="226">
        <f t="shared" si="4"/>
        <v>4.2987155024416142E-3</v>
      </c>
      <c r="R33" s="127"/>
      <c r="S33" s="128"/>
    </row>
    <row r="34" spans="1:19" ht="13.5" customHeight="1">
      <c r="A34" s="169"/>
      <c r="B34" s="151">
        <v>10</v>
      </c>
      <c r="C34" s="226"/>
      <c r="D34" s="154" t="str">
        <f t="shared" ref="D34:Q34" si="5">IF($B34=0,$B$8*C34/(1+C15/100),IF($B34=D$29,$B$7*C35/(1+C16/100),IF(AND(0&lt;$B34,$B34&lt;D$29),$B$7*C35/(1+C16/100)+$B$8*C34/(1+C15/100),"")))</f>
        <v/>
      </c>
      <c r="E34" s="154" t="str">
        <f t="shared" si="5"/>
        <v/>
      </c>
      <c r="F34" s="154" t="str">
        <f t="shared" si="5"/>
        <v/>
      </c>
      <c r="G34" s="154" t="str">
        <f t="shared" si="5"/>
        <v/>
      </c>
      <c r="H34" s="154" t="str">
        <f t="shared" si="5"/>
        <v/>
      </c>
      <c r="I34" s="154" t="str">
        <f t="shared" si="5"/>
        <v/>
      </c>
      <c r="J34" s="154" t="str">
        <f t="shared" si="5"/>
        <v/>
      </c>
      <c r="K34" s="154" t="str">
        <f t="shared" si="5"/>
        <v/>
      </c>
      <c r="L34" s="154" t="str">
        <f t="shared" si="5"/>
        <v/>
      </c>
      <c r="M34" s="226">
        <f t="shared" si="5"/>
        <v>3.3288942022806735E-4</v>
      </c>
      <c r="N34" s="226">
        <f t="shared" si="5"/>
        <v>1.5928765096133836E-3</v>
      </c>
      <c r="O34" s="226">
        <f t="shared" si="5"/>
        <v>4.1164988085564793E-3</v>
      </c>
      <c r="P34" s="226">
        <f t="shared" si="5"/>
        <v>7.7172610860112845E-3</v>
      </c>
      <c r="Q34" s="226">
        <f t="shared" si="5"/>
        <v>1.1868996934899274E-2</v>
      </c>
      <c r="R34" s="127"/>
      <c r="S34" s="128"/>
    </row>
    <row r="35" spans="1:19" ht="13.5" customHeight="1">
      <c r="A35" s="169"/>
      <c r="B35" s="151">
        <v>9</v>
      </c>
      <c r="C35" s="226"/>
      <c r="D35" s="154" t="str">
        <f t="shared" ref="D35:Q35" si="6">IF($B35=0,$B$8*C35/(1+C16/100),IF($B35=D$29,$B$7*C36/(1+C17/100),IF(AND(0&lt;$B35,$B35&lt;D$29),$B$7*C36/(1+C17/100)+$B$8*C35/(1+C16/100),"")))</f>
        <v/>
      </c>
      <c r="E35" s="154" t="str">
        <f t="shared" si="6"/>
        <v/>
      </c>
      <c r="F35" s="154" t="str">
        <f t="shared" si="6"/>
        <v/>
      </c>
      <c r="G35" s="154" t="str">
        <f t="shared" si="6"/>
        <v/>
      </c>
      <c r="H35" s="154" t="str">
        <f t="shared" si="6"/>
        <v/>
      </c>
      <c r="I35" s="154" t="str">
        <f t="shared" si="6"/>
        <v/>
      </c>
      <c r="J35" s="154" t="str">
        <f t="shared" si="6"/>
        <v/>
      </c>
      <c r="K35" s="154" t="str">
        <f t="shared" si="6"/>
        <v/>
      </c>
      <c r="L35" s="226">
        <f t="shared" si="6"/>
        <v>7.7160062303344786E-4</v>
      </c>
      <c r="M35" s="226">
        <f t="shared" si="6"/>
        <v>3.3374953297566866E-3</v>
      </c>
      <c r="N35" s="226">
        <f t="shared" si="6"/>
        <v>7.9878252131072146E-3</v>
      </c>
      <c r="O35" s="226">
        <f t="shared" si="6"/>
        <v>1.3767453972603223E-2</v>
      </c>
      <c r="P35" s="226">
        <f t="shared" si="6"/>
        <v>1.9364665460827067E-2</v>
      </c>
      <c r="Q35" s="226">
        <f t="shared" si="6"/>
        <v>2.3833158665474457E-2</v>
      </c>
      <c r="R35" s="127"/>
      <c r="S35" s="128"/>
    </row>
    <row r="36" spans="1:19" ht="13.5" customHeight="1">
      <c r="A36" s="169"/>
      <c r="B36" s="151">
        <v>8</v>
      </c>
      <c r="C36" s="226"/>
      <c r="D36" s="154" t="str">
        <f t="shared" ref="D36:Q36" si="7">IF($B36=0,$B$8*C36/(1+C17/100),IF($B36=D$29,$B$7*C37/(1+C18/100),IF(AND(0&lt;$B36,$B36&lt;D$29),$B$7*C37/(1+C18/100)+$B$8*C36/(1+C17/100),"")))</f>
        <v/>
      </c>
      <c r="E36" s="154" t="str">
        <f t="shared" si="7"/>
        <v/>
      </c>
      <c r="F36" s="154" t="str">
        <f t="shared" si="7"/>
        <v/>
      </c>
      <c r="G36" s="154" t="str">
        <f t="shared" si="7"/>
        <v/>
      </c>
      <c r="H36" s="154" t="str">
        <f t="shared" si="7"/>
        <v/>
      </c>
      <c r="I36" s="154" t="str">
        <f t="shared" si="7"/>
        <v/>
      </c>
      <c r="J36" s="154" t="str">
        <f t="shared" si="7"/>
        <v/>
      </c>
      <c r="K36" s="226">
        <f t="shared" si="7"/>
        <v>1.7506960884678296E-3</v>
      </c>
      <c r="L36" s="226">
        <f t="shared" si="7"/>
        <v>6.9595783314538437E-3</v>
      </c>
      <c r="M36" s="226">
        <f t="shared" si="7"/>
        <v>1.5057423883339447E-2</v>
      </c>
      <c r="N36" s="226">
        <f t="shared" si="7"/>
        <v>2.4033808832690875E-2</v>
      </c>
      <c r="O36" s="226">
        <f t="shared" si="7"/>
        <v>3.1079847732735137E-2</v>
      </c>
      <c r="P36" s="226">
        <f t="shared" si="7"/>
        <v>3.4985224170250552E-2</v>
      </c>
      <c r="Q36" s="226">
        <f t="shared" si="7"/>
        <v>3.5892643047984965E-2</v>
      </c>
      <c r="R36" s="127"/>
      <c r="S36" s="128"/>
    </row>
    <row r="37" spans="1:19" ht="13.5" customHeight="1">
      <c r="A37" s="169"/>
      <c r="B37" s="151">
        <v>7</v>
      </c>
      <c r="C37" s="226"/>
      <c r="D37" s="154" t="str">
        <f t="shared" ref="D37:Q37" si="8">IF($B37=0,$B$8*C37/(1+C18/100),IF($B37=D$29,$B$7*C38/(1+C19/100),IF(AND(0&lt;$B37,$B37&lt;D$29),$B$7*C38/(1+C19/100)+$B$8*C37/(1+C18/100),"")))</f>
        <v/>
      </c>
      <c r="E37" s="154" t="str">
        <f t="shared" si="8"/>
        <v/>
      </c>
      <c r="F37" s="154" t="str">
        <f t="shared" si="8"/>
        <v/>
      </c>
      <c r="G37" s="154" t="str">
        <f t="shared" si="8"/>
        <v/>
      </c>
      <c r="H37" s="154" t="str">
        <f t="shared" si="8"/>
        <v/>
      </c>
      <c r="I37" s="154" t="str">
        <f t="shared" si="8"/>
        <v/>
      </c>
      <c r="J37" s="226">
        <f t="shared" si="8"/>
        <v>3.9570489274843501E-3</v>
      </c>
      <c r="K37" s="226">
        <f t="shared" si="8"/>
        <v>1.4031694897741981E-2</v>
      </c>
      <c r="L37" s="226">
        <f t="shared" si="8"/>
        <v>2.7898966885751612E-2</v>
      </c>
      <c r="M37" s="226">
        <f t="shared" si="8"/>
        <v>4.0256288909882018E-2</v>
      </c>
      <c r="N37" s="226">
        <f t="shared" si="8"/>
        <v>4.8208293313792491E-2</v>
      </c>
      <c r="O37" s="226">
        <f t="shared" si="8"/>
        <v>4.9892750412319178E-2</v>
      </c>
      <c r="P37" s="226">
        <f t="shared" si="8"/>
        <v>4.6818870200740666E-2</v>
      </c>
      <c r="Q37" s="226">
        <f t="shared" si="8"/>
        <v>4.1183662315793013E-2</v>
      </c>
      <c r="R37" s="127"/>
      <c r="S37" s="128"/>
    </row>
    <row r="38" spans="1:19" ht="13.5" customHeight="1">
      <c r="A38" s="169"/>
      <c r="B38" s="151">
        <v>6</v>
      </c>
      <c r="C38" s="226"/>
      <c r="D38" s="154" t="str">
        <f t="shared" ref="D38:Q38" si="9">IF($B38=0,$B$8*C38/(1+C19/100),IF($B38=D$29,$B$7*C39/(1+C20/100),IF(AND(0&lt;$B38,$B38&lt;D$29),$B$7*C39/(1+C20/100)+$B$8*C38/(1+C19/100),"")))</f>
        <v/>
      </c>
      <c r="E38" s="154" t="str">
        <f t="shared" si="9"/>
        <v/>
      </c>
      <c r="F38" s="154" t="str">
        <f t="shared" si="9"/>
        <v/>
      </c>
      <c r="G38" s="154" t="str">
        <f t="shared" si="9"/>
        <v/>
      </c>
      <c r="H38" s="154" t="str">
        <f t="shared" si="9"/>
        <v/>
      </c>
      <c r="I38" s="226">
        <f t="shared" si="9"/>
        <v>8.9620453676407599E-3</v>
      </c>
      <c r="J38" s="226">
        <f t="shared" si="9"/>
        <v>2.7742452684457897E-2</v>
      </c>
      <c r="K38" s="226">
        <f t="shared" si="9"/>
        <v>4.9202291976461657E-2</v>
      </c>
      <c r="L38" s="226">
        <f t="shared" si="9"/>
        <v>6.523902650903754E-2</v>
      </c>
      <c r="M38" s="226">
        <f t="shared" si="9"/>
        <v>7.0628983092317826E-2</v>
      </c>
      <c r="N38" s="226">
        <f t="shared" si="9"/>
        <v>6.7688567929395954E-2</v>
      </c>
      <c r="O38" s="226">
        <f t="shared" si="9"/>
        <v>5.8400784074161015E-2</v>
      </c>
      <c r="P38" s="226">
        <f t="shared" si="9"/>
        <v>4.6990909350353285E-2</v>
      </c>
      <c r="Q38" s="226">
        <f t="shared" si="9"/>
        <v>3.6178921005566002E-2</v>
      </c>
      <c r="R38" s="127"/>
      <c r="S38" s="128"/>
    </row>
    <row r="39" spans="1:19" ht="13.5" customHeight="1">
      <c r="A39" s="169"/>
      <c r="B39" s="151">
        <v>5</v>
      </c>
      <c r="C39" s="226"/>
      <c r="D39" s="154" t="str">
        <f t="shared" ref="D39:Q39" si="10">IF($B39=0,$B$8*C39/(1+C20/100),IF($B39=D$29,$B$7*C40/(1+C21/100),IF(AND(0&lt;$B39,$B39&lt;D$29),$B$7*C40/(1+C21/100)+$B$8*C39/(1+C20/100),"")))</f>
        <v/>
      </c>
      <c r="E39" s="154" t="str">
        <f t="shared" si="10"/>
        <v/>
      </c>
      <c r="F39" s="154" t="str">
        <f t="shared" si="10"/>
        <v/>
      </c>
      <c r="G39" s="154" t="str">
        <f t="shared" si="10"/>
        <v/>
      </c>
      <c r="H39" s="226">
        <f t="shared" si="10"/>
        <v>2.0077833559223709E-2</v>
      </c>
      <c r="I39" s="226">
        <f t="shared" si="10"/>
        <v>5.3838492584449102E-2</v>
      </c>
      <c r="J39" s="226">
        <f t="shared" si="10"/>
        <v>8.3356539435966895E-2</v>
      </c>
      <c r="K39" s="226">
        <f t="shared" si="10"/>
        <v>9.8587139248924427E-2</v>
      </c>
      <c r="L39" s="226">
        <f t="shared" si="10"/>
        <v>9.8070562518513094E-2</v>
      </c>
      <c r="M39" s="226">
        <f t="shared" si="10"/>
        <v>8.4971291261536894E-2</v>
      </c>
      <c r="N39" s="226">
        <f t="shared" si="10"/>
        <v>6.7885535022514043E-2</v>
      </c>
      <c r="O39" s="226">
        <f t="shared" si="10"/>
        <v>5.0222948399973266E-2</v>
      </c>
      <c r="P39" s="226">
        <f t="shared" si="10"/>
        <v>3.5372311000420806E-2</v>
      </c>
      <c r="Q39" s="226">
        <f t="shared" si="10"/>
        <v>2.421486070545335E-2</v>
      </c>
      <c r="R39" s="127"/>
      <c r="S39" s="128"/>
    </row>
    <row r="40" spans="1:19" ht="13.5" customHeight="1">
      <c r="A40" s="169"/>
      <c r="B40" s="151">
        <v>4</v>
      </c>
      <c r="C40" s="226"/>
      <c r="D40" s="154" t="str">
        <f t="shared" ref="D40:Q40" si="11">IF($B40=0,$B$8*C40/(1+C21/100),IF($B40=D$29,$B$7*C41/(1+C22/100),IF(AND(0&lt;$B40,$B40&lt;D$29),$B$7*C41/(1+C22/100)+$B$8*C40/(1+C21/100),"")))</f>
        <v/>
      </c>
      <c r="E40" s="154" t="str">
        <f t="shared" si="11"/>
        <v/>
      </c>
      <c r="F40" s="154" t="str">
        <f t="shared" si="11"/>
        <v/>
      </c>
      <c r="G40" s="226">
        <f t="shared" si="11"/>
        <v>4.5125049708387155E-2</v>
      </c>
      <c r="H40" s="226">
        <f t="shared" si="11"/>
        <v>0.10048373396012457</v>
      </c>
      <c r="I40" s="226">
        <f t="shared" si="11"/>
        <v>0.13476155263361325</v>
      </c>
      <c r="J40" s="226">
        <f t="shared" si="11"/>
        <v>0.13914261884140777</v>
      </c>
      <c r="K40" s="226">
        <f t="shared" si="11"/>
        <v>0.12346191183178098</v>
      </c>
      <c r="L40" s="226">
        <f t="shared" si="11"/>
        <v>9.8282451258752221E-2</v>
      </c>
      <c r="M40" s="226">
        <f t="shared" si="11"/>
        <v>7.0989783236474535E-2</v>
      </c>
      <c r="N40" s="226">
        <f t="shared" si="11"/>
        <v>4.8630364531542292E-2</v>
      </c>
      <c r="O40" s="226">
        <f t="shared" si="11"/>
        <v>3.1492593347181214E-2</v>
      </c>
      <c r="P40" s="226">
        <f t="shared" si="11"/>
        <v>1.9723076865712983E-2</v>
      </c>
      <c r="Q40" s="226">
        <f t="shared" si="11"/>
        <v>1.2155271085588462E-2</v>
      </c>
      <c r="R40" s="127"/>
      <c r="S40" s="128"/>
    </row>
    <row r="41" spans="1:19" ht="13.5" customHeight="1">
      <c r="A41" s="169"/>
      <c r="B41" s="151">
        <v>3</v>
      </c>
      <c r="C41" s="226"/>
      <c r="D41" s="154" t="str">
        <f t="shared" ref="D41:Q41" si="12">IF($B41=0,$B$8*C41/(1+C22/100),IF($B41=D$29,$B$7*C42/(1+C23/100),IF(AND(0&lt;$B41,$B41&lt;D$29),$B$7*C42/(1+C23/100)+$B$8*C41/(1+C22/100),"")))</f>
        <v/>
      </c>
      <c r="E41" s="154" t="str">
        <f t="shared" si="12"/>
        <v/>
      </c>
      <c r="F41" s="226">
        <f t="shared" si="12"/>
        <v>9.8894534660875694E-2</v>
      </c>
      <c r="G41" s="226">
        <f t="shared" si="12"/>
        <v>0.18061348051401374</v>
      </c>
      <c r="H41" s="226">
        <f t="shared" si="12"/>
        <v>0.20115630588069586</v>
      </c>
      <c r="I41" s="226">
        <f t="shared" si="12"/>
        <v>0.17990219184250361</v>
      </c>
      <c r="J41" s="226">
        <f t="shared" si="12"/>
        <v>0.13935742223786188</v>
      </c>
      <c r="K41" s="226">
        <f t="shared" si="12"/>
        <v>9.8951753900334463E-2</v>
      </c>
      <c r="L41" s="226">
        <f t="shared" si="12"/>
        <v>6.5662803255927965E-2</v>
      </c>
      <c r="M41" s="226">
        <f t="shared" si="12"/>
        <v>4.0668630525830529E-2</v>
      </c>
      <c r="N41" s="226">
        <f t="shared" si="12"/>
        <v>2.4385532973081093E-2</v>
      </c>
      <c r="O41" s="226">
        <f t="shared" si="12"/>
        <v>1.4042615637674186E-2</v>
      </c>
      <c r="P41" s="226">
        <f t="shared" si="12"/>
        <v>7.9179695183042784E-3</v>
      </c>
      <c r="Q41" s="226">
        <f t="shared" si="12"/>
        <v>4.4375134756517087E-3</v>
      </c>
      <c r="R41" s="127"/>
      <c r="S41" s="128"/>
    </row>
    <row r="42" spans="1:19" ht="13.5" customHeight="1">
      <c r="A42" s="169"/>
      <c r="B42" s="151">
        <v>2</v>
      </c>
      <c r="C42" s="226"/>
      <c r="D42" s="154" t="str">
        <f t="shared" ref="D42:Q42" si="13">IF($B42=0,$B$8*C42/(1+C23/100),IF($B42=D$29,$B$7*C43/(1+C24/100),IF(AND(0&lt;$B42,$B42&lt;D$29),$B$7*C43/(1+C24/100)+$B$8*C42/(1+C23/100),"")))</f>
        <v/>
      </c>
      <c r="E42" s="226">
        <f t="shared" si="13"/>
        <v>0.21581129535984162</v>
      </c>
      <c r="F42" s="226">
        <f t="shared" si="13"/>
        <v>0.29680241715114081</v>
      </c>
      <c r="G42" s="226">
        <f t="shared" si="13"/>
        <v>0.27108987565266995</v>
      </c>
      <c r="H42" s="226">
        <f t="shared" si="13"/>
        <v>0.20134484953488874</v>
      </c>
      <c r="I42" s="226">
        <f t="shared" si="13"/>
        <v>0.13509150505819451</v>
      </c>
      <c r="J42" s="226">
        <f t="shared" si="13"/>
        <v>8.3743185235104017E-2</v>
      </c>
      <c r="K42" s="226">
        <f t="shared" si="13"/>
        <v>4.956690592811934E-2</v>
      </c>
      <c r="L42" s="226">
        <f t="shared" si="13"/>
        <v>2.8201663514118694E-2</v>
      </c>
      <c r="M42" s="226">
        <f t="shared" si="13"/>
        <v>1.5289364724241479E-2</v>
      </c>
      <c r="N42" s="226">
        <f t="shared" si="13"/>
        <v>8.1519618332187987E-3</v>
      </c>
      <c r="O42" s="226">
        <f t="shared" si="13"/>
        <v>4.2265623109812933E-3</v>
      </c>
      <c r="P42" s="226">
        <f t="shared" si="13"/>
        <v>2.1672898890902296E-3</v>
      </c>
      <c r="Q42" s="226">
        <f t="shared" si="13"/>
        <v>1.1137366176762801E-3</v>
      </c>
      <c r="R42" s="127"/>
      <c r="S42" s="128"/>
    </row>
    <row r="43" spans="1:19" ht="13.5" customHeight="1">
      <c r="A43" s="169"/>
      <c r="B43" s="151">
        <v>1</v>
      </c>
      <c r="C43" s="226"/>
      <c r="D43" s="226">
        <f t="shared" ref="D43:Q43" si="14">IF($B43=0,$B$8*C43/(1+C24/100),IF($B43=D$29,$B$7*C44/(1+C25/100),IF(AND(0&lt;$B43,$B43&lt;D$29),$B$7*C44/(1+C25/100)+$B$8*C43/(1+C24/100),"")))</f>
        <v>0.46598324008747832</v>
      </c>
      <c r="E43" s="226">
        <f t="shared" si="14"/>
        <v>0.43170198874615651</v>
      </c>
      <c r="F43" s="226">
        <f t="shared" si="14"/>
        <v>0.29692107399334638</v>
      </c>
      <c r="G43" s="226">
        <f t="shared" si="14"/>
        <v>0.18083950872577625</v>
      </c>
      <c r="H43" s="226">
        <f t="shared" si="14"/>
        <v>0.1007665494728202</v>
      </c>
      <c r="I43" s="226">
        <f t="shared" si="14"/>
        <v>5.4102454406927576E-2</v>
      </c>
      <c r="J43" s="226">
        <f t="shared" si="14"/>
        <v>2.7957255556775994E-2</v>
      </c>
      <c r="K43" s="226">
        <f t="shared" si="14"/>
        <v>1.4187957520055755E-2</v>
      </c>
      <c r="L43" s="226">
        <f t="shared" si="14"/>
        <v>7.0655216011905955E-3</v>
      </c>
      <c r="M43" s="226">
        <f t="shared" si="14"/>
        <v>3.4062179951239416E-3</v>
      </c>
      <c r="N43" s="226">
        <f t="shared" si="14"/>
        <v>1.6350826192228821E-3</v>
      </c>
      <c r="O43" s="226">
        <f t="shared" si="14"/>
        <v>7.7097185118763867E-4</v>
      </c>
      <c r="P43" s="226">
        <f t="shared" si="14"/>
        <v>3.6252321333114437E-4</v>
      </c>
      <c r="Q43" s="226">
        <f t="shared" si="14"/>
        <v>1.7201528418502932E-4</v>
      </c>
      <c r="R43" s="127"/>
      <c r="S43" s="128"/>
    </row>
    <row r="44" spans="1:19" ht="13.5" customHeight="1">
      <c r="A44" s="169"/>
      <c r="B44" s="151">
        <v>0</v>
      </c>
      <c r="C44" s="226">
        <v>1</v>
      </c>
      <c r="D44" s="227">
        <f t="shared" ref="D44:Q44" si="15">IF($B44=0,$B$8*C44/(1+C25/100),IF($B44=D$29,$B$7*C45/(1+C26/100),IF(AND(0&lt;$B44,$B44&lt;D$29),$B$7*C45/(1+C26/100)+$B$8*C44/(1+C25/100),"")))</f>
        <v>0.46598324008747832</v>
      </c>
      <c r="E44" s="226">
        <f t="shared" si="15"/>
        <v>0.21589069338631486</v>
      </c>
      <c r="F44" s="226">
        <f t="shared" si="15"/>
        <v>9.9013191503081285E-2</v>
      </c>
      <c r="G44" s="226">
        <f t="shared" si="15"/>
        <v>4.523806387873288E-2</v>
      </c>
      <c r="H44" s="226">
        <f t="shared" si="15"/>
        <v>2.0172105417726457E-2</v>
      </c>
      <c r="I44" s="226">
        <f t="shared" si="15"/>
        <v>9.0280357744317863E-3</v>
      </c>
      <c r="J44" s="226">
        <f t="shared" si="15"/>
        <v>4.0000093971194152E-3</v>
      </c>
      <c r="K44" s="226">
        <f t="shared" si="15"/>
        <v>1.7767397422268226E-3</v>
      </c>
      <c r="L44" s="226">
        <f t="shared" si="15"/>
        <v>7.8673527105441567E-4</v>
      </c>
      <c r="M44" s="226">
        <f t="shared" si="15"/>
        <v>3.4147966552871358E-4</v>
      </c>
      <c r="N44" s="226">
        <f t="shared" si="15"/>
        <v>1.4907026535592767E-4</v>
      </c>
      <c r="O44" s="226">
        <f t="shared" si="15"/>
        <v>6.4456563324487447E-5</v>
      </c>
      <c r="P44" s="226">
        <f t="shared" si="15"/>
        <v>2.7987106784585848E-5</v>
      </c>
      <c r="Q44" s="226">
        <f t="shared" si="15"/>
        <v>1.2334796860119559E-5</v>
      </c>
      <c r="R44" s="127"/>
      <c r="S44" s="128"/>
    </row>
    <row r="45" spans="1:19" ht="13.5" customHeight="1">
      <c r="A45" s="169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8"/>
    </row>
    <row r="46" spans="1:19" ht="13.5" customHeight="1">
      <c r="A46" s="17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27"/>
      <c r="S46" s="128"/>
    </row>
    <row r="47" spans="1:19" ht="13.5" customHeight="1">
      <c r="A47" s="311" t="s">
        <v>44</v>
      </c>
      <c r="B47" s="312"/>
      <c r="C47" s="313"/>
      <c r="D47" s="228">
        <f t="shared" ref="D47:Q47" si="16">SUM(D30:D44)</f>
        <v>0.93196648017495665</v>
      </c>
      <c r="E47" s="229">
        <f t="shared" si="16"/>
        <v>0.8634039774923129</v>
      </c>
      <c r="F47" s="229">
        <f t="shared" si="16"/>
        <v>0.79163121730844421</v>
      </c>
      <c r="G47" s="229">
        <f t="shared" si="16"/>
        <v>0.72290597847957994</v>
      </c>
      <c r="H47" s="229">
        <f t="shared" si="16"/>
        <v>0.6440013778254795</v>
      </c>
      <c r="I47" s="229">
        <f t="shared" si="16"/>
        <v>0.5756862776677607</v>
      </c>
      <c r="J47" s="229">
        <f t="shared" si="16"/>
        <v>0.50925653231617818</v>
      </c>
      <c r="K47" s="229">
        <f t="shared" si="16"/>
        <v>0.4515170911341132</v>
      </c>
      <c r="L47" s="229">
        <f t="shared" si="16"/>
        <v>0.39893890976883345</v>
      </c>
      <c r="M47" s="229">
        <f t="shared" si="16"/>
        <v>0.3452798480442601</v>
      </c>
      <c r="N47" s="229">
        <f t="shared" si="16"/>
        <v>0.30049329980363448</v>
      </c>
      <c r="O47" s="229">
        <f t="shared" si="16"/>
        <v>0.25888539606516686</v>
      </c>
      <c r="P47" s="229">
        <f t="shared" si="16"/>
        <v>0.22391987156747148</v>
      </c>
      <c r="Q47" s="230">
        <f t="shared" si="16"/>
        <v>0.19660786784800688</v>
      </c>
      <c r="R47" s="126"/>
      <c r="S47" s="128"/>
    </row>
    <row r="48" spans="1:19" ht="13.5" customHeight="1">
      <c r="A48" s="311" t="s">
        <v>45</v>
      </c>
      <c r="B48" s="312"/>
      <c r="C48" s="313"/>
      <c r="D48" s="231">
        <f t="shared" ref="D48:Q48" si="17">100*((1/D47)^(1/D29)-1)</f>
        <v>7.2999964346648571</v>
      </c>
      <c r="E48" s="232">
        <f t="shared" si="17"/>
        <v>7.6199974680667637</v>
      </c>
      <c r="F48" s="232">
        <f t="shared" si="17"/>
        <v>8.1000005170626324</v>
      </c>
      <c r="G48" s="232">
        <f t="shared" si="17"/>
        <v>8.4499973900779679</v>
      </c>
      <c r="H48" s="232">
        <f t="shared" si="17"/>
        <v>9.2000005850050961</v>
      </c>
      <c r="I48" s="232">
        <f t="shared" si="17"/>
        <v>9.6399983702653245</v>
      </c>
      <c r="J48" s="232">
        <f t="shared" si="17"/>
        <v>10.119999003043922</v>
      </c>
      <c r="K48" s="232">
        <f t="shared" si="17"/>
        <v>10.450001404090536</v>
      </c>
      <c r="L48" s="232">
        <f t="shared" si="17"/>
        <v>10.749999701331348</v>
      </c>
      <c r="M48" s="232">
        <f t="shared" si="17"/>
        <v>11.219996433101699</v>
      </c>
      <c r="N48" s="232">
        <f t="shared" si="17"/>
        <v>11.549997345992381</v>
      </c>
      <c r="O48" s="232">
        <f t="shared" si="17"/>
        <v>11.920000643668583</v>
      </c>
      <c r="P48" s="232">
        <f t="shared" si="17"/>
        <v>12.200004445130119</v>
      </c>
      <c r="Q48" s="233">
        <f t="shared" si="17"/>
        <v>12.319995927961426</v>
      </c>
      <c r="R48" s="126"/>
      <c r="S48" s="128"/>
    </row>
    <row r="49" spans="1:19" ht="13.5" customHeight="1">
      <c r="A49" s="209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127"/>
      <c r="S49" s="128"/>
    </row>
    <row r="50" spans="1:19" ht="13.5" customHeight="1">
      <c r="A50" s="311" t="s">
        <v>46</v>
      </c>
      <c r="B50" s="312"/>
      <c r="C50" s="313"/>
      <c r="D50" s="234">
        <f t="shared" ref="D50:Q50" si="18">(D48-C4)^2</f>
        <v>1.2711614679590094E-11</v>
      </c>
      <c r="E50" s="235">
        <f t="shared" si="18"/>
        <v>6.4106859136116993E-12</v>
      </c>
      <c r="F50" s="235">
        <f t="shared" si="18"/>
        <v>2.6735376614500471E-13</v>
      </c>
      <c r="G50" s="235">
        <f t="shared" si="18"/>
        <v>6.8116930098954366E-12</v>
      </c>
      <c r="H50" s="235">
        <f t="shared" si="18"/>
        <v>3.4223096329280536E-13</v>
      </c>
      <c r="I50" s="235">
        <f t="shared" si="18"/>
        <v>2.6560351144851342E-12</v>
      </c>
      <c r="J50" s="235">
        <f t="shared" si="18"/>
        <v>9.9392141907675702E-13</v>
      </c>
      <c r="K50" s="235">
        <f t="shared" si="18"/>
        <v>1.9714702340803812E-12</v>
      </c>
      <c r="L50" s="235">
        <f t="shared" si="18"/>
        <v>8.9202963972073476E-14</v>
      </c>
      <c r="M50" s="235">
        <f t="shared" si="18"/>
        <v>1.2722763497197531E-11</v>
      </c>
      <c r="N50" s="235">
        <f t="shared" si="18"/>
        <v>7.0437564464635761E-12</v>
      </c>
      <c r="O50" s="235">
        <f t="shared" si="18"/>
        <v>4.1430924515602079E-13</v>
      </c>
      <c r="P50" s="235">
        <f t="shared" si="18"/>
        <v>1.9759181783641658E-11</v>
      </c>
      <c r="Q50" s="236">
        <f t="shared" si="18"/>
        <v>1.6581498154464701E-11</v>
      </c>
      <c r="R50" s="126"/>
      <c r="S50" s="128"/>
    </row>
    <row r="51" spans="1:19" ht="13.5" customHeight="1">
      <c r="A51" s="311" t="s">
        <v>47</v>
      </c>
      <c r="B51" s="312"/>
      <c r="C51" s="313"/>
      <c r="D51" s="237">
        <f>SUM(D50:Q50)</f>
        <v>8.8775717191072872E-11</v>
      </c>
      <c r="E51" s="145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27"/>
      <c r="S51" s="128"/>
    </row>
    <row r="52" spans="1:19" ht="14.1" customHeight="1">
      <c r="A52" s="135"/>
      <c r="B52" s="136"/>
      <c r="C52" s="136"/>
      <c r="D52" s="13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8"/>
    </row>
    <row r="53" spans="1:19" ht="13.5" customHeight="1">
      <c r="A53" s="169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8"/>
    </row>
    <row r="54" spans="1:19" ht="13.5" customHeight="1">
      <c r="A54" s="169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8"/>
    </row>
    <row r="55" spans="1:19" ht="13.5" customHeight="1">
      <c r="A55" s="170"/>
      <c r="B55" s="140"/>
      <c r="C55" s="140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8"/>
    </row>
    <row r="56" spans="1:19" ht="13.5" customHeight="1">
      <c r="A56" s="308" t="s">
        <v>48</v>
      </c>
      <c r="B56" s="309"/>
      <c r="C56" s="310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8"/>
    </row>
    <row r="57" spans="1:19" ht="14.1" customHeight="1">
      <c r="A57" s="135"/>
      <c r="B57" s="136"/>
      <c r="C57" s="150">
        <v>0</v>
      </c>
      <c r="D57" s="151">
        <v>1</v>
      </c>
      <c r="E57" s="151">
        <v>2</v>
      </c>
      <c r="F57" s="151">
        <v>3</v>
      </c>
      <c r="G57" s="151">
        <v>4</v>
      </c>
      <c r="H57" s="151">
        <v>5</v>
      </c>
      <c r="I57" s="151">
        <v>6</v>
      </c>
      <c r="J57" s="151">
        <v>7</v>
      </c>
      <c r="K57" s="151">
        <v>8</v>
      </c>
      <c r="L57" s="151">
        <v>9</v>
      </c>
      <c r="M57" s="127"/>
      <c r="N57" s="127"/>
      <c r="O57" s="127"/>
      <c r="P57" s="127"/>
      <c r="Q57" s="127"/>
      <c r="R57" s="127"/>
      <c r="S57" s="128"/>
    </row>
    <row r="58" spans="1:19" ht="13.5" customHeight="1">
      <c r="A58" s="169"/>
      <c r="B58" s="151">
        <v>9</v>
      </c>
      <c r="C58" s="238" t="str">
        <f t="shared" ref="C58:D67" si="19">IF($B58&lt;=C$57,($B$7*D57+$B$8*D58)/(1+C16/100),"")</f>
        <v/>
      </c>
      <c r="D58" s="238" t="str">
        <f t="shared" si="19"/>
        <v/>
      </c>
      <c r="E58" s="238" t="str">
        <f t="shared" ref="E58:E67" si="20">IF($B58&lt;=E$57,MAX((E16/100-$C$70)/(1+E16/100)+($B$7*F57+$B$8*F58)/(1+E16/100)-$C$73,0),"")</f>
        <v/>
      </c>
      <c r="F58" s="154" t="str">
        <f t="shared" ref="F58:K67" si="21">IF($B58&lt;=F$57,(F16/100-$C$70)/(1+F16/100)+($B$7*G57+$B$8*G58)/(1+F16/100),"")</f>
        <v/>
      </c>
      <c r="G58" s="154" t="str">
        <f t="shared" si="21"/>
        <v/>
      </c>
      <c r="H58" s="154" t="str">
        <f t="shared" si="21"/>
        <v/>
      </c>
      <c r="I58" s="154" t="str">
        <f t="shared" si="21"/>
        <v/>
      </c>
      <c r="J58" s="154" t="str">
        <f t="shared" si="21"/>
        <v/>
      </c>
      <c r="K58" s="154" t="str">
        <f t="shared" si="21"/>
        <v/>
      </c>
      <c r="L58" s="182">
        <f t="shared" ref="L58:L67" si="22">IF($B58&lt;=L$57,(L16/100-$C$70)/(1+L16/100),"")</f>
        <v>3.6623282590258412E-2</v>
      </c>
      <c r="M58" s="158"/>
      <c r="N58" s="158"/>
      <c r="O58" s="158"/>
      <c r="P58" s="158"/>
      <c r="Q58" s="127"/>
      <c r="R58" s="127"/>
      <c r="S58" s="128"/>
    </row>
    <row r="59" spans="1:19" ht="13.5" customHeight="1">
      <c r="A59" s="169"/>
      <c r="B59" s="151">
        <v>8</v>
      </c>
      <c r="C59" s="238" t="str">
        <f t="shared" si="19"/>
        <v/>
      </c>
      <c r="D59" s="238" t="str">
        <f t="shared" si="19"/>
        <v/>
      </c>
      <c r="E59" s="238" t="str">
        <f t="shared" si="20"/>
        <v/>
      </c>
      <c r="F59" s="154" t="str">
        <f t="shared" si="21"/>
        <v/>
      </c>
      <c r="G59" s="154" t="str">
        <f t="shared" si="21"/>
        <v/>
      </c>
      <c r="H59" s="154" t="str">
        <f t="shared" si="21"/>
        <v/>
      </c>
      <c r="I59" s="154" t="str">
        <f t="shared" si="21"/>
        <v/>
      </c>
      <c r="J59" s="154" t="str">
        <f t="shared" si="21"/>
        <v/>
      </c>
      <c r="K59" s="182">
        <f t="shared" si="21"/>
        <v>4.7821084470449651E-2</v>
      </c>
      <c r="L59" s="182">
        <f t="shared" si="22"/>
        <v>3.5963864986652397E-2</v>
      </c>
      <c r="M59" s="158"/>
      <c r="N59" s="158"/>
      <c r="O59" s="158"/>
      <c r="P59" s="158"/>
      <c r="Q59" s="127"/>
      <c r="R59" s="127"/>
      <c r="S59" s="128"/>
    </row>
    <row r="60" spans="1:19" ht="13.5" customHeight="1">
      <c r="A60" s="169"/>
      <c r="B60" s="151">
        <v>7</v>
      </c>
      <c r="C60" s="238" t="str">
        <f t="shared" si="19"/>
        <v/>
      </c>
      <c r="D60" s="238" t="str">
        <f t="shared" si="19"/>
        <v/>
      </c>
      <c r="E60" s="238" t="str">
        <f t="shared" si="20"/>
        <v/>
      </c>
      <c r="F60" s="154" t="str">
        <f t="shared" si="21"/>
        <v/>
      </c>
      <c r="G60" s="154" t="str">
        <f t="shared" si="21"/>
        <v/>
      </c>
      <c r="H60" s="154" t="str">
        <f t="shared" si="21"/>
        <v/>
      </c>
      <c r="I60" s="154" t="str">
        <f t="shared" si="21"/>
        <v/>
      </c>
      <c r="J60" s="182">
        <f t="shared" si="21"/>
        <v>5.3874134370234118E-2</v>
      </c>
      <c r="K60" s="182">
        <f t="shared" si="21"/>
        <v>4.6677340917582182E-2</v>
      </c>
      <c r="L60" s="182">
        <f t="shared" si="22"/>
        <v>3.5306839649861671E-2</v>
      </c>
      <c r="M60" s="158"/>
      <c r="N60" s="158"/>
      <c r="O60" s="158"/>
      <c r="P60" s="158"/>
      <c r="Q60" s="127"/>
      <c r="R60" s="127"/>
      <c r="S60" s="128"/>
    </row>
    <row r="61" spans="1:19" ht="13.5" customHeight="1">
      <c r="A61" s="169"/>
      <c r="B61" s="151">
        <v>6</v>
      </c>
      <c r="C61" s="238" t="str">
        <f t="shared" si="19"/>
        <v/>
      </c>
      <c r="D61" s="238" t="str">
        <f t="shared" si="19"/>
        <v/>
      </c>
      <c r="E61" s="238" t="str">
        <f t="shared" si="20"/>
        <v/>
      </c>
      <c r="F61" s="154" t="str">
        <f t="shared" si="21"/>
        <v/>
      </c>
      <c r="G61" s="154" t="str">
        <f t="shared" si="21"/>
        <v/>
      </c>
      <c r="H61" s="154" t="str">
        <f t="shared" si="21"/>
        <v/>
      </c>
      <c r="I61" s="182">
        <f t="shared" si="21"/>
        <v>6.0942354643787423E-2</v>
      </c>
      <c r="J61" s="182">
        <f t="shared" si="21"/>
        <v>5.2319405881848011E-2</v>
      </c>
      <c r="K61" s="182">
        <f t="shared" si="21"/>
        <v>4.5537170002505914E-2</v>
      </c>
      <c r="L61" s="182">
        <f t="shared" si="22"/>
        <v>3.4652201753461231E-2</v>
      </c>
      <c r="M61" s="158"/>
      <c r="N61" s="158"/>
      <c r="O61" s="158"/>
      <c r="P61" s="158"/>
      <c r="Q61" s="127"/>
      <c r="R61" s="127"/>
      <c r="S61" s="128"/>
    </row>
    <row r="62" spans="1:19" ht="13.5" customHeight="1">
      <c r="A62" s="169"/>
      <c r="B62" s="151">
        <v>5</v>
      </c>
      <c r="C62" s="238" t="str">
        <f t="shared" si="19"/>
        <v/>
      </c>
      <c r="D62" s="238" t="str">
        <f t="shared" si="19"/>
        <v/>
      </c>
      <c r="E62" s="238" t="str">
        <f t="shared" si="20"/>
        <v/>
      </c>
      <c r="F62" s="154" t="str">
        <f t="shared" si="21"/>
        <v/>
      </c>
      <c r="G62" s="154" t="str">
        <f t="shared" si="21"/>
        <v/>
      </c>
      <c r="H62" s="182">
        <f t="shared" si="21"/>
        <v>5.6814711515146415E-2</v>
      </c>
      <c r="I62" s="182">
        <f t="shared" si="21"/>
        <v>5.9022455188184789E-2</v>
      </c>
      <c r="J62" s="182">
        <f t="shared" si="21"/>
        <v>5.0768775672312159E-2</v>
      </c>
      <c r="K62" s="182">
        <f t="shared" si="21"/>
        <v>4.4400569793637781E-2</v>
      </c>
      <c r="L62" s="182">
        <f t="shared" si="22"/>
        <v>3.3999946446569097E-2</v>
      </c>
      <c r="M62" s="158"/>
      <c r="N62" s="158"/>
      <c r="O62" s="158"/>
      <c r="P62" s="158"/>
      <c r="Q62" s="127"/>
      <c r="R62" s="127"/>
      <c r="S62" s="128"/>
    </row>
    <row r="63" spans="1:19" ht="13.5" customHeight="1">
      <c r="A63" s="169"/>
      <c r="B63" s="151">
        <v>4</v>
      </c>
      <c r="C63" s="238" t="str">
        <f t="shared" si="19"/>
        <v/>
      </c>
      <c r="D63" s="238" t="str">
        <f t="shared" si="19"/>
        <v/>
      </c>
      <c r="E63" s="238" t="str">
        <f t="shared" si="20"/>
        <v/>
      </c>
      <c r="F63" s="154" t="str">
        <f t="shared" si="21"/>
        <v/>
      </c>
      <c r="G63" s="182">
        <f t="shared" si="21"/>
        <v>5.60254053594271E-2</v>
      </c>
      <c r="H63" s="182">
        <f t="shared" si="21"/>
        <v>5.4596802308686812E-2</v>
      </c>
      <c r="I63" s="182">
        <f t="shared" si="21"/>
        <v>5.710668507308149E-2</v>
      </c>
      <c r="J63" s="182">
        <f t="shared" si="21"/>
        <v>4.9222248770866631E-2</v>
      </c>
      <c r="K63" s="182">
        <f t="shared" si="21"/>
        <v>4.3267538273617331E-2</v>
      </c>
      <c r="L63" s="182">
        <f t="shared" si="22"/>
        <v>3.3350068854201262E-2</v>
      </c>
      <c r="M63" s="158"/>
      <c r="N63" s="158"/>
      <c r="O63" s="158"/>
      <c r="P63" s="158"/>
      <c r="Q63" s="127"/>
      <c r="R63" s="127"/>
      <c r="S63" s="128"/>
    </row>
    <row r="64" spans="1:19" ht="13.5" customHeight="1">
      <c r="A64" s="169"/>
      <c r="B64" s="151">
        <v>3</v>
      </c>
      <c r="C64" s="238" t="str">
        <f t="shared" si="19"/>
        <v/>
      </c>
      <c r="D64" s="238" t="str">
        <f t="shared" si="19"/>
        <v/>
      </c>
      <c r="E64" s="238" t="str">
        <f t="shared" si="20"/>
        <v/>
      </c>
      <c r="F64" s="182">
        <f t="shared" si="21"/>
        <v>3.1085183084883134E-2</v>
      </c>
      <c r="G64" s="182">
        <f t="shared" si="21"/>
        <v>5.3533610883863283E-2</v>
      </c>
      <c r="H64" s="182">
        <f t="shared" si="21"/>
        <v>5.2382745517120938E-2</v>
      </c>
      <c r="I64" s="182">
        <f t="shared" si="21"/>
        <v>5.5195058895890665E-2</v>
      </c>
      <c r="J64" s="182">
        <f t="shared" si="21"/>
        <v>4.7679830051471667E-2</v>
      </c>
      <c r="K64" s="182">
        <f t="shared" si="21"/>
        <v>4.2138073340017901E-2</v>
      </c>
      <c r="L64" s="182">
        <f t="shared" si="22"/>
        <v>3.270256407762516E-2</v>
      </c>
      <c r="M64" s="158"/>
      <c r="N64" s="158"/>
      <c r="O64" s="158"/>
      <c r="P64" s="158"/>
      <c r="Q64" s="127"/>
      <c r="R64" s="127"/>
      <c r="S64" s="128"/>
    </row>
    <row r="65" spans="1:19" ht="13.5" customHeight="1">
      <c r="A65" s="169"/>
      <c r="B65" s="151">
        <v>2</v>
      </c>
      <c r="C65" s="238" t="str">
        <f t="shared" si="19"/>
        <v/>
      </c>
      <c r="D65" s="238" t="str">
        <f t="shared" si="19"/>
        <v/>
      </c>
      <c r="E65" s="182">
        <f t="shared" si="20"/>
        <v>3.9918346426386364E-3</v>
      </c>
      <c r="F65" s="182">
        <f t="shared" si="21"/>
        <v>2.8389120152936063E-2</v>
      </c>
      <c r="G65" s="182">
        <f t="shared" si="21"/>
        <v>5.1045121305723418E-2</v>
      </c>
      <c r="H65" s="182">
        <f t="shared" si="21"/>
        <v>5.0172565348716676E-2</v>
      </c>
      <c r="I65" s="182">
        <f t="shared" si="21"/>
        <v>5.3287591036059762E-2</v>
      </c>
      <c r="J65" s="182">
        <f t="shared" si="21"/>
        <v>4.6141524233654502E-2</v>
      </c>
      <c r="K65" s="182">
        <f t="shared" si="21"/>
        <v>4.1012172806057019E-2</v>
      </c>
      <c r="L65" s="182">
        <f t="shared" si="22"/>
        <v>3.2057427194711455E-2</v>
      </c>
      <c r="M65" s="158"/>
      <c r="N65" s="158"/>
      <c r="O65" s="158"/>
      <c r="P65" s="158"/>
      <c r="Q65" s="127"/>
      <c r="R65" s="127"/>
      <c r="S65" s="128"/>
    </row>
    <row r="66" spans="1:19" ht="13.5" customHeight="1">
      <c r="A66" s="169"/>
      <c r="B66" s="151">
        <v>1</v>
      </c>
      <c r="C66" s="238" t="str">
        <f t="shared" si="19"/>
        <v/>
      </c>
      <c r="D66" s="182">
        <f t="shared" si="19"/>
        <v>2.3610388267781808E-3</v>
      </c>
      <c r="E66" s="182">
        <f t="shared" si="20"/>
        <v>1.1061585863068879E-3</v>
      </c>
      <c r="F66" s="182">
        <f t="shared" si="21"/>
        <v>2.5695859088400302E-2</v>
      </c>
      <c r="G66" s="182">
        <f t="shared" si="21"/>
        <v>4.8559970978110448E-2</v>
      </c>
      <c r="H66" s="182">
        <f t="shared" si="21"/>
        <v>4.796628575199504E-2</v>
      </c>
      <c r="I66" s="182">
        <f t="shared" si="21"/>
        <v>5.1384295655726359E-2</v>
      </c>
      <c r="J66" s="182">
        <f t="shared" si="21"/>
        <v>4.4607335883361021E-2</v>
      </c>
      <c r="K66" s="182">
        <f t="shared" si="21"/>
        <v>3.9889834401306744E-2</v>
      </c>
      <c r="L66" s="182">
        <f t="shared" si="22"/>
        <v>3.1414653260284281E-2</v>
      </c>
      <c r="M66" s="158"/>
      <c r="N66" s="158"/>
      <c r="O66" s="158"/>
      <c r="P66" s="158"/>
      <c r="Q66" s="127"/>
      <c r="R66" s="127"/>
      <c r="S66" s="128"/>
    </row>
    <row r="67" spans="1:19" ht="13.5" customHeight="1">
      <c r="A67" s="169"/>
      <c r="B67" s="151">
        <v>0</v>
      </c>
      <c r="C67" s="251">
        <f t="shared" si="19"/>
        <v>1.339013866667455E-3</v>
      </c>
      <c r="D67" s="183">
        <f t="shared" si="19"/>
        <v>5.1248483560951356E-4</v>
      </c>
      <c r="E67" s="183">
        <f t="shared" si="20"/>
        <v>0</v>
      </c>
      <c r="F67" s="182">
        <f t="shared" si="21"/>
        <v>2.300544178673879E-2</v>
      </c>
      <c r="G67" s="182">
        <f t="shared" si="21"/>
        <v>4.6078193971854933E-2</v>
      </c>
      <c r="H67" s="182">
        <f t="shared" si="21"/>
        <v>4.576393041593222E-2</v>
      </c>
      <c r="I67" s="182">
        <f t="shared" si="21"/>
        <v>4.9485186700386805E-2</v>
      </c>
      <c r="J67" s="182">
        <f t="shared" si="21"/>
        <v>4.307726941381123E-2</v>
      </c>
      <c r="K67" s="183">
        <f t="shared" si="21"/>
        <v>3.8771055772402911E-2</v>
      </c>
      <c r="L67" s="183">
        <f t="shared" si="22"/>
        <v>3.0774237306469623E-2</v>
      </c>
      <c r="M67" s="158"/>
      <c r="N67" s="158"/>
      <c r="O67" s="158"/>
      <c r="P67" s="158"/>
      <c r="Q67" s="127"/>
      <c r="R67" s="127"/>
      <c r="S67" s="128"/>
    </row>
    <row r="68" spans="1:19" ht="13.5" customHeight="1">
      <c r="A68" s="169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8"/>
    </row>
    <row r="69" spans="1:19" ht="13.5" customHeight="1">
      <c r="A69" s="169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8"/>
    </row>
    <row r="70" spans="1:19" ht="13.5" customHeight="1">
      <c r="A70" s="240" t="s">
        <v>31</v>
      </c>
      <c r="B70" s="241"/>
      <c r="C70" s="242">
        <v>0.11650000000000001</v>
      </c>
      <c r="D70" s="238" t="s">
        <v>49</v>
      </c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8"/>
    </row>
    <row r="71" spans="1:19" ht="13.5" customHeight="1">
      <c r="A71" s="240" t="s">
        <v>50</v>
      </c>
      <c r="B71" s="127"/>
      <c r="C71" s="243">
        <v>2</v>
      </c>
      <c r="D71" s="238" t="s">
        <v>51</v>
      </c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8"/>
    </row>
    <row r="72" spans="1:19" ht="13.5" customHeight="1">
      <c r="A72" s="240" t="s">
        <v>52</v>
      </c>
      <c r="B72" s="127"/>
      <c r="C72" s="244">
        <v>10</v>
      </c>
      <c r="D72" s="238" t="s">
        <v>53</v>
      </c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8"/>
    </row>
    <row r="73" spans="1:19" ht="13.5" customHeight="1">
      <c r="A73" s="240" t="s">
        <v>54</v>
      </c>
      <c r="B73" s="127"/>
      <c r="C73" s="245">
        <v>0</v>
      </c>
      <c r="D73" s="238" t="s">
        <v>55</v>
      </c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8"/>
    </row>
    <row r="74" spans="1:19" ht="13.5" customHeight="1">
      <c r="A74" s="240" t="s">
        <v>56</v>
      </c>
      <c r="B74" s="127"/>
      <c r="C74" s="244">
        <v>1</v>
      </c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8"/>
    </row>
    <row r="75" spans="1:19" ht="13.5" customHeight="1">
      <c r="A75" s="169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8"/>
    </row>
    <row r="76" spans="1:19" ht="13.5" customHeight="1">
      <c r="A76" s="169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8"/>
    </row>
    <row r="77" spans="1:19" ht="13.5" customHeight="1">
      <c r="A77" s="169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8"/>
    </row>
    <row r="78" spans="1:19" ht="13.5" customHeight="1">
      <c r="A78" s="169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8"/>
    </row>
    <row r="79" spans="1:19" ht="13.5" customHeight="1">
      <c r="A79" s="169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8"/>
    </row>
    <row r="80" spans="1:19" ht="13.5" customHeight="1">
      <c r="A80" s="169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8"/>
    </row>
    <row r="81" spans="1:19" ht="13.5" customHeight="1">
      <c r="A81" s="169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8"/>
    </row>
    <row r="82" spans="1:19" ht="13.5" customHeight="1">
      <c r="A82" s="169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8"/>
    </row>
    <row r="83" spans="1:19" ht="13.5" customHeight="1">
      <c r="A83" s="169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8"/>
    </row>
    <row r="84" spans="1:19" ht="13.5" customHeight="1">
      <c r="A84" s="169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8"/>
    </row>
    <row r="85" spans="1:19" ht="13.5" customHeight="1">
      <c r="A85" s="169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54" t="s">
        <v>7</v>
      </c>
      <c r="P85" s="127"/>
      <c r="Q85" s="127"/>
      <c r="R85" s="127"/>
      <c r="S85" s="128"/>
    </row>
    <row r="86" spans="1:19" ht="13.5" customHeight="1">
      <c r="A86" s="169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8"/>
    </row>
    <row r="87" spans="1:19" ht="13.5" customHeight="1">
      <c r="A87" s="169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246" t="s">
        <v>7</v>
      </c>
    </row>
    <row r="88" spans="1:19" ht="13.5" customHeight="1">
      <c r="A88" s="169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8"/>
    </row>
    <row r="89" spans="1:19" ht="13.5" customHeight="1">
      <c r="A89" s="169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8"/>
    </row>
    <row r="90" spans="1:19" ht="13.5" customHeight="1">
      <c r="A90" s="169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8"/>
    </row>
    <row r="91" spans="1:19" ht="13.5" customHeight="1">
      <c r="A91" s="169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8"/>
    </row>
    <row r="92" spans="1:19" ht="13.5" customHeight="1">
      <c r="A92" s="169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8"/>
    </row>
    <row r="93" spans="1:19" ht="13.5" customHeight="1">
      <c r="A93" s="169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8"/>
    </row>
    <row r="94" spans="1:19" ht="13.5" customHeight="1">
      <c r="A94" s="169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8"/>
    </row>
    <row r="95" spans="1:19" ht="13.5" customHeight="1">
      <c r="A95" s="169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8"/>
    </row>
    <row r="96" spans="1:19" ht="13.5" customHeight="1">
      <c r="A96" s="169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8"/>
    </row>
    <row r="97" spans="1:19" ht="13.5" customHeight="1">
      <c r="A97" s="169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8"/>
    </row>
    <row r="98" spans="1:19" ht="13.5" customHeight="1">
      <c r="A98" s="169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8"/>
    </row>
    <row r="99" spans="1:19" ht="13.5" customHeight="1">
      <c r="A99" s="169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8"/>
    </row>
    <row r="100" spans="1:19" ht="13.5" customHeight="1">
      <c r="A100" s="169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8"/>
    </row>
    <row r="101" spans="1:19" ht="13.5" customHeight="1">
      <c r="A101" s="169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8"/>
    </row>
    <row r="102" spans="1:19" ht="13.5" customHeight="1">
      <c r="A102" s="169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8"/>
    </row>
    <row r="103" spans="1:19" ht="13.5" customHeight="1">
      <c r="A103" s="169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8"/>
    </row>
    <row r="104" spans="1:19" ht="13.5" customHeight="1">
      <c r="A104" s="169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8"/>
    </row>
    <row r="105" spans="1:19" ht="13.5" customHeight="1">
      <c r="A105" s="169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8"/>
    </row>
    <row r="106" spans="1:19" ht="13.5" customHeight="1">
      <c r="A106" s="169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8"/>
    </row>
    <row r="107" spans="1:19" ht="13.5" customHeight="1">
      <c r="A107" s="169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8"/>
    </row>
    <row r="108" spans="1:19" ht="13.5" customHeight="1">
      <c r="A108" s="169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8"/>
    </row>
    <row r="109" spans="1:19" ht="13.5" customHeight="1">
      <c r="A109" s="169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8"/>
    </row>
    <row r="110" spans="1:19" ht="13.5" customHeight="1">
      <c r="A110" s="169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8"/>
    </row>
    <row r="111" spans="1:19" ht="13.5" customHeight="1">
      <c r="A111" s="169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8"/>
    </row>
    <row r="112" spans="1:19" ht="13.5" customHeight="1">
      <c r="A112" s="169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8"/>
    </row>
    <row r="113" spans="1:19" ht="13.5" customHeight="1">
      <c r="A113" s="169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8"/>
    </row>
    <row r="114" spans="1:19" ht="13.5" customHeight="1">
      <c r="A114" s="169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8"/>
    </row>
    <row r="115" spans="1:19" ht="13.5" customHeight="1">
      <c r="A115" s="247"/>
      <c r="B115" s="185"/>
      <c r="C115" s="185"/>
      <c r="D115" s="185"/>
      <c r="E115" s="185"/>
      <c r="F115" s="185"/>
      <c r="G115" s="185"/>
      <c r="H115" s="185"/>
      <c r="I115" s="248" t="s">
        <v>7</v>
      </c>
      <c r="J115" s="185"/>
      <c r="K115" s="185"/>
      <c r="L115" s="185"/>
      <c r="M115" s="185"/>
      <c r="N115" s="185"/>
      <c r="O115" s="185"/>
      <c r="P115" s="185"/>
      <c r="Q115" s="185"/>
      <c r="R115" s="185"/>
      <c r="S115" s="186"/>
    </row>
  </sheetData>
  <mergeCells count="11">
    <mergeCell ref="A56:C56"/>
    <mergeCell ref="A1:H1"/>
    <mergeCell ref="A47:C47"/>
    <mergeCell ref="A3:B3"/>
    <mergeCell ref="A50:C50"/>
    <mergeCell ref="A28:B28"/>
    <mergeCell ref="A51:C51"/>
    <mergeCell ref="A10:B10"/>
    <mergeCell ref="A5:B5"/>
    <mergeCell ref="A48:C48"/>
    <mergeCell ref="A4:B4"/>
  </mergeCells>
  <pageMargins left="0.53" right="0.38" top="0.63" bottom="5.31" header="0.5" footer="0.5"/>
  <pageSetup orientation="portrait"/>
  <headerFooter>
    <oddFooter>&amp;C&amp;"Helvetica Neue,Regular"&amp;12&amp;K000000&amp;P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15"/>
  <sheetViews>
    <sheetView showGridLines="0" workbookViewId="0"/>
  </sheetViews>
  <sheetFormatPr defaultColWidth="8.83203125" defaultRowHeight="12.75" customHeight="1"/>
  <cols>
    <col min="1" max="1" width="10.6640625" style="252" customWidth="1"/>
    <col min="2" max="2" width="8.83203125" style="252" customWidth="1"/>
    <col min="3" max="3" width="9.6640625" style="252" customWidth="1"/>
    <col min="4" max="4" width="12.6640625" style="252" customWidth="1"/>
    <col min="5" max="256" width="8.83203125" style="252" customWidth="1"/>
  </cols>
  <sheetData>
    <row r="1" spans="1:19" ht="13.5" customHeight="1">
      <c r="A1" s="311" t="s">
        <v>38</v>
      </c>
      <c r="B1" s="312"/>
      <c r="C1" s="312"/>
      <c r="D1" s="312"/>
      <c r="E1" s="312"/>
      <c r="F1" s="312"/>
      <c r="G1" s="312"/>
      <c r="H1" s="313"/>
      <c r="I1" s="120"/>
      <c r="J1" s="121"/>
      <c r="K1" s="121"/>
      <c r="L1" s="121"/>
      <c r="M1" s="121"/>
      <c r="N1" s="121"/>
      <c r="O1" s="121"/>
      <c r="P1" s="121"/>
      <c r="Q1" s="121"/>
      <c r="R1" s="121"/>
      <c r="S1" s="123"/>
    </row>
    <row r="2" spans="1:19" ht="13.5" customHeight="1">
      <c r="A2" s="209"/>
      <c r="B2" s="210"/>
      <c r="C2" s="210"/>
      <c r="D2" s="210"/>
      <c r="E2" s="210"/>
      <c r="F2" s="210"/>
      <c r="G2" s="210"/>
      <c r="H2" s="210"/>
      <c r="I2" s="140"/>
      <c r="J2" s="140"/>
      <c r="K2" s="140"/>
      <c r="L2" s="140"/>
      <c r="M2" s="140"/>
      <c r="N2" s="140"/>
      <c r="O2" s="140"/>
      <c r="P2" s="140"/>
      <c r="Q2" s="127"/>
      <c r="R2" s="127"/>
      <c r="S2" s="128"/>
    </row>
    <row r="3" spans="1:19" ht="14.1" customHeight="1">
      <c r="A3" s="314" t="s">
        <v>39</v>
      </c>
      <c r="B3" s="315"/>
      <c r="C3" s="211">
        <v>0</v>
      </c>
      <c r="D3" s="212">
        <v>1</v>
      </c>
      <c r="E3" s="212">
        <v>2</v>
      </c>
      <c r="F3" s="212">
        <v>3</v>
      </c>
      <c r="G3" s="212">
        <v>4</v>
      </c>
      <c r="H3" s="212">
        <v>5</v>
      </c>
      <c r="I3" s="212">
        <v>6</v>
      </c>
      <c r="J3" s="212">
        <v>7</v>
      </c>
      <c r="K3" s="212">
        <v>8</v>
      </c>
      <c r="L3" s="212">
        <v>9</v>
      </c>
      <c r="M3" s="212">
        <v>10</v>
      </c>
      <c r="N3" s="212">
        <v>11</v>
      </c>
      <c r="O3" s="212">
        <v>12</v>
      </c>
      <c r="P3" s="213">
        <v>13</v>
      </c>
      <c r="Q3" s="126"/>
      <c r="R3" s="127"/>
      <c r="S3" s="128"/>
    </row>
    <row r="4" spans="1:19" ht="13.5" customHeight="1">
      <c r="A4" s="318" t="s">
        <v>40</v>
      </c>
      <c r="B4" s="319"/>
      <c r="C4" s="214">
        <v>7.3</v>
      </c>
      <c r="D4" s="215">
        <v>7.62</v>
      </c>
      <c r="E4" s="215">
        <v>8.1</v>
      </c>
      <c r="F4" s="215">
        <v>8.4499999999999993</v>
      </c>
      <c r="G4" s="215">
        <v>9.1999999999999993</v>
      </c>
      <c r="H4" s="215">
        <v>9.64</v>
      </c>
      <c r="I4" s="215">
        <v>10.119999999999999</v>
      </c>
      <c r="J4" s="215">
        <v>10.45</v>
      </c>
      <c r="K4" s="215">
        <v>10.75</v>
      </c>
      <c r="L4" s="215">
        <v>11.22</v>
      </c>
      <c r="M4" s="215">
        <v>11.55</v>
      </c>
      <c r="N4" s="215">
        <v>11.92</v>
      </c>
      <c r="O4" s="215">
        <v>12.2</v>
      </c>
      <c r="P4" s="216">
        <v>12.32</v>
      </c>
      <c r="Q4" s="126"/>
      <c r="R4" s="127"/>
      <c r="S4" s="128"/>
    </row>
    <row r="5" spans="1:19" ht="13.5" customHeight="1">
      <c r="A5" s="316" t="s">
        <v>41</v>
      </c>
      <c r="B5" s="317"/>
      <c r="C5" s="217">
        <v>7.2999975272283564</v>
      </c>
      <c r="D5" s="218">
        <v>7.9012646992223168</v>
      </c>
      <c r="E5" s="218">
        <v>8.9760501223067521</v>
      </c>
      <c r="F5" s="218">
        <v>9.3650269905201782</v>
      </c>
      <c r="G5" s="218">
        <v>12.00938375100705</v>
      </c>
      <c r="H5" s="218">
        <v>11.573127223859411</v>
      </c>
      <c r="I5" s="218">
        <v>12.65944890199313</v>
      </c>
      <c r="J5" s="218">
        <v>12.346632768955731</v>
      </c>
      <c r="K5" s="218">
        <v>12.66374475770486</v>
      </c>
      <c r="L5" s="218">
        <v>14.857249546813581</v>
      </c>
      <c r="M5" s="218">
        <v>14.176474554745401</v>
      </c>
      <c r="N5" s="218">
        <v>15.214771236747589</v>
      </c>
      <c r="O5" s="218">
        <v>14.705630840924179</v>
      </c>
      <c r="P5" s="219">
        <v>13.01952314371494</v>
      </c>
      <c r="Q5" s="126"/>
      <c r="R5" s="127"/>
      <c r="S5" s="128"/>
    </row>
    <row r="6" spans="1:19" ht="14.1" customHeight="1">
      <c r="A6" s="220" t="s">
        <v>42</v>
      </c>
      <c r="B6" s="250">
        <v>0.01</v>
      </c>
      <c r="C6" s="14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27"/>
      <c r="R6" s="127"/>
      <c r="S6" s="128"/>
    </row>
    <row r="7" spans="1:19" ht="13.5" customHeight="1">
      <c r="A7" s="222" t="s">
        <v>4</v>
      </c>
      <c r="B7" s="131">
        <v>0.5</v>
      </c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1:19" ht="13.5" customHeight="1">
      <c r="A8" s="223" t="s">
        <v>5</v>
      </c>
      <c r="B8" s="224">
        <f>1-B7</f>
        <v>0.5</v>
      </c>
      <c r="C8" s="225" t="s">
        <v>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</row>
    <row r="9" spans="1:19" ht="13.5" customHeight="1">
      <c r="A9" s="209"/>
      <c r="B9" s="210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</row>
    <row r="10" spans="1:19" ht="13.5" customHeight="1">
      <c r="A10" s="311" t="s">
        <v>43</v>
      </c>
      <c r="B10" s="313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8"/>
    </row>
    <row r="11" spans="1:19" ht="14.1" customHeight="1">
      <c r="A11" s="135"/>
      <c r="B11" s="136"/>
      <c r="C11" s="151">
        <v>0</v>
      </c>
      <c r="D11" s="151">
        <v>1</v>
      </c>
      <c r="E11" s="151">
        <v>2</v>
      </c>
      <c r="F11" s="151">
        <v>3</v>
      </c>
      <c r="G11" s="151">
        <v>4</v>
      </c>
      <c r="H11" s="151">
        <v>5</v>
      </c>
      <c r="I11" s="151">
        <v>6</v>
      </c>
      <c r="J11" s="151">
        <v>7</v>
      </c>
      <c r="K11" s="151">
        <v>8</v>
      </c>
      <c r="L11" s="151">
        <v>9</v>
      </c>
      <c r="M11" s="151">
        <v>10</v>
      </c>
      <c r="N11" s="151">
        <v>11</v>
      </c>
      <c r="O11" s="151">
        <v>12</v>
      </c>
      <c r="P11" s="151">
        <v>13</v>
      </c>
      <c r="Q11" s="127"/>
      <c r="R11" s="127"/>
      <c r="S11" s="128"/>
    </row>
    <row r="12" spans="1:19" ht="13.5" customHeight="1">
      <c r="A12" s="169"/>
      <c r="B12" s="151">
        <v>13</v>
      </c>
      <c r="C12" s="158"/>
      <c r="D12" s="154" t="str">
        <f t="shared" ref="D12:P25" si="0">IF($B12&lt;=D$11,D$5*EXP($B$6*$B12),"")</f>
        <v/>
      </c>
      <c r="E12" s="154" t="str">
        <f t="shared" si="0"/>
        <v/>
      </c>
      <c r="F12" s="154" t="str">
        <f t="shared" si="0"/>
        <v/>
      </c>
      <c r="G12" s="154" t="str">
        <f t="shared" si="0"/>
        <v/>
      </c>
      <c r="H12" s="154" t="str">
        <f t="shared" si="0"/>
        <v/>
      </c>
      <c r="I12" s="154" t="str">
        <f t="shared" si="0"/>
        <v/>
      </c>
      <c r="J12" s="154" t="str">
        <f t="shared" si="0"/>
        <v/>
      </c>
      <c r="K12" s="154" t="str">
        <f t="shared" si="0"/>
        <v/>
      </c>
      <c r="L12" s="154" t="str">
        <f t="shared" si="0"/>
        <v/>
      </c>
      <c r="M12" s="154" t="str">
        <f t="shared" si="0"/>
        <v/>
      </c>
      <c r="N12" s="154" t="str">
        <f t="shared" si="0"/>
        <v/>
      </c>
      <c r="O12" s="154" t="str">
        <f t="shared" si="0"/>
        <v/>
      </c>
      <c r="P12" s="158">
        <f t="shared" si="0"/>
        <v>14.827002493414382</v>
      </c>
      <c r="Q12" s="127"/>
      <c r="R12" s="127"/>
      <c r="S12" s="128"/>
    </row>
    <row r="13" spans="1:19" ht="13.5" customHeight="1">
      <c r="A13" s="169"/>
      <c r="B13" s="151">
        <v>12</v>
      </c>
      <c r="C13" s="158"/>
      <c r="D13" s="154" t="str">
        <f t="shared" si="0"/>
        <v/>
      </c>
      <c r="E13" s="154" t="str">
        <f t="shared" si="0"/>
        <v/>
      </c>
      <c r="F13" s="154" t="str">
        <f t="shared" si="0"/>
        <v/>
      </c>
      <c r="G13" s="154" t="str">
        <f t="shared" si="0"/>
        <v/>
      </c>
      <c r="H13" s="154" t="str">
        <f t="shared" si="0"/>
        <v/>
      </c>
      <c r="I13" s="154" t="str">
        <f t="shared" si="0"/>
        <v/>
      </c>
      <c r="J13" s="154" t="str">
        <f t="shared" si="0"/>
        <v/>
      </c>
      <c r="K13" s="154" t="str">
        <f t="shared" si="0"/>
        <v/>
      </c>
      <c r="L13" s="154" t="str">
        <f t="shared" si="0"/>
        <v/>
      </c>
      <c r="M13" s="154" t="str">
        <f t="shared" si="0"/>
        <v/>
      </c>
      <c r="N13" s="154" t="str">
        <f t="shared" si="0"/>
        <v/>
      </c>
      <c r="O13" s="158">
        <f t="shared" si="0"/>
        <v>16.580552473630579</v>
      </c>
      <c r="P13" s="158">
        <f t="shared" si="0"/>
        <v>14.679471353603411</v>
      </c>
      <c r="Q13" s="127"/>
      <c r="R13" s="127"/>
      <c r="S13" s="128"/>
    </row>
    <row r="14" spans="1:19" ht="13.5" customHeight="1">
      <c r="A14" s="169"/>
      <c r="B14" s="151">
        <v>11</v>
      </c>
      <c r="C14" s="158"/>
      <c r="D14" s="154" t="str">
        <f t="shared" si="0"/>
        <v/>
      </c>
      <c r="E14" s="154" t="str">
        <f t="shared" si="0"/>
        <v/>
      </c>
      <c r="F14" s="154" t="str">
        <f t="shared" si="0"/>
        <v/>
      </c>
      <c r="G14" s="154" t="str">
        <f t="shared" si="0"/>
        <v/>
      </c>
      <c r="H14" s="154" t="str">
        <f t="shared" si="0"/>
        <v/>
      </c>
      <c r="I14" s="154" t="str">
        <f t="shared" si="0"/>
        <v/>
      </c>
      <c r="J14" s="154" t="str">
        <f t="shared" si="0"/>
        <v/>
      </c>
      <c r="K14" s="154" t="str">
        <f t="shared" si="0"/>
        <v/>
      </c>
      <c r="L14" s="154" t="str">
        <f t="shared" si="0"/>
        <v/>
      </c>
      <c r="M14" s="154" t="str">
        <f t="shared" si="0"/>
        <v/>
      </c>
      <c r="N14" s="158">
        <f t="shared" si="0"/>
        <v>16.983915478629733</v>
      </c>
      <c r="O14" s="158">
        <f t="shared" si="0"/>
        <v>16.415573219987312</v>
      </c>
      <c r="P14" s="158">
        <f t="shared" si="0"/>
        <v>14.533408173160732</v>
      </c>
      <c r="Q14" s="127"/>
      <c r="R14" s="127"/>
      <c r="S14" s="128"/>
    </row>
    <row r="15" spans="1:19" ht="13.5" customHeight="1">
      <c r="A15" s="169"/>
      <c r="B15" s="151">
        <v>10</v>
      </c>
      <c r="C15" s="158"/>
      <c r="D15" s="154" t="str">
        <f t="shared" si="0"/>
        <v/>
      </c>
      <c r="E15" s="154" t="str">
        <f t="shared" si="0"/>
        <v/>
      </c>
      <c r="F15" s="154" t="str">
        <f t="shared" si="0"/>
        <v/>
      </c>
      <c r="G15" s="154" t="str">
        <f t="shared" si="0"/>
        <v/>
      </c>
      <c r="H15" s="154" t="str">
        <f t="shared" si="0"/>
        <v/>
      </c>
      <c r="I15" s="154" t="str">
        <f t="shared" si="0"/>
        <v/>
      </c>
      <c r="J15" s="154" t="str">
        <f t="shared" si="0"/>
        <v/>
      </c>
      <c r="K15" s="154" t="str">
        <f t="shared" si="0"/>
        <v/>
      </c>
      <c r="L15" s="154" t="str">
        <f t="shared" si="0"/>
        <v/>
      </c>
      <c r="M15" s="158">
        <f t="shared" si="0"/>
        <v>15.667427398744033</v>
      </c>
      <c r="N15" s="158">
        <f t="shared" si="0"/>
        <v>16.814922696027292</v>
      </c>
      <c r="O15" s="158">
        <f t="shared" si="0"/>
        <v>16.252235537345733</v>
      </c>
      <c r="P15" s="158">
        <f t="shared" si="0"/>
        <v>14.388798345646583</v>
      </c>
      <c r="Q15" s="127"/>
      <c r="R15" s="127"/>
      <c r="S15" s="128"/>
    </row>
    <row r="16" spans="1:19" ht="13.5" customHeight="1">
      <c r="A16" s="169"/>
      <c r="B16" s="151">
        <v>9</v>
      </c>
      <c r="C16" s="158"/>
      <c r="D16" s="154" t="str">
        <f t="shared" si="0"/>
        <v/>
      </c>
      <c r="E16" s="154" t="str">
        <f t="shared" si="0"/>
        <v/>
      </c>
      <c r="F16" s="154" t="str">
        <f t="shared" si="0"/>
        <v/>
      </c>
      <c r="G16" s="154" t="str">
        <f t="shared" si="0"/>
        <v/>
      </c>
      <c r="H16" s="154" t="str">
        <f t="shared" si="0"/>
        <v/>
      </c>
      <c r="I16" s="154" t="str">
        <f t="shared" si="0"/>
        <v/>
      </c>
      <c r="J16" s="154" t="str">
        <f t="shared" si="0"/>
        <v/>
      </c>
      <c r="K16" s="154" t="str">
        <f t="shared" si="0"/>
        <v/>
      </c>
      <c r="L16" s="158">
        <f t="shared" si="0"/>
        <v>16.25642038071431</v>
      </c>
      <c r="M16" s="158">
        <f t="shared" si="0"/>
        <v>15.51153389140369</v>
      </c>
      <c r="N16" s="158">
        <f t="shared" si="0"/>
        <v>16.647611419706934</v>
      </c>
      <c r="O16" s="158">
        <f t="shared" si="0"/>
        <v>16.090523091801465</v>
      </c>
      <c r="P16" s="158">
        <f t="shared" si="0"/>
        <v>14.245627409957704</v>
      </c>
      <c r="Q16" s="127"/>
      <c r="R16" s="127"/>
      <c r="S16" s="128"/>
    </row>
    <row r="17" spans="1:19" ht="13.5" customHeight="1">
      <c r="A17" s="169"/>
      <c r="B17" s="151">
        <v>8</v>
      </c>
      <c r="C17" s="158"/>
      <c r="D17" s="154" t="str">
        <f t="shared" si="0"/>
        <v/>
      </c>
      <c r="E17" s="154" t="str">
        <f t="shared" si="0"/>
        <v/>
      </c>
      <c r="F17" s="154" t="str">
        <f t="shared" si="0"/>
        <v/>
      </c>
      <c r="G17" s="154" t="str">
        <f t="shared" si="0"/>
        <v/>
      </c>
      <c r="H17" s="154" t="str">
        <f t="shared" si="0"/>
        <v/>
      </c>
      <c r="I17" s="154" t="str">
        <f t="shared" si="0"/>
        <v/>
      </c>
      <c r="J17" s="154" t="str">
        <f t="shared" si="0"/>
        <v/>
      </c>
      <c r="K17" s="158">
        <f t="shared" si="0"/>
        <v>13.718470924358227</v>
      </c>
      <c r="L17" s="158">
        <f t="shared" si="0"/>
        <v>16.094666295282792</v>
      </c>
      <c r="M17" s="158">
        <f t="shared" si="0"/>
        <v>15.357191550378809</v>
      </c>
      <c r="N17" s="158">
        <f t="shared" si="0"/>
        <v>16.481964918401601</v>
      </c>
      <c r="O17" s="158">
        <f t="shared" si="0"/>
        <v>15.93041971197519</v>
      </c>
      <c r="P17" s="158">
        <f t="shared" si="0"/>
        <v>14.103881048881217</v>
      </c>
      <c r="Q17" s="127"/>
      <c r="R17" s="127"/>
      <c r="S17" s="128"/>
    </row>
    <row r="18" spans="1:19" ht="13.5" customHeight="1">
      <c r="A18" s="169"/>
      <c r="B18" s="151">
        <v>7</v>
      </c>
      <c r="C18" s="158"/>
      <c r="D18" s="154" t="str">
        <f t="shared" si="0"/>
        <v/>
      </c>
      <c r="E18" s="154" t="str">
        <f t="shared" si="0"/>
        <v/>
      </c>
      <c r="F18" s="154" t="str">
        <f t="shared" si="0"/>
        <v/>
      </c>
      <c r="G18" s="154" t="str">
        <f t="shared" si="0"/>
        <v/>
      </c>
      <c r="H18" s="154" t="str">
        <f t="shared" si="0"/>
        <v/>
      </c>
      <c r="I18" s="154" t="str">
        <f t="shared" si="0"/>
        <v/>
      </c>
      <c r="J18" s="158">
        <f t="shared" si="0"/>
        <v>13.241864655646422</v>
      </c>
      <c r="K18" s="158">
        <f t="shared" si="0"/>
        <v>13.581969857953659</v>
      </c>
      <c r="L18" s="158">
        <f t="shared" si="0"/>
        <v>15.934521689893065</v>
      </c>
      <c r="M18" s="158">
        <f t="shared" si="0"/>
        <v>15.204384941306669</v>
      </c>
      <c r="N18" s="158">
        <f t="shared" si="0"/>
        <v>16.317966627323123</v>
      </c>
      <c r="O18" s="158">
        <f t="shared" si="0"/>
        <v>15.771909387395507</v>
      </c>
      <c r="P18" s="158">
        <f t="shared" si="0"/>
        <v>13.96354508766289</v>
      </c>
      <c r="Q18" s="127"/>
      <c r="R18" s="127"/>
      <c r="S18" s="128"/>
    </row>
    <row r="19" spans="1:19" ht="13.5" customHeight="1">
      <c r="A19" s="169"/>
      <c r="B19" s="151">
        <v>6</v>
      </c>
      <c r="C19" s="158"/>
      <c r="D19" s="154" t="str">
        <f t="shared" si="0"/>
        <v/>
      </c>
      <c r="E19" s="154" t="str">
        <f t="shared" si="0"/>
        <v/>
      </c>
      <c r="F19" s="154" t="str">
        <f t="shared" si="0"/>
        <v/>
      </c>
      <c r="G19" s="154" t="str">
        <f t="shared" si="0"/>
        <v/>
      </c>
      <c r="H19" s="154" t="str">
        <f t="shared" si="0"/>
        <v/>
      </c>
      <c r="I19" s="158">
        <f t="shared" si="0"/>
        <v>13.442265503259831</v>
      </c>
      <c r="J19" s="158">
        <f t="shared" si="0"/>
        <v>13.110105900851725</v>
      </c>
      <c r="K19" s="158">
        <f t="shared" si="0"/>
        <v>13.446826999853231</v>
      </c>
      <c r="L19" s="158">
        <f t="shared" si="0"/>
        <v>15.775970549951142</v>
      </c>
      <c r="M19" s="158">
        <f t="shared" si="0"/>
        <v>15.053098783399021</v>
      </c>
      <c r="N19" s="158">
        <f t="shared" si="0"/>
        <v>16.15560014650573</v>
      </c>
      <c r="O19" s="158">
        <f t="shared" si="0"/>
        <v>15.614976266897864</v>
      </c>
      <c r="P19" s="158">
        <f t="shared" si="0"/>
        <v>13.824605492589656</v>
      </c>
      <c r="Q19" s="127"/>
      <c r="R19" s="127"/>
      <c r="S19" s="128"/>
    </row>
    <row r="20" spans="1:19" ht="13.5" customHeight="1">
      <c r="A20" s="169"/>
      <c r="B20" s="151">
        <v>5</v>
      </c>
      <c r="C20" s="158"/>
      <c r="D20" s="154" t="str">
        <f t="shared" si="0"/>
        <v/>
      </c>
      <c r="E20" s="154" t="str">
        <f t="shared" si="0"/>
        <v/>
      </c>
      <c r="F20" s="154" t="str">
        <f t="shared" si="0"/>
        <v/>
      </c>
      <c r="G20" s="154" t="str">
        <f t="shared" si="0"/>
        <v/>
      </c>
      <c r="H20" s="158">
        <f t="shared" si="0"/>
        <v>12.166494145125895</v>
      </c>
      <c r="I20" s="158">
        <f t="shared" si="0"/>
        <v>13.308512726714573</v>
      </c>
      <c r="J20" s="158">
        <f t="shared" si="0"/>
        <v>12.979658167572238</v>
      </c>
      <c r="K20" s="158">
        <f t="shared" si="0"/>
        <v>13.313028835658516</v>
      </c>
      <c r="L20" s="158">
        <f t="shared" si="0"/>
        <v>15.6189970202109</v>
      </c>
      <c r="M20" s="158">
        <f t="shared" si="0"/>
        <v>14.903317947914006</v>
      </c>
      <c r="N20" s="158">
        <f t="shared" si="0"/>
        <v>15.994849239166035</v>
      </c>
      <c r="O20" s="158">
        <f t="shared" si="0"/>
        <v>15.459604657039435</v>
      </c>
      <c r="P20" s="158">
        <f t="shared" si="0"/>
        <v>13.687048369586226</v>
      </c>
      <c r="Q20" s="127"/>
      <c r="R20" s="127"/>
      <c r="S20" s="128"/>
    </row>
    <row r="21" spans="1:19" ht="13.5" customHeight="1">
      <c r="A21" s="169"/>
      <c r="B21" s="151">
        <v>4</v>
      </c>
      <c r="C21" s="158"/>
      <c r="D21" s="154" t="str">
        <f t="shared" si="0"/>
        <v/>
      </c>
      <c r="E21" s="154" t="str">
        <f t="shared" si="0"/>
        <v/>
      </c>
      <c r="F21" s="154" t="str">
        <f t="shared" si="0"/>
        <v/>
      </c>
      <c r="G21" s="158">
        <f t="shared" si="0"/>
        <v>12.499495999459135</v>
      </c>
      <c r="H21" s="158">
        <f t="shared" si="0"/>
        <v>12.045435505692117</v>
      </c>
      <c r="I21" s="158">
        <f t="shared" si="0"/>
        <v>13.176090812532449</v>
      </c>
      <c r="J21" s="158">
        <f t="shared" si="0"/>
        <v>12.850508410925924</v>
      </c>
      <c r="K21" s="158">
        <f t="shared" si="0"/>
        <v>13.180561985441592</v>
      </c>
      <c r="L21" s="158">
        <f t="shared" si="0"/>
        <v>15.463585403188551</v>
      </c>
      <c r="M21" s="158">
        <f t="shared" si="0"/>
        <v>14.755027456643253</v>
      </c>
      <c r="N21" s="158">
        <f t="shared" si="0"/>
        <v>15.835697830079338</v>
      </c>
      <c r="O21" s="158">
        <f t="shared" si="0"/>
        <v>15.305779020529757</v>
      </c>
      <c r="P21" s="158">
        <f t="shared" si="0"/>
        <v>13.550859962825662</v>
      </c>
      <c r="Q21" s="127"/>
      <c r="R21" s="127"/>
      <c r="S21" s="128"/>
    </row>
    <row r="22" spans="1:19" ht="13.5" customHeight="1">
      <c r="A22" s="169"/>
      <c r="B22" s="151">
        <v>3</v>
      </c>
      <c r="C22" s="158"/>
      <c r="D22" s="154" t="str">
        <f t="shared" si="0"/>
        <v/>
      </c>
      <c r="E22" s="154" t="str">
        <f t="shared" si="0"/>
        <v/>
      </c>
      <c r="F22" s="158">
        <f t="shared" si="0"/>
        <v>9.6502345229785771</v>
      </c>
      <c r="G22" s="158">
        <f t="shared" si="0"/>
        <v>12.375123936212908</v>
      </c>
      <c r="H22" s="158">
        <f t="shared" si="0"/>
        <v>11.925581419846807</v>
      </c>
      <c r="I22" s="158">
        <f t="shared" si="0"/>
        <v>13.044986518411692</v>
      </c>
      <c r="J22" s="158">
        <f t="shared" si="0"/>
        <v>12.722643715829498</v>
      </c>
      <c r="K22" s="158">
        <f t="shared" si="0"/>
        <v>13.049413202407054</v>
      </c>
      <c r="L22" s="158">
        <f t="shared" si="0"/>
        <v>15.309720157592889</v>
      </c>
      <c r="M22" s="158">
        <f t="shared" si="0"/>
        <v>14.608212480414064</v>
      </c>
      <c r="N22" s="158">
        <f t="shared" si="0"/>
        <v>15.678130003972111</v>
      </c>
      <c r="O22" s="158">
        <f t="shared" si="0"/>
        <v>15.153483974676991</v>
      </c>
      <c r="P22" s="158">
        <f t="shared" si="0"/>
        <v>13.416026653353805</v>
      </c>
      <c r="Q22" s="127"/>
      <c r="R22" s="127"/>
      <c r="S22" s="128"/>
    </row>
    <row r="23" spans="1:19" ht="13.5" customHeight="1">
      <c r="A23" s="169"/>
      <c r="B23" s="151">
        <v>2</v>
      </c>
      <c r="C23" s="158"/>
      <c r="D23" s="154" t="str">
        <f t="shared" si="0"/>
        <v/>
      </c>
      <c r="E23" s="158">
        <f t="shared" si="0"/>
        <v>9.157378362924673</v>
      </c>
      <c r="F23" s="158">
        <f t="shared" si="0"/>
        <v>9.5542130851154212</v>
      </c>
      <c r="G23" s="158">
        <f t="shared" si="0"/>
        <v>12.25198939567294</v>
      </c>
      <c r="H23" s="158">
        <f t="shared" si="0"/>
        <v>11.806919902081498</v>
      </c>
      <c r="I23" s="158">
        <f t="shared" si="0"/>
        <v>12.915186733813634</v>
      </c>
      <c r="J23" s="158">
        <f t="shared" si="0"/>
        <v>12.596051295706891</v>
      </c>
      <c r="K23" s="158">
        <f t="shared" si="0"/>
        <v>12.919569371567302</v>
      </c>
      <c r="L23" s="158">
        <f t="shared" si="0"/>
        <v>15.157385896771125</v>
      </c>
      <c r="M23" s="158">
        <f t="shared" si="0"/>
        <v>14.462858337606464</v>
      </c>
      <c r="N23" s="158">
        <f t="shared" si="0"/>
        <v>15.522130003930432</v>
      </c>
      <c r="O23" s="158">
        <f t="shared" si="0"/>
        <v>15.002704289849635</v>
      </c>
      <c r="P23" s="158">
        <f t="shared" si="0"/>
        <v>13.282534957727341</v>
      </c>
      <c r="Q23" s="127"/>
      <c r="R23" s="127"/>
      <c r="S23" s="128"/>
    </row>
    <row r="24" spans="1:19" ht="13.5" customHeight="1">
      <c r="A24" s="169"/>
      <c r="B24" s="151">
        <v>1</v>
      </c>
      <c r="C24" s="158"/>
      <c r="D24" s="158">
        <f t="shared" si="0"/>
        <v>7.9806737296257388</v>
      </c>
      <c r="E24" s="158">
        <f t="shared" si="0"/>
        <v>9.0662609257918003</v>
      </c>
      <c r="F24" s="158">
        <f t="shared" si="0"/>
        <v>9.4591470765226493</v>
      </c>
      <c r="G24" s="158">
        <f t="shared" si="0"/>
        <v>12.130080064282563</v>
      </c>
      <c r="H24" s="158">
        <f t="shared" si="0"/>
        <v>11.68943908614553</v>
      </c>
      <c r="I24" s="158">
        <f t="shared" si="0"/>
        <v>12.786678478651648</v>
      </c>
      <c r="J24" s="158">
        <f t="shared" si="0"/>
        <v>12.470718491210599</v>
      </c>
      <c r="K24" s="158">
        <f t="shared" si="0"/>
        <v>12.79101750843105</v>
      </c>
      <c r="L24" s="158">
        <f t="shared" si="0"/>
        <v>15.006567387170236</v>
      </c>
      <c r="M24" s="158">
        <f t="shared" si="0"/>
        <v>14.318950492685047</v>
      </c>
      <c r="N24" s="158">
        <f t="shared" si="0"/>
        <v>15.367682229824295</v>
      </c>
      <c r="O24" s="158">
        <f t="shared" si="0"/>
        <v>14.85342488795356</v>
      </c>
      <c r="P24" s="158">
        <f t="shared" si="0"/>
        <v>13.150371526665467</v>
      </c>
      <c r="Q24" s="127"/>
      <c r="R24" s="127"/>
      <c r="S24" s="128"/>
    </row>
    <row r="25" spans="1:19" ht="13.5" customHeight="1">
      <c r="A25" s="169"/>
      <c r="B25" s="151">
        <v>0</v>
      </c>
      <c r="C25" s="158">
        <f>IF($B25&lt;=C$11,(C$5+$B$6*$B25),"")</f>
        <v>7.2999975272283564</v>
      </c>
      <c r="D25" s="160">
        <f t="shared" si="0"/>
        <v>7.9012646992223168</v>
      </c>
      <c r="E25" s="158">
        <f t="shared" si="0"/>
        <v>8.9760501223067521</v>
      </c>
      <c r="F25" s="158">
        <f t="shared" si="0"/>
        <v>9.3650269905201782</v>
      </c>
      <c r="G25" s="158">
        <f t="shared" si="0"/>
        <v>12.00938375100705</v>
      </c>
      <c r="H25" s="158">
        <f t="shared" si="0"/>
        <v>11.573127223859411</v>
      </c>
      <c r="I25" s="158">
        <f t="shared" si="0"/>
        <v>12.65944890199313</v>
      </c>
      <c r="J25" s="158">
        <f t="shared" si="0"/>
        <v>12.346632768955731</v>
      </c>
      <c r="K25" s="158">
        <f t="shared" si="0"/>
        <v>12.66374475770486</v>
      </c>
      <c r="L25" s="158">
        <f t="shared" si="0"/>
        <v>14.857249546813581</v>
      </c>
      <c r="M25" s="158">
        <f t="shared" si="0"/>
        <v>14.176474554745401</v>
      </c>
      <c r="N25" s="158">
        <f t="shared" si="0"/>
        <v>15.214771236747589</v>
      </c>
      <c r="O25" s="158">
        <f t="shared" si="0"/>
        <v>14.705630840924179</v>
      </c>
      <c r="P25" s="158">
        <f t="shared" si="0"/>
        <v>13.01952314371494</v>
      </c>
      <c r="Q25" s="127"/>
      <c r="R25" s="127"/>
      <c r="S25" s="128"/>
    </row>
    <row r="26" spans="1:19" ht="13.5" customHeight="1">
      <c r="A26" s="169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8"/>
    </row>
    <row r="27" spans="1:19" ht="13.5" customHeight="1">
      <c r="A27" s="170"/>
      <c r="B27" s="140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8"/>
    </row>
    <row r="28" spans="1:19" ht="13.5" customHeight="1">
      <c r="A28" s="311" t="s">
        <v>23</v>
      </c>
      <c r="B28" s="313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</row>
    <row r="29" spans="1:19" ht="14.1" customHeight="1">
      <c r="A29" s="135"/>
      <c r="B29" s="136"/>
      <c r="C29" s="151">
        <v>0</v>
      </c>
      <c r="D29" s="151">
        <v>1</v>
      </c>
      <c r="E29" s="151">
        <v>2</v>
      </c>
      <c r="F29" s="151">
        <v>3</v>
      </c>
      <c r="G29" s="151">
        <v>4</v>
      </c>
      <c r="H29" s="151">
        <v>5</v>
      </c>
      <c r="I29" s="151">
        <v>6</v>
      </c>
      <c r="J29" s="151">
        <v>7</v>
      </c>
      <c r="K29" s="151">
        <v>8</v>
      </c>
      <c r="L29" s="151">
        <v>9</v>
      </c>
      <c r="M29" s="151">
        <v>10</v>
      </c>
      <c r="N29" s="151">
        <v>11</v>
      </c>
      <c r="O29" s="151">
        <v>12</v>
      </c>
      <c r="P29" s="151">
        <v>13</v>
      </c>
      <c r="Q29" s="151">
        <v>14</v>
      </c>
      <c r="R29" s="127"/>
      <c r="S29" s="128"/>
    </row>
    <row r="30" spans="1:19" ht="13.5" customHeight="1">
      <c r="A30" s="169"/>
      <c r="B30" s="151">
        <v>14</v>
      </c>
      <c r="C30" s="226"/>
      <c r="D30" s="154" t="str">
        <f t="shared" ref="D30:Q30" si="1">IF($B30=0,$B$8*C30/(1+C11/100),IF($B30=D$29,$B$7*C31/(1+C12/100),IF(AND(0&lt;$B30,$B30&lt;D$29),$B$7*C31/(1+C12/100)+$B$8*C30/(1+C11/100),"")))</f>
        <v/>
      </c>
      <c r="E30" s="154" t="str">
        <f t="shared" si="1"/>
        <v/>
      </c>
      <c r="F30" s="154" t="str">
        <f t="shared" si="1"/>
        <v/>
      </c>
      <c r="G30" s="154" t="str">
        <f t="shared" si="1"/>
        <v/>
      </c>
      <c r="H30" s="154" t="str">
        <f t="shared" si="1"/>
        <v/>
      </c>
      <c r="I30" s="154" t="str">
        <f t="shared" si="1"/>
        <v/>
      </c>
      <c r="J30" s="154" t="str">
        <f t="shared" si="1"/>
        <v/>
      </c>
      <c r="K30" s="154" t="str">
        <f t="shared" si="1"/>
        <v/>
      </c>
      <c r="L30" s="154" t="str">
        <f t="shared" si="1"/>
        <v/>
      </c>
      <c r="M30" s="154" t="str">
        <f t="shared" si="1"/>
        <v/>
      </c>
      <c r="N30" s="154" t="str">
        <f t="shared" si="1"/>
        <v/>
      </c>
      <c r="O30" s="154" t="str">
        <f t="shared" si="1"/>
        <v/>
      </c>
      <c r="P30" s="154" t="str">
        <f t="shared" si="1"/>
        <v/>
      </c>
      <c r="Q30" s="226">
        <f t="shared" si="1"/>
        <v>1.1337588864100057E-5</v>
      </c>
      <c r="R30" s="127"/>
      <c r="S30" s="128"/>
    </row>
    <row r="31" spans="1:19" ht="13.5" customHeight="1">
      <c r="A31" s="169"/>
      <c r="B31" s="151">
        <v>13</v>
      </c>
      <c r="C31" s="226"/>
      <c r="D31" s="154" t="str">
        <f t="shared" ref="D31:Q31" si="2">IF($B31=0,$B$8*C31/(1+C12/100),IF($B31=D$29,$B$7*C32/(1+C13/100),IF(AND(0&lt;$B31,$B31&lt;D$29),$B$7*C32/(1+C13/100)+$B$8*C31/(1+C12/100),"")))</f>
        <v/>
      </c>
      <c r="E31" s="154" t="str">
        <f t="shared" si="2"/>
        <v/>
      </c>
      <c r="F31" s="154" t="str">
        <f t="shared" si="2"/>
        <v/>
      </c>
      <c r="G31" s="154" t="str">
        <f t="shared" si="2"/>
        <v/>
      </c>
      <c r="H31" s="154" t="str">
        <f t="shared" si="2"/>
        <v/>
      </c>
      <c r="I31" s="154" t="str">
        <f t="shared" si="2"/>
        <v/>
      </c>
      <c r="J31" s="154" t="str">
        <f t="shared" si="2"/>
        <v/>
      </c>
      <c r="K31" s="154" t="str">
        <f t="shared" si="2"/>
        <v/>
      </c>
      <c r="L31" s="154" t="str">
        <f t="shared" si="2"/>
        <v/>
      </c>
      <c r="M31" s="154" t="str">
        <f t="shared" si="2"/>
        <v/>
      </c>
      <c r="N31" s="154" t="str">
        <f t="shared" si="2"/>
        <v/>
      </c>
      <c r="O31" s="154" t="str">
        <f t="shared" si="2"/>
        <v/>
      </c>
      <c r="P31" s="226">
        <f t="shared" si="2"/>
        <v>2.6037226895346487E-5</v>
      </c>
      <c r="Q31" s="226">
        <f t="shared" si="2"/>
        <v>1.6004093539070434E-4</v>
      </c>
      <c r="R31" s="127"/>
      <c r="S31" s="128"/>
    </row>
    <row r="32" spans="1:19" ht="13.5" customHeight="1">
      <c r="A32" s="169"/>
      <c r="B32" s="151">
        <v>12</v>
      </c>
      <c r="C32" s="226"/>
      <c r="D32" s="154" t="str">
        <f t="shared" ref="D32:Q32" si="3">IF($B32=0,$B$8*C32/(1+C13/100),IF($B32=D$29,$B$7*C33/(1+C14/100),IF(AND(0&lt;$B32,$B32&lt;D$29),$B$7*C33/(1+C14/100)+$B$8*C32/(1+C13/100),"")))</f>
        <v/>
      </c>
      <c r="E32" s="154" t="str">
        <f t="shared" si="3"/>
        <v/>
      </c>
      <c r="F32" s="154" t="str">
        <f t="shared" si="3"/>
        <v/>
      </c>
      <c r="G32" s="154" t="str">
        <f t="shared" si="3"/>
        <v/>
      </c>
      <c r="H32" s="154" t="str">
        <f t="shared" si="3"/>
        <v/>
      </c>
      <c r="I32" s="154" t="str">
        <f t="shared" si="3"/>
        <v/>
      </c>
      <c r="J32" s="154" t="str">
        <f t="shared" si="3"/>
        <v/>
      </c>
      <c r="K32" s="154" t="str">
        <f t="shared" si="3"/>
        <v/>
      </c>
      <c r="L32" s="154" t="str">
        <f t="shared" si="3"/>
        <v/>
      </c>
      <c r="M32" s="154" t="str">
        <f t="shared" si="3"/>
        <v/>
      </c>
      <c r="N32" s="154" t="str">
        <f t="shared" si="3"/>
        <v/>
      </c>
      <c r="O32" s="226">
        <f t="shared" si="3"/>
        <v>6.0708685926815329E-5</v>
      </c>
      <c r="P32" s="226">
        <f t="shared" si="3"/>
        <v>3.4106442336365357E-4</v>
      </c>
      <c r="Q32" s="226">
        <f t="shared" si="3"/>
        <v>1.0488324384198833E-3</v>
      </c>
      <c r="R32" s="127"/>
      <c r="S32" s="128"/>
    </row>
    <row r="33" spans="1:19" ht="13.5" customHeight="1">
      <c r="A33" s="169"/>
      <c r="B33" s="151">
        <v>11</v>
      </c>
      <c r="C33" s="226"/>
      <c r="D33" s="154" t="str">
        <f t="shared" ref="D33:Q33" si="4">IF($B33=0,$B$8*C33/(1+C14/100),IF($B33=D$29,$B$7*C34/(1+C15/100),IF(AND(0&lt;$B33,$B33&lt;D$29),$B$7*C34/(1+C15/100)+$B$8*C33/(1+C14/100),"")))</f>
        <v/>
      </c>
      <c r="E33" s="154" t="str">
        <f t="shared" si="4"/>
        <v/>
      </c>
      <c r="F33" s="154" t="str">
        <f t="shared" si="4"/>
        <v/>
      </c>
      <c r="G33" s="154" t="str">
        <f t="shared" si="4"/>
        <v/>
      </c>
      <c r="H33" s="154" t="str">
        <f t="shared" si="4"/>
        <v/>
      </c>
      <c r="I33" s="154" t="str">
        <f t="shared" si="4"/>
        <v/>
      </c>
      <c r="J33" s="154" t="str">
        <f t="shared" si="4"/>
        <v/>
      </c>
      <c r="K33" s="154" t="str">
        <f t="shared" si="4"/>
        <v/>
      </c>
      <c r="L33" s="154" t="str">
        <f t="shared" si="4"/>
        <v/>
      </c>
      <c r="M33" s="154" t="str">
        <f t="shared" si="4"/>
        <v/>
      </c>
      <c r="N33" s="226">
        <f t="shared" si="4"/>
        <v>1.4203879566562487E-4</v>
      </c>
      <c r="O33" s="226">
        <f t="shared" si="4"/>
        <v>7.3348143313487065E-4</v>
      </c>
      <c r="P33" s="226">
        <f t="shared" si="4"/>
        <v>2.0618970538069884E-3</v>
      </c>
      <c r="Q33" s="226">
        <f t="shared" si="4"/>
        <v>4.2296772647318018E-3</v>
      </c>
      <c r="R33" s="127"/>
      <c r="S33" s="128"/>
    </row>
    <row r="34" spans="1:19" ht="13.5" customHeight="1">
      <c r="A34" s="169"/>
      <c r="B34" s="151">
        <v>10</v>
      </c>
      <c r="C34" s="226"/>
      <c r="D34" s="154" t="str">
        <f t="shared" ref="D34:Q34" si="5">IF($B34=0,$B$8*C34/(1+C15/100),IF($B34=D$29,$B$7*C35/(1+C16/100),IF(AND(0&lt;$B34,$B34&lt;D$29),$B$7*C35/(1+C16/100)+$B$8*C34/(1+C15/100),"")))</f>
        <v/>
      </c>
      <c r="E34" s="154" t="str">
        <f t="shared" si="5"/>
        <v/>
      </c>
      <c r="F34" s="154" t="str">
        <f t="shared" si="5"/>
        <v/>
      </c>
      <c r="G34" s="154" t="str">
        <f t="shared" si="5"/>
        <v/>
      </c>
      <c r="H34" s="154" t="str">
        <f t="shared" si="5"/>
        <v/>
      </c>
      <c r="I34" s="154" t="str">
        <f t="shared" si="5"/>
        <v/>
      </c>
      <c r="J34" s="154" t="str">
        <f t="shared" si="5"/>
        <v/>
      </c>
      <c r="K34" s="154" t="str">
        <f t="shared" si="5"/>
        <v/>
      </c>
      <c r="L34" s="154" t="str">
        <f t="shared" si="5"/>
        <v/>
      </c>
      <c r="M34" s="226">
        <f t="shared" si="5"/>
        <v>3.2858524170917405E-4</v>
      </c>
      <c r="N34" s="226">
        <f t="shared" si="5"/>
        <v>1.5717979291420578E-3</v>
      </c>
      <c r="O34" s="226">
        <f t="shared" si="5"/>
        <v>4.0615505221685191E-3</v>
      </c>
      <c r="P34" s="226">
        <f t="shared" si="5"/>
        <v>7.6172602904988375E-3</v>
      </c>
      <c r="Q34" s="226">
        <f t="shared" si="5"/>
        <v>1.1726290042926994E-2</v>
      </c>
      <c r="R34" s="127"/>
      <c r="S34" s="128"/>
    </row>
    <row r="35" spans="1:19" ht="13.5" customHeight="1">
      <c r="A35" s="169"/>
      <c r="B35" s="151">
        <v>9</v>
      </c>
      <c r="C35" s="226"/>
      <c r="D35" s="154" t="str">
        <f t="shared" ref="D35:Q35" si="6">IF($B35=0,$B$8*C35/(1+C16/100),IF($B35=D$29,$B$7*C36/(1+C17/100),IF(AND(0&lt;$B35,$B35&lt;D$29),$B$7*C36/(1+C17/100)+$B$8*C35/(1+C16/100),"")))</f>
        <v/>
      </c>
      <c r="E35" s="154" t="str">
        <f t="shared" si="6"/>
        <v/>
      </c>
      <c r="F35" s="154" t="str">
        <f t="shared" si="6"/>
        <v/>
      </c>
      <c r="G35" s="154" t="str">
        <f t="shared" si="6"/>
        <v/>
      </c>
      <c r="H35" s="154" t="str">
        <f t="shared" si="6"/>
        <v/>
      </c>
      <c r="I35" s="154" t="str">
        <f t="shared" si="6"/>
        <v/>
      </c>
      <c r="J35" s="154" t="str">
        <f t="shared" si="6"/>
        <v/>
      </c>
      <c r="K35" s="154" t="str">
        <f t="shared" si="6"/>
        <v/>
      </c>
      <c r="L35" s="226">
        <f t="shared" si="6"/>
        <v>7.640028798208072E-4</v>
      </c>
      <c r="M35" s="226">
        <f t="shared" si="6"/>
        <v>3.3030734120621393E-3</v>
      </c>
      <c r="N35" s="226">
        <f t="shared" si="6"/>
        <v>7.9058566616265445E-3</v>
      </c>
      <c r="O35" s="226">
        <f t="shared" si="6"/>
        <v>1.3629933922773389E-2</v>
      </c>
      <c r="P35" s="226">
        <f t="shared" si="6"/>
        <v>1.9185820862954377E-2</v>
      </c>
      <c r="Q35" s="226">
        <f t="shared" si="6"/>
        <v>2.3642371424081002E-2</v>
      </c>
      <c r="R35" s="127"/>
      <c r="S35" s="128"/>
    </row>
    <row r="36" spans="1:19" ht="13.5" customHeight="1">
      <c r="A36" s="169"/>
      <c r="B36" s="151">
        <v>8</v>
      </c>
      <c r="C36" s="226"/>
      <c r="D36" s="154" t="str">
        <f t="shared" ref="D36:Q36" si="7">IF($B36=0,$B$8*C36/(1+C17/100),IF($B36=D$29,$B$7*C37/(1+C18/100),IF(AND(0&lt;$B36,$B36&lt;D$29),$B$7*C37/(1+C18/100)+$B$8*C36/(1+C17/100),"")))</f>
        <v/>
      </c>
      <c r="E36" s="154" t="str">
        <f t="shared" si="7"/>
        <v/>
      </c>
      <c r="F36" s="154" t="str">
        <f t="shared" si="7"/>
        <v/>
      </c>
      <c r="G36" s="154" t="str">
        <f t="shared" si="7"/>
        <v/>
      </c>
      <c r="H36" s="154" t="str">
        <f t="shared" si="7"/>
        <v/>
      </c>
      <c r="I36" s="154" t="str">
        <f t="shared" si="7"/>
        <v/>
      </c>
      <c r="J36" s="154" t="str">
        <f t="shared" si="7"/>
        <v/>
      </c>
      <c r="K36" s="226">
        <f t="shared" si="7"/>
        <v>1.7376247855005683E-3</v>
      </c>
      <c r="L36" s="226">
        <f t="shared" si="7"/>
        <v>6.9064442307278763E-3</v>
      </c>
      <c r="M36" s="226">
        <f t="shared" si="7"/>
        <v>1.4941288461074941E-2</v>
      </c>
      <c r="N36" s="226">
        <f t="shared" si="7"/>
        <v>2.3858199822668361E-2</v>
      </c>
      <c r="O36" s="226">
        <f t="shared" si="7"/>
        <v>3.0873268767433008E-2</v>
      </c>
      <c r="P36" s="226">
        <f t="shared" si="7"/>
        <v>3.4791710022881436E-2</v>
      </c>
      <c r="Q36" s="226">
        <f t="shared" si="7"/>
        <v>3.5748887036846991E-2</v>
      </c>
      <c r="R36" s="127"/>
      <c r="S36" s="128"/>
    </row>
    <row r="37" spans="1:19" ht="13.5" customHeight="1">
      <c r="A37" s="169"/>
      <c r="B37" s="151">
        <v>7</v>
      </c>
      <c r="C37" s="226"/>
      <c r="D37" s="154" t="str">
        <f t="shared" ref="D37:Q37" si="8">IF($B37=0,$B$8*C37/(1+C18/100),IF($B37=D$29,$B$7*C38/(1+C19/100),IF(AND(0&lt;$B37,$B37&lt;D$29),$B$7*C38/(1+C19/100)+$B$8*C37/(1+C18/100),"")))</f>
        <v/>
      </c>
      <c r="E37" s="154" t="str">
        <f t="shared" si="8"/>
        <v/>
      </c>
      <c r="F37" s="154" t="str">
        <f t="shared" si="8"/>
        <v/>
      </c>
      <c r="G37" s="154" t="str">
        <f t="shared" si="8"/>
        <v/>
      </c>
      <c r="H37" s="154" t="str">
        <f t="shared" si="8"/>
        <v/>
      </c>
      <c r="I37" s="154" t="str">
        <f t="shared" si="8"/>
        <v/>
      </c>
      <c r="J37" s="226">
        <f t="shared" si="8"/>
        <v>3.9354374156390405E-3</v>
      </c>
      <c r="K37" s="226">
        <f t="shared" si="8"/>
        <v>1.3953411767459498E-2</v>
      </c>
      <c r="L37" s="226">
        <f t="shared" si="8"/>
        <v>2.7747305357266511E-2</v>
      </c>
      <c r="M37" s="226">
        <f t="shared" si="8"/>
        <v>4.0049888076537012E-2</v>
      </c>
      <c r="N37" s="226">
        <f t="shared" si="8"/>
        <v>4.799770774280282E-2</v>
      </c>
      <c r="O37" s="226">
        <f t="shared" si="8"/>
        <v>4.9726997900585275E-2</v>
      </c>
      <c r="P37" s="226">
        <f t="shared" si="8"/>
        <v>4.6732478171824916E-2</v>
      </c>
      <c r="Q37" s="226">
        <f t="shared" si="8"/>
        <v>4.11826838972945E-2</v>
      </c>
      <c r="R37" s="127"/>
      <c r="S37" s="128"/>
    </row>
    <row r="38" spans="1:19" ht="13.5" customHeight="1">
      <c r="A38" s="169"/>
      <c r="B38" s="151">
        <v>6</v>
      </c>
      <c r="C38" s="226"/>
      <c r="D38" s="154" t="str">
        <f t="shared" ref="D38:Q38" si="9">IF($B38=0,$B$8*C38/(1+C19/100),IF($B38=D$29,$B$7*C39/(1+C20/100),IF(AND(0&lt;$B38,$B38&lt;D$29),$B$7*C39/(1+C20/100)+$B$8*C38/(1+C19/100),"")))</f>
        <v/>
      </c>
      <c r="E38" s="154" t="str">
        <f t="shared" si="9"/>
        <v/>
      </c>
      <c r="F38" s="154" t="str">
        <f t="shared" si="9"/>
        <v/>
      </c>
      <c r="G38" s="154" t="str">
        <f t="shared" si="9"/>
        <v/>
      </c>
      <c r="H38" s="154" t="str">
        <f t="shared" si="9"/>
        <v/>
      </c>
      <c r="I38" s="226">
        <f t="shared" si="9"/>
        <v>8.9288987235277336E-3</v>
      </c>
      <c r="J38" s="226">
        <f t="shared" si="9"/>
        <v>2.7634579183832407E-2</v>
      </c>
      <c r="K38" s="226">
        <f t="shared" si="9"/>
        <v>4.902006538569631E-2</v>
      </c>
      <c r="L38" s="226">
        <f t="shared" si="9"/>
        <v>6.5026934888844284E-2</v>
      </c>
      <c r="M38" s="226">
        <f t="shared" si="9"/>
        <v>7.0448405559101077E-2</v>
      </c>
      <c r="N38" s="226">
        <f t="shared" si="9"/>
        <v>6.7590677220084952E-2</v>
      </c>
      <c r="O38" s="226">
        <f t="shared" si="9"/>
        <v>5.839989598545639E-2</v>
      </c>
      <c r="P38" s="226">
        <f t="shared" si="9"/>
        <v>4.7076551068733513E-2</v>
      </c>
      <c r="Q38" s="226">
        <f t="shared" si="9"/>
        <v>3.6321429835157751E-2</v>
      </c>
      <c r="R38" s="127"/>
      <c r="S38" s="128"/>
    </row>
    <row r="39" spans="1:19" ht="13.5" customHeight="1">
      <c r="A39" s="169"/>
      <c r="B39" s="151">
        <v>5</v>
      </c>
      <c r="C39" s="226"/>
      <c r="D39" s="154" t="str">
        <f t="shared" ref="D39:Q39" si="10">IF($B39=0,$B$8*C39/(1+C20/100),IF($B39=D$29,$B$7*C40/(1+C21/100),IF(AND(0&lt;$B39,$B39&lt;D$29),$B$7*C40/(1+C21/100)+$B$8*C39/(1+C20/100),"")))</f>
        <v/>
      </c>
      <c r="E39" s="154" t="str">
        <f t="shared" si="10"/>
        <v/>
      </c>
      <c r="F39" s="154" t="str">
        <f t="shared" si="10"/>
        <v/>
      </c>
      <c r="G39" s="154" t="str">
        <f t="shared" si="10"/>
        <v/>
      </c>
      <c r="H39" s="226">
        <f t="shared" si="10"/>
        <v>2.0030465327899913E-2</v>
      </c>
      <c r="I39" s="226">
        <f t="shared" si="10"/>
        <v>5.3706290133071016E-2</v>
      </c>
      <c r="J39" s="226">
        <f t="shared" si="10"/>
        <v>8.3162695863168212E-2</v>
      </c>
      <c r="K39" s="226">
        <f t="shared" si="10"/>
        <v>9.8405727400220244E-2</v>
      </c>
      <c r="L39" s="226">
        <f t="shared" si="10"/>
        <v>9.7964710987796938E-2</v>
      </c>
      <c r="M39" s="226">
        <f t="shared" si="10"/>
        <v>8.4971168558842403E-2</v>
      </c>
      <c r="N39" s="226">
        <f t="shared" si="10"/>
        <v>6.7984605972392073E-2</v>
      </c>
      <c r="O39" s="226">
        <f t="shared" si="10"/>
        <v>5.0387385439443239E-2</v>
      </c>
      <c r="P39" s="226">
        <f t="shared" si="10"/>
        <v>3.5565863989767348E-2</v>
      </c>
      <c r="Q39" s="226">
        <f t="shared" si="10"/>
        <v>2.4405746595136592E-2</v>
      </c>
      <c r="R39" s="127"/>
      <c r="S39" s="128"/>
    </row>
    <row r="40" spans="1:19" ht="13.5" customHeight="1">
      <c r="A40" s="169"/>
      <c r="B40" s="151">
        <v>4</v>
      </c>
      <c r="C40" s="226"/>
      <c r="D40" s="154" t="str">
        <f t="shared" ref="D40:Q40" si="11">IF($B40=0,$B$8*C40/(1+C21/100),IF($B40=D$29,$B$7*C41/(1+C22/100),IF(AND(0&lt;$B40,$B40&lt;D$29),$B$7*C41/(1+C22/100)+$B$8*C40/(1+C21/100),"")))</f>
        <v/>
      </c>
      <c r="E40" s="154" t="str">
        <f t="shared" si="11"/>
        <v/>
      </c>
      <c r="F40" s="154" t="str">
        <f t="shared" si="11"/>
        <v/>
      </c>
      <c r="G40" s="226">
        <f t="shared" si="11"/>
        <v>4.5068345080467628E-2</v>
      </c>
      <c r="H40" s="226">
        <f t="shared" si="11"/>
        <v>0.10034204642582228</v>
      </c>
      <c r="I40" s="226">
        <f t="shared" si="11"/>
        <v>0.13459705196577618</v>
      </c>
      <c r="J40" s="226">
        <f t="shared" si="11"/>
        <v>0.13903509676205628</v>
      </c>
      <c r="K40" s="226">
        <f t="shared" si="11"/>
        <v>0.12346333318577818</v>
      </c>
      <c r="L40" s="226">
        <f t="shared" si="11"/>
        <v>9.8388485817071894E-2</v>
      </c>
      <c r="M40" s="226">
        <f t="shared" si="11"/>
        <v>7.1169998972132345E-2</v>
      </c>
      <c r="N40" s="226">
        <f t="shared" si="11"/>
        <v>4.884183178676807E-2</v>
      </c>
      <c r="O40" s="226">
        <f t="shared" si="11"/>
        <v>3.1698738230336164E-2</v>
      </c>
      <c r="P40" s="226">
        <f t="shared" si="11"/>
        <v>1.9902611478972161E-2</v>
      </c>
      <c r="Q40" s="226">
        <f t="shared" si="11"/>
        <v>1.2298802388914251E-2</v>
      </c>
      <c r="R40" s="127"/>
      <c r="S40" s="128"/>
    </row>
    <row r="41" spans="1:19" ht="13.5" customHeight="1">
      <c r="A41" s="169"/>
      <c r="B41" s="151">
        <v>3</v>
      </c>
      <c r="C41" s="226"/>
      <c r="D41" s="154" t="str">
        <f t="shared" ref="D41:Q41" si="12">IF($B41=0,$B$8*C41/(1+C22/100),IF($B41=D$29,$B$7*C42/(1+C23/100),IF(AND(0&lt;$B41,$B41&lt;D$29),$B$7*C42/(1+C23/100)+$B$8*C41/(1+C22/100),"")))</f>
        <v/>
      </c>
      <c r="E41" s="154" t="str">
        <f t="shared" si="12"/>
        <v/>
      </c>
      <c r="F41" s="226">
        <f t="shared" si="12"/>
        <v>9.8835092152716061E-2</v>
      </c>
      <c r="G41" s="226">
        <f t="shared" si="12"/>
        <v>0.18050047758784482</v>
      </c>
      <c r="H41" s="226">
        <f t="shared" si="12"/>
        <v>0.20106235461379296</v>
      </c>
      <c r="I41" s="226">
        <f t="shared" si="12"/>
        <v>0.17990327936098879</v>
      </c>
      <c r="J41" s="226">
        <f t="shared" si="12"/>
        <v>0.13946470262119684</v>
      </c>
      <c r="K41" s="226">
        <f t="shared" si="12"/>
        <v>9.9134942581554392E-2</v>
      </c>
      <c r="L41" s="226">
        <f t="shared" si="12"/>
        <v>6.5874478678681833E-2</v>
      </c>
      <c r="M41" s="226">
        <f t="shared" si="12"/>
        <v>4.0874555015409555E-2</v>
      </c>
      <c r="N41" s="226">
        <f t="shared" si="12"/>
        <v>2.456162153176937E-2</v>
      </c>
      <c r="O41" s="226">
        <f t="shared" si="12"/>
        <v>1.4180230275707245E-2</v>
      </c>
      <c r="P41" s="226">
        <f t="shared" si="12"/>
        <v>8.0186474018478088E-3</v>
      </c>
      <c r="Q41" s="226">
        <f t="shared" si="12"/>
        <v>4.5072460904231294E-3</v>
      </c>
      <c r="R41" s="127"/>
      <c r="S41" s="128"/>
    </row>
    <row r="42" spans="1:19" ht="13.5" customHeight="1">
      <c r="A42" s="169"/>
      <c r="B42" s="151">
        <v>2</v>
      </c>
      <c r="C42" s="226"/>
      <c r="D42" s="154" t="str">
        <f t="shared" ref="D42:Q42" si="13">IF($B42=0,$B$8*C42/(1+C23/100),IF($B42=D$29,$B$7*C43/(1+C24/100),IF(AND(0&lt;$B42,$B42&lt;D$29),$B$7*C43/(1+C24/100)+$B$8*C42/(1+C23/100),"")))</f>
        <v/>
      </c>
      <c r="E42" s="226">
        <f t="shared" si="13"/>
        <v>0.21577159099297108</v>
      </c>
      <c r="F42" s="226">
        <f t="shared" si="13"/>
        <v>0.29674321406569576</v>
      </c>
      <c r="G42" s="226">
        <f t="shared" si="13"/>
        <v>0.27109029096445619</v>
      </c>
      <c r="H42" s="226">
        <f t="shared" si="13"/>
        <v>0.20143943904385969</v>
      </c>
      <c r="I42" s="226">
        <f t="shared" si="13"/>
        <v>0.13525694680594219</v>
      </c>
      <c r="J42" s="226">
        <f t="shared" si="13"/>
        <v>8.3935983893653615E-2</v>
      </c>
      <c r="K42" s="226">
        <f t="shared" si="13"/>
        <v>4.9749274969382959E-2</v>
      </c>
      <c r="L42" s="226">
        <f t="shared" si="13"/>
        <v>2.8352685394684662E-2</v>
      </c>
      <c r="M42" s="226">
        <f t="shared" si="13"/>
        <v>1.5405153069845464E-2</v>
      </c>
      <c r="N42" s="226">
        <f t="shared" si="13"/>
        <v>8.2341096302635322E-3</v>
      </c>
      <c r="O42" s="226">
        <f t="shared" si="13"/>
        <v>4.281659755364535E-3</v>
      </c>
      <c r="P42" s="226">
        <f t="shared" si="13"/>
        <v>2.2026358751546099E-3</v>
      </c>
      <c r="Q42" s="226">
        <f t="shared" si="13"/>
        <v>1.1355675068323227E-3</v>
      </c>
      <c r="R42" s="127"/>
      <c r="S42" s="128"/>
    </row>
    <row r="43" spans="1:19" ht="13.5" customHeight="1">
      <c r="A43" s="169"/>
      <c r="B43" s="151">
        <v>1</v>
      </c>
      <c r="C43" s="226"/>
      <c r="D43" s="226">
        <f t="shared" ref="D43:Q43" si="14">IF($B43=0,$B$8*C43/(1+C24/100),IF($B43=D$29,$B$7*C44/(1+C25/100),IF(AND(0&lt;$B43,$B43&lt;D$29),$B$7*C44/(1+C25/100)+$B$8*C43/(1+C24/100),"")))</f>
        <v>0.46598323534268526</v>
      </c>
      <c r="E43" s="226">
        <f t="shared" si="14"/>
        <v>0.43170197727788906</v>
      </c>
      <c r="F43" s="226">
        <f t="shared" si="14"/>
        <v>0.29698052637367245</v>
      </c>
      <c r="G43" s="226">
        <f t="shared" si="14"/>
        <v>0.18095253051867066</v>
      </c>
      <c r="H43" s="226">
        <f t="shared" si="14"/>
        <v>0.1009076733221394</v>
      </c>
      <c r="I43" s="226">
        <f t="shared" si="14"/>
        <v>5.4234205067750486E-2</v>
      </c>
      <c r="J43" s="226">
        <f t="shared" si="14"/>
        <v>2.8064180849621527E-2</v>
      </c>
      <c r="K43" s="226">
        <f t="shared" si="14"/>
        <v>1.4265926162080196E-2</v>
      </c>
      <c r="L43" s="226">
        <f t="shared" si="14"/>
        <v>7.1183228422625399E-3</v>
      </c>
      <c r="M43" s="226">
        <f t="shared" si="14"/>
        <v>3.4405104037590639E-3</v>
      </c>
      <c r="N43" s="226">
        <f t="shared" si="14"/>
        <v>1.6562022370275608E-3</v>
      </c>
      <c r="O43" s="226">
        <f t="shared" si="14"/>
        <v>7.8350353920418072E-4</v>
      </c>
      <c r="P43" s="226">
        <f t="shared" si="14"/>
        <v>3.697315817422396E-4</v>
      </c>
      <c r="Q43" s="226">
        <f t="shared" si="14"/>
        <v>1.7605239257816019E-4</v>
      </c>
      <c r="R43" s="127"/>
      <c r="S43" s="128"/>
    </row>
    <row r="44" spans="1:19" ht="13.5" customHeight="1">
      <c r="A44" s="169"/>
      <c r="B44" s="151">
        <v>0</v>
      </c>
      <c r="C44" s="226">
        <v>1</v>
      </c>
      <c r="D44" s="227">
        <f t="shared" ref="D44:Q44" si="15">IF($B44=0,$B$8*C44/(1+C25/100),IF($B44=D$29,$B$7*C45/(1+C26/100),IF(AND(0&lt;$B44,$B44&lt;D$29),$B$7*C45/(1+C26/100)+$B$8*C44/(1+C25/100),"")))</f>
        <v>0.46598323534268526</v>
      </c>
      <c r="E44" s="226">
        <f t="shared" si="15"/>
        <v>0.21593038628491801</v>
      </c>
      <c r="F44" s="226">
        <f t="shared" si="15"/>
        <v>9.9072404460692751E-2</v>
      </c>
      <c r="G44" s="226">
        <f t="shared" si="15"/>
        <v>4.5294372061591683E-2</v>
      </c>
      <c r="H44" s="226">
        <f t="shared" si="15"/>
        <v>2.0219007794150309E-2</v>
      </c>
      <c r="I44" s="226">
        <f t="shared" si="15"/>
        <v>9.0608770665641814E-3</v>
      </c>
      <c r="J44" s="226">
        <f t="shared" si="15"/>
        <v>4.0213569100833223E-3</v>
      </c>
      <c r="K44" s="226">
        <f t="shared" si="15"/>
        <v>1.7897095849563043E-3</v>
      </c>
      <c r="L44" s="226">
        <f t="shared" si="15"/>
        <v>7.9427041449991814E-4</v>
      </c>
      <c r="M44" s="226">
        <f t="shared" si="15"/>
        <v>3.4576416274716251E-4</v>
      </c>
      <c r="N44" s="226">
        <f t="shared" si="15"/>
        <v>1.5141655235701611E-4</v>
      </c>
      <c r="O44" s="226">
        <f t="shared" si="15"/>
        <v>6.5710564162766829E-5</v>
      </c>
      <c r="P44" s="226">
        <f t="shared" si="15"/>
        <v>2.8643129234821703E-5</v>
      </c>
      <c r="Q44" s="226">
        <f t="shared" si="15"/>
        <v>1.2671761673600088E-5</v>
      </c>
      <c r="R44" s="127"/>
      <c r="S44" s="128"/>
    </row>
    <row r="45" spans="1:19" ht="13.5" customHeight="1">
      <c r="A45" s="169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8"/>
    </row>
    <row r="46" spans="1:19" ht="13.5" customHeight="1">
      <c r="A46" s="17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27"/>
      <c r="S46" s="128"/>
    </row>
    <row r="47" spans="1:19" ht="13.5" customHeight="1">
      <c r="A47" s="311" t="s">
        <v>44</v>
      </c>
      <c r="B47" s="312"/>
      <c r="C47" s="313"/>
      <c r="D47" s="228">
        <f t="shared" ref="D47:Q47" si="16">SUM(D30:D44)</f>
        <v>0.93196647068537053</v>
      </c>
      <c r="E47" s="229">
        <f t="shared" si="16"/>
        <v>0.86340395455577812</v>
      </c>
      <c r="F47" s="229">
        <f t="shared" si="16"/>
        <v>0.79163123705277705</v>
      </c>
      <c r="G47" s="229">
        <f t="shared" si="16"/>
        <v>0.72290601621303097</v>
      </c>
      <c r="H47" s="229">
        <f t="shared" si="16"/>
        <v>0.64400098652766469</v>
      </c>
      <c r="I47" s="229">
        <f t="shared" si="16"/>
        <v>0.57568754912362052</v>
      </c>
      <c r="J47" s="229">
        <f t="shared" si="16"/>
        <v>0.50925403349925125</v>
      </c>
      <c r="K47" s="229">
        <f t="shared" si="16"/>
        <v>0.45152001582262868</v>
      </c>
      <c r="L47" s="229">
        <f t="shared" si="16"/>
        <v>0.39893764149165728</v>
      </c>
      <c r="M47" s="229">
        <f t="shared" si="16"/>
        <v>0.34527839093322038</v>
      </c>
      <c r="N47" s="229">
        <f t="shared" si="16"/>
        <v>0.300496065882568</v>
      </c>
      <c r="O47" s="229">
        <f t="shared" si="16"/>
        <v>0.25888306502169645</v>
      </c>
      <c r="P47" s="229">
        <f t="shared" si="16"/>
        <v>0.22392095257767805</v>
      </c>
      <c r="Q47" s="230">
        <f t="shared" si="16"/>
        <v>0.1966076371992718</v>
      </c>
      <c r="R47" s="126"/>
      <c r="S47" s="128"/>
    </row>
    <row r="48" spans="1:19" ht="13.5" customHeight="1">
      <c r="A48" s="311" t="s">
        <v>45</v>
      </c>
      <c r="B48" s="312"/>
      <c r="C48" s="313"/>
      <c r="D48" s="231">
        <f t="shared" ref="D48:Q48" si="17">100*((1/D47)^(1/D29)-1)</f>
        <v>7.2999975272283635</v>
      </c>
      <c r="E48" s="232">
        <f t="shared" si="17"/>
        <v>7.6199988975423683</v>
      </c>
      <c r="F48" s="232">
        <f t="shared" si="17"/>
        <v>8.0999996183435119</v>
      </c>
      <c r="G48" s="232">
        <f t="shared" si="17"/>
        <v>8.4499959748896014</v>
      </c>
      <c r="H48" s="232">
        <f t="shared" si="17"/>
        <v>9.2000138550814228</v>
      </c>
      <c r="I48" s="232">
        <f t="shared" si="17"/>
        <v>9.6399580119879591</v>
      </c>
      <c r="J48" s="232">
        <f t="shared" si="17"/>
        <v>10.120076194139882</v>
      </c>
      <c r="K48" s="232">
        <f t="shared" si="17"/>
        <v>10.449911974841886</v>
      </c>
      <c r="L48" s="232">
        <f t="shared" si="17"/>
        <v>10.750038822315533</v>
      </c>
      <c r="M48" s="232">
        <f t="shared" si="17"/>
        <v>11.220043369018097</v>
      </c>
      <c r="N48" s="232">
        <f t="shared" si="17"/>
        <v>11.549903998109045</v>
      </c>
      <c r="O48" s="232">
        <f t="shared" si="17"/>
        <v>11.920084622803472</v>
      </c>
      <c r="P48" s="232">
        <f t="shared" si="17"/>
        <v>12.199962778771155</v>
      </c>
      <c r="Q48" s="233">
        <f t="shared" si="17"/>
        <v>12.320005339909024</v>
      </c>
      <c r="R48" s="126"/>
      <c r="S48" s="128"/>
    </row>
    <row r="49" spans="1:19" ht="13.5" customHeight="1">
      <c r="A49" s="209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127"/>
      <c r="S49" s="128"/>
    </row>
    <row r="50" spans="1:19" ht="13.5" customHeight="1">
      <c r="A50" s="311" t="s">
        <v>46</v>
      </c>
      <c r="B50" s="312"/>
      <c r="C50" s="313"/>
      <c r="D50" s="234">
        <f t="shared" ref="D50:Q50" si="18">(D48-C4)^2</f>
        <v>6.1145995654951176E-12</v>
      </c>
      <c r="E50" s="235">
        <f t="shared" si="18"/>
        <v>1.2154128300285111E-12</v>
      </c>
      <c r="F50" s="235">
        <f t="shared" si="18"/>
        <v>1.4566167463921977E-13</v>
      </c>
      <c r="G50" s="235">
        <f t="shared" si="18"/>
        <v>1.6201513715090451E-11</v>
      </c>
      <c r="H50" s="235">
        <f t="shared" si="18"/>
        <v>1.9196328125143034E-10</v>
      </c>
      <c r="I50" s="235">
        <f t="shared" si="18"/>
        <v>1.7629931551947754E-9</v>
      </c>
      <c r="J50" s="235">
        <f t="shared" si="18"/>
        <v>5.8055469524799126E-9</v>
      </c>
      <c r="K50" s="235">
        <f t="shared" si="18"/>
        <v>7.7484284609384323E-9</v>
      </c>
      <c r="L50" s="235">
        <f t="shared" si="18"/>
        <v>1.5071721833424576E-9</v>
      </c>
      <c r="M50" s="235">
        <f t="shared" si="18"/>
        <v>1.8808717306001993E-9</v>
      </c>
      <c r="N50" s="235">
        <f t="shared" si="18"/>
        <v>9.2163630671147295E-9</v>
      </c>
      <c r="O50" s="235">
        <f t="shared" si="18"/>
        <v>7.1610188674778E-9</v>
      </c>
      <c r="P50" s="235">
        <f t="shared" si="18"/>
        <v>1.3854198766555934E-9</v>
      </c>
      <c r="Q50" s="236">
        <f t="shared" si="18"/>
        <v>2.8514628378244258E-11</v>
      </c>
      <c r="R50" s="126"/>
      <c r="S50" s="128"/>
    </row>
    <row r="51" spans="1:19" ht="13.5" customHeight="1">
      <c r="A51" s="311" t="s">
        <v>47</v>
      </c>
      <c r="B51" s="312"/>
      <c r="C51" s="313"/>
      <c r="D51" s="237">
        <f>SUM(D50:Q50)</f>
        <v>3.6711969391218828E-8</v>
      </c>
      <c r="E51" s="145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27"/>
      <c r="S51" s="128"/>
    </row>
    <row r="52" spans="1:19" ht="14.1" customHeight="1">
      <c r="A52" s="135"/>
      <c r="B52" s="136"/>
      <c r="C52" s="136"/>
      <c r="D52" s="13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8"/>
    </row>
    <row r="53" spans="1:19" ht="13.5" customHeight="1">
      <c r="A53" s="169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8"/>
    </row>
    <row r="54" spans="1:19" ht="13.5" customHeight="1">
      <c r="A54" s="169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8"/>
    </row>
    <row r="55" spans="1:19" ht="13.5" customHeight="1">
      <c r="A55" s="170"/>
      <c r="B55" s="140"/>
      <c r="C55" s="140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8"/>
    </row>
    <row r="56" spans="1:19" ht="13.5" customHeight="1">
      <c r="A56" s="308" t="s">
        <v>48</v>
      </c>
      <c r="B56" s="309"/>
      <c r="C56" s="310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8"/>
    </row>
    <row r="57" spans="1:19" ht="14.1" customHeight="1">
      <c r="A57" s="135"/>
      <c r="B57" s="136"/>
      <c r="C57" s="150">
        <v>0</v>
      </c>
      <c r="D57" s="151">
        <v>1</v>
      </c>
      <c r="E57" s="151">
        <v>2</v>
      </c>
      <c r="F57" s="151">
        <v>3</v>
      </c>
      <c r="G57" s="151">
        <v>4</v>
      </c>
      <c r="H57" s="151">
        <v>5</v>
      </c>
      <c r="I57" s="151">
        <v>6</v>
      </c>
      <c r="J57" s="151">
        <v>7</v>
      </c>
      <c r="K57" s="151">
        <v>8</v>
      </c>
      <c r="L57" s="151">
        <v>9</v>
      </c>
      <c r="M57" s="127"/>
      <c r="N57" s="127"/>
      <c r="O57" s="127"/>
      <c r="P57" s="127"/>
      <c r="Q57" s="127"/>
      <c r="R57" s="127"/>
      <c r="S57" s="128"/>
    </row>
    <row r="58" spans="1:19" ht="13.5" customHeight="1">
      <c r="A58" s="169"/>
      <c r="B58" s="151">
        <v>9</v>
      </c>
      <c r="C58" s="238" t="str">
        <f t="shared" ref="C58:D67" si="19">IF($B58&lt;=C$57,($B$7*D57+$B$8*D58)/(1+C16/100),"")</f>
        <v/>
      </c>
      <c r="D58" s="238" t="str">
        <f t="shared" si="19"/>
        <v/>
      </c>
      <c r="E58" s="238" t="str">
        <f t="shared" ref="E58:E67" si="20">IF($B58&lt;=E$57,MAX((E16/100-$C$70)/(1+E16/100)+($B$7*F57+$B$8*F58)/(1+E16/100)-$C$73,0),"")</f>
        <v/>
      </c>
      <c r="F58" s="154" t="str">
        <f t="shared" ref="F58:K67" si="21">IF($B58&lt;=F$57,(F16/100-$C$70)/(1+F16/100)+($B$7*G57+$B$8*G58)/(1+F16/100),"")</f>
        <v/>
      </c>
      <c r="G58" s="154" t="str">
        <f t="shared" si="21"/>
        <v/>
      </c>
      <c r="H58" s="154" t="str">
        <f t="shared" si="21"/>
        <v/>
      </c>
      <c r="I58" s="154" t="str">
        <f t="shared" si="21"/>
        <v/>
      </c>
      <c r="J58" s="154" t="str">
        <f t="shared" si="21"/>
        <v/>
      </c>
      <c r="K58" s="154" t="str">
        <f t="shared" si="21"/>
        <v/>
      </c>
      <c r="L58" s="182">
        <f t="shared" ref="L58:L67" si="22">IF($B58&lt;=L$57,(L16/100-$C$70)/(1+L16/100),"")</f>
        <v>3.9622933216327247E-2</v>
      </c>
      <c r="M58" s="158"/>
      <c r="N58" s="158"/>
      <c r="O58" s="158"/>
      <c r="P58" s="158"/>
      <c r="Q58" s="127"/>
      <c r="R58" s="127"/>
      <c r="S58" s="128"/>
    </row>
    <row r="59" spans="1:19" ht="13.5" customHeight="1">
      <c r="A59" s="169"/>
      <c r="B59" s="151">
        <v>8</v>
      </c>
      <c r="C59" s="238" t="str">
        <f t="shared" si="19"/>
        <v/>
      </c>
      <c r="D59" s="238" t="str">
        <f t="shared" si="19"/>
        <v/>
      </c>
      <c r="E59" s="238" t="str">
        <f t="shared" si="20"/>
        <v/>
      </c>
      <c r="F59" s="154" t="str">
        <f t="shared" si="21"/>
        <v/>
      </c>
      <c r="G59" s="154" t="str">
        <f t="shared" si="21"/>
        <v/>
      </c>
      <c r="H59" s="154" t="str">
        <f t="shared" si="21"/>
        <v/>
      </c>
      <c r="I59" s="154" t="str">
        <f t="shared" si="21"/>
        <v/>
      </c>
      <c r="J59" s="154" t="str">
        <f t="shared" si="21"/>
        <v/>
      </c>
      <c r="K59" s="182">
        <f t="shared" si="21"/>
        <v>5.2444073357238497E-2</v>
      </c>
      <c r="L59" s="182">
        <f t="shared" si="22"/>
        <v>3.828484492110891E-2</v>
      </c>
      <c r="M59" s="158"/>
      <c r="N59" s="158"/>
      <c r="O59" s="158"/>
      <c r="P59" s="158"/>
      <c r="Q59" s="127"/>
      <c r="R59" s="127"/>
      <c r="S59" s="128"/>
    </row>
    <row r="60" spans="1:19" ht="13.5" customHeight="1">
      <c r="A60" s="169"/>
      <c r="B60" s="151">
        <v>7</v>
      </c>
      <c r="C60" s="238" t="str">
        <f t="shared" si="19"/>
        <v/>
      </c>
      <c r="D60" s="238" t="str">
        <f t="shared" si="19"/>
        <v/>
      </c>
      <c r="E60" s="238" t="str">
        <f t="shared" si="20"/>
        <v/>
      </c>
      <c r="F60" s="154" t="str">
        <f t="shared" si="21"/>
        <v/>
      </c>
      <c r="G60" s="154" t="str">
        <f t="shared" si="21"/>
        <v/>
      </c>
      <c r="H60" s="154" t="str">
        <f t="shared" si="21"/>
        <v/>
      </c>
      <c r="I60" s="154" t="str">
        <f t="shared" si="21"/>
        <v/>
      </c>
      <c r="J60" s="182">
        <f t="shared" si="21"/>
        <v>5.9347681308968891E-2</v>
      </c>
      <c r="K60" s="182">
        <f t="shared" si="21"/>
        <v>5.0131475418166947E-2</v>
      </c>
      <c r="L60" s="182">
        <f t="shared" si="22"/>
        <v>3.6956392517437556E-2</v>
      </c>
      <c r="M60" s="158"/>
      <c r="N60" s="158"/>
      <c r="O60" s="158"/>
      <c r="P60" s="158"/>
      <c r="Q60" s="127"/>
      <c r="R60" s="127"/>
      <c r="S60" s="128"/>
    </row>
    <row r="61" spans="1:19" ht="13.5" customHeight="1">
      <c r="A61" s="169"/>
      <c r="B61" s="151">
        <v>6</v>
      </c>
      <c r="C61" s="238" t="str">
        <f t="shared" si="19"/>
        <v/>
      </c>
      <c r="D61" s="238" t="str">
        <f t="shared" si="19"/>
        <v/>
      </c>
      <c r="E61" s="238" t="str">
        <f t="shared" si="20"/>
        <v/>
      </c>
      <c r="F61" s="154" t="str">
        <f t="shared" si="21"/>
        <v/>
      </c>
      <c r="G61" s="154" t="str">
        <f t="shared" si="21"/>
        <v/>
      </c>
      <c r="H61" s="154" t="str">
        <f t="shared" si="21"/>
        <v/>
      </c>
      <c r="I61" s="182">
        <f t="shared" si="21"/>
        <v>6.6732934388210652E-2</v>
      </c>
      <c r="J61" s="182">
        <f t="shared" si="21"/>
        <v>5.6213713839414682E-2</v>
      </c>
      <c r="K61" s="182">
        <f t="shared" si="21"/>
        <v>4.7833189073925989E-2</v>
      </c>
      <c r="L61" s="182">
        <f t="shared" si="22"/>
        <v>3.5637537999916861E-2</v>
      </c>
      <c r="M61" s="158"/>
      <c r="N61" s="158"/>
      <c r="O61" s="158"/>
      <c r="P61" s="158"/>
      <c r="Q61" s="127"/>
      <c r="R61" s="127"/>
      <c r="S61" s="128"/>
    </row>
    <row r="62" spans="1:19" ht="13.5" customHeight="1">
      <c r="A62" s="169"/>
      <c r="B62" s="151">
        <v>5</v>
      </c>
      <c r="C62" s="238" t="str">
        <f t="shared" si="19"/>
        <v/>
      </c>
      <c r="D62" s="238" t="str">
        <f t="shared" si="19"/>
        <v/>
      </c>
      <c r="E62" s="238" t="str">
        <f t="shared" si="20"/>
        <v/>
      </c>
      <c r="F62" s="154" t="str">
        <f t="shared" si="21"/>
        <v/>
      </c>
      <c r="G62" s="154" t="str">
        <f t="shared" si="21"/>
        <v/>
      </c>
      <c r="H62" s="182">
        <f t="shared" si="21"/>
        <v>6.237844703017003E-2</v>
      </c>
      <c r="I62" s="182">
        <f t="shared" si="21"/>
        <v>6.2872616981103704E-2</v>
      </c>
      <c r="J62" s="182">
        <f t="shared" si="21"/>
        <v>5.3096086053598654E-2</v>
      </c>
      <c r="K62" s="182">
        <f t="shared" si="21"/>
        <v>4.5549200622060769E-2</v>
      </c>
      <c r="L62" s="182">
        <f t="shared" si="22"/>
        <v>3.4328242957488167E-2</v>
      </c>
      <c r="M62" s="158"/>
      <c r="N62" s="158"/>
      <c r="O62" s="158"/>
      <c r="P62" s="158"/>
      <c r="Q62" s="127"/>
      <c r="R62" s="127"/>
      <c r="S62" s="128"/>
    </row>
    <row r="63" spans="1:19" ht="13.5" customHeight="1">
      <c r="A63" s="169"/>
      <c r="B63" s="151">
        <v>4</v>
      </c>
      <c r="C63" s="238" t="str">
        <f t="shared" si="19"/>
        <v/>
      </c>
      <c r="D63" s="238" t="str">
        <f t="shared" si="19"/>
        <v/>
      </c>
      <c r="E63" s="238" t="str">
        <f t="shared" si="20"/>
        <v/>
      </c>
      <c r="F63" s="154" t="str">
        <f t="shared" si="21"/>
        <v/>
      </c>
      <c r="G63" s="182">
        <f t="shared" si="21"/>
        <v>6.1020615992404936E-2</v>
      </c>
      <c r="H63" s="182">
        <f t="shared" si="21"/>
        <v>5.7927403875089094E-2</v>
      </c>
      <c r="I63" s="182">
        <f t="shared" si="21"/>
        <v>5.9028696803023459E-2</v>
      </c>
      <c r="J63" s="182">
        <f t="shared" si="21"/>
        <v>4.9994840694240941E-2</v>
      </c>
      <c r="K63" s="182">
        <f t="shared" si="21"/>
        <v>4.3279494964787571E-2</v>
      </c>
      <c r="L63" s="182">
        <f t="shared" si="22"/>
        <v>3.3028468584894971E-2</v>
      </c>
      <c r="M63" s="158"/>
      <c r="N63" s="158"/>
      <c r="O63" s="158"/>
      <c r="P63" s="158"/>
      <c r="Q63" s="127"/>
      <c r="R63" s="127"/>
      <c r="S63" s="128"/>
    </row>
    <row r="64" spans="1:19" ht="13.5" customHeight="1">
      <c r="A64" s="169"/>
      <c r="B64" s="151">
        <v>3</v>
      </c>
      <c r="C64" s="238" t="str">
        <f t="shared" si="19"/>
        <v/>
      </c>
      <c r="D64" s="238" t="str">
        <f t="shared" si="19"/>
        <v/>
      </c>
      <c r="E64" s="238" t="str">
        <f t="shared" si="20"/>
        <v/>
      </c>
      <c r="F64" s="182">
        <f t="shared" si="21"/>
        <v>3.513563418192326E-2</v>
      </c>
      <c r="G64" s="182">
        <f t="shared" si="21"/>
        <v>5.6027304111252882E-2</v>
      </c>
      <c r="H64" s="182">
        <f t="shared" si="21"/>
        <v>5.3491622266931417E-2</v>
      </c>
      <c r="I64" s="182">
        <f t="shared" si="21"/>
        <v>5.5201293266382866E-2</v>
      </c>
      <c r="J64" s="182">
        <f t="shared" si="21"/>
        <v>4.6910017999468048E-2</v>
      </c>
      <c r="K64" s="182">
        <f t="shared" si="21"/>
        <v>4.1024055631766185E-2</v>
      </c>
      <c r="L64" s="182">
        <f t="shared" si="22"/>
        <v>3.1738175694045363E-2</v>
      </c>
      <c r="M64" s="158"/>
      <c r="N64" s="158"/>
      <c r="O64" s="158"/>
      <c r="P64" s="158"/>
      <c r="Q64" s="127"/>
      <c r="R64" s="127"/>
      <c r="S64" s="128"/>
    </row>
    <row r="65" spans="1:19" ht="13.5" customHeight="1">
      <c r="A65" s="169"/>
      <c r="B65" s="151">
        <v>2</v>
      </c>
      <c r="C65" s="238" t="str">
        <f t="shared" si="19"/>
        <v/>
      </c>
      <c r="D65" s="238" t="str">
        <f t="shared" si="19"/>
        <v/>
      </c>
      <c r="E65" s="182">
        <f t="shared" si="20"/>
        <v>6.8805614357191798E-3</v>
      </c>
      <c r="F65" s="182">
        <f t="shared" si="21"/>
        <v>2.9738079519346226E-2</v>
      </c>
      <c r="G65" s="182">
        <f t="shared" si="21"/>
        <v>5.1047072194529981E-2</v>
      </c>
      <c r="H65" s="182">
        <f t="shared" si="21"/>
        <v>4.9071297952820406E-2</v>
      </c>
      <c r="I65" s="182">
        <f t="shared" si="21"/>
        <v>5.139052228603052E-2</v>
      </c>
      <c r="J65" s="182">
        <f t="shared" si="21"/>
        <v>4.3841655729766248E-2</v>
      </c>
      <c r="K65" s="182">
        <f t="shared" si="21"/>
        <v>3.878286480284563E-2</v>
      </c>
      <c r="L65" s="182">
        <f t="shared" si="22"/>
        <v>3.0457324725269467E-2</v>
      </c>
      <c r="M65" s="158"/>
      <c r="N65" s="158"/>
      <c r="O65" s="158"/>
      <c r="P65" s="158"/>
      <c r="Q65" s="127"/>
      <c r="R65" s="127"/>
      <c r="S65" s="128"/>
    </row>
    <row r="66" spans="1:19" ht="13.5" customHeight="1">
      <c r="A66" s="169"/>
      <c r="B66" s="151">
        <v>1</v>
      </c>
      <c r="C66" s="238" t="str">
        <f t="shared" si="19"/>
        <v/>
      </c>
      <c r="D66" s="182">
        <f t="shared" si="19"/>
        <v>3.698653215143264E-3</v>
      </c>
      <c r="E66" s="182">
        <f t="shared" si="20"/>
        <v>1.1070998855491412E-3</v>
      </c>
      <c r="F66" s="182">
        <f t="shared" si="21"/>
        <v>2.4351646864582129E-2</v>
      </c>
      <c r="G66" s="182">
        <f t="shared" si="21"/>
        <v>4.6080196189133789E-2</v>
      </c>
      <c r="H66" s="182">
        <f t="shared" si="21"/>
        <v>4.4666622522836742E-2</v>
      </c>
      <c r="I66" s="182">
        <f t="shared" si="21"/>
        <v>4.7596496300023508E-2</v>
      </c>
      <c r="J66" s="182">
        <f t="shared" si="21"/>
        <v>4.0789789195222491E-2</v>
      </c>
      <c r="K66" s="182">
        <f t="shared" si="21"/>
        <v>3.6555903330776261E-2</v>
      </c>
      <c r="L66" s="182">
        <f t="shared" si="22"/>
        <v>2.9185875758471539E-2</v>
      </c>
      <c r="M66" s="158"/>
      <c r="N66" s="158"/>
      <c r="O66" s="158"/>
      <c r="P66" s="158"/>
      <c r="Q66" s="127"/>
      <c r="R66" s="127"/>
      <c r="S66" s="128"/>
    </row>
    <row r="67" spans="1:19" ht="13.5" customHeight="1">
      <c r="A67" s="169"/>
      <c r="B67" s="151">
        <v>0</v>
      </c>
      <c r="C67" s="251">
        <f t="shared" si="19"/>
        <v>1.9625668975456977E-3</v>
      </c>
      <c r="D67" s="183">
        <f t="shared" si="19"/>
        <v>5.1301524993020795E-4</v>
      </c>
      <c r="E67" s="183">
        <f t="shared" si="20"/>
        <v>0</v>
      </c>
      <c r="F67" s="182">
        <f t="shared" si="21"/>
        <v>1.8976671367420515E-2</v>
      </c>
      <c r="G67" s="182">
        <f t="shared" si="21"/>
        <v>4.1126947526226178E-2</v>
      </c>
      <c r="H67" s="182">
        <f t="shared" si="21"/>
        <v>4.0277783416474221E-2</v>
      </c>
      <c r="I67" s="182">
        <f t="shared" si="21"/>
        <v>4.3819324291214976E-2</v>
      </c>
      <c r="J67" s="182">
        <f t="shared" si="21"/>
        <v>3.7754451283034889E-2</v>
      </c>
      <c r="K67" s="183">
        <f t="shared" si="21"/>
        <v>3.4343150763880143E-2</v>
      </c>
      <c r="L67" s="183">
        <f t="shared" si="22"/>
        <v>2.7923788524174677E-2</v>
      </c>
      <c r="M67" s="158"/>
      <c r="N67" s="158"/>
      <c r="O67" s="158"/>
      <c r="P67" s="158"/>
      <c r="Q67" s="127"/>
      <c r="R67" s="127"/>
      <c r="S67" s="128"/>
    </row>
    <row r="68" spans="1:19" ht="13.5" customHeight="1">
      <c r="A68" s="169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8"/>
    </row>
    <row r="69" spans="1:19" ht="13.5" customHeight="1">
      <c r="A69" s="169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8"/>
    </row>
    <row r="70" spans="1:19" ht="13.5" customHeight="1">
      <c r="A70" s="240" t="s">
        <v>31</v>
      </c>
      <c r="B70" s="241"/>
      <c r="C70" s="242">
        <v>0.11650000000000001</v>
      </c>
      <c r="D70" s="238" t="s">
        <v>49</v>
      </c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8"/>
    </row>
    <row r="71" spans="1:19" ht="13.5" customHeight="1">
      <c r="A71" s="240" t="s">
        <v>50</v>
      </c>
      <c r="B71" s="127"/>
      <c r="C71" s="243">
        <v>2</v>
      </c>
      <c r="D71" s="238" t="s">
        <v>51</v>
      </c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8"/>
    </row>
    <row r="72" spans="1:19" ht="13.5" customHeight="1">
      <c r="A72" s="240" t="s">
        <v>52</v>
      </c>
      <c r="B72" s="127"/>
      <c r="C72" s="244">
        <v>10</v>
      </c>
      <c r="D72" s="238" t="s">
        <v>53</v>
      </c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8"/>
    </row>
    <row r="73" spans="1:19" ht="13.5" customHeight="1">
      <c r="A73" s="240" t="s">
        <v>54</v>
      </c>
      <c r="B73" s="127"/>
      <c r="C73" s="245">
        <v>0</v>
      </c>
      <c r="D73" s="238" t="s">
        <v>55</v>
      </c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8"/>
    </row>
    <row r="74" spans="1:19" ht="13.5" customHeight="1">
      <c r="A74" s="240" t="s">
        <v>56</v>
      </c>
      <c r="B74" s="127"/>
      <c r="C74" s="244">
        <v>1</v>
      </c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8"/>
    </row>
    <row r="75" spans="1:19" ht="13.5" customHeight="1">
      <c r="A75" s="169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8"/>
    </row>
    <row r="76" spans="1:19" ht="13.5" customHeight="1">
      <c r="A76" s="169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8"/>
    </row>
    <row r="77" spans="1:19" ht="13.5" customHeight="1">
      <c r="A77" s="169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8"/>
    </row>
    <row r="78" spans="1:19" ht="13.5" customHeight="1">
      <c r="A78" s="169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8"/>
    </row>
    <row r="79" spans="1:19" ht="13.5" customHeight="1">
      <c r="A79" s="169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8"/>
    </row>
    <row r="80" spans="1:19" ht="13.5" customHeight="1">
      <c r="A80" s="169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8"/>
    </row>
    <row r="81" spans="1:19" ht="13.5" customHeight="1">
      <c r="A81" s="169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8"/>
    </row>
    <row r="82" spans="1:19" ht="13.5" customHeight="1">
      <c r="A82" s="169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8"/>
    </row>
    <row r="83" spans="1:19" ht="13.5" customHeight="1">
      <c r="A83" s="169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8"/>
    </row>
    <row r="84" spans="1:19" ht="13.5" customHeight="1">
      <c r="A84" s="169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8"/>
    </row>
    <row r="85" spans="1:19" ht="13.5" customHeight="1">
      <c r="A85" s="169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54" t="s">
        <v>7</v>
      </c>
      <c r="P85" s="127"/>
      <c r="Q85" s="127"/>
      <c r="R85" s="127"/>
      <c r="S85" s="128"/>
    </row>
    <row r="86" spans="1:19" ht="13.5" customHeight="1">
      <c r="A86" s="169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8"/>
    </row>
    <row r="87" spans="1:19" ht="13.5" customHeight="1">
      <c r="A87" s="169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246" t="s">
        <v>7</v>
      </c>
    </row>
    <row r="88" spans="1:19" ht="13.5" customHeight="1">
      <c r="A88" s="169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8"/>
    </row>
    <row r="89" spans="1:19" ht="13.5" customHeight="1">
      <c r="A89" s="169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8"/>
    </row>
    <row r="90" spans="1:19" ht="13.5" customHeight="1">
      <c r="A90" s="169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8"/>
    </row>
    <row r="91" spans="1:19" ht="13.5" customHeight="1">
      <c r="A91" s="169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8"/>
    </row>
    <row r="92" spans="1:19" ht="13.5" customHeight="1">
      <c r="A92" s="169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8"/>
    </row>
    <row r="93" spans="1:19" ht="13.5" customHeight="1">
      <c r="A93" s="169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8"/>
    </row>
    <row r="94" spans="1:19" ht="13.5" customHeight="1">
      <c r="A94" s="169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8"/>
    </row>
    <row r="95" spans="1:19" ht="13.5" customHeight="1">
      <c r="A95" s="169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8"/>
    </row>
    <row r="96" spans="1:19" ht="13.5" customHeight="1">
      <c r="A96" s="169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8"/>
    </row>
    <row r="97" spans="1:19" ht="13.5" customHeight="1">
      <c r="A97" s="169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8"/>
    </row>
    <row r="98" spans="1:19" ht="13.5" customHeight="1">
      <c r="A98" s="169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8"/>
    </row>
    <row r="99" spans="1:19" ht="13.5" customHeight="1">
      <c r="A99" s="169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8"/>
    </row>
    <row r="100" spans="1:19" ht="13.5" customHeight="1">
      <c r="A100" s="169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8"/>
    </row>
    <row r="101" spans="1:19" ht="13.5" customHeight="1">
      <c r="A101" s="169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8"/>
    </row>
    <row r="102" spans="1:19" ht="13.5" customHeight="1">
      <c r="A102" s="169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8"/>
    </row>
    <row r="103" spans="1:19" ht="13.5" customHeight="1">
      <c r="A103" s="169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8"/>
    </row>
    <row r="104" spans="1:19" ht="13.5" customHeight="1">
      <c r="A104" s="169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8"/>
    </row>
    <row r="105" spans="1:19" ht="13.5" customHeight="1">
      <c r="A105" s="169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8"/>
    </row>
    <row r="106" spans="1:19" ht="13.5" customHeight="1">
      <c r="A106" s="169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8"/>
    </row>
    <row r="107" spans="1:19" ht="13.5" customHeight="1">
      <c r="A107" s="169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8"/>
    </row>
    <row r="108" spans="1:19" ht="13.5" customHeight="1">
      <c r="A108" s="169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8"/>
    </row>
    <row r="109" spans="1:19" ht="13.5" customHeight="1">
      <c r="A109" s="169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8"/>
    </row>
    <row r="110" spans="1:19" ht="13.5" customHeight="1">
      <c r="A110" s="169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8"/>
    </row>
    <row r="111" spans="1:19" ht="13.5" customHeight="1">
      <c r="A111" s="169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8"/>
    </row>
    <row r="112" spans="1:19" ht="13.5" customHeight="1">
      <c r="A112" s="169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8"/>
    </row>
    <row r="113" spans="1:19" ht="13.5" customHeight="1">
      <c r="A113" s="169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8"/>
    </row>
    <row r="114" spans="1:19" ht="13.5" customHeight="1">
      <c r="A114" s="169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8"/>
    </row>
    <row r="115" spans="1:19" ht="13.5" customHeight="1">
      <c r="A115" s="247"/>
      <c r="B115" s="185"/>
      <c r="C115" s="185"/>
      <c r="D115" s="185"/>
      <c r="E115" s="185"/>
      <c r="F115" s="185"/>
      <c r="G115" s="185"/>
      <c r="H115" s="185"/>
      <c r="I115" s="248" t="s">
        <v>7</v>
      </c>
      <c r="J115" s="185"/>
      <c r="K115" s="185"/>
      <c r="L115" s="185"/>
      <c r="M115" s="185"/>
      <c r="N115" s="185"/>
      <c r="O115" s="185"/>
      <c r="P115" s="185"/>
      <c r="Q115" s="185"/>
      <c r="R115" s="185"/>
      <c r="S115" s="186"/>
    </row>
  </sheetData>
  <mergeCells count="11">
    <mergeCell ref="A56:C56"/>
    <mergeCell ref="A1:H1"/>
    <mergeCell ref="A47:C47"/>
    <mergeCell ref="A3:B3"/>
    <mergeCell ref="A50:C50"/>
    <mergeCell ref="A28:B28"/>
    <mergeCell ref="A51:C51"/>
    <mergeCell ref="A10:B10"/>
    <mergeCell ref="A5:B5"/>
    <mergeCell ref="A48:C48"/>
    <mergeCell ref="A4:B4"/>
  </mergeCells>
  <pageMargins left="0.53" right="0.38" top="0.63" bottom="5.31" header="0.5" footer="0.5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2019-12-09T19:14:56Z</dcterms:modified>
</cp:coreProperties>
</file>