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ZCB+Options" sheetId="1" r:id="rId4"/>
    <sheet name="BondForward+Futures" sheetId="2" r:id="rId5"/>
    <sheet name="Caplets" sheetId="3" r:id="rId6"/>
    <sheet name="Swaps+Swaptions" sheetId="4" r:id="rId7"/>
    <sheet name="Elementary Prices" sheetId="5" r:id="rId8"/>
    <sheet name="BDT" sheetId="6" r:id="rId9"/>
    <sheet name="BDT_b=.005" sheetId="7" r:id="rId10"/>
    <sheet name="BDT_b=.01" sheetId="8" r:id="rId11"/>
  </sheets>
</workbook>
</file>

<file path=xl/comments1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sz val="11"/>
            <color indexed="8"/>
            <rFont val="Helvetica Neue"/>
          </rPr>
          <t xml:space="preserve">mhaugh:
Fixing the volatility parameter, b. This is not a good idea if we wish to use the model to price fixed derivatives that are sensitive to volatility, e.g. swaptions.
</t>
        </r>
      </text>
    </comment>
    <comment ref="D51" authorId="0">
      <text>
        <r>
          <rPr>
            <sz val="11"/>
            <color indexed="8"/>
            <rFont val="Helvetica Neue"/>
          </rPr>
          <t xml:space="preserve">mhaugh:
Now use Solver to match the term structure of zero prices by setting the objective function to 0 and by varying cells C5 to P5.
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sz val="11"/>
            <color indexed="8"/>
            <rFont val="Helvetica Neue"/>
          </rPr>
          <t xml:space="preserve">mhaugh:
Fixing the volatility parameter, b. This is not a good idea if we wish to use the model to price fixed derivatives that are sensitive to volatility, e.g. swaptions.
</t>
        </r>
      </text>
    </comment>
    <comment ref="D51" authorId="0">
      <text>
        <r>
          <rPr>
            <sz val="11"/>
            <color indexed="8"/>
            <rFont val="Helvetica Neue"/>
          </rPr>
          <t xml:space="preserve">mhaugh:
Now use Solver to match the term structure of zero prices by setting the objective function to 0 and by varying cells C5 to P5.
</t>
        </r>
      </text>
    </comment>
  </commentList>
</comments>
</file>

<file path=xl/comments3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sz val="11"/>
            <color indexed="8"/>
            <rFont val="Helvetica Neue"/>
          </rPr>
          <t xml:space="preserve">mhaugh:
Fixing the volatility parameter, b. This is not a good idea if we wish to use the model to price fixed derivatives that are sensitive to volatility, e.g. swaptions.
</t>
        </r>
      </text>
    </comment>
    <comment ref="D51" authorId="0">
      <text>
        <r>
          <rPr>
            <sz val="11"/>
            <color indexed="8"/>
            <rFont val="Helvetica Neue"/>
          </rPr>
          <t xml:space="preserve">mhaugh:
Now use Solver to match the term structure of zero prices by setting the objective function to 0 and by varying cells C5 to P5.
</t>
        </r>
      </text>
    </comment>
  </commentList>
</comments>
</file>

<file path=xl/sharedStrings.xml><?xml version="1.0" encoding="utf-8"?>
<sst xmlns="http://schemas.openxmlformats.org/spreadsheetml/2006/main" uniqueCount="57">
  <si>
    <t>Term Structure Lattice</t>
  </si>
  <si>
    <t>r(0,0)</t>
  </si>
  <si>
    <t>u</t>
  </si>
  <si>
    <t>d</t>
  </si>
  <si>
    <t>q</t>
  </si>
  <si>
    <t>1-q</t>
  </si>
  <si>
    <t>Short-Rate Lattice</t>
  </si>
  <si>
    <t xml:space="preserve"> </t>
  </si>
  <si>
    <t>Ten Year Zero-Coupon Bond</t>
  </si>
  <si>
    <t>Q 1 answer</t>
  </si>
  <si>
    <t>A Bond Forward</t>
  </si>
  <si>
    <t>A Bond Future</t>
  </si>
  <si>
    <t xml:space="preserve">Coupon </t>
  </si>
  <si>
    <t>Coupon</t>
  </si>
  <si>
    <t>Maturity</t>
  </si>
  <si>
    <t>American call option exp t6, k = 80</t>
  </si>
  <si>
    <t>Q 4 answer</t>
  </si>
  <si>
    <t>American Zero Option Value</t>
  </si>
  <si>
    <t>Expiration</t>
  </si>
  <si>
    <t>Strike</t>
  </si>
  <si>
    <t>Option type</t>
  </si>
  <si>
    <t>Swap Lattice</t>
  </si>
  <si>
    <t>Option on the swap</t>
  </si>
  <si>
    <t>Elementary Prices</t>
  </si>
  <si>
    <t>Q 5 answer</t>
  </si>
  <si>
    <t>Swaption</t>
  </si>
  <si>
    <t>Q 6 answer</t>
  </si>
  <si>
    <t>4-Year Zero-Coupon Bond</t>
  </si>
  <si>
    <t>6-Year 10% Coupon Bond</t>
  </si>
  <si>
    <t>Bond Forward Price</t>
  </si>
  <si>
    <t>Bond Futures Price</t>
  </si>
  <si>
    <t>Fixed Rate</t>
  </si>
  <si>
    <t>Caplet With Expiration t = 6</t>
  </si>
  <si>
    <t>Swap With Expiration t = 6</t>
  </si>
  <si>
    <t>Swaption Strike</t>
  </si>
  <si>
    <t>Swaption:  Expiration t = 3</t>
  </si>
  <si>
    <t>Zero Coupon Bond Prices</t>
  </si>
  <si>
    <t>Spot Rates</t>
  </si>
  <si>
    <t>Fitting the Term-Structure of Zero Bond Prices in the Black-Derman-Toy Model</t>
  </si>
  <si>
    <t>Year</t>
  </si>
  <si>
    <t>Market Spot Rates</t>
  </si>
  <si>
    <t>a</t>
  </si>
  <si>
    <t>b</t>
  </si>
  <si>
    <t>Short Rate Lattice</t>
  </si>
  <si>
    <t>BDT Model ZCB Prices</t>
  </si>
  <si>
    <t>BDT Model Spot Rates</t>
  </si>
  <si>
    <t>Squared Differences</t>
  </si>
  <si>
    <t>Objective Function</t>
  </si>
  <si>
    <t>Pricing a Payer Swaption</t>
  </si>
  <si>
    <t>First payment of underlying swap at t=3 (based on t=2 spot rate) and final payment at t=10</t>
  </si>
  <si>
    <t>Option Expiration</t>
  </si>
  <si>
    <t xml:space="preserve"> This is fixed but could easily be made variable</t>
  </si>
  <si>
    <t>Swap Maturity</t>
  </si>
  <si>
    <t>Note that the values at a node are the discounted values of the nodes 1 period ahead. We therefore start from t=9 even though final payoff occurs at t=10</t>
  </si>
  <si>
    <t>Option strike</t>
  </si>
  <si>
    <t>(Strike is commonly 0)</t>
  </si>
  <si>
    <t>Principal in $m</t>
  </si>
</sst>
</file>

<file path=xl/styles.xml><?xml version="1.0" encoding="utf-8"?>
<styleSheet xmlns="http://schemas.openxmlformats.org/spreadsheetml/2006/main">
  <numFmts count="9">
    <numFmt numFmtId="0" formatCode="General"/>
    <numFmt numFmtId="59" formatCode="0.000"/>
    <numFmt numFmtId="60" formatCode="0.0000"/>
    <numFmt numFmtId="61" formatCode="0.0%"/>
    <numFmt numFmtId="62" formatCode="0.00000000"/>
    <numFmt numFmtId="63" formatCode="0.000000000"/>
    <numFmt numFmtId="64" formatCode="0.000000"/>
    <numFmt numFmtId="65" formatCode="0.0000000"/>
    <numFmt numFmtId="66" formatCode="0.00000"/>
  </numFmts>
  <fonts count="8">
    <font>
      <sz val="10"/>
      <color indexed="8"/>
      <name val="Times New Roman"/>
    </font>
    <font>
      <sz val="12"/>
      <color indexed="8"/>
      <name val="Helvetica Neue"/>
    </font>
    <font>
      <sz val="11"/>
      <color indexed="8"/>
      <name val="Calibri"/>
    </font>
    <font>
      <b val="1"/>
      <sz val="10"/>
      <color indexed="8"/>
      <name val="Times New Roman"/>
    </font>
    <font>
      <sz val="10"/>
      <color indexed="25"/>
      <name val="Times New Roman"/>
    </font>
    <font>
      <b val="1"/>
      <sz val="10"/>
      <color indexed="25"/>
      <name val="Times New Roman"/>
    </font>
    <font>
      <sz val="13"/>
      <color indexed="8"/>
      <name val="Times New Roman"/>
    </font>
    <font>
      <sz val="11"/>
      <color indexed="8"/>
      <name val="Helvetica Neue"/>
    </font>
  </fonts>
  <fills count="1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</fills>
  <borders count="83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ck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ck">
        <color indexed="11"/>
      </bottom>
      <diagonal/>
    </border>
    <border>
      <left style="medium">
        <color indexed="8"/>
      </left>
      <right style="thin">
        <color indexed="11"/>
      </right>
      <top style="thick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ck">
        <color indexed="1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ck">
        <color indexed="18"/>
      </left>
      <right style="thin">
        <color indexed="8"/>
      </right>
      <top style="thick">
        <color indexed="18"/>
      </top>
      <bottom style="thick">
        <color indexed="18"/>
      </bottom>
      <diagonal/>
    </border>
    <border>
      <left style="thin">
        <color indexed="8"/>
      </left>
      <right style="thin">
        <color indexed="8"/>
      </right>
      <top style="thick">
        <color indexed="18"/>
      </top>
      <bottom style="thick">
        <color indexed="18"/>
      </bottom>
      <diagonal/>
    </border>
    <border>
      <left style="thin">
        <color indexed="8"/>
      </left>
      <right style="thick">
        <color indexed="18"/>
      </right>
      <top style="thick">
        <color indexed="18"/>
      </top>
      <bottom style="thick">
        <color indexed="18"/>
      </bottom>
      <diagonal/>
    </border>
    <border>
      <left style="thick">
        <color indexed="1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ck">
        <color indexed="1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22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22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2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23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23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24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24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24"/>
      </top>
      <bottom style="thin">
        <color indexed="1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28"/>
      </top>
      <bottom/>
      <diagonal/>
    </border>
    <border>
      <left/>
      <right/>
      <top style="thin">
        <color indexed="28"/>
      </top>
      <bottom/>
      <diagonal/>
    </border>
    <border>
      <left/>
      <right style="thin">
        <color indexed="28"/>
      </right>
      <top style="thin">
        <color indexed="2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2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2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2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2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28"/>
      </left>
      <right/>
      <top/>
      <bottom/>
      <diagonal/>
    </border>
    <border>
      <left style="thin">
        <color indexed="28"/>
      </left>
      <right/>
      <top/>
      <bottom style="thin">
        <color indexed="28"/>
      </bottom>
      <diagonal/>
    </border>
    <border>
      <left/>
      <right/>
      <top/>
      <bottom style="thin">
        <color indexed="28"/>
      </bottom>
      <diagonal/>
    </border>
    <border>
      <left/>
      <right style="thin">
        <color indexed="28"/>
      </right>
      <top/>
      <bottom style="thin">
        <color indexed="28"/>
      </bottom>
      <diagonal/>
    </border>
    <border>
      <left style="medium">
        <color indexed="8"/>
      </left>
      <right/>
      <top style="medium">
        <color indexed="8"/>
      </top>
      <bottom style="thin">
        <color indexed="28"/>
      </bottom>
      <diagonal/>
    </border>
    <border>
      <left/>
      <right/>
      <top style="medium">
        <color indexed="8"/>
      </top>
      <bottom style="thin">
        <color indexed="28"/>
      </bottom>
      <diagonal/>
    </border>
    <border>
      <left style="medium">
        <color indexed="8"/>
      </left>
      <right/>
      <top/>
      <bottom style="thin">
        <color indexed="28"/>
      </bottom>
      <diagonal/>
    </border>
    <border>
      <left/>
      <right style="thin">
        <color indexed="28"/>
      </right>
      <top/>
      <bottom style="medium">
        <color indexed="8"/>
      </bottom>
      <diagonal/>
    </border>
    <border>
      <left/>
      <right style="thin">
        <color indexed="28"/>
      </right>
      <top style="medium">
        <color indexed="8"/>
      </top>
      <bottom/>
      <diagonal/>
    </border>
    <border>
      <left style="medium">
        <color indexed="8"/>
      </left>
      <right style="thin">
        <color indexed="28"/>
      </right>
      <top/>
      <bottom style="thin">
        <color indexed="28"/>
      </bottom>
      <diagonal/>
    </border>
    <border>
      <left style="thin">
        <color indexed="2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top" wrapText="1"/>
    </xf>
    <xf numFmtId="0" fontId="0" fillId="3" borderId="2" applyNumberFormat="0" applyFont="1" applyFill="1" applyBorder="1" applyAlignment="1" applyProtection="0">
      <alignment vertical="top" wrapText="1"/>
    </xf>
    <xf numFmtId="0" fontId="0" fillId="3" borderId="3" applyNumberFormat="0" applyFont="1" applyFill="1" applyBorder="1" applyAlignment="1" applyProtection="0">
      <alignment vertical="top" wrapText="1"/>
    </xf>
    <xf numFmtId="49" fontId="3" fillId="4" borderId="1" applyNumberFormat="1" applyFont="1" applyFill="1" applyBorder="1" applyAlignment="1" applyProtection="0">
      <alignment vertical="top" wrapText="1"/>
    </xf>
    <xf numFmtId="10" fontId="3" fillId="4" borderId="1" applyNumberFormat="1" applyFont="1" applyFill="1" applyBorder="1" applyAlignment="1" applyProtection="0">
      <alignment vertical="top" wrapText="1"/>
    </xf>
    <xf numFmtId="0" fontId="0" fillId="5" borderId="4" applyNumberFormat="0" applyFont="1" applyFill="1" applyBorder="1" applyAlignment="1" applyProtection="0">
      <alignment vertical="top" wrapText="1"/>
    </xf>
    <xf numFmtId="0" fontId="0" fillId="5" borderId="5" applyNumberFormat="0" applyFont="1" applyFill="1" applyBorder="1" applyAlignment="1" applyProtection="0">
      <alignment vertical="top" wrapText="1"/>
    </xf>
    <xf numFmtId="2" fontId="3" fillId="4" borderId="1" applyNumberFormat="1" applyFont="1" applyFill="1" applyBorder="1" applyAlignment="1" applyProtection="0">
      <alignment vertical="top" wrapText="1"/>
    </xf>
    <xf numFmtId="0" fontId="0" fillId="6" borderId="6" applyNumberFormat="0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0" fontId="3" fillId="4" borderId="1" applyNumberFormat="1" applyFont="1" applyFill="1" applyBorder="1" applyAlignment="1" applyProtection="0">
      <alignment vertical="top" wrapText="1"/>
    </xf>
    <xf numFmtId="0" fontId="0" fillId="5" borderId="6" applyNumberFormat="0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0" fontId="0" fillId="6" borderId="8" applyNumberFormat="0" applyFont="1" applyFill="1" applyBorder="1" applyAlignment="1" applyProtection="0">
      <alignment vertical="top" wrapText="1"/>
    </xf>
    <xf numFmtId="10" fontId="0" fillId="6" borderId="7" applyNumberFormat="1" applyFont="1" applyFill="1" applyBorder="1" applyAlignment="1" applyProtection="0">
      <alignment vertical="top" wrapText="1"/>
    </xf>
    <xf numFmtId="59" fontId="0" fillId="5" borderId="9" applyNumberFormat="1" applyFont="1" applyFill="1" applyBorder="1" applyAlignment="1" applyProtection="0">
      <alignment vertical="top" wrapText="1"/>
    </xf>
    <xf numFmtId="0" fontId="0" fillId="5" borderId="9" applyNumberFormat="0" applyFont="1" applyFill="1" applyBorder="1" applyAlignment="1" applyProtection="0">
      <alignment vertical="top" wrapText="1"/>
    </xf>
    <xf numFmtId="49" fontId="3" fillId="7" borderId="1" applyNumberFormat="1" applyFont="1" applyFill="1" applyBorder="1" applyAlignment="1" applyProtection="0">
      <alignment vertical="top" wrapText="1"/>
    </xf>
    <xf numFmtId="59" fontId="0" fillId="6" borderId="1" applyNumberFormat="1" applyFont="1" applyFill="1" applyBorder="1" applyAlignment="1" applyProtection="0">
      <alignment vertical="top" wrapText="1"/>
    </xf>
    <xf numFmtId="59" fontId="3" fillId="8" borderId="1" applyNumberFormat="1" applyFont="1" applyFill="1" applyBorder="1" applyAlignment="1" applyProtection="0">
      <alignment vertical="top" wrapText="1"/>
    </xf>
    <xf numFmtId="0" fontId="3" fillId="8" borderId="1" applyNumberFormat="0" applyFont="1" applyFill="1" applyBorder="1" applyAlignment="1" applyProtection="0">
      <alignment vertical="top" wrapText="1"/>
    </xf>
    <xf numFmtId="1" fontId="3" fillId="9" borderId="1" applyNumberFormat="1" applyFont="1" applyFill="1" applyBorder="1" applyAlignment="1" applyProtection="0">
      <alignment vertical="top" wrapText="1"/>
    </xf>
    <xf numFmtId="0" fontId="3" fillId="9" borderId="1" applyNumberFormat="1" applyFont="1" applyFill="1" applyBorder="1" applyAlignment="1" applyProtection="0">
      <alignment horizontal="right" vertical="top" wrapText="1"/>
    </xf>
    <xf numFmtId="1" fontId="3" fillId="10" borderId="1" applyNumberFormat="1" applyFont="1" applyFill="1" applyBorder="1" applyAlignment="1" applyProtection="0">
      <alignment vertical="top" wrapText="1"/>
    </xf>
    <xf numFmtId="10" fontId="3" fillId="8" borderId="1" applyNumberFormat="1" applyFont="1" applyFill="1" applyBorder="1" applyAlignment="1" applyProtection="0">
      <alignment vertical="top" wrapText="1"/>
    </xf>
    <xf numFmtId="49" fontId="3" fillId="8" borderId="1" applyNumberFormat="1" applyFont="1" applyFill="1" applyBorder="1" applyAlignment="1" applyProtection="0">
      <alignment vertical="top" wrapText="1"/>
    </xf>
    <xf numFmtId="0" fontId="3" fillId="10" borderId="1" applyNumberFormat="1" applyFont="1" applyFill="1" applyBorder="1" applyAlignment="1" applyProtection="0">
      <alignment vertical="top" wrapText="1"/>
    </xf>
    <xf numFmtId="2" fontId="0" fillId="6" borderId="7" applyNumberFormat="1" applyFont="1" applyFill="1" applyBorder="1" applyAlignment="1" applyProtection="0">
      <alignment vertical="top" wrapText="1"/>
    </xf>
    <xf numFmtId="2" fontId="0" fillId="5" borderId="6" applyNumberFormat="1" applyFont="1" applyFill="1" applyBorder="1" applyAlignment="1" applyProtection="0">
      <alignment vertical="top" wrapText="1"/>
    </xf>
    <xf numFmtId="2" fontId="0" fillId="5" borderId="7" applyNumberFormat="1" applyFont="1" applyFill="1" applyBorder="1" applyAlignment="1" applyProtection="0">
      <alignment vertical="top" wrapText="1"/>
    </xf>
    <xf numFmtId="2" fontId="3" fillId="8" borderId="1" applyNumberFormat="1" applyFont="1" applyFill="1" applyBorder="1" applyAlignment="1" applyProtection="0">
      <alignment vertical="top" wrapText="1"/>
    </xf>
    <xf numFmtId="2" fontId="0" fillId="6" borderId="6" applyNumberFormat="1" applyFont="1" applyFill="1" applyBorder="1" applyAlignment="1" applyProtection="0">
      <alignment vertical="top" wrapText="1"/>
    </xf>
    <xf numFmtId="0" fontId="0" fillId="5" borderId="8" applyNumberFormat="0" applyFont="1" applyFill="1" applyBorder="1" applyAlignment="1" applyProtection="0">
      <alignment vertical="top" wrapText="1"/>
    </xf>
    <xf numFmtId="49" fontId="0" fillId="5" borderId="8" applyNumberFormat="1" applyFont="1" applyFill="1" applyBorder="1" applyAlignment="1" applyProtection="0">
      <alignment vertical="top" wrapText="1"/>
    </xf>
    <xf numFmtId="60" fontId="0" fillId="5" borderId="8" applyNumberFormat="1" applyFont="1" applyFill="1" applyBorder="1" applyAlignment="1" applyProtection="0">
      <alignment vertical="top" wrapText="1"/>
    </xf>
    <xf numFmtId="0" fontId="0" fillId="6" borderId="10" applyNumberFormat="0" applyFont="1" applyFill="1" applyBorder="1" applyAlignment="1" applyProtection="0">
      <alignment vertical="top" wrapText="1"/>
    </xf>
    <xf numFmtId="0" fontId="0" fillId="6" borderId="11" applyNumberFormat="0" applyFont="1" applyFill="1" applyBorder="1" applyAlignment="1" applyProtection="0">
      <alignment vertical="top" wrapText="1"/>
    </xf>
    <xf numFmtId="49" fontId="3" fillId="11" borderId="12" applyNumberFormat="1" applyFont="1" applyFill="1" applyBorder="1" applyAlignment="1" applyProtection="0">
      <alignment vertical="top" wrapText="1"/>
    </xf>
    <xf numFmtId="0" fontId="0" fillId="5" borderId="13" applyNumberFormat="0" applyFont="1" applyFill="1" applyBorder="1" applyAlignment="1" applyProtection="0">
      <alignment vertical="top" wrapText="1"/>
    </xf>
    <xf numFmtId="0" fontId="0" fillId="5" borderId="14" applyNumberFormat="0" applyFont="1" applyFill="1" applyBorder="1" applyAlignment="1" applyProtection="0">
      <alignment vertical="top" wrapText="1"/>
    </xf>
    <xf numFmtId="0" fontId="0" fillId="5" borderId="15" applyNumberFormat="0" applyFont="1" applyFill="1" applyBorder="1" applyAlignment="1" applyProtection="0">
      <alignment vertical="top" wrapText="1"/>
    </xf>
    <xf numFmtId="0" fontId="0" fillId="5" borderId="16" applyNumberFormat="0" applyFont="1" applyFill="1" applyBorder="1" applyAlignment="1" applyProtection="0">
      <alignment vertical="top" wrapText="1"/>
    </xf>
    <xf numFmtId="0" fontId="0" fillId="5" borderId="17" applyNumberFormat="0" applyFont="1" applyFill="1" applyBorder="1" applyAlignment="1" applyProtection="0">
      <alignment vertical="top" wrapText="1"/>
    </xf>
    <xf numFmtId="0" fontId="3" fillId="6" borderId="18" applyNumberFormat="0" applyFont="1" applyFill="1" applyBorder="1" applyAlignment="1" applyProtection="0">
      <alignment vertical="top" wrapText="1"/>
    </xf>
    <xf numFmtId="0" fontId="3" fillId="6" borderId="18" applyNumberFormat="1" applyFont="1" applyFill="1" applyBorder="1" applyAlignment="1" applyProtection="0">
      <alignment vertical="top" wrapText="1"/>
    </xf>
    <xf numFmtId="0" fontId="3" fillId="6" borderId="16" applyNumberFormat="1" applyFont="1" applyFill="1" applyBorder="1" applyAlignment="1" applyProtection="0">
      <alignment vertical="top" wrapText="1"/>
    </xf>
    <xf numFmtId="0" fontId="3" fillId="6" borderId="17" applyNumberFormat="0" applyFont="1" applyFill="1" applyBorder="1" applyAlignment="1" applyProtection="0">
      <alignment vertical="top" wrapText="1"/>
    </xf>
    <xf numFmtId="0" fontId="3" fillId="6" borderId="7" applyNumberFormat="0" applyFont="1" applyFill="1" applyBorder="1" applyAlignment="1" applyProtection="0">
      <alignment vertical="top" wrapText="1"/>
    </xf>
    <xf numFmtId="0" fontId="0" fillId="5" borderId="16" applyNumberFormat="1" applyFont="1" applyFill="1" applyBorder="1" applyAlignment="1" applyProtection="0">
      <alignment vertical="top" wrapText="1"/>
    </xf>
    <xf numFmtId="49" fontId="0" fillId="6" borderId="16" applyNumberFormat="1" applyFont="1" applyFill="1" applyBorder="1" applyAlignment="1" applyProtection="0">
      <alignment vertical="top" wrapText="1"/>
    </xf>
    <xf numFmtId="0" fontId="0" fillId="6" borderId="16" applyNumberFormat="0" applyFont="1" applyFill="1" applyBorder="1" applyAlignment="1" applyProtection="0">
      <alignment vertical="top" wrapText="1"/>
    </xf>
    <xf numFmtId="2" fontId="0" fillId="6" borderId="16" applyNumberFormat="1" applyFont="1" applyFill="1" applyBorder="1" applyAlignment="1" applyProtection="0">
      <alignment vertical="top" wrapText="1"/>
    </xf>
    <xf numFmtId="0" fontId="0" fillId="6" borderId="16" applyNumberFormat="1" applyFont="1" applyFill="1" applyBorder="1" applyAlignment="1" applyProtection="0">
      <alignment vertical="top" wrapText="1"/>
    </xf>
    <xf numFmtId="0" fontId="0" fillId="6" borderId="17" applyNumberFormat="0" applyFont="1" applyFill="1" applyBorder="1" applyAlignment="1" applyProtection="0">
      <alignment vertical="top" wrapText="1"/>
    </xf>
    <xf numFmtId="0" fontId="3" fillId="5" borderId="16" applyNumberFormat="1" applyFont="1" applyFill="1" applyBorder="1" applyAlignment="1" applyProtection="0">
      <alignment vertical="top" wrapText="1"/>
    </xf>
    <xf numFmtId="49" fontId="0" fillId="5" borderId="16" applyNumberFormat="1" applyFont="1" applyFill="1" applyBorder="1" applyAlignment="1" applyProtection="0">
      <alignment vertical="top" wrapText="1"/>
    </xf>
    <xf numFmtId="2" fontId="0" fillId="5" borderId="16" applyNumberFormat="1" applyFont="1" applyFill="1" applyBorder="1" applyAlignment="1" applyProtection="0">
      <alignment vertical="top" wrapText="1"/>
    </xf>
    <xf numFmtId="2" fontId="3" fillId="5" borderId="16" applyNumberFormat="1" applyFont="1" applyFill="1" applyBorder="1" applyAlignment="1" applyProtection="0">
      <alignment vertical="top" wrapText="1"/>
    </xf>
    <xf numFmtId="0" fontId="0" fillId="6" borderId="19" applyNumberFormat="0" applyFont="1" applyFill="1" applyBorder="1" applyAlignment="1" applyProtection="0">
      <alignment vertical="top" wrapText="1"/>
    </xf>
    <xf numFmtId="49" fontId="0" fillId="6" borderId="19" applyNumberFormat="1" applyFont="1" applyFill="1" applyBorder="1" applyAlignment="1" applyProtection="0">
      <alignment vertical="top" wrapText="1"/>
    </xf>
    <xf numFmtId="0" fontId="0" fillId="6" borderId="9" applyNumberFormat="0" applyFont="1" applyFill="1" applyBorder="1" applyAlignment="1" applyProtection="0">
      <alignment vertical="top" wrapText="1"/>
    </xf>
    <xf numFmtId="0" fontId="0" fillId="5" borderId="20" applyNumberFormat="0" applyFont="1" applyFill="1" applyBorder="1" applyAlignment="1" applyProtection="0">
      <alignment vertical="top" wrapText="1"/>
    </xf>
    <xf numFmtId="49" fontId="3" fillId="12" borderId="21" applyNumberFormat="1" applyFont="1" applyFill="1" applyBorder="1" applyAlignment="1" applyProtection="0">
      <alignment horizontal="center" vertical="top" wrapText="1"/>
    </xf>
    <xf numFmtId="0" fontId="3" fillId="12" borderId="22" applyNumberFormat="0" applyFont="1" applyFill="1" applyBorder="1" applyAlignment="1" applyProtection="0">
      <alignment horizontal="center" vertical="top" wrapText="1"/>
    </xf>
    <xf numFmtId="0" fontId="0" fillId="6" borderId="20" applyNumberFormat="0" applyFont="1" applyFill="1" applyBorder="1" applyAlignment="1" applyProtection="0">
      <alignment vertical="top" wrapText="1"/>
    </xf>
    <xf numFmtId="49" fontId="3" fillId="13" borderId="23" applyNumberFormat="1" applyFont="1" applyFill="1" applyBorder="1" applyAlignment="1" applyProtection="0">
      <alignment vertical="top" wrapText="1"/>
    </xf>
    <xf numFmtId="61" fontId="0" fillId="6" borderId="23" applyNumberFormat="1" applyFont="1" applyFill="1" applyBorder="1" applyAlignment="1" applyProtection="0">
      <alignment horizontal="center" vertical="top" wrapText="1"/>
    </xf>
    <xf numFmtId="49" fontId="3" fillId="13" borderId="24" applyNumberFormat="1" applyFont="1" applyFill="1" applyBorder="1" applyAlignment="1" applyProtection="0">
      <alignment vertical="top" wrapText="1"/>
    </xf>
    <xf numFmtId="1" fontId="0" fillId="5" borderId="24" applyNumberFormat="1" applyFont="1" applyFill="1" applyBorder="1" applyAlignment="1" applyProtection="0">
      <alignment horizontal="center" vertical="top" wrapText="1"/>
    </xf>
    <xf numFmtId="0" fontId="0" fillId="6" borderId="25" applyNumberFormat="0" applyFont="1" applyFill="1" applyBorder="1" applyAlignment="1" applyProtection="0">
      <alignment vertical="top" wrapText="1"/>
    </xf>
    <xf numFmtId="0" fontId="0" fillId="6" borderId="26" applyNumberFormat="0" applyFont="1" applyFill="1" applyBorder="1" applyAlignment="1" applyProtection="0">
      <alignment vertical="top" wrapText="1"/>
    </xf>
    <xf numFmtId="0" fontId="0" fillId="6" borderId="27" applyNumberFormat="0" applyFont="1" applyFill="1" applyBorder="1" applyAlignment="1" applyProtection="0">
      <alignment vertical="top" wrapText="1"/>
    </xf>
    <xf numFmtId="0" fontId="0" fillId="5" borderId="28" applyNumberFormat="0" applyFont="1" applyFill="1" applyBorder="1" applyAlignment="1" applyProtection="0">
      <alignment vertical="top" wrapText="1"/>
    </xf>
    <xf numFmtId="0" fontId="0" fillId="5" borderId="28" applyNumberFormat="1" applyFont="1" applyFill="1" applyBorder="1" applyAlignment="1" applyProtection="0">
      <alignment vertical="top" wrapText="1"/>
    </xf>
    <xf numFmtId="0" fontId="0" fillId="5" borderId="29" applyNumberFormat="0" applyFont="1" applyFill="1" applyBorder="1" applyAlignment="1" applyProtection="0">
      <alignment vertical="top" wrapText="1"/>
    </xf>
    <xf numFmtId="0" fontId="0" fillId="5" borderId="30" applyNumberFormat="0" applyFont="1" applyFill="1" applyBorder="1" applyAlignment="1" applyProtection="0">
      <alignment vertical="top" wrapText="1"/>
    </xf>
    <xf numFmtId="0" fontId="0" fillId="6" borderId="28" applyNumberFormat="1" applyFont="1" applyFill="1" applyBorder="1" applyAlignment="1" applyProtection="0">
      <alignment vertical="top" wrapText="1"/>
    </xf>
    <xf numFmtId="0" fontId="0" fillId="6" borderId="28" applyNumberFormat="0" applyFont="1" applyFill="1" applyBorder="1" applyAlignment="1" applyProtection="0">
      <alignment vertical="top" wrapText="1"/>
    </xf>
    <xf numFmtId="49" fontId="0" fillId="6" borderId="28" applyNumberFormat="1" applyFont="1" applyFill="1" applyBorder="1" applyAlignment="1" applyProtection="0">
      <alignment vertical="top" wrapText="1"/>
    </xf>
    <xf numFmtId="2" fontId="0" fillId="6" borderId="28" applyNumberFormat="1" applyFont="1" applyFill="1" applyBorder="1" applyAlignment="1" applyProtection="0">
      <alignment vertical="top" wrapText="1"/>
    </xf>
    <xf numFmtId="0" fontId="0" fillId="6" borderId="29" applyNumberFormat="0" applyFont="1" applyFill="1" applyBorder="1" applyAlignment="1" applyProtection="0">
      <alignment vertical="top" wrapText="1"/>
    </xf>
    <xf numFmtId="0" fontId="0" fillId="6" borderId="30" applyNumberFormat="0" applyFont="1" applyFill="1" applyBorder="1" applyAlignment="1" applyProtection="0">
      <alignment vertical="top" wrapText="1"/>
    </xf>
    <xf numFmtId="49" fontId="0" fillId="5" borderId="28" applyNumberFormat="1" applyFont="1" applyFill="1" applyBorder="1" applyAlignment="1" applyProtection="0">
      <alignment vertical="top" wrapText="1"/>
    </xf>
    <xf numFmtId="2" fontId="0" fillId="5" borderId="28" applyNumberFormat="1" applyFont="1" applyFill="1" applyBorder="1" applyAlignment="1" applyProtection="0">
      <alignment vertical="top" wrapText="1"/>
    </xf>
    <xf numFmtId="0" fontId="0" fillId="5" borderId="31" applyNumberFormat="0" applyFont="1" applyFill="1" applyBorder="1" applyAlignment="1" applyProtection="0">
      <alignment vertical="top" wrapText="1"/>
    </xf>
    <xf numFmtId="2" fontId="0" fillId="5" borderId="31" applyNumberFormat="1" applyFont="1" applyFill="1" applyBorder="1" applyAlignment="1" applyProtection="0">
      <alignment vertical="top" wrapText="1"/>
    </xf>
    <xf numFmtId="0" fontId="0" fillId="5" borderId="19" applyNumberFormat="0" applyFont="1" applyFill="1" applyBorder="1" applyAlignment="1" applyProtection="0">
      <alignment vertical="top" wrapText="1"/>
    </xf>
    <xf numFmtId="0" fontId="0" fillId="6" borderId="32" applyNumberFormat="0" applyFont="1" applyFill="1" applyBorder="1" applyAlignment="1" applyProtection="0">
      <alignment vertical="top" wrapText="1"/>
    </xf>
    <xf numFmtId="49" fontId="3" fillId="6" borderId="32" applyNumberFormat="1" applyFont="1" applyFill="1" applyBorder="1" applyAlignment="1" applyProtection="0">
      <alignment vertical="top" wrapText="1"/>
    </xf>
    <xf numFmtId="2" fontId="0" fillId="6" borderId="32" applyNumberFormat="1" applyFont="1" applyFill="1" applyBorder="1" applyAlignment="1" applyProtection="0">
      <alignment vertical="top" wrapText="1"/>
    </xf>
    <xf numFmtId="0" fontId="0" fillId="5" borderId="33" applyNumberFormat="0" applyFont="1" applyFill="1" applyBorder="1" applyAlignment="1" applyProtection="0">
      <alignment vertical="top" wrapText="1"/>
    </xf>
    <xf numFmtId="0" fontId="0" fillId="5" borderId="33" applyNumberFormat="1" applyFont="1" applyFill="1" applyBorder="1" applyAlignment="1" applyProtection="0">
      <alignment vertical="top" wrapText="1"/>
    </xf>
    <xf numFmtId="0" fontId="0" fillId="5" borderId="34" applyNumberFormat="0" applyFont="1" applyFill="1" applyBorder="1" applyAlignment="1" applyProtection="0">
      <alignment vertical="top" wrapText="1"/>
    </xf>
    <xf numFmtId="0" fontId="0" fillId="6" borderId="33" applyNumberFormat="1" applyFont="1" applyFill="1" applyBorder="1" applyAlignment="1" applyProtection="0">
      <alignment vertical="top" wrapText="1"/>
    </xf>
    <xf numFmtId="0" fontId="0" fillId="6" borderId="33" applyNumberFormat="0" applyFont="1" applyFill="1" applyBorder="1" applyAlignment="1" applyProtection="0">
      <alignment vertical="top" wrapText="1"/>
    </xf>
    <xf numFmtId="2" fontId="0" fillId="6" borderId="33" applyNumberFormat="1" applyFont="1" applyFill="1" applyBorder="1" applyAlignment="1" applyProtection="0">
      <alignment vertical="top" wrapText="1"/>
    </xf>
    <xf numFmtId="0" fontId="0" fillId="6" borderId="34" applyNumberFormat="0" applyFont="1" applyFill="1" applyBorder="1" applyAlignment="1" applyProtection="0">
      <alignment vertical="top" wrapText="1"/>
    </xf>
    <xf numFmtId="2" fontId="0" fillId="5" borderId="33" applyNumberFormat="1" applyFont="1" applyFill="1" applyBorder="1" applyAlignment="1" applyProtection="0">
      <alignment vertical="top" wrapText="1"/>
    </xf>
    <xf numFmtId="2" fontId="3" fillId="6" borderId="33" applyNumberFormat="1" applyFont="1" applyFill="1" applyBorder="1" applyAlignment="1" applyProtection="0">
      <alignment vertical="top" wrapText="1"/>
    </xf>
    <xf numFmtId="0" fontId="0" fillId="5" borderId="35" applyNumberFormat="0" applyFont="1" applyFill="1" applyBorder="1" applyAlignment="1" applyProtection="0">
      <alignment vertical="top" wrapText="1"/>
    </xf>
    <xf numFmtId="49" fontId="3" fillId="5" borderId="35" applyNumberFormat="1" applyFont="1" applyFill="1" applyBorder="1" applyAlignment="1" applyProtection="0">
      <alignment vertical="top" wrapText="1"/>
    </xf>
    <xf numFmtId="0" fontId="0" fillId="5" borderId="36" applyNumberFormat="0" applyFont="1" applyFill="1" applyBorder="1" applyAlignment="1" applyProtection="0">
      <alignment vertical="top" wrapText="1"/>
    </xf>
    <xf numFmtId="0" fontId="0" fillId="5" borderId="23" applyNumberFormat="1" applyFont="1" applyFill="1" applyBorder="1" applyAlignment="1" applyProtection="0">
      <alignment horizontal="center" vertical="top" wrapText="1"/>
    </xf>
    <xf numFmtId="49" fontId="3" fillId="13" borderId="37" applyNumberFormat="1" applyFont="1" applyFill="1" applyBorder="1" applyAlignment="1" applyProtection="0">
      <alignment vertical="top" wrapText="1"/>
    </xf>
    <xf numFmtId="2" fontId="0" fillId="6" borderId="37" applyNumberFormat="1" applyFont="1" applyFill="1" applyBorder="1" applyAlignment="1" applyProtection="0">
      <alignment horizontal="center" vertical="top" wrapText="1"/>
    </xf>
    <xf numFmtId="49" fontId="3" fillId="13" borderId="38" applyNumberFormat="1" applyFont="1" applyFill="1" applyBorder="1" applyAlignment="1" applyProtection="0">
      <alignment horizontal="left" vertical="top" wrapText="1"/>
    </xf>
    <xf numFmtId="0" fontId="0" fillId="5" borderId="38" applyNumberFormat="1" applyFont="1" applyFill="1" applyBorder="1" applyAlignment="1" applyProtection="0">
      <alignment horizontal="center" vertical="top" wrapText="1"/>
    </xf>
    <xf numFmtId="0" fontId="0" fillId="5" borderId="39" applyNumberFormat="0" applyFont="1" applyFill="1" applyBorder="1" applyAlignment="1" applyProtection="0">
      <alignment vertical="top" wrapText="1"/>
    </xf>
    <xf numFmtId="0" fontId="0" fillId="5" borderId="40" applyNumberFormat="0" applyFont="1" applyFill="1" applyBorder="1" applyAlignment="1" applyProtection="0">
      <alignment vertical="top" wrapText="1"/>
    </xf>
    <xf numFmtId="49" fontId="4" fillId="14" borderId="41" applyNumberFormat="1" applyFont="1" applyFill="1" applyBorder="1" applyAlignment="1" applyProtection="0">
      <alignment vertical="top" wrapText="1"/>
    </xf>
    <xf numFmtId="0" fontId="0" fillId="6" borderId="41" applyNumberFormat="0" applyFont="1" applyFill="1" applyBorder="1" applyAlignment="1" applyProtection="0">
      <alignment vertical="top" wrapText="1"/>
    </xf>
    <xf numFmtId="0" fontId="4" fillId="14" borderId="41" applyNumberFormat="0" applyFont="1" applyFill="1" applyBorder="1" applyAlignment="1" applyProtection="0">
      <alignment vertical="top" wrapText="1"/>
    </xf>
    <xf numFmtId="0" fontId="0" fillId="6" borderId="42" applyNumberFormat="0" applyFont="1" applyFill="1" applyBorder="1" applyAlignment="1" applyProtection="0">
      <alignment vertical="top" wrapText="1"/>
    </xf>
    <xf numFmtId="0" fontId="0" fillId="5" borderId="42" applyNumberFormat="0" applyFont="1" applyFill="1" applyBorder="1" applyAlignment="1" applyProtection="0">
      <alignment vertical="top" wrapText="1"/>
    </xf>
    <xf numFmtId="0" fontId="5" fillId="14" borderId="41" applyNumberFormat="0" applyFont="1" applyFill="1" applyBorder="1" applyAlignment="1" applyProtection="0">
      <alignment vertical="top" wrapText="1"/>
    </xf>
    <xf numFmtId="0" fontId="5" fillId="14" borderId="41" applyNumberFormat="1" applyFont="1" applyFill="1" applyBorder="1" applyAlignment="1" applyProtection="0">
      <alignment vertical="top" wrapText="1"/>
    </xf>
    <xf numFmtId="0" fontId="3" fillId="6" borderId="42" applyNumberFormat="0" applyFont="1" applyFill="1" applyBorder="1" applyAlignment="1" applyProtection="0">
      <alignment vertical="top" wrapText="1"/>
    </xf>
    <xf numFmtId="2" fontId="4" fillId="14" borderId="41" applyNumberFormat="1" applyFont="1" applyFill="1" applyBorder="1" applyAlignment="1" applyProtection="0">
      <alignment vertical="top" wrapText="1"/>
    </xf>
    <xf numFmtId="0" fontId="4" fillId="14" borderId="41" applyNumberFormat="1" applyFont="1" applyFill="1" applyBorder="1" applyAlignment="1" applyProtection="0">
      <alignment vertical="top" wrapText="1"/>
    </xf>
    <xf numFmtId="0" fontId="0" fillId="6" borderId="43" applyNumberFormat="0" applyFont="1" applyFill="1" applyBorder="1" applyAlignment="1" applyProtection="0">
      <alignment vertical="top" wrapText="1"/>
    </xf>
    <xf numFmtId="49" fontId="0" fillId="5" borderId="11" applyNumberFormat="1" applyFont="1" applyFill="1" applyBorder="1" applyAlignment="1" applyProtection="0">
      <alignment vertical="top" wrapText="1"/>
    </xf>
    <xf numFmtId="0" fontId="0" fillId="5" borderId="11" applyNumberFormat="0" applyFont="1" applyFill="1" applyBorder="1" applyAlignment="1" applyProtection="0">
      <alignment vertical="top" wrapText="1"/>
    </xf>
    <xf numFmtId="0" fontId="0" fillId="15" borderId="16" applyNumberFormat="0" applyFont="1" applyFill="1" applyBorder="1" applyAlignment="1" applyProtection="0">
      <alignment vertical="top" wrapText="1"/>
    </xf>
    <xf numFmtId="0" fontId="0" fillId="15" borderId="16" applyNumberFormat="1" applyFont="1" applyFill="1" applyBorder="1" applyAlignment="1" applyProtection="0">
      <alignment vertical="top" wrapText="1"/>
    </xf>
    <xf numFmtId="62" fontId="0" fillId="15" borderId="16" applyNumberFormat="1" applyFont="1" applyFill="1" applyBorder="1" applyAlignment="1" applyProtection="0">
      <alignment vertical="top" wrapText="1"/>
    </xf>
    <xf numFmtId="63" fontId="0" fillId="15" borderId="16" applyNumberFormat="1" applyFont="1" applyFill="1" applyBorder="1" applyAlignment="1" applyProtection="0">
      <alignment vertical="top" wrapText="1"/>
    </xf>
    <xf numFmtId="64" fontId="0" fillId="5" borderId="19" applyNumberFormat="1" applyFont="1" applyFill="1" applyBorder="1" applyAlignment="1" applyProtection="0">
      <alignment vertical="top" wrapText="1"/>
    </xf>
    <xf numFmtId="49" fontId="0" fillId="6" borderId="11" applyNumberFormat="1" applyFont="1" applyFill="1" applyBorder="1" applyAlignment="1" applyProtection="0">
      <alignment vertical="top" wrapText="1"/>
    </xf>
    <xf numFmtId="60" fontId="0" fillId="6" borderId="16" applyNumberFormat="1" applyFont="1" applyFill="1" applyBorder="1" applyAlignment="1" applyProtection="0">
      <alignment vertical="top" wrapText="1"/>
    </xf>
    <xf numFmtId="60" fontId="0" fillId="5" borderId="16" applyNumberFormat="1" applyFont="1" applyFill="1" applyBorder="1" applyAlignment="1" applyProtection="0">
      <alignment vertical="top" wrapText="1"/>
    </xf>
    <xf numFmtId="64" fontId="3" fillId="6" borderId="16" applyNumberFormat="1" applyFont="1" applyFill="1" applyBorder="1" applyAlignment="1" applyProtection="0">
      <alignment vertical="top" wrapText="1"/>
    </xf>
    <xf numFmtId="49" fontId="3" fillId="5" borderId="19" applyNumberFormat="1" applyFont="1" applyFill="1" applyBorder="1" applyAlignment="1" applyProtection="0">
      <alignment vertical="top" wrapText="1"/>
    </xf>
    <xf numFmtId="60" fontId="0" fillId="5" borderId="19" applyNumberFormat="1" applyFont="1" applyFill="1" applyBorder="1" applyAlignment="1" applyProtection="0">
      <alignment vertical="top" wrapText="1"/>
    </xf>
    <xf numFmtId="49" fontId="3" fillId="5" borderId="16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bottom"/>
    </xf>
    <xf numFmtId="49" fontId="3" fillId="12" borderId="44" applyNumberFormat="1" applyFont="1" applyFill="1" applyBorder="1" applyAlignment="1" applyProtection="0">
      <alignment horizontal="center" vertical="bottom"/>
    </xf>
    <xf numFmtId="0" fontId="3" fillId="12" borderId="45" applyNumberFormat="0" applyFont="1" applyFill="1" applyBorder="1" applyAlignment="1" applyProtection="0">
      <alignment horizontal="center" vertical="bottom"/>
    </xf>
    <xf numFmtId="0" fontId="0" borderId="46" applyNumberFormat="0" applyFont="1" applyFill="0" applyBorder="1" applyAlignment="1" applyProtection="0">
      <alignment vertical="bottom"/>
    </xf>
    <xf numFmtId="0" fontId="0" borderId="47" applyNumberFormat="0" applyFont="1" applyFill="0" applyBorder="1" applyAlignment="1" applyProtection="0">
      <alignment vertical="bottom"/>
    </xf>
    <xf numFmtId="0" fontId="3" borderId="47" applyNumberFormat="0" applyFont="1" applyFill="0" applyBorder="1" applyAlignment="1" applyProtection="0">
      <alignment vertical="bottom"/>
    </xf>
    <xf numFmtId="0" fontId="0" borderId="48" applyNumberFormat="0" applyFont="1" applyFill="0" applyBorder="1" applyAlignment="1" applyProtection="0">
      <alignment vertical="bottom"/>
    </xf>
    <xf numFmtId="49" fontId="3" fillId="13" borderId="49" applyNumberFormat="1" applyFont="1" applyFill="1" applyBorder="1" applyAlignment="1" applyProtection="0">
      <alignment horizontal="center" vertical="bottom"/>
    </xf>
    <xf numFmtId="10" fontId="0" borderId="49" applyNumberFormat="1" applyFont="1" applyFill="0" applyBorder="1" applyAlignment="1" applyProtection="0">
      <alignment horizontal="center" vertical="bottom"/>
    </xf>
    <xf numFmtId="0" fontId="0" borderId="50" applyNumberFormat="0" applyFont="1" applyFill="0" applyBorder="1" applyAlignment="1" applyProtection="0">
      <alignment vertical="bottom"/>
    </xf>
    <xf numFmtId="0" fontId="0" borderId="51" applyNumberFormat="0" applyFont="1" applyFill="0" applyBorder="1" applyAlignment="1" applyProtection="0">
      <alignment vertical="bottom"/>
    </xf>
    <xf numFmtId="0" fontId="0" borderId="52" applyNumberFormat="0" applyFont="1" applyFill="0" applyBorder="1" applyAlignment="1" applyProtection="0">
      <alignment vertical="bottom"/>
    </xf>
    <xf numFmtId="49" fontId="3" fillId="13" borderId="53" applyNumberFormat="1" applyFont="1" applyFill="1" applyBorder="1" applyAlignment="1" applyProtection="0">
      <alignment horizontal="center" vertical="bottom"/>
    </xf>
    <xf numFmtId="2" fontId="0" borderId="53" applyNumberFormat="1" applyFont="1" applyFill="0" applyBorder="1" applyAlignment="1" applyProtection="0">
      <alignment horizontal="center" vertical="bottom"/>
    </xf>
    <xf numFmtId="0" fontId="0" borderId="53" applyNumberFormat="1" applyFont="1" applyFill="0" applyBorder="1" applyAlignment="1" applyProtection="0">
      <alignment horizontal="center" vertical="bottom"/>
    </xf>
    <xf numFmtId="0" fontId="3" borderId="51" applyNumberFormat="0" applyFont="1" applyFill="0" applyBorder="1" applyAlignment="1" applyProtection="0">
      <alignment vertical="bottom"/>
    </xf>
    <xf numFmtId="49" fontId="3" fillId="13" borderId="54" applyNumberFormat="1" applyFont="1" applyFill="1" applyBorder="1" applyAlignment="1" applyProtection="0">
      <alignment horizontal="center" vertical="bottom"/>
    </xf>
    <xf numFmtId="2" fontId="0" borderId="54" applyNumberFormat="1" applyFont="1" applyFill="0" applyBorder="1" applyAlignment="1" applyProtection="0">
      <alignment horizontal="center" vertical="bottom"/>
    </xf>
    <xf numFmtId="0" fontId="0" borderId="55" applyNumberFormat="0" applyFont="1" applyFill="0" applyBorder="1" applyAlignment="1" applyProtection="0">
      <alignment vertical="bottom"/>
    </xf>
    <xf numFmtId="0" fontId="0" borderId="56" applyNumberFormat="0" applyFont="1" applyFill="0" applyBorder="1" applyAlignment="1" applyProtection="0">
      <alignment vertical="bottom"/>
    </xf>
    <xf numFmtId="10" fontId="0" borderId="51" applyNumberFormat="1" applyFont="1" applyFill="0" applyBorder="1" applyAlignment="1" applyProtection="0">
      <alignment vertical="bottom"/>
    </xf>
    <xf numFmtId="59" fontId="0" borderId="57" applyNumberFormat="1" applyFont="1" applyFill="0" applyBorder="1" applyAlignment="1" applyProtection="0">
      <alignment vertical="bottom"/>
    </xf>
    <xf numFmtId="59" fontId="0" borderId="58" applyNumberFormat="1" applyFont="1" applyFill="0" applyBorder="1" applyAlignment="1" applyProtection="0">
      <alignment vertical="bottom"/>
    </xf>
    <xf numFmtId="0" fontId="0" borderId="58" applyNumberFormat="0" applyFont="1" applyFill="0" applyBorder="1" applyAlignment="1" applyProtection="0">
      <alignment vertical="bottom"/>
    </xf>
    <xf numFmtId="59" fontId="3" fillId="12" borderId="45" applyNumberFormat="1" applyFont="1" applyFill="1" applyBorder="1" applyAlignment="1" applyProtection="0">
      <alignment horizontal="center" vertical="bottom"/>
    </xf>
    <xf numFmtId="59" fontId="0" borderId="59" applyNumberFormat="1" applyFont="1" applyFill="0" applyBorder="1" applyAlignment="1" applyProtection="0">
      <alignment vertical="bottom"/>
    </xf>
    <xf numFmtId="59" fontId="0" borderId="56" applyNumberFormat="1" applyFont="1" applyFill="0" applyBorder="1" applyAlignment="1" applyProtection="0">
      <alignment vertical="bottom"/>
    </xf>
    <xf numFmtId="0" fontId="0" borderId="60" applyNumberFormat="0" applyFont="1" applyFill="0" applyBorder="1" applyAlignment="1" applyProtection="0">
      <alignment vertical="bottom"/>
    </xf>
    <xf numFmtId="0" fontId="0" borderId="53" applyNumberFormat="0" applyFont="1" applyFill="0" applyBorder="1" applyAlignment="1" applyProtection="0">
      <alignment vertical="bottom"/>
    </xf>
    <xf numFmtId="0" fontId="3" fillId="12" borderId="61" applyNumberFormat="0" applyFont="1" applyFill="1" applyBorder="1" applyAlignment="1" applyProtection="0">
      <alignment horizontal="center" vertical="bottom"/>
    </xf>
    <xf numFmtId="0" fontId="0" borderId="59" applyNumberFormat="0" applyFont="1" applyFill="0" applyBorder="1" applyAlignment="1" applyProtection="0">
      <alignment vertical="bottom"/>
    </xf>
    <xf numFmtId="0" fontId="0" borderId="62" applyNumberFormat="0" applyFont="1" applyFill="0" applyBorder="1" applyAlignment="1" applyProtection="0">
      <alignment vertical="bottom"/>
    </xf>
    <xf numFmtId="1" fontId="0" borderId="56" applyNumberFormat="1" applyFont="1" applyFill="0" applyBorder="1" applyAlignment="1" applyProtection="0">
      <alignment vertical="bottom"/>
    </xf>
    <xf numFmtId="1" fontId="0" borderId="51" applyNumberFormat="1" applyFont="1" applyFill="0" applyBorder="1" applyAlignment="1" applyProtection="0">
      <alignment vertical="bottom"/>
    </xf>
    <xf numFmtId="0" fontId="0" borderId="63" applyNumberFormat="0" applyFont="1" applyFill="0" applyBorder="1" applyAlignment="1" applyProtection="0">
      <alignment vertical="bottom"/>
    </xf>
    <xf numFmtId="0" fontId="0" borderId="56" applyNumberFormat="1" applyFont="1" applyFill="0" applyBorder="1" applyAlignment="1" applyProtection="0">
      <alignment vertical="bottom"/>
    </xf>
    <xf numFmtId="0" fontId="0" borderId="51" applyNumberFormat="1" applyFont="1" applyFill="0" applyBorder="1" applyAlignment="1" applyProtection="0">
      <alignment vertical="bottom"/>
    </xf>
    <xf numFmtId="1" fontId="0" borderId="50" applyNumberFormat="1" applyFont="1" applyFill="0" applyBorder="1" applyAlignment="1" applyProtection="0">
      <alignment vertical="bottom"/>
    </xf>
    <xf numFmtId="10" fontId="3" borderId="51" applyNumberFormat="1" applyFont="1" applyFill="0" applyBorder="1" applyAlignment="1" applyProtection="0">
      <alignment vertical="bottom"/>
    </xf>
    <xf numFmtId="49" fontId="0" borderId="51" applyNumberFormat="1" applyFont="1" applyFill="0" applyBorder="1" applyAlignment="1" applyProtection="0">
      <alignment vertical="bottom"/>
    </xf>
    <xf numFmtId="10" fontId="0" borderId="63" applyNumberFormat="1" applyFont="1" applyFill="0" applyBorder="1" applyAlignment="1" applyProtection="0">
      <alignment vertical="bottom"/>
    </xf>
    <xf numFmtId="10" fontId="0" borderId="53" applyNumberFormat="1" applyFont="1" applyFill="0" applyBorder="1" applyAlignment="1" applyProtection="0">
      <alignment vertical="bottom"/>
    </xf>
    <xf numFmtId="0" fontId="0" borderId="50" applyNumberFormat="1" applyFont="1" applyFill="0" applyBorder="1" applyAlignment="1" applyProtection="0">
      <alignment vertical="bottom"/>
    </xf>
    <xf numFmtId="2" fontId="0" borderId="51" applyNumberFormat="1" applyFont="1" applyFill="0" applyBorder="1" applyAlignment="1" applyProtection="0">
      <alignment vertical="bottom"/>
    </xf>
    <xf numFmtId="60" fontId="0" borderId="63" applyNumberFormat="1" applyFont="1" applyFill="0" applyBorder="1" applyAlignment="1" applyProtection="0">
      <alignment vertical="bottom"/>
    </xf>
    <xf numFmtId="2" fontId="3" borderId="51" applyNumberFormat="1" applyFont="1" applyFill="0" applyBorder="1" applyAlignment="1" applyProtection="0">
      <alignment vertical="bottom"/>
    </xf>
    <xf numFmtId="49" fontId="0" borderId="63" applyNumberFormat="1" applyFont="1" applyFill="0" applyBorder="1" applyAlignment="1" applyProtection="0">
      <alignment vertical="bottom"/>
    </xf>
    <xf numFmtId="0" fontId="0" borderId="64" applyNumberFormat="0" applyFont="1" applyFill="0" applyBorder="1" applyAlignment="1" applyProtection="0">
      <alignment vertical="bottom"/>
    </xf>
    <xf numFmtId="10" fontId="0" borderId="58" applyNumberFormat="1" applyFont="1" applyFill="0" applyBorder="1" applyAlignment="1" applyProtection="0">
      <alignment vertical="bottom"/>
    </xf>
    <xf numFmtId="10" fontId="0" borderId="65" applyNumberFormat="1" applyFont="1" applyFill="0" applyBorder="1" applyAlignment="1" applyProtection="0">
      <alignment vertical="bottom"/>
    </xf>
    <xf numFmtId="60" fontId="0" borderId="58" applyNumberFormat="1" applyFont="1" applyFill="0" applyBorder="1" applyAlignment="1" applyProtection="0">
      <alignment vertical="bottom"/>
    </xf>
    <xf numFmtId="60" fontId="0" borderId="65" applyNumberFormat="1" applyFont="1" applyFill="0" applyBorder="1" applyAlignment="1" applyProtection="0">
      <alignment vertical="bottom"/>
    </xf>
    <xf numFmtId="0" fontId="3" borderId="55" applyNumberFormat="0" applyFont="1" applyFill="0" applyBorder="1" applyAlignment="1" applyProtection="0">
      <alignment vertical="bottom"/>
    </xf>
    <xf numFmtId="10" fontId="0" borderId="56" applyNumberFormat="1" applyFont="1" applyFill="0" applyBorder="1" applyAlignment="1" applyProtection="0">
      <alignment vertical="bottom"/>
    </xf>
    <xf numFmtId="0" fontId="0" borderId="66" applyNumberFormat="0" applyFont="1" applyFill="0" applyBorder="1" applyAlignment="1" applyProtection="0">
      <alignment vertical="bottom"/>
    </xf>
    <xf numFmtId="0" fontId="0" borderId="57" applyNumberFormat="0" applyFont="1" applyFill="0" applyBorder="1" applyAlignment="1" applyProtection="0">
      <alignment vertical="bottom"/>
    </xf>
    <xf numFmtId="2" fontId="0" borderId="58" applyNumberFormat="1" applyFont="1" applyFill="0" applyBorder="1" applyAlignment="1" applyProtection="0">
      <alignment vertical="bottom"/>
    </xf>
    <xf numFmtId="2" fontId="3" borderId="58" applyNumberFormat="1" applyFont="1" applyFill="0" applyBorder="1" applyAlignment="1" applyProtection="0">
      <alignment vertical="bottom"/>
    </xf>
    <xf numFmtId="2" fontId="3" borderId="59" applyNumberFormat="1" applyFont="1" applyFill="0" applyBorder="1" applyAlignment="1" applyProtection="0">
      <alignment vertical="bottom"/>
    </xf>
    <xf numFmtId="2" fontId="0" borderId="56" applyNumberFormat="1" applyFont="1" applyFill="0" applyBorder="1" applyAlignment="1" applyProtection="0">
      <alignment vertical="bottom"/>
    </xf>
    <xf numFmtId="0" fontId="3" borderId="50" applyNumberFormat="0" applyFont="1" applyFill="0" applyBorder="1" applyAlignment="1" applyProtection="0">
      <alignment vertical="bottom"/>
    </xf>
    <xf numFmtId="49" fontId="3" fillId="13" borderId="49" applyNumberFormat="1" applyFont="1" applyFill="1" applyBorder="1" applyAlignment="1" applyProtection="0">
      <alignment vertical="bottom"/>
    </xf>
    <xf numFmtId="61" fontId="0" borderId="49" applyNumberFormat="1" applyFont="1" applyFill="0" applyBorder="1" applyAlignment="1" applyProtection="0">
      <alignment horizontal="center" vertical="bottom"/>
    </xf>
    <xf numFmtId="49" fontId="3" fillId="13" borderId="54" applyNumberFormat="1" applyFont="1" applyFill="1" applyBorder="1" applyAlignment="1" applyProtection="0">
      <alignment vertical="bottom"/>
    </xf>
    <xf numFmtId="1" fontId="0" borderId="54" applyNumberFormat="1" applyFont="1" applyFill="0" applyBorder="1" applyAlignment="1" applyProtection="0">
      <alignment horizontal="center" vertical="bottom"/>
    </xf>
    <xf numFmtId="49" fontId="3" fillId="16" borderId="1" applyNumberFormat="1" applyFont="1" applyFill="1" applyBorder="1" applyAlignment="1" applyProtection="0">
      <alignment horizontal="center" vertical="bottom"/>
    </xf>
    <xf numFmtId="0" fontId="3" fillId="16" borderId="1" applyNumberFormat="0" applyFont="1" applyFill="1" applyBorder="1" applyAlignment="1" applyProtection="0">
      <alignment horizontal="center" vertical="bottom"/>
    </xf>
    <xf numFmtId="2" fontId="3" fillId="13" borderId="1" applyNumberFormat="1" applyFont="1" applyFill="1" applyBorder="1" applyAlignment="1" applyProtection="0">
      <alignment horizontal="center" vertical="bottom"/>
    </xf>
    <xf numFmtId="0" fontId="0" borderId="65" applyNumberFormat="0" applyFont="1" applyFill="0" applyBorder="1" applyAlignment="1" applyProtection="0">
      <alignment vertical="bottom"/>
    </xf>
    <xf numFmtId="60" fontId="0" borderId="51" applyNumberFormat="1" applyFont="1" applyFill="0" applyBorder="1" applyAlignment="1" applyProtection="0">
      <alignment vertical="bottom"/>
    </xf>
    <xf numFmtId="60" fontId="3" borderId="51" applyNumberFormat="1" applyFont="1" applyFill="0" applyBorder="1" applyAlignment="1" applyProtection="0">
      <alignment vertical="bottom"/>
    </xf>
    <xf numFmtId="0" fontId="3" borderId="67" applyNumberFormat="0" applyFont="1" applyFill="0" applyBorder="1" applyAlignment="1" applyProtection="0">
      <alignment vertical="bottom"/>
    </xf>
    <xf numFmtId="0" fontId="0" borderId="68" applyNumberFormat="0" applyFont="1" applyFill="0" applyBorder="1" applyAlignment="1" applyProtection="0">
      <alignment vertical="bottom"/>
    </xf>
    <xf numFmtId="0" fontId="0" borderId="6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0" fontId="0" borderId="50" applyNumberFormat="1" applyFont="1" applyFill="0" applyBorder="1" applyAlignment="1" applyProtection="0">
      <alignment vertical="bottom"/>
    </xf>
    <xf numFmtId="49" fontId="3" fillId="12" borderId="44" applyNumberFormat="1" applyFont="1" applyFill="1" applyBorder="1" applyAlignment="1" applyProtection="0">
      <alignment horizontal="left" vertical="bottom"/>
    </xf>
    <xf numFmtId="0" fontId="3" fillId="12" borderId="45" applyNumberFormat="0" applyFont="1" applyFill="1" applyBorder="1" applyAlignment="1" applyProtection="0">
      <alignment horizontal="left" vertical="bottom"/>
    </xf>
    <xf numFmtId="61" fontId="3" borderId="1" applyNumberFormat="1" applyFont="1" applyFill="0" applyBorder="1" applyAlignment="1" applyProtection="0">
      <alignment horizontal="center" vertical="bottom"/>
    </xf>
    <xf numFmtId="2" fontId="3" borderId="64" applyNumberFormat="1" applyFont="1" applyFill="0" applyBorder="1" applyAlignment="1" applyProtection="0">
      <alignment vertical="bottom"/>
    </xf>
    <xf numFmtId="0" fontId="3" fillId="12" borderId="61" applyNumberFormat="0" applyFont="1" applyFill="1" applyBorder="1" applyAlignment="1" applyProtection="0">
      <alignment horizontal="left" vertical="bottom"/>
    </xf>
    <xf numFmtId="2" fontId="0" borderId="63" applyNumberFormat="1" applyFont="1" applyFill="0" applyBorder="1" applyAlignment="1" applyProtection="0">
      <alignment vertical="bottom"/>
    </xf>
    <xf numFmtId="0" fontId="0" borderId="70" applyNumberFormat="0" applyFont="1" applyFill="0" applyBorder="1" applyAlignment="1" applyProtection="0">
      <alignment vertical="bottom"/>
    </xf>
    <xf numFmtId="0" fontId="0" borderId="7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9" fontId="0" borderId="1" applyNumberFormat="1" applyFont="1" applyFill="0" applyBorder="1" applyAlignment="1" applyProtection="0">
      <alignment horizontal="center" vertical="bottom"/>
    </xf>
    <xf numFmtId="0" fontId="0" borderId="72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borderId="46" applyNumberFormat="0" applyFont="1" applyFill="0" applyBorder="1" applyAlignment="1" applyProtection="0">
      <alignment vertical="bottom"/>
    </xf>
    <xf numFmtId="0" fontId="0" borderId="73" applyNumberFormat="0" applyFont="1" applyFill="0" applyBorder="1" applyAlignment="1" applyProtection="0">
      <alignment vertical="bottom"/>
    </xf>
    <xf numFmtId="0" fontId="0" borderId="74" applyNumberFormat="0" applyFont="1" applyFill="0" applyBorder="1" applyAlignment="1" applyProtection="0">
      <alignment vertical="bottom"/>
    </xf>
    <xf numFmtId="2" fontId="3" borderId="44" applyNumberFormat="1" applyFont="1" applyFill="0" applyBorder="1" applyAlignment="1" applyProtection="0">
      <alignment vertical="bottom"/>
    </xf>
    <xf numFmtId="2" fontId="0" borderId="61" applyNumberFormat="1" applyFont="1" applyFill="0" applyBorder="1" applyAlignment="1" applyProtection="0">
      <alignment vertical="bottom"/>
    </xf>
    <xf numFmtId="2" fontId="0" borderId="45" applyNumberFormat="1" applyFont="1" applyFill="0" applyBorder="1" applyAlignment="1" applyProtection="0">
      <alignment vertical="bottom"/>
    </xf>
    <xf numFmtId="10" fontId="3" borderId="44" applyNumberFormat="1" applyFont="1" applyFill="0" applyBorder="1" applyAlignment="1" applyProtection="0">
      <alignment vertical="bottom"/>
    </xf>
    <xf numFmtId="10" fontId="0" borderId="61" applyNumberFormat="1" applyFont="1" applyFill="0" applyBorder="1" applyAlignment="1" applyProtection="0">
      <alignment vertical="bottom"/>
    </xf>
    <xf numFmtId="10" fontId="0" borderId="45" applyNumberFormat="1" applyFont="1" applyFill="0" applyBorder="1" applyAlignment="1" applyProtection="0">
      <alignment vertical="bottom"/>
    </xf>
    <xf numFmtId="0" fontId="0" borderId="75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17" borderId="44" applyNumberFormat="1" applyFont="1" applyFill="1" applyBorder="1" applyAlignment="1" applyProtection="0">
      <alignment horizontal="center" vertical="bottom"/>
    </xf>
    <xf numFmtId="0" fontId="3" fillId="17" borderId="61" applyNumberFormat="0" applyFont="1" applyFill="1" applyBorder="1" applyAlignment="1" applyProtection="0">
      <alignment horizontal="center" vertical="bottom"/>
    </xf>
    <xf numFmtId="0" fontId="3" fillId="17" borderId="45" applyNumberFormat="0" applyFont="1" applyFill="1" applyBorder="1" applyAlignment="1" applyProtection="0">
      <alignment horizontal="center" vertical="bottom"/>
    </xf>
    <xf numFmtId="0" fontId="0" borderId="76" applyNumberFormat="0" applyFont="1" applyFill="0" applyBorder="1" applyAlignment="1" applyProtection="0">
      <alignment vertical="bottom"/>
    </xf>
    <xf numFmtId="0" fontId="0" borderId="61" applyNumberFormat="0" applyFont="1" applyFill="0" applyBorder="1" applyAlignment="1" applyProtection="0">
      <alignment vertical="bottom"/>
    </xf>
    <xf numFmtId="49" fontId="3" fillId="17" borderId="59" applyNumberFormat="1" applyFont="1" applyFill="1" applyBorder="1" applyAlignment="1" applyProtection="0">
      <alignment horizontal="left" vertical="bottom"/>
    </xf>
    <xf numFmtId="0" fontId="3" fillId="17" borderId="60" applyNumberFormat="0" applyFont="1" applyFill="1" applyBorder="1" applyAlignment="1" applyProtection="0">
      <alignment horizontal="left" vertical="bottom"/>
    </xf>
    <xf numFmtId="0" fontId="0" fillId="13" borderId="59" applyNumberFormat="1" applyFont="1" applyFill="1" applyBorder="1" applyAlignment="1" applyProtection="0">
      <alignment horizontal="center" vertical="bottom"/>
    </xf>
    <xf numFmtId="0" fontId="0" fillId="13" borderId="56" applyNumberFormat="1" applyFont="1" applyFill="1" applyBorder="1" applyAlignment="1" applyProtection="0">
      <alignment horizontal="center" vertical="bottom"/>
    </xf>
    <xf numFmtId="0" fontId="0" fillId="13" borderId="60" applyNumberFormat="1" applyFont="1" applyFill="1" applyBorder="1" applyAlignment="1" applyProtection="0">
      <alignment horizontal="center" vertical="bottom"/>
    </xf>
    <xf numFmtId="49" fontId="3" fillId="17" borderId="50" applyNumberFormat="1" applyFont="1" applyFill="1" applyBorder="1" applyAlignment="1" applyProtection="0">
      <alignment horizontal="left" vertical="bottom"/>
    </xf>
    <xf numFmtId="0" fontId="3" fillId="17" borderId="63" applyNumberFormat="0" applyFont="1" applyFill="1" applyBorder="1" applyAlignment="1" applyProtection="0">
      <alignment horizontal="left" vertical="bottom"/>
    </xf>
    <xf numFmtId="0" fontId="0" fillId="13" borderId="64" applyNumberFormat="1" applyFont="1" applyFill="1" applyBorder="1" applyAlignment="1" applyProtection="0">
      <alignment horizontal="center" vertical="bottom"/>
    </xf>
    <xf numFmtId="0" fontId="0" fillId="13" borderId="58" applyNumberFormat="1" applyFont="1" applyFill="1" applyBorder="1" applyAlignment="1" applyProtection="0">
      <alignment horizontal="center" vertical="bottom"/>
    </xf>
    <xf numFmtId="0" fontId="0" fillId="13" borderId="65" applyNumberFormat="1" applyFont="1" applyFill="1" applyBorder="1" applyAlignment="1" applyProtection="0">
      <alignment horizontal="center" vertical="bottom"/>
    </xf>
    <xf numFmtId="49" fontId="3" fillId="17" borderId="64" applyNumberFormat="1" applyFont="1" applyFill="1" applyBorder="1" applyAlignment="1" applyProtection="0">
      <alignment horizontal="left" vertical="bottom"/>
    </xf>
    <xf numFmtId="0" fontId="3" fillId="17" borderId="65" applyNumberFormat="0" applyFont="1" applyFill="1" applyBorder="1" applyAlignment="1" applyProtection="0">
      <alignment horizontal="left" vertical="bottom"/>
    </xf>
    <xf numFmtId="2" fontId="0" borderId="44" applyNumberFormat="1" applyFont="1" applyFill="0" applyBorder="1" applyAlignment="1" applyProtection="0">
      <alignment horizontal="center" vertical="bottom"/>
    </xf>
    <xf numFmtId="2" fontId="0" borderId="61" applyNumberFormat="1" applyFont="1" applyFill="0" applyBorder="1" applyAlignment="1" applyProtection="0">
      <alignment horizontal="center" vertical="bottom"/>
    </xf>
    <xf numFmtId="2" fontId="0" borderId="45" applyNumberFormat="1" applyFont="1" applyFill="0" applyBorder="1" applyAlignment="1" applyProtection="0">
      <alignment horizontal="center" vertical="bottom"/>
    </xf>
    <xf numFmtId="49" fontId="3" fillId="17" borderId="49" applyNumberFormat="1" applyFont="1" applyFill="1" applyBorder="1" applyAlignment="1" applyProtection="0">
      <alignment vertical="bottom"/>
    </xf>
    <xf numFmtId="0" fontId="0" borderId="49" applyNumberFormat="1" applyFont="1" applyFill="0" applyBorder="1" applyAlignment="1" applyProtection="0">
      <alignment horizontal="center" vertical="bottom"/>
    </xf>
    <xf numFmtId="49" fontId="3" fillId="17" borderId="53" applyNumberFormat="1" applyFont="1" applyFill="1" applyBorder="1" applyAlignment="1" applyProtection="0">
      <alignment vertical="bottom"/>
    </xf>
    <xf numFmtId="49" fontId="3" fillId="17" borderId="54" applyNumberFormat="1" applyFont="1" applyFill="1" applyBorder="1" applyAlignment="1" applyProtection="0">
      <alignment vertical="bottom"/>
    </xf>
    <xf numFmtId="0" fontId="0" borderId="54" applyNumberFormat="1" applyFont="1" applyFill="0" applyBorder="1" applyAlignment="1" applyProtection="0">
      <alignment horizontal="center" vertical="bottom"/>
    </xf>
    <xf numFmtId="49" fontId="0" borderId="50" applyNumberFormat="1" applyFont="1" applyFill="0" applyBorder="1" applyAlignment="1" applyProtection="0">
      <alignment vertical="bottom"/>
    </xf>
    <xf numFmtId="59" fontId="0" borderId="51" applyNumberFormat="1" applyFont="1" applyFill="0" applyBorder="1" applyAlignment="1" applyProtection="0">
      <alignment vertical="bottom"/>
    </xf>
    <xf numFmtId="59" fontId="3" borderId="51" applyNumberFormat="1" applyFont="1" applyFill="0" applyBorder="1" applyAlignment="1" applyProtection="0">
      <alignment vertical="bottom"/>
    </xf>
    <xf numFmtId="59" fontId="3" borderId="77" applyNumberFormat="1" applyFont="1" applyFill="0" applyBorder="1" applyAlignment="1" applyProtection="0">
      <alignment vertical="bottom"/>
    </xf>
    <xf numFmtId="59" fontId="0" borderId="78" applyNumberFormat="1" applyFont="1" applyFill="0" applyBorder="1" applyAlignment="1" applyProtection="0">
      <alignment vertical="bottom"/>
    </xf>
    <xf numFmtId="59" fontId="0" borderId="79" applyNumberFormat="1" applyFont="1" applyFill="0" applyBorder="1" applyAlignment="1" applyProtection="0">
      <alignment vertical="bottom"/>
    </xf>
    <xf numFmtId="2" fontId="3" borderId="80" applyNumberFormat="1" applyFont="1" applyFill="0" applyBorder="1" applyAlignment="1" applyProtection="0">
      <alignment vertical="bottom"/>
    </xf>
    <xf numFmtId="2" fontId="0" borderId="81" applyNumberFormat="1" applyFont="1" applyFill="0" applyBorder="1" applyAlignment="1" applyProtection="0">
      <alignment vertical="bottom"/>
    </xf>
    <xf numFmtId="2" fontId="0" borderId="82" applyNumberFormat="1" applyFont="1" applyFill="0" applyBorder="1" applyAlignment="1" applyProtection="0">
      <alignment vertical="bottom"/>
    </xf>
    <xf numFmtId="0" fontId="0" borderId="44" applyNumberFormat="1" applyFont="1" applyFill="0" applyBorder="1" applyAlignment="1" applyProtection="0">
      <alignment vertical="bottom"/>
    </xf>
    <xf numFmtId="0" fontId="0" borderId="61" applyNumberFormat="1" applyFont="1" applyFill="0" applyBorder="1" applyAlignment="1" applyProtection="0">
      <alignment vertical="bottom"/>
    </xf>
    <xf numFmtId="0" fontId="0" borderId="45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3" fillId="16" borderId="44" applyNumberFormat="1" applyFont="1" applyFill="1" applyBorder="1" applyAlignment="1" applyProtection="0">
      <alignment horizontal="center" vertical="bottom"/>
    </xf>
    <xf numFmtId="0" fontId="3" fillId="16" borderId="61" applyNumberFormat="0" applyFont="1" applyFill="1" applyBorder="1" applyAlignment="1" applyProtection="0">
      <alignment horizontal="center" vertical="bottom"/>
    </xf>
    <xf numFmtId="0" fontId="3" fillId="16" borderId="45" applyNumberFormat="0" applyFont="1" applyFill="1" applyBorder="1" applyAlignment="1" applyProtection="0">
      <alignment horizontal="center" vertical="bottom"/>
    </xf>
    <xf numFmtId="49" fontId="3" borderId="51" applyNumberFormat="1" applyFont="1" applyFill="0" applyBorder="1" applyAlignment="1" applyProtection="0">
      <alignment vertical="bottom"/>
    </xf>
    <xf numFmtId="65" fontId="0" borderId="51" applyNumberFormat="1" applyFont="1" applyFill="0" applyBorder="1" applyAlignment="1" applyProtection="0">
      <alignment vertical="bottom"/>
    </xf>
    <xf numFmtId="49" fontId="3" borderId="66" applyNumberFormat="1" applyFont="1" applyFill="0" applyBorder="1" applyAlignment="1" applyProtection="0">
      <alignment vertical="bottom"/>
    </xf>
    <xf numFmtId="9" fontId="0" borderId="51" applyNumberFormat="1" applyFont="1" applyFill="0" applyBorder="1" applyAlignment="1" applyProtection="0">
      <alignment vertical="bottom"/>
    </xf>
    <xf numFmtId="10" fontId="0" borderId="51" applyNumberFormat="1" applyFont="1" applyFill="0" applyBorder="1" applyAlignment="1" applyProtection="0">
      <alignment horizontal="center" vertical="bottom"/>
    </xf>
    <xf numFmtId="1" fontId="0" borderId="51" applyNumberFormat="1" applyFont="1" applyFill="0" applyBorder="1" applyAlignment="1" applyProtection="0">
      <alignment horizontal="center" vertical="bottom"/>
    </xf>
    <xf numFmtId="0" fontId="0" borderId="51" applyNumberFormat="1" applyFont="1" applyFill="0" applyBorder="1" applyAlignment="1" applyProtection="0">
      <alignment horizontal="center" vertical="bottom"/>
    </xf>
    <xf numFmtId="60" fontId="0" borderId="51" applyNumberFormat="1" applyFont="1" applyFill="0" applyBorder="1" applyAlignment="1" applyProtection="0">
      <alignment horizontal="center" vertical="bottom"/>
    </xf>
    <xf numFmtId="49" fontId="0" borderId="52" applyNumberFormat="1" applyFont="1" applyFill="0" applyBorder="1" applyAlignment="1" applyProtection="0">
      <alignment vertical="bottom"/>
    </xf>
    <xf numFmtId="0" fontId="0" borderId="67" applyNumberFormat="0" applyFont="1" applyFill="0" applyBorder="1" applyAlignment="1" applyProtection="0">
      <alignment vertical="bottom"/>
    </xf>
    <xf numFmtId="49" fontId="0" borderId="68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18" borderId="49" applyNumberFormat="1" applyFont="1" applyFill="1" applyBorder="1" applyAlignment="1" applyProtection="0">
      <alignment horizontal="center" vertical="bottom"/>
    </xf>
    <xf numFmtId="66" fontId="0" fillId="18" borderId="5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4fdff"/>
      <rgbColor rgb="ff4f81bd"/>
      <rgbColor rgb="ffffffff"/>
      <rgbColor rgb="ffced7e7"/>
      <rgbColor rgb="ffe8ecf3"/>
      <rgbColor rgb="ffbabcf4"/>
      <rgbColor rgb="fff4f4f4"/>
      <rgbColor rgb="ffc9e2f4"/>
      <rgbColor rgb="ffbeeffa"/>
      <rgbColor rgb="ff007f00"/>
      <rgbColor rgb="ffa5d5e2"/>
      <rgbColor rgb="ffa6caf0"/>
      <rgbColor rgb="ffbfbfbf"/>
      <rgbColor rgb="ff3e3e3e"/>
      <rgbColor rgb="ffdfa7a6"/>
      <rgbColor rgb="ff060806"/>
      <rgbColor rgb="ff2e1d53"/>
      <rgbColor rgb="ffd8d8d8"/>
      <rgbColor rgb="ffc1cde7"/>
      <rgbColor rgb="ffaaaaaa"/>
      <rgbColor rgb="ffa5b6ca"/>
      <rgbColor rgb="ff95b3d7"/>
      <rgbColor rgb="ff92d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Q114"/>
  <sheetViews>
    <sheetView workbookViewId="0" showGridLines="0" defaultGridColor="1">
      <pane topLeftCell="A2" xSplit="0" ySplit="1" activePane="bottomLeft" state="frozen"/>
    </sheetView>
  </sheetViews>
  <sheetFormatPr defaultColWidth="8.8" defaultRowHeight="11.45" customHeight="1" outlineLevelRow="0" outlineLevelCol="0"/>
  <cols>
    <col min="1" max="1" width="9.83594" style="1" customWidth="1"/>
    <col min="2" max="2" width="15.8125" style="1" customWidth="1"/>
    <col min="3" max="3" width="12" style="1" customWidth="1"/>
    <col min="4" max="4" width="8.88281" style="1" customWidth="1"/>
    <col min="5" max="5" width="10.9609" style="1" customWidth="1"/>
    <col min="6" max="6" width="10.7812" style="1" customWidth="1"/>
    <col min="7" max="7" width="11.5156" style="1" customWidth="1"/>
    <col min="8" max="8" width="9.64062" style="1" customWidth="1"/>
    <col min="9" max="9" width="8.91406" style="1" customWidth="1"/>
    <col min="10" max="10" width="10" style="1" customWidth="1"/>
    <col min="11" max="11" width="9.86719" style="1" customWidth="1"/>
    <col min="12" max="12" width="13.0156" style="1" customWidth="1"/>
    <col min="13" max="13" width="13.8125" style="1" customWidth="1"/>
    <col min="14" max="14" width="8.8125" style="1" customWidth="1"/>
    <col min="15" max="15" width="11.2109" style="1" customWidth="1"/>
    <col min="16" max="17" width="8.8125" style="1" customWidth="1"/>
    <col min="18" max="256" width="8.8125" style="1" customWidth="1"/>
  </cols>
  <sheetData>
    <row r="1" ht="13.5" customHeight="1">
      <c r="A1" t="s" s="2">
        <v>0</v>
      </c>
      <c r="B1" s="3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ht="13.05" customHeight="1">
      <c r="A2" t="s" s="6">
        <v>1</v>
      </c>
      <c r="B2" s="7">
        <v>0.05</v>
      </c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ht="12.55" customHeight="1">
      <c r="A3" t="s" s="6">
        <v>2</v>
      </c>
      <c r="B3" s="10">
        <v>1.1</v>
      </c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ht="12.55" customHeight="1">
      <c r="A4" t="s" s="6">
        <v>3</v>
      </c>
      <c r="B4" s="13">
        <v>0.9</v>
      </c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ht="12.55" customHeight="1">
      <c r="A5" t="s" s="6">
        <v>4</v>
      </c>
      <c r="B5" s="10">
        <v>0.5</v>
      </c>
      <c r="C5" s="11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ht="13.5" customHeight="1">
      <c r="A6" t="s" s="6">
        <v>5</v>
      </c>
      <c r="B6" s="10">
        <f>1-B5</f>
        <v>0.5</v>
      </c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ht="12.05" customHeight="1">
      <c r="A7" s="16"/>
      <c r="B7" s="16"/>
      <c r="C7" s="17"/>
      <c r="D7" s="17"/>
      <c r="E7" s="17"/>
      <c r="F7" s="17"/>
      <c r="G7" s="17"/>
      <c r="H7" s="17"/>
      <c r="I7" s="17"/>
      <c r="J7" s="17"/>
      <c r="K7" s="17"/>
      <c r="L7" s="12"/>
      <c r="M7" s="12"/>
      <c r="N7" s="12"/>
      <c r="O7" s="12"/>
      <c r="P7" s="12"/>
      <c r="Q7" s="12"/>
    </row>
    <row r="8" ht="13.5" customHeight="1">
      <c r="A8" s="18"/>
      <c r="B8" s="18"/>
      <c r="C8" s="18"/>
      <c r="D8" s="18"/>
      <c r="E8" s="18"/>
      <c r="F8" s="18"/>
      <c r="G8" s="18"/>
      <c r="H8" s="19"/>
      <c r="I8" s="19"/>
      <c r="J8" s="19"/>
      <c r="K8" s="19"/>
      <c r="L8" s="19"/>
      <c r="M8" s="15"/>
      <c r="N8" s="15"/>
      <c r="O8" s="15"/>
      <c r="P8" s="15"/>
      <c r="Q8" s="15"/>
    </row>
    <row r="9" ht="13.5" customHeight="1">
      <c r="A9" t="s" s="20">
        <v>6</v>
      </c>
      <c r="B9" s="21"/>
      <c r="C9" s="22"/>
      <c r="D9" s="22"/>
      <c r="E9" s="22"/>
      <c r="F9" s="22"/>
      <c r="G9" s="22"/>
      <c r="H9" s="23"/>
      <c r="I9" s="23"/>
      <c r="J9" s="23"/>
      <c r="K9" s="23"/>
      <c r="L9" s="23"/>
      <c r="M9" s="11"/>
      <c r="N9" s="12"/>
      <c r="O9" s="12"/>
      <c r="P9" s="12"/>
      <c r="Q9" s="12"/>
    </row>
    <row r="10" ht="12.55" customHeight="1">
      <c r="A10" s="22"/>
      <c r="B10" s="24">
        <v>0</v>
      </c>
      <c r="C10" s="24">
        <v>1</v>
      </c>
      <c r="D10" s="24">
        <v>2</v>
      </c>
      <c r="E10" s="24">
        <v>3</v>
      </c>
      <c r="F10" s="24">
        <v>4</v>
      </c>
      <c r="G10" s="24">
        <v>5</v>
      </c>
      <c r="H10" s="25">
        <v>6</v>
      </c>
      <c r="I10" s="25">
        <v>7</v>
      </c>
      <c r="J10" s="25">
        <v>8</v>
      </c>
      <c r="K10" s="25">
        <v>9</v>
      </c>
      <c r="L10" s="25">
        <v>10</v>
      </c>
      <c r="M10" s="14"/>
      <c r="N10" s="15"/>
      <c r="O10" s="15"/>
      <c r="P10" s="15"/>
      <c r="Q10" s="15"/>
    </row>
    <row r="11" ht="12.55" customHeight="1">
      <c r="A11" s="26">
        <v>10</v>
      </c>
      <c r="B11" s="27"/>
      <c r="C11" t="s" s="28">
        <f>IF($A11&lt;C$10,$B$4*OFFSET(C11,0,-1),IF($A11=C$10,$B$3*OFFSET(C11,1,-1),""))</f>
      </c>
      <c r="D11" t="s" s="28">
        <f>IF($A11&lt;D$10,$B$4*OFFSET(D11,0,-1),IF($A11=D$10,$B$3*OFFSET(D11,1,-1),""))</f>
      </c>
      <c r="E11" t="s" s="28">
        <f>IF($A11&lt;E$10,$B$4*OFFSET(E11,0,-1),IF($A11=E$10,$B$3*OFFSET(E11,1,-1),""))</f>
      </c>
      <c r="F11" t="s" s="28">
        <f>IF($A11&lt;F$10,$B$4*OFFSET(F11,0,-1),IF($A11=F$10,$B$3*OFFSET(F11,1,-1),""))</f>
      </c>
      <c r="G11" t="s" s="28">
        <f>IF($A11&lt;G$10,$B$4*OFFSET(G11,0,-1),IF($A11=G$10,$B$3*OFFSET(G11,1,-1),""))</f>
      </c>
      <c r="H11" s="27"/>
      <c r="I11" s="27"/>
      <c r="J11" s="27"/>
      <c r="K11" t="s" s="28">
        <f>IF($A11&lt;K$10,$B$4*OFFSET(K11,0,-1),IF($A11=K$10,$B$3*OFFSET(K11,1,-1),""))</f>
      </c>
      <c r="L11" s="27">
        <f>IF($A11&lt;L$10,$B$4*OFFSET(L11,0,-1),IF($A11=L$10,$B$3*OFFSET(L11,1,-1),""))</f>
        <v>0.1296871230050001</v>
      </c>
      <c r="M11" s="11"/>
      <c r="N11" s="12"/>
      <c r="O11" s="12"/>
      <c r="P11" s="12"/>
      <c r="Q11" s="12"/>
    </row>
    <row r="12" ht="12.55" customHeight="1">
      <c r="A12" s="26">
        <v>9</v>
      </c>
      <c r="B12" s="27"/>
      <c r="C12" t="s" s="28">
        <f>IF($A12&lt;C$10,$B$4*OFFSET(C12,0,-1),IF($A12=C$10,$B$3*OFFSET(C12,1,-1),""))</f>
      </c>
      <c r="D12" t="s" s="28">
        <f>IF($A12&lt;D$10,$B$4*OFFSET(D12,0,-1),IF($A12=D$10,$B$3*OFFSET(D12,1,-1),""))</f>
      </c>
      <c r="E12" t="s" s="28">
        <f>IF($A12&lt;E$10,$B$4*OFFSET(E12,0,-1),IF($A12=E$10,$B$3*OFFSET(E12,1,-1),""))</f>
      </c>
      <c r="F12" t="s" s="28">
        <f>IF($A12&lt;F$10,$B$4*OFFSET(F12,0,-1),IF($A12=F$10,$B$3*OFFSET(F12,1,-1),""))</f>
      </c>
      <c r="G12" t="s" s="28">
        <f>IF($A12&lt;G$10,$B$4*OFFSET(G12,0,-1),IF($A12=G$10,$B$3*OFFSET(G12,1,-1),""))</f>
      </c>
      <c r="H12" s="27"/>
      <c r="I12" s="27"/>
      <c r="J12" s="27"/>
      <c r="K12" s="27">
        <f>IF($A12&lt;K$10,$B$4*OFFSET(K12,0,-1),IF($A12=K$10,$B$3*OFFSET(K12,1,-1),""))</f>
        <v>0.1178973845500001</v>
      </c>
      <c r="L12" s="27">
        <f>IF($A12&lt;L$10,$B$4*OFFSET(L12,0,-1),IF($A12=L$10,$B$3*OFFSET(L12,1,-1),""))</f>
        <v>0.1061076460950001</v>
      </c>
      <c r="M12" s="14"/>
      <c r="N12" s="15"/>
      <c r="O12" s="15"/>
      <c r="P12" s="15"/>
      <c r="Q12" s="15"/>
    </row>
    <row r="13" ht="12.55" customHeight="1">
      <c r="A13" s="26">
        <v>8</v>
      </c>
      <c r="B13" s="27"/>
      <c r="C13" t="s" s="28">
        <f>IF($A13&lt;C$10,$B$4*OFFSET(C13,0,-1),IF($A13=C$10,$B$3*OFFSET(C13,1,-1),""))</f>
      </c>
      <c r="D13" t="s" s="28">
        <f>IF($A13&lt;D$10,$B$4*OFFSET(D13,0,-1),IF($A13=D$10,$B$3*OFFSET(D13,1,-1),""))</f>
      </c>
      <c r="E13" t="s" s="28">
        <f>IF($A13&lt;E$10,$B$4*OFFSET(E13,0,-1),IF($A13=E$10,$B$3*OFFSET(E13,1,-1),""))</f>
      </c>
      <c r="F13" t="s" s="28">
        <f>IF($A13&lt;F$10,$B$4*OFFSET(F13,0,-1),IF($A13=F$10,$B$3*OFFSET(F13,1,-1),""))</f>
      </c>
      <c r="G13" t="s" s="28">
        <f>IF($A13&lt;G$10,$B$4*OFFSET(G13,0,-1),IF($A13=G$10,$B$3*OFFSET(G13,1,-1),""))</f>
      </c>
      <c r="H13" s="27"/>
      <c r="I13" t="s" s="28">
        <f>IF($A13&lt;I$10,$B$4*OFFSET(I13,0,-1),IF($A13=I$10,$B$3*OFFSET(I13,1,-1),""))</f>
      </c>
      <c r="J13" s="27">
        <f>IF($A13&lt;J$10,$B$4*OFFSET(J13,0,-1),IF($A13=J$10,$B$3*OFFSET(J13,1,-1),""))</f>
        <v>0.1071794405000001</v>
      </c>
      <c r="K13" s="27">
        <f>IF($A13&lt;K$10,$B$4*OFFSET(K13,0,-1),IF($A13=K$10,$B$3*OFFSET(K13,1,-1),""))</f>
        <v>0.09646149645000006</v>
      </c>
      <c r="L13" s="27">
        <f>IF($A13&lt;L$10,$B$4*OFFSET(L13,0,-1),IF($A13=L$10,$B$3*OFFSET(L13,1,-1),""))</f>
        <v>0.08681534680500005</v>
      </c>
      <c r="M13" s="11"/>
      <c r="N13" s="12"/>
      <c r="O13" s="12"/>
      <c r="P13" s="12"/>
      <c r="Q13" s="12"/>
    </row>
    <row r="14" ht="12.55" customHeight="1">
      <c r="A14" s="26">
        <v>7</v>
      </c>
      <c r="B14" s="27"/>
      <c r="C14" t="s" s="28">
        <f>IF($A14&lt;C$10,$B$4*OFFSET(C14,0,-1),IF($A14=C$10,$B$3*OFFSET(C14,1,-1),""))</f>
      </c>
      <c r="D14" t="s" s="28">
        <f>IF($A14&lt;D$10,$B$4*OFFSET(D14,0,-1),IF($A14=D$10,$B$3*OFFSET(D14,1,-1),""))</f>
      </c>
      <c r="E14" t="s" s="28">
        <f>IF($A14&lt;E$10,$B$4*OFFSET(E14,0,-1),IF($A14=E$10,$B$3*OFFSET(E14,1,-1),""))</f>
      </c>
      <c r="F14" t="s" s="28">
        <f>IF($A14&lt;F$10,$B$4*OFFSET(F14,0,-1),IF($A14=F$10,$B$3*OFFSET(F14,1,-1),""))</f>
      </c>
      <c r="G14" t="s" s="28">
        <f>IF($A14&lt;G$10,$B$4*OFFSET(G14,0,-1),IF($A14=G$10,$B$3*OFFSET(G14,1,-1),""))</f>
      </c>
      <c r="H14" t="s" s="28">
        <f>IF($A14&lt;H$10,$B$4*OFFSET(H14,0,-1),IF($A14=H$10,$B$3*OFFSET(H14,1,-1),""))</f>
      </c>
      <c r="I14" s="27">
        <f>IF($A14&lt;I$10,$B$4*OFFSET(I14,0,-1),IF($A14=I$10,$B$3*OFFSET(I14,1,-1),""))</f>
        <v>0.09743585500000004</v>
      </c>
      <c r="J14" s="27">
        <f>IF($A14&lt;J$10,$B$4*OFFSET(J14,0,-1),IF($A14=J$10,$B$3*OFFSET(J14,1,-1),""))</f>
        <v>0.08769226950000004</v>
      </c>
      <c r="K14" s="27">
        <f>IF($A14&lt;K$10,$B$4*OFFSET(K14,0,-1),IF($A14=K$10,$B$3*OFFSET(K14,1,-1),""))</f>
        <v>0.07892304255000004</v>
      </c>
      <c r="L14" s="27">
        <f>IF($A14&lt;L$10,$B$4*OFFSET(L14,0,-1),IF($A14=L$10,$B$3*OFFSET(L14,1,-1),""))</f>
        <v>0.07103073829500005</v>
      </c>
      <c r="M14" s="14"/>
      <c r="N14" s="15"/>
      <c r="O14" s="15"/>
      <c r="P14" s="15"/>
      <c r="Q14" s="15"/>
    </row>
    <row r="15" ht="12.55" customHeight="1">
      <c r="A15" s="26">
        <v>6</v>
      </c>
      <c r="B15" s="27"/>
      <c r="C15" t="s" s="28">
        <f>IF($A15&lt;C$10,$B$4*OFFSET(C15,0,-1),IF($A15=C$10,$B$3*OFFSET(C15,1,-1),""))</f>
      </c>
      <c r="D15" t="s" s="28">
        <f>IF($A15&lt;D$10,$B$4*OFFSET(D15,0,-1),IF($A15=D$10,$B$3*OFFSET(D15,1,-1),""))</f>
      </c>
      <c r="E15" t="s" s="28">
        <f>IF($A15&lt;E$10,$B$4*OFFSET(E15,0,-1),IF($A15=E$10,$B$3*OFFSET(E15,1,-1),""))</f>
      </c>
      <c r="F15" t="s" s="28">
        <f>IF($A15&lt;F$10,$B$4*OFFSET(F15,0,-1),IF($A15=F$10,$B$3*OFFSET(F15,1,-1),""))</f>
      </c>
      <c r="G15" t="s" s="28">
        <f>IF($A15&lt;G$10,$B$4*OFFSET(G15,0,-1),IF($A15=G$10,$B$3*OFFSET(G15,1,-1),""))</f>
      </c>
      <c r="H15" s="27">
        <f>IF($A15&lt;H$10,$B$4*OFFSET(H15,0,-1),IF($A15=H$10,$B$3*OFFSET(H15,1,-1),""))</f>
        <v>0.08857805000000003</v>
      </c>
      <c r="I15" s="27">
        <f>IF($A15&lt;I$10,$B$4*OFFSET(I15,0,-1),IF($A15=I$10,$B$3*OFFSET(I15,1,-1),""))</f>
        <v>0.07972024500000004</v>
      </c>
      <c r="J15" s="27">
        <f>IF($A15&lt;J$10,$B$4*OFFSET(J15,0,-1),IF($A15=J$10,$B$3*OFFSET(J15,1,-1),""))</f>
        <v>0.07174822050000003</v>
      </c>
      <c r="K15" s="27">
        <f>IF($A15&lt;K$10,$B$4*OFFSET(K15,0,-1),IF($A15=K$10,$B$3*OFFSET(K15,1,-1),""))</f>
        <v>0.06457339845000003</v>
      </c>
      <c r="L15" s="27">
        <f>IF($A15&lt;L$10,$B$4*OFFSET(L15,0,-1),IF($A15=L$10,$B$3*OFFSET(L15,1,-1),""))</f>
        <v>0.05811605860500003</v>
      </c>
      <c r="M15" s="11"/>
      <c r="N15" s="12"/>
      <c r="O15" s="12"/>
      <c r="P15" s="12"/>
      <c r="Q15" s="12"/>
    </row>
    <row r="16" ht="13.5" customHeight="1">
      <c r="A16" s="26">
        <v>5</v>
      </c>
      <c r="B16" s="27"/>
      <c r="C16" t="s" s="28">
        <f>IF($A16&lt;C$10,$B$4*OFFSET(C16,0,-1),IF($A16=C$10,$B$3*OFFSET(C16,1,-1),""))</f>
      </c>
      <c r="D16" t="s" s="28">
        <f>IF($A16&lt;D$10,$B$4*OFFSET(D16,0,-1),IF($A16=D$10,$B$3*OFFSET(D16,1,-1),""))</f>
      </c>
      <c r="E16" t="s" s="28">
        <f>IF($A16&lt;E$10,$B$4*OFFSET(E16,0,-1),IF($A16=E$10,$B$3*OFFSET(E16,1,-1),""))</f>
      </c>
      <c r="F16" t="s" s="28">
        <f>IF($A16&lt;F$10,$B$4*OFFSET(F16,0,-1),IF($A16=F$10,$B$3*OFFSET(F16,1,-1),""))</f>
      </c>
      <c r="G16" s="27">
        <f>IF($A16&lt;G$10,$B$4*OFFSET(G16,0,-1),IF($A16=G$10,$B$3*OFFSET(G16,1,-1),""))</f>
        <v>0.08052550000000003</v>
      </c>
      <c r="H16" s="27">
        <f>IF($A16&lt;H$10,$B$4*OFFSET(H16,0,-1),IF($A16=H$10,$B$3*OFFSET(H16,1,-1),""))</f>
        <v>0.07247295000000002</v>
      </c>
      <c r="I16" s="27">
        <f>IF($A16&lt;I$10,$B$4*OFFSET(I16,0,-1),IF($A16=I$10,$B$3*OFFSET(I16,1,-1),""))</f>
        <v>0.06522565500000002</v>
      </c>
      <c r="J16" s="27">
        <f>IF($A16&lt;J$10,$B$4*OFFSET(J16,0,-1),IF($A16=J$10,$B$3*OFFSET(J16,1,-1),""))</f>
        <v>0.05870308950000002</v>
      </c>
      <c r="K16" s="27">
        <f>IF($A16&lt;K$10,$B$4*OFFSET(K16,0,-1),IF($A16=K$10,$B$3*OFFSET(K16,1,-1),""))</f>
        <v>0.05283278055000002</v>
      </c>
      <c r="L16" s="27">
        <f>IF($A16&lt;L$10,$B$4*OFFSET(L16,0,-1),IF($A16=L$10,$B$3*OFFSET(L16,1,-1),""))</f>
        <v>0.04754950249500002</v>
      </c>
      <c r="M16" s="14"/>
      <c r="N16" s="15"/>
      <c r="O16" s="15"/>
      <c r="P16" s="15"/>
      <c r="Q16" s="15"/>
    </row>
    <row r="17" ht="12.55" customHeight="1">
      <c r="A17" s="29">
        <v>4</v>
      </c>
      <c r="B17" s="23"/>
      <c r="C17" s="23"/>
      <c r="D17" t="s" s="28">
        <f>IF($A17&lt;D$10,$B$4*OFFSET(D17,0,-1),IF($A17=D$10,$B$3*OFFSET(D17,1,-1),""))</f>
      </c>
      <c r="E17" t="s" s="28">
        <f>IF($A17&lt;E$10,$B$4*OFFSET(E17,0,-1),IF($A17=E$10,$B$3*OFFSET(E17,1,-1),""))</f>
      </c>
      <c r="F17" s="27">
        <f>IF($A17&lt;F$10,$B$4*OFFSET(F17,0,-1),IF($A17=F$10,$B$3*OFFSET(F17,1,-1),""))</f>
        <v>0.07320500000000002</v>
      </c>
      <c r="G17" s="27">
        <f>IF($A17&lt;G$10,$B$4*OFFSET(G17,0,-1),IF($A17=G$10,$B$3*OFFSET(G17,1,-1),""))</f>
        <v>0.06588450000000003</v>
      </c>
      <c r="H17" s="27">
        <f>IF($A17&lt;H$10,$B$4*OFFSET(H17,0,-1),IF($A17=H$10,$B$3*OFFSET(H17,1,-1),""))</f>
        <v>0.05929605000000002</v>
      </c>
      <c r="I17" s="27">
        <f>IF($A17&lt;I$10,$B$4*OFFSET(I17,0,-1),IF($A17=I$10,$B$3*OFFSET(I17,1,-1),""))</f>
        <v>0.05336644500000002</v>
      </c>
      <c r="J17" s="27">
        <f>IF($A17&lt;J$10,$B$4*OFFSET(J17,0,-1),IF($A17=J$10,$B$3*OFFSET(J17,1,-1),""))</f>
        <v>0.04802980050000002</v>
      </c>
      <c r="K17" s="27">
        <f>IF($A17&lt;K$10,$B$4*OFFSET(K17,0,-1),IF($A17=K$10,$B$3*OFFSET(K17,1,-1),""))</f>
        <v>0.04322682045000002</v>
      </c>
      <c r="L17" s="27">
        <f>IF($A17&lt;L$10,$B$4*OFFSET(L17,0,-1),IF($A17=L$10,$B$3*OFFSET(L17,1,-1),""))</f>
        <v>0.03890413840500002</v>
      </c>
      <c r="M17" s="11"/>
      <c r="N17" s="30"/>
      <c r="O17" s="12"/>
      <c r="P17" s="12"/>
      <c r="Q17" s="12"/>
    </row>
    <row r="18" ht="12.55" customHeight="1">
      <c r="A18" s="29">
        <v>3</v>
      </c>
      <c r="B18" s="23"/>
      <c r="C18" s="23"/>
      <c r="D18" t="s" s="28">
        <f>IF($A18&lt;D$10,$B$4*OFFSET(D18,0,-1),IF($A18=D$10,$B$3*OFFSET(D18,1,-1),""))</f>
      </c>
      <c r="E18" s="27">
        <f>IF($A18&lt;E$10,$B$4*OFFSET(E18,0,-1),IF($A18=E$10,$B$3*OFFSET(E18,1,-1),""))</f>
        <v>0.06655000000000001</v>
      </c>
      <c r="F18" s="27">
        <f>IF($A18&lt;F$10,$B$4*OFFSET(F18,0,-1),IF($A18=F$10,$B$3*OFFSET(F18,1,-1),""))</f>
        <v>0.05989500000000001</v>
      </c>
      <c r="G18" s="27">
        <f>IF($A18&lt;G$10,$B$4*OFFSET(G18,0,-1),IF($A18=G$10,$B$3*OFFSET(G18,1,-1),""))</f>
        <v>0.05390550000000001</v>
      </c>
      <c r="H18" s="27">
        <f>IF($A18&lt;H$10,$B$4*OFFSET(H18,0,-1),IF($A18=H$10,$B$3*OFFSET(H18,1,-1),""))</f>
        <v>0.04851495000000001</v>
      </c>
      <c r="I18" s="27">
        <f>IF($A18&lt;I$10,$B$4*OFFSET(I18,0,-1),IF($A18=I$10,$B$3*OFFSET(I18,1,-1),""))</f>
        <v>0.04366345500000001</v>
      </c>
      <c r="J18" s="27">
        <f>IF($A18&lt;J$10,$B$4*OFFSET(J18,0,-1),IF($A18=J$10,$B$3*OFFSET(J18,1,-1),""))</f>
        <v>0.03929710950000001</v>
      </c>
      <c r="K18" s="27">
        <f>IF($A18&lt;K$10,$B$4*OFFSET(K18,0,-1),IF($A18=K$10,$B$3*OFFSET(K18,1,-1),""))</f>
        <v>0.03536739855000001</v>
      </c>
      <c r="L18" s="27">
        <f>IF($A18&lt;L$10,$B$4*OFFSET(L18,0,-1),IF($A18=L$10,$B$3*OFFSET(L18,1,-1),""))</f>
        <v>0.03183065869500001</v>
      </c>
      <c r="M18" s="31"/>
      <c r="N18" s="32"/>
      <c r="O18" s="15"/>
      <c r="P18" s="15"/>
      <c r="Q18" s="15"/>
    </row>
    <row r="19" ht="12.55" customHeight="1">
      <c r="A19" s="29">
        <v>2</v>
      </c>
      <c r="B19" s="23"/>
      <c r="C19" s="33"/>
      <c r="D19" s="27">
        <f>IF($A19&lt;D$10,$B$4*OFFSET(D19,0,-1),IF($A19=D$10,$B$3*OFFSET(D19,1,-1),""))</f>
        <v>0.06050000000000001</v>
      </c>
      <c r="E19" s="27">
        <f>IF($A19&lt;E$10,$B$4*OFFSET(E19,0,-1),IF($A19=E$10,$B$3*OFFSET(E19,1,-1),""))</f>
        <v>0.05445000000000001</v>
      </c>
      <c r="F19" s="27">
        <f>IF($A19&lt;F$10,$B$4*OFFSET(F19,0,-1),IF($A19=F$10,$B$3*OFFSET(F19,1,-1),""))</f>
        <v>0.04900500000000001</v>
      </c>
      <c r="G19" s="27">
        <f>IF($A19&lt;G$10,$B$4*OFFSET(G19,0,-1),IF($A19=G$10,$B$3*OFFSET(G19,1,-1),""))</f>
        <v>0.04410450000000001</v>
      </c>
      <c r="H19" s="27">
        <f>IF($A19&lt;H$10,$B$4*OFFSET(H19,0,-1),IF($A19=H$10,$B$3*OFFSET(H19,1,-1),""))</f>
        <v>0.03969405000000001</v>
      </c>
      <c r="I19" s="27">
        <f>IF($A19&lt;I$10,$B$4*OFFSET(I19,0,-1),IF($A19=I$10,$B$3*OFFSET(I19,1,-1),""))</f>
        <v>0.03572464500000001</v>
      </c>
      <c r="J19" s="27">
        <f>IF($A19&lt;J$10,$B$4*OFFSET(J19,0,-1),IF($A19=J$10,$B$3*OFFSET(J19,1,-1),""))</f>
        <v>0.03215218050000001</v>
      </c>
      <c r="K19" s="27">
        <f>IF($A19&lt;K$10,$B$4*OFFSET(K19,0,-1),IF($A19=K$10,$B$3*OFFSET(K19,1,-1),""))</f>
        <v>0.02893696245000001</v>
      </c>
      <c r="L19" s="27">
        <f>IF($A19&lt;L$10,$B$4*OFFSET(L19,0,-1),IF($A19=L$10,$B$3*OFFSET(L19,1,-1),""))</f>
        <v>0.02604326620500001</v>
      </c>
      <c r="M19" s="34"/>
      <c r="N19" s="30"/>
      <c r="O19" s="12"/>
      <c r="P19" s="12"/>
      <c r="Q19" s="12"/>
    </row>
    <row r="20" ht="12.55" customHeight="1">
      <c r="A20" s="29">
        <v>1</v>
      </c>
      <c r="B20" s="23"/>
      <c r="C20" s="27">
        <f>IF($A20&lt;C$10,$B$4*OFFSET(C20,0,-1),IF($A20=C$10,$B$3*OFFSET(C20,1,-1),""))</f>
        <v>0.05500000000000001</v>
      </c>
      <c r="D20" s="27">
        <f>IF($A20&lt;D$10,$B$4*OFFSET(D20,0,-1),IF($A20=D$10,$B$3*OFFSET(D20,1,-1),""))</f>
        <v>0.04950000000000001</v>
      </c>
      <c r="E20" s="27">
        <f>IF($A20&lt;E$10,$B$4*OFFSET(E20,0,-1),IF($A20=E$10,$B$3*OFFSET(E20,1,-1),""))</f>
        <v>0.04455000000000001</v>
      </c>
      <c r="F20" s="27">
        <f>IF($A20&lt;F$10,$B$4*OFFSET(F20,0,-1),IF($A20=F$10,$B$3*OFFSET(F20,1,-1),""))</f>
        <v>0.04009500000000001</v>
      </c>
      <c r="G20" s="27">
        <f>IF($A20&lt;G$10,$B$4*OFFSET(G20,0,-1),IF($A20=G$10,$B$3*OFFSET(G20,1,-1),""))</f>
        <v>0.03608550000000001</v>
      </c>
      <c r="H20" s="27">
        <f>IF($A20&lt;H$10,$B$4*OFFSET(H20,0,-1),IF($A20=H$10,$B$3*OFFSET(H20,1,-1),""))</f>
        <v>0.03247695</v>
      </c>
      <c r="I20" s="27">
        <f>IF($A20&lt;I$10,$B$4*OFFSET(I20,0,-1),IF($A20=I$10,$B$3*OFFSET(I20,1,-1),""))</f>
        <v>0.02922925500000001</v>
      </c>
      <c r="J20" s="27">
        <f>IF($A20&lt;J$10,$B$4*OFFSET(J20,0,-1),IF($A20=J$10,$B$3*OFFSET(J20,1,-1),""))</f>
        <v>0.02630632950000001</v>
      </c>
      <c r="K20" s="27">
        <f>IF($A20&lt;K$10,$B$4*OFFSET(K20,0,-1),IF($A20=K$10,$B$3*OFFSET(K20,1,-1),""))</f>
        <v>0.02367569655000001</v>
      </c>
      <c r="L20" s="27">
        <f>IF($A20&lt;L$10,$B$4*OFFSET(L20,0,-1),IF($A20=L$10,$B$3*OFFSET(L20,1,-1),""))</f>
        <v>0.02130812689500001</v>
      </c>
      <c r="M20" s="14"/>
      <c r="N20" s="15"/>
      <c r="O20" s="15"/>
      <c r="P20" s="15"/>
      <c r="Q20" s="15"/>
    </row>
    <row r="21" ht="12.55" customHeight="1">
      <c r="A21" s="29">
        <v>0</v>
      </c>
      <c r="B21" s="27">
        <f>$B$2</f>
        <v>0.05</v>
      </c>
      <c r="C21" s="27">
        <f>IF($A21&lt;C$10,$B$4*OFFSET(C21,0,-1),IF($A21=C$10,$B$3*OFFSET(C21,1,-1),""))</f>
        <v>0.04500000000000001</v>
      </c>
      <c r="D21" s="27">
        <f>IF($A21&lt;D$10,$B$4*OFFSET(D21,0,-1),IF($A21=D$10,$B$3*OFFSET(D21,1,-1),""))</f>
        <v>0.04050000000000001</v>
      </c>
      <c r="E21" s="27">
        <f>IF($A21&lt;E$10,$B$4*OFFSET(E21,0,-1),IF($A21=E$10,$B$3*OFFSET(E21,1,-1),""))</f>
        <v>0.03645000000000001</v>
      </c>
      <c r="F21" s="27">
        <f>IF($A21&lt;F$10,$B$4*OFFSET(F21,0,-1),IF($A21=F$10,$B$3*OFFSET(F21,1,-1),""))</f>
        <v>0.03280500000000001</v>
      </c>
      <c r="G21" s="27">
        <f>IF($A21&lt;G$10,$B$4*OFFSET(G21,0,-1),IF($A21=G$10,$B$3*OFFSET(G21,1,-1),""))</f>
        <v>0.02952450000000001</v>
      </c>
      <c r="H21" s="27">
        <f>IF($A21&lt;H$10,$B$4*OFFSET(H21,0,-1),IF($A21=H$10,$B$3*OFFSET(H21,1,-1),""))</f>
        <v>0.02657205000000001</v>
      </c>
      <c r="I21" s="27">
        <f>IF($A21&lt;I$10,$B$4*OFFSET(I21,0,-1),IF($A21=I$10,$B$3*OFFSET(I21,1,-1),""))</f>
        <v>0.02391484500000001</v>
      </c>
      <c r="J21" s="27">
        <f>IF($A21&lt;J$10,$B$4*OFFSET(J21,0,-1),IF($A21=J$10,$B$3*OFFSET(J21,1,-1),""))</f>
        <v>0.02152336050000001</v>
      </c>
      <c r="K21" s="27">
        <f>IF($A21&lt;K$10,$B$4*OFFSET(K21,0,-1),IF($A21=K$10,$B$3*OFFSET(K21,1,-1),""))</f>
        <v>0.01937102445000001</v>
      </c>
      <c r="L21" s="27">
        <f>IF($A21&lt;L$10,$B$4*OFFSET(L21,0,-1),IF($A21=L$10,$B$3*OFFSET(L21,1,-1),""))</f>
        <v>0.01743392200500001</v>
      </c>
      <c r="M21" s="11"/>
      <c r="N21" s="12"/>
      <c r="O21" s="12"/>
      <c r="P21" s="12"/>
      <c r="Q21" s="12"/>
    </row>
    <row r="22" ht="12.05" customHeight="1">
      <c r="A22" s="35"/>
      <c r="B22" t="s" s="36">
        <v>7</v>
      </c>
      <c r="C22" s="37"/>
      <c r="D22" s="37"/>
      <c r="E22" s="37"/>
      <c r="F22" s="37"/>
      <c r="G22" s="37"/>
      <c r="H22" s="35"/>
      <c r="I22" s="35"/>
      <c r="J22" s="35"/>
      <c r="K22" s="35"/>
      <c r="L22" s="35"/>
      <c r="M22" s="15"/>
      <c r="N22" s="15"/>
      <c r="O22" s="15"/>
      <c r="P22" s="15"/>
      <c r="Q22" s="15"/>
    </row>
    <row r="23" ht="12.55" customHeight="1">
      <c r="A23" s="38"/>
      <c r="B23" s="38"/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12"/>
      <c r="N23" s="12"/>
      <c r="O23" s="12"/>
      <c r="P23" s="12"/>
      <c r="Q23" s="12"/>
    </row>
    <row r="24" ht="12.85" customHeight="1">
      <c r="A24" t="s" s="40">
        <v>8</v>
      </c>
      <c r="B24" s="41"/>
      <c r="C24" s="42"/>
      <c r="D24" s="43"/>
      <c r="E24" s="44"/>
      <c r="F24" s="44"/>
      <c r="G24" s="44"/>
      <c r="H24" s="44"/>
      <c r="I24" s="44"/>
      <c r="J24" s="44"/>
      <c r="K24" s="44"/>
      <c r="L24" s="44"/>
      <c r="M24" s="45"/>
      <c r="N24" s="15"/>
      <c r="O24" s="15"/>
      <c r="P24" s="15"/>
      <c r="Q24" s="15"/>
    </row>
    <row r="25" ht="12.55" customHeight="1">
      <c r="A25" s="46"/>
      <c r="B25" s="47">
        <v>0</v>
      </c>
      <c r="C25" s="47">
        <v>1</v>
      </c>
      <c r="D25" s="48">
        <v>2</v>
      </c>
      <c r="E25" s="48">
        <v>3</v>
      </c>
      <c r="F25" s="48">
        <v>4</v>
      </c>
      <c r="G25" s="48">
        <v>5</v>
      </c>
      <c r="H25" s="48">
        <v>6</v>
      </c>
      <c r="I25" s="48">
        <v>7</v>
      </c>
      <c r="J25" s="48">
        <v>8</v>
      </c>
      <c r="K25" s="48">
        <v>9</v>
      </c>
      <c r="L25" s="48">
        <v>10</v>
      </c>
      <c r="M25" s="49"/>
      <c r="N25" s="50"/>
      <c r="O25" s="50"/>
      <c r="P25" s="50"/>
      <c r="Q25" s="50"/>
    </row>
    <row r="26" ht="11.55" customHeight="1">
      <c r="A26" s="51">
        <v>10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51">
        <v>100</v>
      </c>
      <c r="M26" s="45"/>
      <c r="N26" s="15"/>
      <c r="O26" s="15"/>
      <c r="P26" s="15"/>
      <c r="Q26" s="15"/>
    </row>
    <row r="27" ht="11.55" customHeight="1">
      <c r="A27" s="48">
        <v>9</v>
      </c>
      <c r="B27" t="s" s="52">
        <f>IF($A27&lt;=B$25,($B$5*C26+$B$6*C27)/(1+B12),"")</f>
      </c>
      <c r="C27" t="s" s="52">
        <f>IF($A27&lt;=C$25,($B$5*D26+$B$6*D27)/(1+C12),"")</f>
      </c>
      <c r="D27" t="s" s="52">
        <f>IF($A27&lt;=D$25,($B$5*E26+$B$6*E27)/(1+D12),"")</f>
      </c>
      <c r="E27" t="s" s="52">
        <f>IF($A27&lt;=E$25,($B$5*F26+$B$6*F27)/(1+E12),"")</f>
      </c>
      <c r="F27" t="s" s="52">
        <f>IF($A27&lt;=F$25,($B$5*G26+$B$6*G27)/(1+F12),"")</f>
      </c>
      <c r="G27" s="53"/>
      <c r="H27" t="s" s="52">
        <f>IF($A27&lt;=H$25,($B$5*I26+$B$6*I27)/(1+H12),"")</f>
      </c>
      <c r="I27" t="s" s="52">
        <f>IF($A27&lt;=I$25,($B$5*J26+$B$6*J27)/(1+I12),"")</f>
      </c>
      <c r="J27" t="s" s="52">
        <f>IF($A27&lt;=J$25,($B$5*K26+$B$6*K27)/(1+J12),"")</f>
      </c>
      <c r="K27" s="54">
        <f>IF($A27&lt;=K$25,($B$5*L26+$B$6*L27)/(1+K12),"")</f>
        <v>89.45364877139787</v>
      </c>
      <c r="L27" s="55">
        <v>100</v>
      </c>
      <c r="M27" s="56"/>
      <c r="N27" s="12"/>
      <c r="O27" s="12"/>
      <c r="P27" s="12"/>
      <c r="Q27" s="12"/>
    </row>
    <row r="28" ht="11.55" customHeight="1">
      <c r="A28" s="57">
        <v>8</v>
      </c>
      <c r="B28" t="s" s="58">
        <f>IF($A27&lt;=B$26,100*10%+($B$5*C27+$B$6*C28)/(1+B12),"")</f>
      </c>
      <c r="C28" t="s" s="58">
        <f>IF($A27&lt;=C$26,100*10%+($B$5*D27+$B$6*D28)/(1+C12),"")</f>
      </c>
      <c r="D28" t="s" s="58">
        <f>IF($A27&lt;=D$26,100*10%+($B$5*E27+$B$6*E28)/(1+D12),"")</f>
      </c>
      <c r="E28" t="s" s="58">
        <f>IF($A27&lt;=E$26,100*10%+($B$5*F27+$B$6*F28)/(1+E12),"")</f>
      </c>
      <c r="F28" t="s" s="58">
        <f>IF($A27&lt;=F$26,100*10%+($B$5*G27+$B$6*G28)/(1+F12),"")</f>
      </c>
      <c r="G28" s="44"/>
      <c r="H28" t="s" s="58">
        <f>IF($A28&lt;=H$25,($B$5*I27+$B$6*I28)/(1+H13),"")</f>
      </c>
      <c r="I28" t="s" s="58">
        <f>IF($A28&lt;=I$25,($B$5*J27+$B$6*J28)/(1+I13),"")</f>
      </c>
      <c r="J28" s="59">
        <f>IF($A28&lt;=J$25,($B$5*K27+$B$6*K28)/(1+J13),"")</f>
        <v>81.58393984742817</v>
      </c>
      <c r="K28" s="59">
        <f>IF($A28&lt;=K$25,($B$5*L27+$B$6*L28)/(1+K13),"")</f>
        <v>91.20247297672447</v>
      </c>
      <c r="L28" s="51">
        <v>100</v>
      </c>
      <c r="M28" s="45"/>
      <c r="N28" s="15"/>
      <c r="O28" s="15"/>
      <c r="P28" s="15"/>
      <c r="Q28" s="15"/>
    </row>
    <row r="29" ht="11.55" customHeight="1">
      <c r="A29" s="48">
        <v>7</v>
      </c>
      <c r="B29" s="53"/>
      <c r="C29" s="53"/>
      <c r="D29" s="53"/>
      <c r="E29" s="53"/>
      <c r="F29" s="53"/>
      <c r="G29" s="53"/>
      <c r="H29" t="s" s="52">
        <f>IF($A29&lt;=H$25,($B$5*I28+$B$6*I29)/(1+H14),"")</f>
      </c>
      <c r="I29" s="54">
        <f>IF($A29&lt;=I$25,($B$5*J28+$B$6*J29)/(1+I14),"")</f>
        <v>75.68322386071824</v>
      </c>
      <c r="J29" s="54">
        <f>IF($A29&lt;=J$25,($B$5*K28+$B$6*K29)/(1+J14),"")</f>
        <v>84.53102712605929</v>
      </c>
      <c r="K29" s="54">
        <f>IF($A29&lt;=K$25,($B$5*L28+$B$6*L29)/(1+K14),"")</f>
        <v>92.6850164990945</v>
      </c>
      <c r="L29" s="55">
        <v>100</v>
      </c>
      <c r="M29" s="56"/>
      <c r="N29" s="12"/>
      <c r="O29" s="12"/>
      <c r="P29" s="12"/>
      <c r="Q29" s="12"/>
    </row>
    <row r="30" ht="11.55" customHeight="1">
      <c r="A30" s="57">
        <v>6</v>
      </c>
      <c r="B30" s="44"/>
      <c r="C30" s="44"/>
      <c r="D30" s="44"/>
      <c r="E30" s="44"/>
      <c r="F30" s="44"/>
      <c r="G30" t="s" s="58">
        <f>IF($A30&lt;=G$25,($B$5*H29+$B$6*H30)/(1+G15),"")</f>
      </c>
      <c r="H30" s="59">
        <f>IF($A30&lt;=H$25,($B$5*I29+$B$6*I30)/(1+H15),"")</f>
        <v>71.26062925175813</v>
      </c>
      <c r="I30" s="59">
        <f>IF($A30&lt;=I$25,($B$5*J29+$B$6*J30)/(1+I15),"")</f>
        <v>79.4622898045854</v>
      </c>
      <c r="J30" s="59">
        <f>IF($A30&lt;=J$25,($B$5*K29+$B$6*K30)/(1+J15),"")</f>
        <v>87.06305890607661</v>
      </c>
      <c r="K30" s="59">
        <f>IF($A30&lt;=K$25,($B$5*L29+$B$6*L30)/(1+K15),"")</f>
        <v>93.93434040865404</v>
      </c>
      <c r="L30" s="51">
        <v>100</v>
      </c>
      <c r="M30" s="45"/>
      <c r="N30" s="15"/>
      <c r="O30" s="15"/>
      <c r="P30" s="15"/>
      <c r="Q30" s="15"/>
    </row>
    <row r="31" ht="11.55" customHeight="1">
      <c r="A31" s="48">
        <v>5</v>
      </c>
      <c r="B31" s="53"/>
      <c r="C31" s="53"/>
      <c r="D31" t="s" s="52">
        <f>IF($A31&lt;=D$26,($B$5*E30+$B$6*E31)/(1+D16),"")</f>
      </c>
      <c r="E31" t="s" s="52">
        <f>IF($A31&lt;=E$26,($B$5*F30+$B$6*F31)/(1+E16),"")</f>
      </c>
      <c r="F31" t="s" s="52">
        <f>IF($A31&lt;=F$25,($B$5*G30+$B$6*G31)/(1+F16),"")</f>
      </c>
      <c r="G31" s="54">
        <f>IF($A31&lt;=G$25,($B$5*H30+$B$6*H31)/(1+G16),"")</f>
        <v>67.96856114815657</v>
      </c>
      <c r="H31" s="54">
        <f>IF($A31&lt;=H$25,($B$5*I30+$B$6*I31)/(1+H16),"")</f>
        <v>75.62289778602677</v>
      </c>
      <c r="I31" s="54">
        <f>IF($A31&lt;=I$25,($B$5*J30+$B$6*J31)/(1+I16),"")</f>
        <v>82.74473474767184</v>
      </c>
      <c r="J31" s="54">
        <f>IF($A31&lt;=J$25,($B$5*K30+$B$6*K31)/(1+J16),"")</f>
        <v>89.22056963270342</v>
      </c>
      <c r="K31" s="54">
        <f>IF($A31&lt;=K$25,($B$5*L30+$B$6*L31)/(1+K16),"")</f>
        <v>94.98184502553197</v>
      </c>
      <c r="L31" s="55">
        <v>100</v>
      </c>
      <c r="M31" s="56"/>
      <c r="N31" s="12"/>
      <c r="O31" s="12"/>
      <c r="P31" s="12"/>
      <c r="Q31" s="12"/>
    </row>
    <row r="32" ht="11.55" customHeight="1">
      <c r="A32" s="57">
        <v>4</v>
      </c>
      <c r="B32" t="s" s="58">
        <f>IF($A32&lt;=B$26,($B$5*C31+$B$6*C32)/(1+B17),"")</f>
      </c>
      <c r="C32" s="44"/>
      <c r="D32" t="s" s="58">
        <f>IF($A32&lt;=D$26,($B$5*E31+$B$6*E32)/(1+D17),"")</f>
      </c>
      <c r="E32" t="s" s="58">
        <f>IF($A32&lt;=E$25,($B$5*F31+$B$6*F32)/(1+E17),"")</f>
      </c>
      <c r="F32" s="59">
        <f>IF($A32&lt;=F$25,($B$5*G31+$B$6*G32)/(1+F17),"")</f>
        <v>65.55598201203054</v>
      </c>
      <c r="G32" s="59">
        <f>IF($A32&lt;=G$25,($B$5*H31+$B$6*H32)/(1+G17),"")</f>
        <v>72.74145420228591</v>
      </c>
      <c r="H32" s="59">
        <f>IF($A32&lt;=H$25,($B$5*I31+$B$6*I32)/(1+H17),"")</f>
        <v>79.44507929732606</v>
      </c>
      <c r="I32" s="59">
        <f>IF($A32&lt;=I$25,($B$5*J31+$B$6*J32)/(1+I17),"")</f>
        <v>85.56698263551667</v>
      </c>
      <c r="J32" s="59">
        <f>IF($A32&lt;=J$25,($B$5*K31+$B$6*K32)/(1+J17),"")</f>
        <v>91.04620698359844</v>
      </c>
      <c r="K32" s="59">
        <f>IF($A32&lt;=K$25,($B$5*L31+$B$6*L32)/(1+K17),"")</f>
        <v>95.85643125707276</v>
      </c>
      <c r="L32" s="51">
        <v>100</v>
      </c>
      <c r="M32" s="45"/>
      <c r="N32" s="15"/>
      <c r="O32" s="15"/>
      <c r="P32" s="15"/>
      <c r="Q32" s="15"/>
    </row>
    <row r="33" ht="11.55" customHeight="1">
      <c r="A33" s="48">
        <v>3</v>
      </c>
      <c r="B33" t="s" s="52">
        <f>IF($A33&lt;=B$26,($B$5*C32+$B$6*C33)/(1+B18),"")</f>
      </c>
      <c r="C33" s="53"/>
      <c r="D33" t="s" s="52">
        <f>IF($A33&lt;=D$25,($B$5*E32+$B$6*E33)/(1+D18),"")</f>
      </c>
      <c r="E33" s="54">
        <f>IF($A33&lt;=E$25,($B$5*F32+$B$6*F33)/(1+E18),"")</f>
        <v>63.83811117437745</v>
      </c>
      <c r="F33" s="54">
        <f>IF($A33&lt;=F$25,($B$5*G32+$B$6*G33)/(1+F18),"")</f>
        <v>70.61709293403401</v>
      </c>
      <c r="G33" s="54">
        <f>IF($A33&lt;=G$25,($B$5*H32+$B$6*H33)/(1+G18),"")</f>
        <v>76.95195322835005</v>
      </c>
      <c r="H33" s="54">
        <f>IF($A33&lt;=H$25,($B$5*I32+$B$6*I33)/(1+H18),"")</f>
        <v>82.75509418887569</v>
      </c>
      <c r="I33" s="54">
        <f>IF($A33&lt;=I$25,($B$5*J32+$B$6*J33)/(1+I18),"")</f>
        <v>87.97292425587192</v>
      </c>
      <c r="J33" s="54">
        <f>IF($A33&lt;=J$25,($B$5*K32+$B$6*K33)/(1+J18),"")</f>
        <v>92.58204516707471</v>
      </c>
      <c r="K33" s="54">
        <f>IF($A33&lt;=K$25,($B$5*L32+$B$6*L33)/(1+K18),"")</f>
        <v>96.58407261040564</v>
      </c>
      <c r="L33" s="55">
        <v>100</v>
      </c>
      <c r="M33" s="56"/>
      <c r="N33" s="12"/>
      <c r="O33" s="12"/>
      <c r="P33" s="12"/>
      <c r="Q33" s="12"/>
    </row>
    <row r="34" ht="11.55" customHeight="1">
      <c r="A34" s="57">
        <v>2</v>
      </c>
      <c r="B34" t="s" s="58">
        <f>IF($A34&lt;=B$26,($B$5*C33+$B$6*C34)/(1+B19),"")</f>
      </c>
      <c r="C34" t="s" s="58">
        <f>IF($A34&lt;=C$25,($B$5*D33+$B$6*D34)/(1+C19),"")</f>
      </c>
      <c r="D34" s="59">
        <f>IF($A34&lt;=D$25,($B$5*E33+$B$6*E34)/(1+D19),"")</f>
        <v>62.67640230365749</v>
      </c>
      <c r="E34" s="59">
        <f>IF($A34&lt;=E$25,($B$5*F33+$B$6*F34)/(1+E19),"")</f>
        <v>69.09853811168007</v>
      </c>
      <c r="F34" s="59">
        <f>IF($A34&lt;=F$25,($B$5*G33+$B$6*G34)/(1+F19),"")</f>
        <v>75.10481408968811</v>
      </c>
      <c r="G34" s="59">
        <f>IF($A34&lt;=G$25,($B$5*H33+$B$6*H34)/(1+G19),"")</f>
        <v>80.61869777995646</v>
      </c>
      <c r="H34" s="59">
        <f>IF($A34&lt;=H$25,($B$5*I33+$B$6*I34)/(1+H19),"")</f>
        <v>85.59359608350942</v>
      </c>
      <c r="I34" s="59">
        <f>IF($A34&lt;=I$25,($B$5*J33+$B$6*J34)/(1+I19),"")</f>
        <v>90.0093808763842</v>
      </c>
      <c r="J34" s="59">
        <f>IF($A34&lt;=J$25,($B$5*K33+$B$6*K34)/(1+J19),"")</f>
        <v>93.86782294265092</v>
      </c>
      <c r="K34" s="59">
        <f>IF($A34&lt;=K$25,($B$5*L33+$B$6*L34)/(1+K19),"")</f>
        <v>97.18768364768448</v>
      </c>
      <c r="L34" s="51">
        <v>100</v>
      </c>
      <c r="M34" s="45"/>
      <c r="N34" s="15"/>
      <c r="O34" s="15"/>
      <c r="P34" s="15"/>
      <c r="Q34" s="15"/>
    </row>
    <row r="35" ht="11.55" customHeight="1">
      <c r="A35" s="48">
        <v>1</v>
      </c>
      <c r="B35" t="s" s="52">
        <f>IF($A35&lt;=B$25,($B$5*C34+$B$6*C35)/(1+B20),"")</f>
      </c>
      <c r="C35" s="54">
        <f>IF($A35&lt;=C$25,($B$5*D34+$B$6*D35)/(1+C20),"")</f>
        <v>61.965082423811</v>
      </c>
      <c r="D35" s="54">
        <f>IF($A35&lt;=D$25,($B$5*E34+$B$6*E35)/(1+D20),"")</f>
        <v>68.06992161058372</v>
      </c>
      <c r="E35" s="54">
        <f>IF($A35&lt;=E$25,($B$5*F34+$B$6*F35)/(1+E20),"")</f>
        <v>73.78022734893516</v>
      </c>
      <c r="F35" s="54">
        <f>IF($A35&lt;=F$25,($B$5*G34+$B$6*G35)/(1+F20),"")</f>
        <v>79.02945886497236</v>
      </c>
      <c r="G35" s="54">
        <f>IF($A35&lt;=G$25,($B$5*H34+$B$6*H35)/(1+G20),"")</f>
        <v>83.77759225637035</v>
      </c>
      <c r="H35" s="54">
        <f>IF($A35&lt;=H$25,($B$5*I34+$B$6*I35)/(1+H20),"")</f>
        <v>88.0079010399658</v>
      </c>
      <c r="I35" s="54">
        <f>IF($A35&lt;=I$25,($B$5*J34+$B$6*J35)/(1+I20),"")</f>
        <v>91.72287760690722</v>
      </c>
      <c r="J35" s="54">
        <f>IF($A35&lt;=J$25,($B$5*K34+$B$6*K35)/(1+J20),"")</f>
        <v>94.93991502897566</v>
      </c>
      <c r="K35" s="54">
        <f>IF($A35&lt;=K$25,($B$5*L34+$B$6*L35)/(1+K20),"")</f>
        <v>97.68718778517533</v>
      </c>
      <c r="L35" s="55">
        <v>100</v>
      </c>
      <c r="M35" s="56"/>
      <c r="N35" s="12"/>
      <c r="O35" s="12"/>
      <c r="P35" s="12"/>
      <c r="Q35" s="12"/>
    </row>
    <row r="36" ht="11.55" customHeight="1">
      <c r="A36" s="57">
        <v>0</v>
      </c>
      <c r="B36" s="60">
        <f>IF($A36&lt;=B$25,($B$5*C35+$B$6*C36)/(1+B21),"")</f>
        <v>61.62195811754155</v>
      </c>
      <c r="C36" s="59">
        <f>IF($A36&lt;=C$25,($B$5*D35+$B$6*D36)/(1+C21),"")</f>
        <v>67.44102962302625</v>
      </c>
      <c r="D36" s="59">
        <f>IF($A36&lt;=D$25,($B$5*E35+$B$6*E36)/(1+D21),"")</f>
        <v>72.88183030154111</v>
      </c>
      <c r="E36" s="59">
        <f>IF($A36&lt;=E$25,($B$5*F35+$B$6*F36)/(1+E21),"")</f>
        <v>77.8868615085719</v>
      </c>
      <c r="F36" s="59">
        <f>IF($A36&lt;=F$25,($B$5*G35+$B$6*G36)/(1+F21),"")</f>
        <v>82.42221635614636</v>
      </c>
      <c r="G36" s="59">
        <f>IF($A36&lt;=G$25,($B$5*H35+$B$6*H36)/(1+G21),"")</f>
        <v>86.47456207104912</v>
      </c>
      <c r="H36" s="59">
        <f>IF($A36&lt;=H$25,($B$5*I35+$B$6*I36)/(1+H21),"")</f>
        <v>90.04745951786582</v>
      </c>
      <c r="I36" s="59">
        <f>IF($A36&lt;=I$25,($B$5*J35+$B$6*J36)/(1+I21),"")</f>
        <v>93.15753262218783</v>
      </c>
      <c r="J36" s="59">
        <f>IF($A36&lt;=J$25,($B$5*K35+$B$6*K36)/(1+J21),"")</f>
        <v>95.83084612188412</v>
      </c>
      <c r="K36" s="59">
        <f>IF($A36&lt;=K$25,($B$5*L35+$B$6*L36)/(1+K21),"")</f>
        <v>98.09970815479558</v>
      </c>
      <c r="L36" s="51">
        <v>100</v>
      </c>
      <c r="M36" s="45"/>
      <c r="N36" s="15"/>
      <c r="O36" s="15"/>
      <c r="P36" s="15"/>
      <c r="Q36" s="15"/>
    </row>
    <row r="37" ht="11.55" customHeight="1">
      <c r="A37" s="61"/>
      <c r="B37" t="s" s="62">
        <v>9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12"/>
      <c r="N37" s="12"/>
      <c r="O37" s="12"/>
      <c r="P37" s="12"/>
      <c r="Q37" s="12"/>
    </row>
    <row r="38" ht="11.5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</row>
    <row r="39" ht="12.05" customHeight="1">
      <c r="A39" s="12"/>
      <c r="B39" s="63"/>
      <c r="C39" s="63"/>
      <c r="D39" s="12"/>
      <c r="E39" s="12"/>
      <c r="F39" s="12"/>
      <c r="G39" s="12"/>
      <c r="H39" s="12"/>
      <c r="I39" s="12"/>
      <c r="J39" s="12"/>
      <c r="K39" s="12"/>
      <c r="L39" s="63"/>
      <c r="M39" s="63"/>
      <c r="N39" s="12"/>
      <c r="O39" s="12"/>
      <c r="P39" s="12"/>
      <c r="Q39" s="12"/>
    </row>
    <row r="40" ht="12.55" customHeight="1">
      <c r="A40" s="64"/>
      <c r="B40" t="s" s="65">
        <v>10</v>
      </c>
      <c r="C40" s="66"/>
      <c r="D40" s="14"/>
      <c r="E40" s="15"/>
      <c r="F40" s="15"/>
      <c r="G40" s="15"/>
      <c r="H40" s="15"/>
      <c r="I40" s="15"/>
      <c r="J40" s="15"/>
      <c r="K40" s="64"/>
      <c r="L40" t="s" s="65">
        <v>11</v>
      </c>
      <c r="M40" s="66"/>
      <c r="N40" s="14"/>
      <c r="O40" s="15"/>
      <c r="P40" s="15"/>
      <c r="Q40" s="15"/>
    </row>
    <row r="41" ht="12.05" customHeight="1">
      <c r="A41" s="67"/>
      <c r="B41" t="s" s="68">
        <v>12</v>
      </c>
      <c r="C41" s="69">
        <v>0.1</v>
      </c>
      <c r="D41" s="11"/>
      <c r="E41" s="12"/>
      <c r="F41" s="12"/>
      <c r="G41" s="12"/>
      <c r="H41" s="12"/>
      <c r="I41" s="12"/>
      <c r="J41" s="12"/>
      <c r="K41" s="67"/>
      <c r="L41" t="s" s="68">
        <v>13</v>
      </c>
      <c r="M41" s="69">
        <v>0.1</v>
      </c>
      <c r="N41" s="11"/>
      <c r="O41" s="12"/>
      <c r="P41" s="12"/>
      <c r="Q41" s="12"/>
    </row>
    <row r="42" ht="12.05" customHeight="1">
      <c r="A42" s="64"/>
      <c r="B42" t="s" s="70">
        <v>14</v>
      </c>
      <c r="C42" s="71">
        <v>4</v>
      </c>
      <c r="D42" s="14"/>
      <c r="E42" s="15"/>
      <c r="F42" s="15"/>
      <c r="G42" s="15"/>
      <c r="H42" s="15"/>
      <c r="I42" s="15"/>
      <c r="J42" s="15"/>
      <c r="K42" s="64"/>
      <c r="L42" t="s" s="70">
        <v>14</v>
      </c>
      <c r="M42" s="71">
        <v>4</v>
      </c>
      <c r="N42" s="14"/>
      <c r="O42" s="15"/>
      <c r="P42" s="15"/>
      <c r="Q42" s="15"/>
    </row>
    <row r="43" ht="12.05" customHeight="1">
      <c r="A43" s="72"/>
      <c r="B43" s="73"/>
      <c r="C43" s="73"/>
      <c r="D43" s="72"/>
      <c r="E43" s="72"/>
      <c r="F43" s="72"/>
      <c r="G43" s="12"/>
      <c r="H43" s="12"/>
      <c r="I43" s="12"/>
      <c r="J43" s="12"/>
      <c r="K43" s="39"/>
      <c r="L43" s="74"/>
      <c r="M43" s="74"/>
      <c r="N43" s="39"/>
      <c r="O43" s="39"/>
      <c r="P43" s="39"/>
      <c r="Q43" s="12"/>
    </row>
    <row r="44" ht="11.55" customHeight="1">
      <c r="A44" s="75"/>
      <c r="B44" s="76">
        <v>0</v>
      </c>
      <c r="C44" s="76">
        <v>1</v>
      </c>
      <c r="D44" s="76">
        <v>2</v>
      </c>
      <c r="E44" s="76">
        <v>3</v>
      </c>
      <c r="F44" s="76">
        <v>4</v>
      </c>
      <c r="G44" s="77"/>
      <c r="H44" s="15"/>
      <c r="I44" s="15"/>
      <c r="J44" s="78"/>
      <c r="K44" s="44"/>
      <c r="L44" s="51">
        <v>0</v>
      </c>
      <c r="M44" s="51">
        <v>1</v>
      </c>
      <c r="N44" s="51">
        <v>2</v>
      </c>
      <c r="O44" s="51">
        <v>3</v>
      </c>
      <c r="P44" s="51">
        <v>4</v>
      </c>
      <c r="Q44" s="45"/>
    </row>
    <row r="45" ht="11.55" customHeight="1">
      <c r="A45" s="79">
        <v>4</v>
      </c>
      <c r="B45" s="80"/>
      <c r="C45" s="80"/>
      <c r="D45" s="80"/>
      <c r="E45" t="s" s="81">
        <f>IF($A45&lt;=E$44,E32-100*$C$41,"")</f>
      </c>
      <c r="F45" s="82">
        <f>IF($A45&lt;=F$44,F32-100*$C$41,"")</f>
        <v>55.55598201203054</v>
      </c>
      <c r="G45" s="83"/>
      <c r="H45" s="12"/>
      <c r="I45" s="12"/>
      <c r="J45" s="84"/>
      <c r="K45" s="55">
        <v>4</v>
      </c>
      <c r="L45" s="53"/>
      <c r="M45" s="53"/>
      <c r="N45" s="53"/>
      <c r="O45" t="s" s="52">
        <f>IF($K45&lt;=O$44,E32-100*$M$41,"")</f>
      </c>
      <c r="P45" s="54">
        <f>IF($K45&lt;=P$44,F32-100*$M$41,"")</f>
        <v>55.55598201203054</v>
      </c>
      <c r="Q45" s="56"/>
    </row>
    <row r="46" ht="11.55" customHeight="1">
      <c r="A46" s="76">
        <v>3</v>
      </c>
      <c r="B46" t="s" s="85">
        <f>IF($A46&lt;=B$44,($B$5*C45+$B$6*C46)/(1+B18),"")</f>
      </c>
      <c r="C46" t="s" s="85">
        <f>IF($A46&lt;=C$44,($B$5*D45+$B$6*D46)/(1+C18),"")</f>
      </c>
      <c r="D46" t="s" s="85">
        <f>IF($A46&lt;=D$44,($B$5*E45+$B$6*E46)/(1+D18),"")</f>
      </c>
      <c r="E46" s="86">
        <f>IF($A46&lt;=E$44,($B$5*F45+$B$6*F46)/(1+E18),"")</f>
        <v>54.46208567158808</v>
      </c>
      <c r="F46" s="86">
        <f>IF($A46&lt;=F$44,F33-100*$C$41,"")</f>
        <v>60.61709293403401</v>
      </c>
      <c r="G46" s="77"/>
      <c r="H46" s="15"/>
      <c r="I46" s="15"/>
      <c r="J46" s="78"/>
      <c r="K46" s="51">
        <v>3</v>
      </c>
      <c r="L46" t="s" s="58">
        <f>IF($A46&lt;=L$44,($B$5*M45+$B$6*M46),"")</f>
      </c>
      <c r="M46" t="s" s="58">
        <f>IF($A46&lt;=M$44,($B$5*N45+$B$6*N46),"")</f>
      </c>
      <c r="N46" t="s" s="58">
        <f>IF($A46&lt;=N$44,($B$5*O45+$B$6*O46),"")</f>
      </c>
      <c r="O46" s="59">
        <f>IF($A46&lt;=O$44,($B$5*P45+$B$6*P46),"")</f>
        <v>58.08653747303227</v>
      </c>
      <c r="P46" s="59">
        <f>IF($K46&lt;=P$44,F33-100*$M$41,"")</f>
        <v>60.61709293403401</v>
      </c>
      <c r="Q46" s="45"/>
    </row>
    <row r="47" ht="11.55" customHeight="1">
      <c r="A47" s="79">
        <v>2</v>
      </c>
      <c r="B47" t="s" s="81">
        <f>IF($A47&lt;=B$44,($B$5*C46+$B$6*C47)/(1+B19),"")</f>
      </c>
      <c r="C47" t="s" s="81">
        <f>IF($A47&lt;=C$44,($B$5*D46+$B$6*D47)/(1+C19),"")</f>
      </c>
      <c r="D47" s="82">
        <f>IF($A47&lt;=D$44,($B$5*E46+$B$6*E47)/(1+D19),"")</f>
        <v>53.78453877026152</v>
      </c>
      <c r="E47" s="82">
        <f>IF($A47&lt;=E$44,($B$5*F46+$B$6*F47)/(1+E19),"")</f>
        <v>59.61492106013661</v>
      </c>
      <c r="F47" s="82">
        <f>IF($A47&lt;=F$44,F34-100*$C$41,"")</f>
        <v>65.10481408968811</v>
      </c>
      <c r="G47" s="83"/>
      <c r="H47" s="12"/>
      <c r="I47" s="12"/>
      <c r="J47" s="84"/>
      <c r="K47" s="55">
        <v>2</v>
      </c>
      <c r="L47" t="s" s="52">
        <f>IF($A47&lt;=L$44,($B$5*M46+$B$6*M47),"")</f>
      </c>
      <c r="M47" t="s" s="52">
        <f>IF($A47&lt;=M$44,($B$5*N46+$B$6*N47),"")</f>
      </c>
      <c r="N47" s="54">
        <f>IF($A47&lt;=N$44,($B$5*O46+$B$6*O47),"")</f>
        <v>60.47374549244667</v>
      </c>
      <c r="O47" s="54">
        <f>IF($A47&lt;=O$44,($B$5*P46+$B$6*P47),"")</f>
        <v>62.86095351186106</v>
      </c>
      <c r="P47" s="54">
        <f>IF($K47&lt;=P$44,F34-100*$M$41,"")</f>
        <v>65.10481408968811</v>
      </c>
      <c r="Q47" s="56"/>
    </row>
    <row r="48" ht="11.55" customHeight="1">
      <c r="A48" s="76">
        <v>1</v>
      </c>
      <c r="B48" t="s" s="85">
        <f>IF($A48&lt;=B$44,($B$5*C47+$B$6*C48)/(1+B20),"")</f>
      </c>
      <c r="C48" s="86">
        <f>IF($A48&lt;=C$44,($B$5*D47+$B$6*D48)/(1+C20),"")</f>
        <v>53.44801851872013</v>
      </c>
      <c r="D48" s="86">
        <f>IF($A48&lt;=D$44,($B$5*E47+$B$6*E48)/(1+D20),"")</f>
        <v>58.99078030423796</v>
      </c>
      <c r="E48" s="86">
        <f>IF($A48&lt;=E$44,($B$5*F47+$B$6*F48)/(1+E20),"")</f>
        <v>64.20672679845887</v>
      </c>
      <c r="F48" s="86">
        <f>IF($A48&lt;=F$44,F35-100*$C$41,"")</f>
        <v>69.02945886497236</v>
      </c>
      <c r="G48" s="77"/>
      <c r="H48" s="15"/>
      <c r="I48" s="15"/>
      <c r="J48" s="78"/>
      <c r="K48" s="51">
        <v>1</v>
      </c>
      <c r="L48" t="s" s="58">
        <f>IF($A48&lt;=L$44,($B$5*M47+$B$6*M48),"")</f>
      </c>
      <c r="M48" s="59">
        <f>IF($A48&lt;=M$44,($B$5*N47+$B$6*N48),"")</f>
        <v>62.71889524352115</v>
      </c>
      <c r="N48" s="59">
        <f>IF($A48&lt;=N$44,($B$5*O47+$B$6*O48),"")</f>
        <v>64.96404499459564</v>
      </c>
      <c r="O48" s="59">
        <f>IF($A48&lt;=O$44,($B$5*P47+$B$6*P48),"")</f>
        <v>67.06713647733022</v>
      </c>
      <c r="P48" s="59">
        <f>IF($K48&lt;=P$44,F35-100*$M$41,"")</f>
        <v>69.02945886497236</v>
      </c>
      <c r="Q48" s="45"/>
    </row>
    <row r="49" ht="11.55" customHeight="1">
      <c r="A49" s="79">
        <v>0</v>
      </c>
      <c r="B49" s="82">
        <f>IF($A49&lt;=B$44,($B$5*C48+$B$6*C49)/(1+B21),"")</f>
        <v>53.39306238193686</v>
      </c>
      <c r="C49" s="82">
        <f>IF($A49&lt;=C$44,($B$5*D48+$B$6*D49)/(1+C21),"")</f>
        <v>58.67741248334728</v>
      </c>
      <c r="D49" s="82">
        <f>IF($A49&lt;=D$44,($B$5*E48+$B$6*E49)/(1+D21),"")</f>
        <v>63.64501178595784</v>
      </c>
      <c r="E49" s="82">
        <f>IF($A49&lt;=E$44,($B$5*F48+$B$6*F49)/(1+E21),"")</f>
        <v>68.2385427281194</v>
      </c>
      <c r="F49" s="82">
        <f>IF($A49&lt;=F$44,F36-100*$C$41,"")</f>
        <v>72.42221635614636</v>
      </c>
      <c r="G49" s="83"/>
      <c r="H49" s="12"/>
      <c r="I49" s="12"/>
      <c r="J49" s="84"/>
      <c r="K49" s="55">
        <v>0</v>
      </c>
      <c r="L49" s="54">
        <f>IF($A49&lt;=L$44,($B$5*M48+$B$6*M49),"")</f>
        <v>64.82458063139569</v>
      </c>
      <c r="M49" s="54">
        <f>IF($A49&lt;=M$44,($B$5*N48+$B$6*N49),"")</f>
        <v>66.93026601927022</v>
      </c>
      <c r="N49" s="54">
        <f>IF($A49&lt;=N$44,($B$5*O48+$B$6*O49),"")</f>
        <v>68.89648704394479</v>
      </c>
      <c r="O49" s="54">
        <f>IF($A49&lt;=O$44,($B$5*P48+$B$6*P49),"")</f>
        <v>70.72583761055935</v>
      </c>
      <c r="P49" s="54">
        <f>IF($K49&lt;=P$44,F36-100*$M$41,"")</f>
        <v>72.42221635614636</v>
      </c>
      <c r="Q49" s="56"/>
    </row>
    <row r="50" ht="11.55" customHeight="1">
      <c r="A50" s="87"/>
      <c r="B50" s="87"/>
      <c r="C50" s="87"/>
      <c r="D50" s="87"/>
      <c r="E50" s="87"/>
      <c r="F50" s="88"/>
      <c r="G50" s="15"/>
      <c r="H50" s="15"/>
      <c r="I50" s="15"/>
      <c r="J50" s="15"/>
      <c r="K50" s="89"/>
      <c r="L50" s="89"/>
      <c r="M50" s="89"/>
      <c r="N50" s="89"/>
      <c r="O50" s="89"/>
      <c r="P50" s="89"/>
      <c r="Q50" s="15"/>
    </row>
    <row r="51" ht="33.55" customHeight="1">
      <c r="A51" s="90"/>
      <c r="B51" t="s" s="91">
        <v>15</v>
      </c>
      <c r="C51" s="90"/>
      <c r="D51" s="90"/>
      <c r="E51" s="90"/>
      <c r="F51" s="92"/>
      <c r="G51" s="90"/>
      <c r="H51" s="90"/>
      <c r="I51" s="12"/>
      <c r="J51" s="12"/>
      <c r="K51" s="12"/>
      <c r="L51" s="12"/>
      <c r="M51" s="12"/>
      <c r="N51" s="12"/>
      <c r="O51" s="12"/>
      <c r="P51" s="12"/>
      <c r="Q51" s="12"/>
    </row>
    <row r="52" ht="11.55" customHeight="1">
      <c r="A52" s="93"/>
      <c r="B52" s="94">
        <v>0</v>
      </c>
      <c r="C52" s="94">
        <v>1</v>
      </c>
      <c r="D52" s="94">
        <v>2</v>
      </c>
      <c r="E52" s="94">
        <v>3</v>
      </c>
      <c r="F52" s="94">
        <v>4</v>
      </c>
      <c r="G52" s="94">
        <v>5</v>
      </c>
      <c r="H52" s="94">
        <v>6</v>
      </c>
      <c r="I52" s="95"/>
      <c r="J52" s="15"/>
      <c r="K52" s="15"/>
      <c r="L52" s="15"/>
      <c r="M52" s="15"/>
      <c r="N52" s="15"/>
      <c r="O52" s="15"/>
      <c r="P52" s="15"/>
      <c r="Q52" s="15"/>
    </row>
    <row r="53" ht="11.55" customHeight="1">
      <c r="A53" s="96">
        <v>6</v>
      </c>
      <c r="B53" s="97"/>
      <c r="C53" s="98"/>
      <c r="D53" s="98"/>
      <c r="E53" s="98"/>
      <c r="F53" s="98"/>
      <c r="G53" s="98"/>
      <c r="H53" s="98">
        <f>IF(H30&gt;80,H30-80,0)</f>
        <v>0</v>
      </c>
      <c r="I53" s="99"/>
      <c r="J53" s="12"/>
      <c r="K53" s="12"/>
      <c r="L53" s="12"/>
      <c r="M53" s="12"/>
      <c r="N53" s="12"/>
      <c r="O53" s="12"/>
      <c r="P53" s="12"/>
      <c r="Q53" s="12"/>
    </row>
    <row r="54" ht="11.55" customHeight="1">
      <c r="A54" s="94">
        <v>5</v>
      </c>
      <c r="B54" s="100"/>
      <c r="C54" s="93"/>
      <c r="D54" s="93"/>
      <c r="E54" s="93"/>
      <c r="F54" s="93"/>
      <c r="G54" s="100">
        <f>MAX($B$64*(80-G31),(0.5*H53+0.5*H54)/(1+G16))</f>
        <v>0</v>
      </c>
      <c r="H54" s="100">
        <f>IF(H31&gt;80,H31-80,0)</f>
        <v>0</v>
      </c>
      <c r="I54" s="95"/>
      <c r="J54" s="15"/>
      <c r="K54" s="15"/>
      <c r="L54" s="15"/>
      <c r="M54" s="15"/>
      <c r="N54" s="15"/>
      <c r="O54" s="15"/>
      <c r="P54" s="15"/>
      <c r="Q54" s="15"/>
    </row>
    <row r="55" ht="11.55" customHeight="1">
      <c r="A55" s="96">
        <v>4</v>
      </c>
      <c r="B55" s="97"/>
      <c r="C55" s="98"/>
      <c r="D55" s="97"/>
      <c r="E55" s="97"/>
      <c r="F55" s="98">
        <f>MAX($B$64*(80-F32),(0.5*G54+0.5*G55)/(1+F17))</f>
        <v>0</v>
      </c>
      <c r="G55" s="98">
        <f>MAX($B$64*(80-G32),(0.5*H54+0.5*H55)/(1+G17))</f>
        <v>0</v>
      </c>
      <c r="H55" s="98">
        <f>IF(H32&gt;80,H32-80,0)</f>
        <v>0</v>
      </c>
      <c r="I55" s="99"/>
      <c r="J55" s="12"/>
      <c r="K55" s="12"/>
      <c r="L55" s="12"/>
      <c r="M55" s="12"/>
      <c r="N55" s="12"/>
      <c r="O55" s="12"/>
      <c r="P55" s="12"/>
      <c r="Q55" s="12"/>
    </row>
    <row r="56" ht="11.55" customHeight="1">
      <c r="A56" s="94">
        <v>3</v>
      </c>
      <c r="B56" s="93"/>
      <c r="C56" s="100"/>
      <c r="D56" s="93"/>
      <c r="E56" s="100">
        <f>MAX($B$64*(80-E33),(0.5*F55+0.5*F56)/(1+E18))</f>
        <v>0.2890684736916657</v>
      </c>
      <c r="F56" s="100">
        <f>MAX($B$64*(80-F33),(0.5*G55+0.5*G56)/(1+F18))</f>
        <v>0.6166119612316923</v>
      </c>
      <c r="G56" s="100">
        <f>MAX($B$64*(80-G33),(0.5*H55+0.5*H56)/(1+G18))</f>
        <v>1.307087869299329</v>
      </c>
      <c r="H56" s="100">
        <f>IF(H33&gt;80,H33-80,0)</f>
        <v>2.755094188875688</v>
      </c>
      <c r="I56" s="95"/>
      <c r="J56" s="15"/>
      <c r="K56" s="15"/>
      <c r="L56" s="15"/>
      <c r="M56" s="15"/>
      <c r="N56" s="15"/>
      <c r="O56" s="15"/>
      <c r="P56" s="15"/>
      <c r="Q56" s="15"/>
    </row>
    <row r="57" ht="11.55" customHeight="1">
      <c r="A57" s="96">
        <v>2</v>
      </c>
      <c r="B57" s="97"/>
      <c r="C57" s="97"/>
      <c r="D57" s="98">
        <f>MAX($B$64*(80-D34),(0.5*E56+0.5*E57)/(1+D19))</f>
        <v>0.8394552553680756</v>
      </c>
      <c r="E57" s="98">
        <f>MAX($B$64*(80-E34),(0.5*F56+0.5*F57)/(1+E19))</f>
        <v>1.491416122944023</v>
      </c>
      <c r="F57" s="98">
        <f>MAX($B$64*(80-F34),(0.5*G56+0.5*G57)/(1+F19))</f>
        <v>2.528635500444957</v>
      </c>
      <c r="G57" s="98">
        <f>MAX($B$64*(80-G34),(0.5*H56+0.5*H57)/(1+G19))</f>
        <v>3.998014696989197</v>
      </c>
      <c r="H57" s="98">
        <f>IF(H34&gt;80,H34-80,0)</f>
        <v>5.593596083509425</v>
      </c>
      <c r="I57" s="99"/>
      <c r="J57" s="12"/>
      <c r="K57" s="12"/>
      <c r="L57" s="12"/>
      <c r="M57" s="12"/>
      <c r="N57" s="12"/>
      <c r="O57" s="12"/>
      <c r="P57" s="12"/>
      <c r="Q57" s="12"/>
    </row>
    <row r="58" ht="11.55" customHeight="1">
      <c r="A58" s="94">
        <v>1</v>
      </c>
      <c r="B58" s="93"/>
      <c r="C58" s="100">
        <f>MAX($B$64*(80-C35),(0.5*D57+0.5*D58)/(1+C20))</f>
        <v>1.556651754953821</v>
      </c>
      <c r="D58" s="100">
        <f>MAX($B$64*(80-D35),(0.5*E57+0.5*E58)/(1+D20))</f>
        <v>2.445079947584486</v>
      </c>
      <c r="E58" s="100">
        <f>MAX($B$64*(80-E35),(0.5*F57+0.5*F58)/(1+E20))</f>
        <v>3.640806687035814</v>
      </c>
      <c r="F58" s="100">
        <f>MAX($B$64*(80-F35),(0.5*G57+0.5*G58)/(1+F20))</f>
        <v>5.077373749441564</v>
      </c>
      <c r="G58" s="100">
        <f>MAX($B$64*(80-G35),(0.5*H57+0.5*H58)/(1+G20))</f>
        <v>6.563887402861649</v>
      </c>
      <c r="H58" s="100">
        <f>IF(H35&gt;80,H35-80,0)</f>
        <v>8.007901039965802</v>
      </c>
      <c r="I58" s="95"/>
      <c r="J58" s="15"/>
      <c r="K58" s="15"/>
      <c r="L58" s="15"/>
      <c r="M58" s="15"/>
      <c r="N58" s="15"/>
      <c r="O58" s="15"/>
      <c r="P58" s="15"/>
      <c r="Q58" s="15"/>
    </row>
    <row r="59" ht="17.35" customHeight="1">
      <c r="A59" s="96">
        <v>0</v>
      </c>
      <c r="B59" s="101">
        <f>MAX($B$64*(80-B36),(0.5*C58+0.5*C59)/(1+B21))</f>
        <v>2.357215163829048</v>
      </c>
      <c r="C59" s="98">
        <f>MAX($B$64*(80-C36),(0.5*D58+0.5*D59)/(1+C21))</f>
        <v>3.39350008908718</v>
      </c>
      <c r="D59" s="98">
        <f>MAX($B$64*(80-D36),(0.5*E58+0.5*E59)/(1+D21))</f>
        <v>4.64733523860772</v>
      </c>
      <c r="E59" s="98">
        <f>MAX($B$64*(80-E36),(0.5*F58+0.5*F59)/(1+E21))</f>
        <v>6.030297944506851</v>
      </c>
      <c r="F59" s="98">
        <f>MAX($B$64*(80-F36),(0.5*G58+0.5*G59)/(1+F21))</f>
        <v>7.42283085972669</v>
      </c>
      <c r="G59" s="98">
        <f>MAX($B$64*(80-G36),(0.5*H58+0.5*H59)/(1+G21))</f>
        <v>8.768786249298399</v>
      </c>
      <c r="H59" s="98">
        <f>IF(H36&gt;80,H36-80,0)</f>
        <v>10.04745951786582</v>
      </c>
      <c r="I59" s="99"/>
      <c r="J59" s="12"/>
      <c r="K59" s="12"/>
      <c r="L59" s="12"/>
      <c r="M59" s="12"/>
      <c r="N59" s="12"/>
      <c r="O59" s="12"/>
      <c r="P59" s="12"/>
      <c r="Q59" s="12"/>
    </row>
    <row r="60" ht="12.05" customHeight="1">
      <c r="A60" s="102"/>
      <c r="B60" t="s" s="103">
        <v>16</v>
      </c>
      <c r="C60" s="104"/>
      <c r="D60" s="104"/>
      <c r="E60" s="104"/>
      <c r="F60" s="104"/>
      <c r="G60" s="104"/>
      <c r="H60" s="104"/>
      <c r="I60" s="15"/>
      <c r="J60" s="15"/>
      <c r="K60" s="15"/>
      <c r="L60" s="15"/>
      <c r="M60" s="15"/>
      <c r="N60" s="15"/>
      <c r="O60" s="15"/>
      <c r="P60" s="15"/>
      <c r="Q60" s="15"/>
    </row>
    <row r="61" ht="23.55" customHeight="1">
      <c r="A61" t="s" s="65">
        <v>17</v>
      </c>
      <c r="B61" s="66"/>
      <c r="C61" s="11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ht="23.05" customHeight="1">
      <c r="A62" t="s" s="68">
        <v>18</v>
      </c>
      <c r="B62" s="105">
        <v>3</v>
      </c>
      <c r="C62" s="14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</row>
    <row r="63" ht="11.55" customHeight="1">
      <c r="A63" t="s" s="106">
        <v>19</v>
      </c>
      <c r="B63" s="107">
        <v>88</v>
      </c>
      <c r="C63" s="11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ht="22.55" customHeight="1">
      <c r="A64" t="s" s="108">
        <v>20</v>
      </c>
      <c r="B64" s="109">
        <v>-1</v>
      </c>
      <c r="C64" s="110"/>
      <c r="D64" s="111"/>
      <c r="E64" s="111"/>
      <c r="F64" s="111"/>
      <c r="G64" s="111"/>
      <c r="H64" s="111"/>
      <c r="I64" s="111"/>
      <c r="J64" s="111"/>
      <c r="K64" s="111"/>
      <c r="L64" s="111"/>
      <c r="M64" s="15"/>
      <c r="N64" s="15"/>
      <c r="O64" s="15"/>
      <c r="P64" s="15"/>
      <c r="Q64" s="15"/>
    </row>
    <row r="65" ht="16.1" customHeight="1">
      <c r="A65" t="s" s="112">
        <v>21</v>
      </c>
      <c r="B65" s="113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5"/>
      <c r="N65" s="12"/>
      <c r="O65" s="12"/>
      <c r="P65" s="12"/>
      <c r="Q65" s="12"/>
    </row>
    <row r="66" ht="16.1" customHeight="1">
      <c r="A66" s="114"/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6"/>
      <c r="N66" s="15"/>
      <c r="O66" s="15"/>
      <c r="P66" s="15"/>
      <c r="Q66" s="15"/>
    </row>
    <row r="67" ht="11.55" customHeight="1">
      <c r="A67" s="117"/>
      <c r="B67" s="118">
        <v>0</v>
      </c>
      <c r="C67" s="118">
        <v>1</v>
      </c>
      <c r="D67" s="118">
        <v>2</v>
      </c>
      <c r="E67" s="118">
        <v>3</v>
      </c>
      <c r="F67" s="118">
        <v>4</v>
      </c>
      <c r="G67" s="118">
        <v>5</v>
      </c>
      <c r="H67" s="118">
        <v>6</v>
      </c>
      <c r="I67" s="118">
        <v>7</v>
      </c>
      <c r="J67" s="118">
        <v>8</v>
      </c>
      <c r="K67" s="118">
        <v>9</v>
      </c>
      <c r="L67" s="118">
        <v>10</v>
      </c>
      <c r="M67" s="119"/>
      <c r="N67" s="50"/>
      <c r="O67" s="50"/>
      <c r="P67" s="50"/>
      <c r="Q67" s="50"/>
    </row>
    <row r="68" ht="11.55" customHeight="1">
      <c r="A68" s="118">
        <v>10</v>
      </c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20">
        <f>(L11-0.045)/(1+L11)</f>
        <v>0.07496511315427754</v>
      </c>
      <c r="M68" s="116"/>
      <c r="N68" s="15"/>
      <c r="O68" s="15"/>
      <c r="P68" s="15"/>
      <c r="Q68" s="15"/>
    </row>
    <row r="69" ht="11.55" customHeight="1">
      <c r="A69" s="118">
        <v>9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21">
        <f>(K12-0.045+0.5*L68+0.5*L69)/(1+K12)</f>
        <v>0.1234485138373567</v>
      </c>
      <c r="L69" s="120">
        <f>(L12-0.045)/(1+L12)</f>
        <v>0.05524565923645348</v>
      </c>
      <c r="M69" s="115"/>
      <c r="N69" s="12"/>
      <c r="O69" s="12"/>
      <c r="P69" s="12"/>
      <c r="Q69" s="12"/>
    </row>
    <row r="70" ht="11.55" customHeight="1">
      <c r="A70" s="118">
        <v>8</v>
      </c>
      <c r="B70" s="114"/>
      <c r="C70" s="114"/>
      <c r="D70" s="114"/>
      <c r="E70" s="114"/>
      <c r="F70" s="114"/>
      <c r="G70" s="114"/>
      <c r="H70" s="114"/>
      <c r="I70" s="114"/>
      <c r="J70" s="120">
        <f>(J13-0.045+0.5*K69+0.5*K70)/(1+J13)</f>
        <v>0.1524050087780412</v>
      </c>
      <c r="K70" s="121">
        <f>(K13-0.045+0.5*L69+0.5*L70)/(1+K13)</f>
        <v>0.08967198985918162</v>
      </c>
      <c r="L70" s="120">
        <f>(L13-0.045)/(1+L13)</f>
        <v>0.03847511624484145</v>
      </c>
      <c r="M70" s="116"/>
      <c r="N70" s="15"/>
      <c r="O70" s="15"/>
      <c r="P70" s="15"/>
      <c r="Q70" s="15"/>
    </row>
    <row r="71" ht="11.55" customHeight="1">
      <c r="A71" s="118">
        <v>7</v>
      </c>
      <c r="B71" s="114"/>
      <c r="C71" s="114"/>
      <c r="D71" s="114"/>
      <c r="E71" s="114"/>
      <c r="F71" s="114"/>
      <c r="G71" s="114"/>
      <c r="H71" s="114"/>
      <c r="I71" s="120">
        <f>(I14-0.045+0.5*J70+0.5*J71)/(1+I14)</f>
        <v>0.1665589805570311</v>
      </c>
      <c r="J71" s="120">
        <f>(J14-0.045+0.5*K70+0.5*K71)/(1+J14)</f>
        <v>0.1082988756930263</v>
      </c>
      <c r="K71" s="121">
        <f>(K14-0.045+0.5*L70+0.5*L71)/(1+K14)</f>
        <v>0.06053517091451056</v>
      </c>
      <c r="L71" s="120">
        <f>(L14-0.045)/(1+L14)</f>
        <v>0.02430438022389443</v>
      </c>
      <c r="M71" s="115"/>
      <c r="N71" s="12"/>
      <c r="O71" s="12"/>
      <c r="P71" s="12"/>
      <c r="Q71" s="12"/>
    </row>
    <row r="72" ht="11.55" customHeight="1">
      <c r="A72" s="118">
        <v>6</v>
      </c>
      <c r="B72" s="114"/>
      <c r="C72" s="114"/>
      <c r="D72" s="114"/>
      <c r="E72" s="114"/>
      <c r="F72" s="114"/>
      <c r="G72" s="114"/>
      <c r="H72" s="120">
        <f>(H15-0.045+0.5*I71+0.5*I72)/(1+H15)</f>
        <v>0.16919075674915</v>
      </c>
      <c r="I72" s="120">
        <f>(I15-0.045+0.5*J71+0.5*J72)/(1+I15)</f>
        <v>0.1146396075629969</v>
      </c>
      <c r="J72" s="120">
        <f>(J15-0.045+0.5*K71+0.5*K72)/(1+J15)</f>
        <v>0.06981804463621945</v>
      </c>
      <c r="K72" s="121">
        <f>(K15-0.045+0.5*L71+0.5*L72)/(1+K15)</f>
        <v>0.03562311828080491</v>
      </c>
      <c r="L72" s="120">
        <f>(L15-0.045)/(1+L15)</f>
        <v>0.01239567105927112</v>
      </c>
      <c r="M72" s="116"/>
      <c r="N72" s="15"/>
      <c r="O72" s="15"/>
      <c r="P72" s="15"/>
      <c r="Q72" s="15"/>
    </row>
    <row r="73" ht="11.55" customHeight="1">
      <c r="A73" s="118">
        <v>5</v>
      </c>
      <c r="B73" s="114"/>
      <c r="C73" s="114"/>
      <c r="D73" s="114"/>
      <c r="E73" s="114"/>
      <c r="F73" s="114"/>
      <c r="G73" s="120">
        <f>(G16-0.045+0.5*H72+0.5*H73)/(1+G16)</f>
        <v>0.1626273077938933</v>
      </c>
      <c r="H73" s="120">
        <f>(H16-0.045+0.5*I72+0.5*I73)/(1+H16)</f>
        <v>0.1112041493861509</v>
      </c>
      <c r="I73" s="120">
        <f>(I16-0.045+0.5*J72+0.5*J73)/(1+I16)</f>
        <v>0.06894137672581503</v>
      </c>
      <c r="J73" s="120">
        <f>(J16-0.045+0.5*K72+0.5*K73)/(1+J16)</f>
        <v>0.03660689172249666</v>
      </c>
      <c r="K73" s="121">
        <f>(K16-0.045+0.5*L72+0.5*L73)/(1+K16)</f>
        <v>0.01448236144639343</v>
      </c>
      <c r="L73" s="120">
        <f>(L16-0.045)/(1+L16)</f>
        <v>0.00243377758180186</v>
      </c>
      <c r="M73" s="115"/>
      <c r="N73" s="12"/>
      <c r="O73" s="12"/>
      <c r="P73" s="12"/>
      <c r="Q73" s="12"/>
    </row>
    <row r="74" ht="11.55" customHeight="1">
      <c r="A74" s="118">
        <v>4</v>
      </c>
      <c r="B74" s="114"/>
      <c r="C74" s="114"/>
      <c r="D74" s="114"/>
      <c r="E74" s="114"/>
      <c r="F74" s="120">
        <f>(F17-0.045+0.5*G73+0.5*G74)/(1+F17)</f>
        <v>0.148555036017392</v>
      </c>
      <c r="G74" s="120">
        <f>(G17-0.045+0.5*H73+0.5*H74)/(1+G17)</f>
        <v>0.09982270706419703</v>
      </c>
      <c r="H74" s="120">
        <f>(H17-0.045+0.5*I73+0.5*I74)/(1+H17)</f>
        <v>0.05982580302938528</v>
      </c>
      <c r="I74" s="120">
        <f>(I17-0.045+0.5*J73+0.5*J74)/(1+I17)</f>
        <v>0.02921299694839663</v>
      </c>
      <c r="J74" s="120">
        <f>(J17-0.045+0.5*K73+0.5*K74)/(1+J17)</f>
        <v>0.008204199764160106</v>
      </c>
      <c r="K74" s="121">
        <f>(K17-0.045+0.5*L73+0.5*L74)/(1+K17)</f>
        <v>-0.003345470762203743</v>
      </c>
      <c r="L74" s="120">
        <f>(L17-0.045)/(1+L17)</f>
        <v>-0.005867588134126392</v>
      </c>
      <c r="M74" s="116"/>
      <c r="N74" s="15"/>
      <c r="O74" s="15"/>
      <c r="P74" s="15"/>
      <c r="Q74" s="15"/>
    </row>
    <row r="75" ht="11.55" customHeight="1">
      <c r="A75" s="118">
        <v>3</v>
      </c>
      <c r="B75" s="114"/>
      <c r="C75" s="114"/>
      <c r="D75" s="114"/>
      <c r="E75" s="120">
        <f>(E18-0.045+0.5*F74+0.5*F75)/(1+E18)</f>
        <v>0.1282231198549316</v>
      </c>
      <c r="F75" s="120">
        <f>(F18-0.045+0.5*G74+0.5*G75)/(1+F18)</f>
        <v>0.08185770094516259</v>
      </c>
      <c r="G75" s="120">
        <f>(G18-0.045+0.5*H74+0.5*H75)/(1+G18)</f>
        <v>0.04390842882234917</v>
      </c>
      <c r="H75" s="120">
        <f>(H18-0.045+0.5*I74+0.5*I75)/(1+H18)</f>
        <v>0.01491386623507932</v>
      </c>
      <c r="I75" s="120">
        <f>(I18-0.045+0.5*J74+0.5*J75)/(1+I18)</f>
        <v>-0.004968073528834894</v>
      </c>
      <c r="J75" s="120">
        <f>(J18-0.045+0.5*K74+0.5*K75)/(1+J18)</f>
        <v>-0.01590110333175587</v>
      </c>
      <c r="K75" s="121">
        <f>(K18-0.045+0.5*L74+0.5*L75)/(1+K18)</f>
        <v>-0.01830068969890566</v>
      </c>
      <c r="L75" s="120">
        <f>(L18-0.045)/(1+L18)</f>
        <v>-0.01276308393632712</v>
      </c>
      <c r="M75" s="115"/>
      <c r="N75" s="12"/>
      <c r="O75" s="12"/>
      <c r="P75" s="12"/>
      <c r="Q75" s="12"/>
    </row>
    <row r="76" ht="11.55" customHeight="1">
      <c r="A76" s="118">
        <v>2</v>
      </c>
      <c r="B76" s="114"/>
      <c r="C76" s="114"/>
      <c r="D76" s="120">
        <f>(D19-0.045+0.5*E75+0.5*E76)/(1+D19)</f>
        <v>0.1025781025984535</v>
      </c>
      <c r="E76" s="120">
        <f>(E19-0.045+0.5*F75+0.5*F76)/(1+E19)</f>
        <v>0.05834503575638823</v>
      </c>
      <c r="F76" s="120">
        <f>(F19-0.045+0.5*G75+0.5*G76)/(1+F19)</f>
        <v>0.02228614496148454</v>
      </c>
      <c r="G76" s="120">
        <f>(G19-0.045+0.5*H75+0.5*H76)/(1+G19)</f>
        <v>-0.005161873831705024</v>
      </c>
      <c r="H76" s="120">
        <f>(H19-0.045+0.5*I75+0.5*I76)/(1+H19)</f>
        <v>-0.02390193762731026</v>
      </c>
      <c r="I76" s="120">
        <f>(I19-0.045+0.5*J75+0.5*J76)/(1+I19)</f>
        <v>-0.03412143114033632</v>
      </c>
      <c r="J76" s="120">
        <f>(J19-0.045+0.5*K75+0.5*K76)/(1+J19)</f>
        <v>-0.03622900097767771</v>
      </c>
      <c r="K76" s="121">
        <f>(K19-0.045+0.5*L75+0.5*L76)/(1+K19)</f>
        <v>-0.0307913560139877</v>
      </c>
      <c r="L76" s="120">
        <f>(L19-0.045)/(1+L19)</f>
        <v>-0.01847556961717099</v>
      </c>
      <c r="M76" s="116"/>
      <c r="N76" s="15"/>
      <c r="O76" s="15"/>
      <c r="P76" s="15"/>
      <c r="Q76" s="15"/>
    </row>
    <row r="77" ht="11.55" customHeight="1">
      <c r="A77" s="118">
        <v>1</v>
      </c>
      <c r="B77" s="114"/>
      <c r="C77" s="120">
        <f>(C20-0.045+0.5*D76+0.5*D77)/(1+C20)</f>
        <v>0.07235441894861973</v>
      </c>
      <c r="D77" s="120">
        <f>(D20-0.045+0.5*E76+0.5*E77)/(1+D20)</f>
        <v>0.03008972138313411</v>
      </c>
      <c r="E77" s="120">
        <f>(E20-0.045+0.5*F76+0.5*F77)/(1+E20)</f>
        <v>-0.004186710573189752</v>
      </c>
      <c r="F77" s="120">
        <f>(F20-0.045+0.5*G76+0.5*G77)/(1+F20)</f>
        <v>-0.03013260201993527</v>
      </c>
      <c r="G77" s="120">
        <f>(G20-0.045+0.5*H76+0.5*H77)/(1+G20)</f>
        <v>-0.04770966356414413</v>
      </c>
      <c r="H77" s="120">
        <f>(H20-0.045+0.5*I76+0.5*I77)/(1+H20)</f>
        <v>-0.05713164363006586</v>
      </c>
      <c r="I77" s="120">
        <f>(I20-0.045+0.5*J76+0.5*J77)/(1+I20)</f>
        <v>-0.05880667918697835</v>
      </c>
      <c r="J77" s="120">
        <f>(J20-0.045+0.5*K76+0.5*K77)/(1+J20)</f>
        <v>-0.05328061823959777</v>
      </c>
      <c r="K77" s="121">
        <f>(K20-0.045+0.5*L76+0.5*L77)/(1+K20)</f>
        <v>-0.04118577446395703</v>
      </c>
      <c r="L77" s="120">
        <f>(L20-0.045)/(1+L20)</f>
        <v>-0.02319757620751385</v>
      </c>
      <c r="M77" s="115"/>
      <c r="N77" s="12"/>
      <c r="O77" s="12"/>
      <c r="P77" s="12"/>
      <c r="Q77" s="12"/>
    </row>
    <row r="78" ht="11.55" customHeight="1">
      <c r="A78" s="118">
        <v>0</v>
      </c>
      <c r="B78" s="120">
        <f>(B21-0.045+0.5*C77+0.5*C78)/(1+B21)</f>
        <v>0.03813614682406854</v>
      </c>
      <c r="C78" s="120">
        <f>(C21-0.045+0.5*D77+0.5*D78)/(1+C21)</f>
        <v>-0.002268510618075806</v>
      </c>
      <c r="D78" s="120">
        <f>(D21-0.045+0.5*E77+0.5*E78)/(1+D21)</f>
        <v>-0.03483090857491256</v>
      </c>
      <c r="E78" s="120">
        <f>(E21-0.045+0.5*F77+0.5*F78)/(1+E21)</f>
        <v>-0.0592964101712033</v>
      </c>
      <c r="F78" s="120">
        <f>(F21-0.045+0.5*G77+0.5*G78)/(1+F21)</f>
        <v>-0.07568292662395208</v>
      </c>
      <c r="G78" s="120">
        <f>(G21-0.045+0.5*H77+0.5*H78)/(1+G21)</f>
        <v>-0.08423174649955757</v>
      </c>
      <c r="H78" s="120">
        <f>(H21-0.045+0.5*I77+0.5*I78)/(1+H21)</f>
        <v>-0.08535464976810167</v>
      </c>
      <c r="I78" s="120">
        <f>(I21-0.045+0.5*J77+0.5*J78)/(1+I21)</f>
        <v>-0.07958281639196599</v>
      </c>
      <c r="J78" s="120">
        <f>(J21-0.045+0.5*K77+0.5*K78)/(1+J21)</f>
        <v>-0.06752112598168888</v>
      </c>
      <c r="K78" s="121">
        <f>(K21-0.045+0.5*L77+0.5*L78)/(1+K21)</f>
        <v>-0.04980976157116038</v>
      </c>
      <c r="L78" s="120">
        <f>(L21-0.045)/(1+L21)</f>
        <v>-0.02709372805329418</v>
      </c>
      <c r="M78" s="116"/>
      <c r="N78" s="15"/>
      <c r="O78" s="15"/>
      <c r="P78" s="15"/>
      <c r="Q78" s="15"/>
    </row>
    <row r="79" ht="11.55" customHeight="1">
      <c r="A79" s="122"/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"/>
      <c r="N79" s="12"/>
      <c r="O79" s="12"/>
      <c r="P79" s="12"/>
      <c r="Q79" s="12"/>
    </row>
    <row r="80" ht="22.55" customHeight="1">
      <c r="A80" t="s" s="123">
        <v>22</v>
      </c>
      <c r="B80" s="124"/>
      <c r="C80" s="124"/>
      <c r="D80" s="124"/>
      <c r="E80" s="124"/>
      <c r="F80" s="124"/>
      <c r="G80" s="124"/>
      <c r="H80" s="15"/>
      <c r="I80" s="15"/>
      <c r="J80" s="15"/>
      <c r="K80" s="15"/>
      <c r="L80" s="15"/>
      <c r="M80" s="15"/>
      <c r="N80" s="15"/>
      <c r="O80" s="15"/>
      <c r="P80" s="15"/>
      <c r="Q80" s="15"/>
    </row>
    <row r="81" ht="11.55" customHeight="1">
      <c r="A81" s="125"/>
      <c r="B81" s="126">
        <v>0</v>
      </c>
      <c r="C81" s="126">
        <v>1</v>
      </c>
      <c r="D81" s="126">
        <v>2</v>
      </c>
      <c r="E81" s="126">
        <v>3</v>
      </c>
      <c r="F81" s="126">
        <v>4</v>
      </c>
      <c r="G81" s="126">
        <v>5</v>
      </c>
      <c r="H81" s="56"/>
      <c r="I81" s="12"/>
      <c r="J81" s="12"/>
      <c r="K81" s="12"/>
      <c r="L81" s="12"/>
      <c r="M81" s="12"/>
      <c r="N81" s="12"/>
      <c r="O81" s="12"/>
      <c r="P81" s="12"/>
      <c r="Q81" s="12"/>
    </row>
    <row r="82" ht="11.55" customHeight="1">
      <c r="A82" s="126">
        <v>5</v>
      </c>
      <c r="B82" s="125"/>
      <c r="C82" s="125"/>
      <c r="D82" s="125"/>
      <c r="E82" s="125"/>
      <c r="F82" s="125"/>
      <c r="G82" s="127">
        <f>MAX(G73,0)</f>
        <v>0.1626273077938933</v>
      </c>
      <c r="H82" s="45"/>
      <c r="I82" s="15"/>
      <c r="J82" s="15"/>
      <c r="K82" s="15"/>
      <c r="L82" s="15"/>
      <c r="M82" s="15"/>
      <c r="N82" s="15"/>
      <c r="O82" s="15"/>
      <c r="P82" s="15"/>
      <c r="Q82" s="15"/>
    </row>
    <row r="83" ht="11.55" customHeight="1">
      <c r="A83" s="126">
        <v>4</v>
      </c>
      <c r="B83" s="125"/>
      <c r="C83" s="125"/>
      <c r="D83" s="125"/>
      <c r="E83" s="125"/>
      <c r="F83" s="128">
        <f>(0.5*G82+0.5*G83)/(1+G16)</f>
        <v>0.1214455442551288</v>
      </c>
      <c r="G83" s="127">
        <f>MAX(G74,0)</f>
        <v>0.09982270706419703</v>
      </c>
      <c r="H83" s="56"/>
      <c r="I83" s="12"/>
      <c r="J83" s="12"/>
      <c r="K83" s="12"/>
      <c r="L83" s="12"/>
      <c r="M83" s="12"/>
      <c r="N83" s="12"/>
      <c r="O83" s="12"/>
      <c r="P83" s="12"/>
      <c r="Q83" s="12"/>
    </row>
    <row r="84" ht="11.55" customHeight="1">
      <c r="A84" s="126">
        <v>3</v>
      </c>
      <c r="B84" s="125"/>
      <c r="C84" s="125"/>
      <c r="D84" s="125"/>
      <c r="E84" s="128">
        <f>(0.5*F83+0.5*F84)/(1+F17)</f>
        <v>0.08799295312848381</v>
      </c>
      <c r="F84" s="128">
        <f>(0.5*G83+0.5*G84)/(1+G17)</f>
        <v>0.06742341026938012</v>
      </c>
      <c r="G84" s="127">
        <f>MAX(G75,0)</f>
        <v>0.04390842882234917</v>
      </c>
      <c r="H84" s="45"/>
      <c r="I84" s="15"/>
      <c r="J84" s="15"/>
      <c r="K84" s="15"/>
      <c r="L84" s="15"/>
      <c r="M84" s="15"/>
      <c r="N84" s="15"/>
      <c r="O84" s="15"/>
      <c r="P84" s="15"/>
      <c r="Q84" s="15"/>
    </row>
    <row r="85" ht="11.55" customHeight="1">
      <c r="A85" s="126">
        <v>2</v>
      </c>
      <c r="B85" s="125"/>
      <c r="C85" s="125"/>
      <c r="D85" s="128">
        <f>(0.5*E84+0.5*E85)/(1+E18)</f>
        <v>0.06076914082832073</v>
      </c>
      <c r="E85" s="128">
        <f>(0.5*F84+0.5*F85)/(1+F18)</f>
        <v>0.04163370117240716</v>
      </c>
      <c r="F85" s="128">
        <f>(0.5*G84+0.5*G85)/(1+G18)</f>
        <v>0.02083129313887686</v>
      </c>
      <c r="G85" s="127">
        <f>MAX(G76,0)</f>
        <v>0</v>
      </c>
      <c r="H85" s="56"/>
      <c r="I85" s="12"/>
      <c r="J85" s="12"/>
      <c r="K85" s="12"/>
      <c r="L85" s="12"/>
      <c r="M85" s="12"/>
      <c r="N85" s="12"/>
      <c r="O85" s="12"/>
      <c r="P85" s="12"/>
      <c r="Q85" s="12"/>
    </row>
    <row r="86" ht="11.55" customHeight="1">
      <c r="A86" s="126">
        <v>1</v>
      </c>
      <c r="B86" s="125"/>
      <c r="C86" s="128">
        <f>(0.5*D85+0.5*D86)/(1+D19)</f>
        <v>0.04017879337647107</v>
      </c>
      <c r="D86" s="128">
        <f>(0.5*E85+0.5*E86)/(1+E19)</f>
        <v>0.0244500799231744</v>
      </c>
      <c r="E86" s="128">
        <f>(0.5*F85+0.5*F86)/(1+F19)</f>
        <v>0.00992907237757535</v>
      </c>
      <c r="F86" s="128">
        <f>(0.5*G85+0.5*G86)/(1+G19)</f>
        <v>0</v>
      </c>
      <c r="G86" s="127">
        <f>MAX(G77,0)</f>
        <v>0</v>
      </c>
      <c r="H86" s="45"/>
      <c r="I86" s="15"/>
      <c r="J86" s="15"/>
      <c r="K86" s="15"/>
      <c r="L86" s="15"/>
      <c r="M86" s="15"/>
      <c r="N86" s="15"/>
      <c r="O86" s="15"/>
      <c r="P86" s="15"/>
      <c r="Q86" s="15"/>
    </row>
    <row r="87" ht="11.55" customHeight="1">
      <c r="A87" s="126">
        <v>0</v>
      </c>
      <c r="B87" s="128">
        <f>(0.5*C86+0.5*C87)/(1+C20)</f>
        <v>0.02563580631128996</v>
      </c>
      <c r="C87" s="128">
        <f>(0.5*D86+0.5*D87)/(1+D20)</f>
        <v>0.01391275794035075</v>
      </c>
      <c r="D87" s="128">
        <f>(0.5*E86+0.5*E87)/(1+E20)</f>
        <v>0.004752798993621823</v>
      </c>
      <c r="E87" s="128">
        <f>(0.5*F86+0.5*F87)/(1+F20)</f>
        <v>0</v>
      </c>
      <c r="F87" s="128">
        <f>(0.5*G86+0.5*G87)/(1+G20)</f>
        <v>0</v>
      </c>
      <c r="G87" s="127">
        <f>MAX(G78,0)</f>
        <v>0</v>
      </c>
      <c r="H87" s="56"/>
      <c r="I87" s="12"/>
      <c r="J87" s="12"/>
      <c r="K87" s="12"/>
      <c r="L87" s="12"/>
      <c r="M87" s="12"/>
      <c r="N87" s="12"/>
      <c r="O87" s="12"/>
      <c r="P87" s="12"/>
      <c r="Q87" s="12"/>
    </row>
    <row r="88" ht="11.55" customHeight="1">
      <c r="A88" s="89"/>
      <c r="B88" s="89"/>
      <c r="C88" s="89"/>
      <c r="D88" s="89"/>
      <c r="E88" s="89"/>
      <c r="F88" s="89"/>
      <c r="G88" s="129"/>
      <c r="H88" s="15"/>
      <c r="I88" s="15"/>
      <c r="J88" s="15"/>
      <c r="K88" s="15"/>
      <c r="L88" s="15"/>
      <c r="M88" s="15"/>
      <c r="N88" s="15"/>
      <c r="O88" s="15"/>
      <c r="P88" s="15"/>
      <c r="Q88" s="15"/>
    </row>
    <row r="89" ht="22.55" customHeight="1">
      <c r="A89" t="s" s="130">
        <v>23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12"/>
      <c r="N89" s="12"/>
      <c r="O89" s="12"/>
      <c r="P89" s="12"/>
      <c r="Q89" s="12"/>
    </row>
    <row r="90" ht="11.55" customHeight="1">
      <c r="A90" s="44"/>
      <c r="B90" s="51">
        <v>0</v>
      </c>
      <c r="C90" s="51">
        <v>1</v>
      </c>
      <c r="D90" s="51">
        <v>2</v>
      </c>
      <c r="E90" s="51">
        <v>3</v>
      </c>
      <c r="F90" s="51">
        <v>4</v>
      </c>
      <c r="G90" s="51">
        <v>5</v>
      </c>
      <c r="H90" s="51">
        <v>6</v>
      </c>
      <c r="I90" s="51">
        <v>7</v>
      </c>
      <c r="J90" s="51">
        <v>8</v>
      </c>
      <c r="K90" s="51">
        <v>9</v>
      </c>
      <c r="L90" s="51">
        <v>10</v>
      </c>
      <c r="M90" s="45"/>
      <c r="N90" s="15"/>
      <c r="O90" s="15"/>
      <c r="P90" s="15"/>
      <c r="Q90" s="15"/>
    </row>
    <row r="91" ht="11.55" customHeight="1">
      <c r="A91" s="55">
        <v>10</v>
      </c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131">
        <f>(L11-0.045)/(1+L11)</f>
        <v>0.07496511315427754</v>
      </c>
      <c r="M91" s="56"/>
      <c r="N91" s="12"/>
      <c r="O91" s="12"/>
      <c r="P91" s="12"/>
      <c r="Q91" s="12"/>
    </row>
    <row r="92" ht="11.55" customHeight="1">
      <c r="A92" s="51">
        <v>9</v>
      </c>
      <c r="B92" s="44"/>
      <c r="C92" s="44"/>
      <c r="D92" s="44"/>
      <c r="E92" s="44"/>
      <c r="F92" s="44"/>
      <c r="G92" s="44"/>
      <c r="H92" s="44"/>
      <c r="I92" s="44"/>
      <c r="J92" s="44"/>
      <c r="K92" s="132">
        <f>((K12-0.045)+0.5*(L91)+0.5*(L92))/(1+K12)</f>
        <v>0.1234485138373567</v>
      </c>
      <c r="L92" s="132">
        <f>(L12-0.045)/(1+L12)</f>
        <v>0.05524565923645348</v>
      </c>
      <c r="M92" s="45"/>
      <c r="N92" s="15"/>
      <c r="O92" s="15"/>
      <c r="P92" s="15"/>
      <c r="Q92" s="15"/>
    </row>
    <row r="93" ht="11.55" customHeight="1">
      <c r="A93" s="55">
        <v>8</v>
      </c>
      <c r="B93" s="53"/>
      <c r="C93" s="53"/>
      <c r="D93" s="53"/>
      <c r="E93" s="53"/>
      <c r="F93" s="53"/>
      <c r="G93" s="53"/>
      <c r="H93" s="53"/>
      <c r="I93" s="53"/>
      <c r="J93" s="131">
        <f>((J13-0.045)+0.5*(K92)+0.5*(K93))/(1+J13)</f>
        <v>0.1524050087780412</v>
      </c>
      <c r="K93" s="131">
        <f>((K13-0.045)+0.5*(L92)+0.5*(L93))/(1+K13)</f>
        <v>0.08967198985918162</v>
      </c>
      <c r="L93" s="131">
        <f>(L13-0.045)/(1+L13)</f>
        <v>0.03847511624484145</v>
      </c>
      <c r="M93" s="56"/>
      <c r="N93" s="12"/>
      <c r="O93" s="12"/>
      <c r="P93" s="12"/>
      <c r="Q93" s="12"/>
    </row>
    <row r="94" ht="11.55" customHeight="1">
      <c r="A94" s="51">
        <v>7</v>
      </c>
      <c r="B94" s="44"/>
      <c r="C94" s="44"/>
      <c r="D94" s="44"/>
      <c r="E94" s="44"/>
      <c r="F94" s="44"/>
      <c r="G94" s="44"/>
      <c r="H94" s="44"/>
      <c r="I94" s="132">
        <f>((I14-0.045)+0.5*(J93)+0.5*(J94))/(1+I14)</f>
        <v>0.1665589805570311</v>
      </c>
      <c r="J94" s="132">
        <f>((J14-0.045)+0.5*(K93)+0.5*(K94))/(1+J14)</f>
        <v>0.1082988756930263</v>
      </c>
      <c r="K94" s="132">
        <f>((K14-0.045)+0.5*(L93)+0.5*(L94))/(1+K14)</f>
        <v>0.06053517091451056</v>
      </c>
      <c r="L94" s="132">
        <f>(L14-0.045)/(1+L14)</f>
        <v>0.02430438022389443</v>
      </c>
      <c r="M94" s="45"/>
      <c r="N94" s="15"/>
      <c r="O94" s="15"/>
      <c r="P94" s="15"/>
      <c r="Q94" s="15"/>
    </row>
    <row r="95" ht="11.55" customHeight="1">
      <c r="A95" s="55">
        <v>6</v>
      </c>
      <c r="B95" s="53"/>
      <c r="C95" s="53"/>
      <c r="D95" s="53"/>
      <c r="E95" s="53"/>
      <c r="F95" s="53"/>
      <c r="G95" s="53"/>
      <c r="H95" s="131">
        <f>((H15-0.045)+0.5*(I94)+0.5*(I95))/(1+H15)</f>
        <v>0.16919075674915</v>
      </c>
      <c r="I95" s="131">
        <f>((I15-0.045)+0.5*(J94)+0.5*(J95))/(1+I15)</f>
        <v>0.1146396075629969</v>
      </c>
      <c r="J95" s="131">
        <f>((J15-0.045)+0.5*(K94)+0.5*(K95))/(1+J15)</f>
        <v>0.06981804463621945</v>
      </c>
      <c r="K95" s="131">
        <f>((K15-0.045)+0.5*(L94)+0.5*(L95))/(1+K15)</f>
        <v>0.03562311828080491</v>
      </c>
      <c r="L95" s="131">
        <f>(L15-0.045)/(1+L15)</f>
        <v>0.01239567105927112</v>
      </c>
      <c r="M95" s="56"/>
      <c r="N95" s="12"/>
      <c r="O95" s="12"/>
      <c r="P95" s="12"/>
      <c r="Q95" s="12"/>
    </row>
    <row r="96" ht="11.55" customHeight="1">
      <c r="A96" s="51">
        <v>5</v>
      </c>
      <c r="B96" s="44"/>
      <c r="C96" s="44"/>
      <c r="D96" s="44"/>
      <c r="E96" s="44"/>
      <c r="F96" s="44"/>
      <c r="G96" s="132">
        <f>((G16-0.045)+0.5*(H95)+0.5*(H96))/(1+G16)</f>
        <v>0.1626273077938933</v>
      </c>
      <c r="H96" s="132">
        <f>((H16-0.045)+0.5*(I95)+0.5*(I96))/(1+H16)</f>
        <v>0.1112041493861509</v>
      </c>
      <c r="I96" s="132">
        <f>((I16-0.045)+0.5*(J95)+0.5*(J96))/(1+I16)</f>
        <v>0.06894137672581503</v>
      </c>
      <c r="J96" s="132">
        <f>((J16-0.045)+0.5*(K95)+0.5*(K96))/(1+J16)</f>
        <v>0.03660689172249666</v>
      </c>
      <c r="K96" s="132">
        <f>((K16-0.045)+0.5*(L95)+0.5*(L96))/(1+K16)</f>
        <v>0.01448236144639343</v>
      </c>
      <c r="L96" s="132">
        <f>(L16-0.045)/(1+L16)</f>
        <v>0.00243377758180186</v>
      </c>
      <c r="M96" s="45"/>
      <c r="N96" s="15"/>
      <c r="O96" s="15"/>
      <c r="P96" s="15"/>
      <c r="Q96" s="15"/>
    </row>
    <row r="97" ht="11.55" customHeight="1">
      <c r="A97" s="55">
        <v>4</v>
      </c>
      <c r="B97" s="53"/>
      <c r="C97" s="53"/>
      <c r="D97" s="53"/>
      <c r="E97" s="53"/>
      <c r="F97" s="131">
        <f>((F17-0.045)+0.5*(G96)+0.5*(G97))/(1+F17)</f>
        <v>0.148555036017392</v>
      </c>
      <c r="G97" s="131">
        <f>((G17-0.045)+0.5*(H96)+0.5*(H97))/(1+G17)</f>
        <v>0.09982270706419703</v>
      </c>
      <c r="H97" s="131">
        <f>((H17-0.045)+0.5*(I96)+0.5*(I97))/(1+H17)</f>
        <v>0.05982580302938528</v>
      </c>
      <c r="I97" s="131">
        <f>((I17-0.045)+0.5*(J96)+0.5*(J97))/(1+I17)</f>
        <v>0.02921299694839663</v>
      </c>
      <c r="J97" s="131">
        <f>((J17-0.045)+0.5*(K96)+0.5*(K97))/(1+J17)</f>
        <v>0.008204199764160106</v>
      </c>
      <c r="K97" s="131">
        <f>((K17-0.045)+0.5*(L96)+0.5*(L97))/(1+K17)</f>
        <v>-0.003345470762203743</v>
      </c>
      <c r="L97" s="131">
        <f>(L17-0.045)/(1+L17)</f>
        <v>-0.005867588134126392</v>
      </c>
      <c r="M97" s="56"/>
      <c r="N97" s="12"/>
      <c r="O97" s="12"/>
      <c r="P97" s="12"/>
      <c r="Q97" s="12"/>
    </row>
    <row r="98" ht="11.55" customHeight="1">
      <c r="A98" s="51">
        <v>3</v>
      </c>
      <c r="B98" s="44"/>
      <c r="C98" s="44"/>
      <c r="D98" s="44"/>
      <c r="E98" s="132">
        <f>((E18-0.045)+0.5*(F97)+0.5*(F98))/(1+E18)</f>
        <v>0.1282231198549316</v>
      </c>
      <c r="F98" s="132">
        <f>((F18-0.045)+0.5*(G97)+0.5*(G98))/(1+F18)</f>
        <v>0.08185770094516259</v>
      </c>
      <c r="G98" s="132">
        <f>((G18-0.045)+0.5*(H97)+0.5*(H98))/(1+G18)</f>
        <v>0.04390842882234917</v>
      </c>
      <c r="H98" s="132">
        <f>((H18-0.045)+0.5*(I97)+0.5*(I98))/(1+H18)</f>
        <v>0.01491386623507932</v>
      </c>
      <c r="I98" s="132">
        <f>((I18-0.045)+0.5*(J97)+0.5*(J98))/(1+I18)</f>
        <v>-0.004968073528834894</v>
      </c>
      <c r="J98" s="132">
        <f>((J18-0.045)+0.5*(K97)+0.5*(K98))/(1+J18)</f>
        <v>-0.01590110333175587</v>
      </c>
      <c r="K98" s="132">
        <f>((K18-0.045)+0.5*(L97)+0.5*(L98))/(1+K18)</f>
        <v>-0.01830068969890566</v>
      </c>
      <c r="L98" s="132">
        <f>(L18-0.045)/(1+L18)</f>
        <v>-0.01276308393632712</v>
      </c>
      <c r="M98" s="45"/>
      <c r="N98" s="15"/>
      <c r="O98" s="15"/>
      <c r="P98" s="15"/>
      <c r="Q98" s="15"/>
    </row>
    <row r="99" ht="11.55" customHeight="1">
      <c r="A99" s="55">
        <v>2</v>
      </c>
      <c r="B99" s="53"/>
      <c r="C99" s="53"/>
      <c r="D99" s="131">
        <f>((D19-0.045)+0.5*(E98)+0.5*(E99))/(1+D19)</f>
        <v>0.1025781025984535</v>
      </c>
      <c r="E99" s="131">
        <f>((E19-0.045)+0.5*(F98)+0.5*(F99))/(1+E19)</f>
        <v>0.05834503575638823</v>
      </c>
      <c r="F99" s="131">
        <f>((F19-0.045)+0.5*(G98)+0.5*(G99))/(1+F19)</f>
        <v>0.02228614496148454</v>
      </c>
      <c r="G99" s="131">
        <f>((G19-0.045)+0.5*(H98)+0.5*(H99))/(1+G19)</f>
        <v>-0.005161873831705024</v>
      </c>
      <c r="H99" s="131">
        <f>((H19-0.045)+0.5*(I98)+0.5*(I99))/(1+H19)</f>
        <v>-0.02390193762731026</v>
      </c>
      <c r="I99" s="131">
        <f>((I19-0.045)+0.5*(J98)+0.5*(J99))/(1+I19)</f>
        <v>-0.03412143114033632</v>
      </c>
      <c r="J99" s="131">
        <f>((J19-0.045)+0.5*(K98)+0.5*(K99))/(1+J19)</f>
        <v>-0.03622900097767771</v>
      </c>
      <c r="K99" s="131">
        <f>((K19-0.045)+0.5*(L98)+0.5*(L99))/(1+K19)</f>
        <v>-0.0307913560139877</v>
      </c>
      <c r="L99" s="131">
        <f>(L19-0.045)/(1+L19)</f>
        <v>-0.01847556961717099</v>
      </c>
      <c r="M99" s="56"/>
      <c r="N99" s="12"/>
      <c r="O99" s="12"/>
      <c r="P99" s="12"/>
      <c r="Q99" s="12"/>
    </row>
    <row r="100" ht="11.55" customHeight="1">
      <c r="A100" s="51">
        <v>1</v>
      </c>
      <c r="B100" s="44"/>
      <c r="C100" s="132">
        <f>((C20-0.045)+0.5*(D99)+0.5*(D100))/(1+C20)</f>
        <v>0.07235441894861973</v>
      </c>
      <c r="D100" s="132">
        <f>((D20-0.045)+0.5*(E99)+0.5*(E100))/(1+D20)</f>
        <v>0.03008972138313411</v>
      </c>
      <c r="E100" s="132">
        <f>((E20-0.045)+0.5*(F99)+0.5*(F100))/(1+E20)</f>
        <v>-0.004186710573189752</v>
      </c>
      <c r="F100" s="132">
        <f>((F20-0.045)+0.5*(G99)+0.5*(G100))/(1+F20)</f>
        <v>-0.03013260201993527</v>
      </c>
      <c r="G100" s="132">
        <f>((G20-0.045)+0.5*(H99)+0.5*(H100))/(1+G20)</f>
        <v>-0.04770966356414413</v>
      </c>
      <c r="H100" s="132">
        <f>((H20-0.045)+0.5*(I99)+0.5*(I100))/(1+H20)</f>
        <v>-0.05713164363006586</v>
      </c>
      <c r="I100" s="132">
        <f>((I20-0.045)+0.5*(J99)+0.5*(J100))/(1+I20)</f>
        <v>-0.05880667918697835</v>
      </c>
      <c r="J100" s="132">
        <f>((J20-0.045)+0.5*(K99)+0.5*(K100))/(1+J20)</f>
        <v>-0.05328061823959777</v>
      </c>
      <c r="K100" s="132">
        <f>((K20-0.045)+0.5*(L99)+0.5*(L100))/(1+K20)</f>
        <v>-0.04118577446395703</v>
      </c>
      <c r="L100" s="132">
        <f>(L20-0.045)/(1+L20)</f>
        <v>-0.02319757620751385</v>
      </c>
      <c r="M100" s="45"/>
      <c r="N100" s="15"/>
      <c r="O100" s="15"/>
      <c r="P100" s="15"/>
      <c r="Q100" s="15"/>
    </row>
    <row r="101" ht="11.55" customHeight="1">
      <c r="A101" s="55">
        <v>0</v>
      </c>
      <c r="B101" s="133">
        <f>(0.5*(C100)+0.5*(C101))*1000000/(1+B21)</f>
        <v>33374.242062163772</v>
      </c>
      <c r="C101" s="131">
        <f>((C21-0.045)+0.5*(D100)+0.5*(D101))/(1+C21)</f>
        <v>-0.002268510618075806</v>
      </c>
      <c r="D101" s="131">
        <f>((D21-0.045)+0.5*(E100)+0.5*(E101))/(1+D21)</f>
        <v>-0.03483090857491256</v>
      </c>
      <c r="E101" s="131">
        <f>((E21-0.045)+0.5*(F100)+0.5*(F101))/(1+E21)</f>
        <v>-0.0592964101712033</v>
      </c>
      <c r="F101" s="131">
        <f>((F21-0.045)+0.5*(G100)+0.5*(G101))/(1+F21)</f>
        <v>-0.07568292662395208</v>
      </c>
      <c r="G101" s="131">
        <f>((G21-0.045)+0.5*(H100)+0.5*(H101))/(1+G21)</f>
        <v>-0.08423174649955757</v>
      </c>
      <c r="H101" s="131">
        <f>((H21-0.045)+0.5*(I100)+0.5*(I101))/(1+H21)</f>
        <v>-0.08535464976810167</v>
      </c>
      <c r="I101" s="131">
        <f>((I21-0.045)+0.5*(J100)+0.5*(J101))/(1+I21)</f>
        <v>-0.07958281639196599</v>
      </c>
      <c r="J101" s="131">
        <f>((J21-0.045)+0.5*(K100)+0.5*(K101))/(1+J21)</f>
        <v>-0.06752112598168888</v>
      </c>
      <c r="K101" s="131">
        <f>((K21-0.045)+0.5*(L100)+0.5*(L101))/(1+K21)</f>
        <v>-0.04980976157116038</v>
      </c>
      <c r="L101" s="131">
        <f>(L21-0.045)/(1+L21)</f>
        <v>-0.02709372805329418</v>
      </c>
      <c r="M101" s="56"/>
      <c r="N101" s="12"/>
      <c r="O101" s="12"/>
      <c r="P101" s="12"/>
      <c r="Q101" s="12"/>
    </row>
    <row r="102" ht="11.55" customHeight="1">
      <c r="A102" s="89"/>
      <c r="B102" t="s" s="134">
        <v>24</v>
      </c>
      <c r="C102" s="89"/>
      <c r="D102" s="89"/>
      <c r="E102" s="89"/>
      <c r="F102" s="89"/>
      <c r="G102" s="89"/>
      <c r="H102" s="89"/>
      <c r="I102" s="89"/>
      <c r="J102" s="89"/>
      <c r="K102" s="135"/>
      <c r="L102" s="89"/>
      <c r="M102" s="15"/>
      <c r="N102" s="15"/>
      <c r="O102" s="15"/>
      <c r="P102" s="15"/>
      <c r="Q102" s="15"/>
    </row>
    <row r="103" ht="11.5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ht="11.5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ht="11.5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ht="11.55" customHeight="1">
      <c r="A106" t="s" s="123">
        <v>25</v>
      </c>
      <c r="B106" s="124"/>
      <c r="C106" s="124"/>
      <c r="D106" s="124"/>
      <c r="E106" s="124"/>
      <c r="F106" s="124"/>
      <c r="G106" s="124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ht="11.55" customHeight="1">
      <c r="A107" s="53"/>
      <c r="B107" s="55">
        <v>0</v>
      </c>
      <c r="C107" s="55">
        <v>1</v>
      </c>
      <c r="D107" s="55">
        <v>2</v>
      </c>
      <c r="E107" s="55">
        <v>3</v>
      </c>
      <c r="F107" s="55">
        <v>4</v>
      </c>
      <c r="G107" s="55">
        <v>5</v>
      </c>
      <c r="H107" s="56"/>
      <c r="I107" s="12"/>
      <c r="J107" s="12"/>
      <c r="K107" s="12"/>
      <c r="L107" s="12"/>
      <c r="M107" s="12"/>
      <c r="N107" s="12"/>
      <c r="O107" s="12"/>
      <c r="P107" s="12"/>
      <c r="Q107" s="12"/>
    </row>
    <row r="108" ht="11.55" customHeight="1">
      <c r="A108" s="51">
        <v>5</v>
      </c>
      <c r="B108" s="44"/>
      <c r="C108" s="44"/>
      <c r="D108" s="44"/>
      <c r="E108" s="44"/>
      <c r="F108" s="44"/>
      <c r="G108" s="132">
        <f>MAX(0,G73)</f>
        <v>0.1626273077938933</v>
      </c>
      <c r="H108" s="45"/>
      <c r="I108" s="15"/>
      <c r="J108" s="15"/>
      <c r="K108" s="15"/>
      <c r="L108" s="15"/>
      <c r="M108" s="15"/>
      <c r="N108" s="15"/>
      <c r="O108" s="15"/>
      <c r="P108" s="15"/>
      <c r="Q108" s="15"/>
    </row>
    <row r="109" ht="11.55" customHeight="1">
      <c r="A109" s="55">
        <v>4</v>
      </c>
      <c r="B109" s="53"/>
      <c r="C109" s="53"/>
      <c r="D109" s="53"/>
      <c r="E109" s="53"/>
      <c r="F109" s="131">
        <f>((0.5*G108)+(0.5*G109)/(1+F17))</f>
        <v>0.1278204755499379</v>
      </c>
      <c r="G109" s="55">
        <f>MAX(0,G74)</f>
        <v>0.09982270706419703</v>
      </c>
      <c r="H109" s="56"/>
      <c r="I109" s="12"/>
      <c r="J109" s="12"/>
      <c r="K109" s="12"/>
      <c r="L109" s="12"/>
      <c r="M109" s="12"/>
      <c r="N109" s="12"/>
      <c r="O109" s="12"/>
      <c r="P109" s="12"/>
      <c r="Q109" s="12"/>
    </row>
    <row r="110" ht="11.55" customHeight="1">
      <c r="A110" s="51">
        <v>3</v>
      </c>
      <c r="B110" s="44"/>
      <c r="C110" s="44"/>
      <c r="D110" s="44"/>
      <c r="E110" s="132">
        <f>((0.5*F109)+(0.5*F110)/(1+E18))</f>
        <v>0.09701929425515496</v>
      </c>
      <c r="F110" s="132">
        <f>((0.5*G109)+(0.5*G110)/(1+F18))</f>
        <v>0.07062492837788473</v>
      </c>
      <c r="G110" s="51">
        <f>MAX(0,G75)</f>
        <v>0.04390842882234917</v>
      </c>
      <c r="H110" s="45"/>
      <c r="I110" s="15"/>
      <c r="J110" s="15"/>
      <c r="K110" s="15"/>
      <c r="L110" s="15"/>
      <c r="M110" s="15"/>
      <c r="N110" s="15"/>
      <c r="O110" s="15"/>
      <c r="P110" s="15"/>
      <c r="Q110" s="15"/>
    </row>
    <row r="111" ht="11.55" customHeight="1">
      <c r="A111" s="55">
        <v>2</v>
      </c>
      <c r="B111" s="53"/>
      <c r="C111" s="53"/>
      <c r="D111" s="131">
        <f>((0.5*E110)+(0.5*E111)/(1+D19))</f>
        <v>0.07006680521154504</v>
      </c>
      <c r="E111" s="131">
        <f>((0.5*F110)+(0.5*F111)/(1+E19))</f>
        <v>0.04572273229609519</v>
      </c>
      <c r="F111" s="131">
        <f>((0.5*G110)+(0.5*G111)/(1+F19))</f>
        <v>0.02195421441117458</v>
      </c>
      <c r="G111" s="55">
        <f>MAX(0,G76)</f>
        <v>0</v>
      </c>
      <c r="H111" s="56"/>
      <c r="I111" s="12"/>
      <c r="J111" s="12"/>
      <c r="K111" s="12"/>
      <c r="L111" s="12"/>
      <c r="M111" s="12"/>
      <c r="N111" s="12"/>
      <c r="O111" s="12"/>
      <c r="P111" s="12"/>
      <c r="Q111" s="12"/>
    </row>
    <row r="112" ht="11.55" customHeight="1">
      <c r="A112" s="51">
        <v>1</v>
      </c>
      <c r="B112" s="44"/>
      <c r="C112" s="132">
        <f>((0.5*D111)+(0.5*D112)/(1+C20))</f>
        <v>0.04834669662534383</v>
      </c>
      <c r="D112" s="132">
        <f>((0.5*E111)+(0.5*E112)/(1+D20))</f>
        <v>0.02809105038129547</v>
      </c>
      <c r="E112" s="132">
        <f>((0.5*F111)+(0.5*F112)/(1+E20))</f>
        <v>0.01097710720558729</v>
      </c>
      <c r="F112" s="132">
        <f>((0.5*G111)+(0.5*G112)/(1+F20))</f>
        <v>0</v>
      </c>
      <c r="G112" s="51">
        <f>MAX(0,G77)</f>
        <v>0</v>
      </c>
      <c r="H112" s="45"/>
      <c r="I112" s="15"/>
      <c r="J112" s="15"/>
      <c r="K112" s="15"/>
      <c r="L112" s="15"/>
      <c r="M112" s="15"/>
      <c r="N112" s="15"/>
      <c r="O112" s="15"/>
      <c r="P112" s="15"/>
      <c r="Q112" s="15"/>
    </row>
    <row r="113" ht="11.55" customHeight="1">
      <c r="A113" s="55">
        <v>0</v>
      </c>
      <c r="B113" s="133">
        <f>((0.5*C112)+(0.5*C113)*1000000/(1+B21))</f>
        <v>7938.894360463238</v>
      </c>
      <c r="C113" s="131">
        <f>((0.5*D112)+(0.5*D113)/(1+C21))</f>
        <v>0.01667162739294134</v>
      </c>
      <c r="D113" s="131">
        <f>((0.5*E112)+(0.5*E113)/(1+D21))</f>
        <v>0.005488553602793646</v>
      </c>
      <c r="E113" s="131">
        <f>((0.5*F112)+(0.5*F113)/(1+E21))</f>
        <v>0</v>
      </c>
      <c r="F113" s="131">
        <f>((0.5*G112)+(0.5*G113)/(1+F21))</f>
        <v>0</v>
      </c>
      <c r="G113" s="55">
        <f>MAX(0,G78)</f>
        <v>0</v>
      </c>
      <c r="H113" s="56"/>
      <c r="I113" s="12"/>
      <c r="J113" s="12"/>
      <c r="K113" s="12"/>
      <c r="L113" s="12"/>
      <c r="M113" s="12"/>
      <c r="N113" s="12"/>
      <c r="O113" s="12"/>
      <c r="P113" s="12"/>
      <c r="Q113" s="12"/>
    </row>
    <row r="114" ht="11.55" customHeight="1">
      <c r="A114" s="44"/>
      <c r="B114" t="s" s="136">
        <v>26</v>
      </c>
      <c r="C114" s="132"/>
      <c r="D114" s="132"/>
      <c r="E114" s="132"/>
      <c r="F114" s="132"/>
      <c r="G114" s="44"/>
      <c r="H114" s="45"/>
      <c r="I114" s="15"/>
      <c r="J114" s="15"/>
      <c r="K114" s="15"/>
      <c r="L114" s="15"/>
      <c r="M114" s="15"/>
      <c r="N114" s="15"/>
      <c r="O114" s="15"/>
      <c r="P114" s="15"/>
      <c r="Q114" s="15"/>
    </row>
  </sheetData>
  <mergeCells count="8">
    <mergeCell ref="A65:B65"/>
    <mergeCell ref="A61:B61"/>
    <mergeCell ref="L40:M40"/>
    <mergeCell ref="F40:G40"/>
    <mergeCell ref="B40:C40"/>
    <mergeCell ref="A24:C24"/>
    <mergeCell ref="A9:B9"/>
    <mergeCell ref="A1:B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Q51"/>
  <sheetViews>
    <sheetView workbookViewId="0" showGridLines="0" defaultGridColor="1"/>
  </sheetViews>
  <sheetFormatPr defaultColWidth="8.8" defaultRowHeight="12.75" customHeight="1" outlineLevelRow="0" outlineLevelCol="0"/>
  <cols>
    <col min="1" max="1" width="11.4219" style="137" customWidth="1"/>
    <col min="2" max="2" width="15.8125" style="137" customWidth="1"/>
    <col min="3" max="3" width="8.8125" style="137" customWidth="1"/>
    <col min="4" max="4" width="10.8125" style="137" customWidth="1"/>
    <col min="5" max="6" width="8.8125" style="137" customWidth="1"/>
    <col min="7" max="7" width="9.8125" style="137" customWidth="1"/>
    <col min="8" max="9" width="8.8125" style="137" customWidth="1"/>
    <col min="10" max="10" width="11.6016" style="137" customWidth="1"/>
    <col min="11" max="11" width="16" style="137" customWidth="1"/>
    <col min="12" max="12" width="14" style="137" customWidth="1"/>
    <col min="13" max="13" width="13.8125" style="137" customWidth="1"/>
    <col min="14" max="14" width="8.8125" style="137" customWidth="1"/>
    <col min="15" max="15" width="11.2109" style="137" customWidth="1"/>
    <col min="16" max="17" width="8.8125" style="137" customWidth="1"/>
    <col min="18" max="256" width="8.8125" style="137" customWidth="1"/>
  </cols>
  <sheetData>
    <row r="1" ht="13.5" customHeight="1">
      <c r="A1" t="s" s="138">
        <v>0</v>
      </c>
      <c r="B1" s="139"/>
      <c r="C1" s="140"/>
      <c r="D1" s="141"/>
      <c r="E1" s="142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3"/>
    </row>
    <row r="2" ht="14.05" customHeight="1">
      <c r="A2" t="s" s="144">
        <v>1</v>
      </c>
      <c r="B2" s="145">
        <v>0.06</v>
      </c>
      <c r="C2" s="146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8"/>
    </row>
    <row r="3" ht="13.55" customHeight="1">
      <c r="A3" t="s" s="149">
        <v>2</v>
      </c>
      <c r="B3" s="150">
        <v>1.25</v>
      </c>
      <c r="C3" s="146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8"/>
    </row>
    <row r="4" ht="13.55" customHeight="1">
      <c r="A4" t="s" s="149">
        <v>3</v>
      </c>
      <c r="B4" s="151">
        <v>0.9</v>
      </c>
      <c r="C4" s="146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8"/>
    </row>
    <row r="5" ht="13.55" customHeight="1">
      <c r="A5" t="s" s="149">
        <v>4</v>
      </c>
      <c r="B5" s="150">
        <v>0.5</v>
      </c>
      <c r="C5" s="146"/>
      <c r="D5" s="147"/>
      <c r="E5" s="147"/>
      <c r="F5" s="152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8"/>
    </row>
    <row r="6" ht="13.5" customHeight="1">
      <c r="A6" t="s" s="153">
        <v>5</v>
      </c>
      <c r="B6" s="154">
        <f>1-B5</f>
        <v>0.5</v>
      </c>
      <c r="C6" s="146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8"/>
    </row>
    <row r="7" ht="14.05" customHeight="1">
      <c r="A7" s="155"/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47"/>
      <c r="M7" s="147"/>
      <c r="N7" s="147"/>
      <c r="O7" s="147"/>
      <c r="P7" s="147"/>
      <c r="Q7" s="148"/>
    </row>
    <row r="8" ht="13.5" customHeight="1">
      <c r="A8" s="158"/>
      <c r="B8" s="159"/>
      <c r="C8" s="159"/>
      <c r="D8" s="159"/>
      <c r="E8" s="159"/>
      <c r="F8" s="159"/>
      <c r="G8" s="159"/>
      <c r="H8" s="160"/>
      <c r="I8" s="147"/>
      <c r="J8" s="160"/>
      <c r="K8" s="160"/>
      <c r="L8" s="160"/>
      <c r="M8" s="160"/>
      <c r="N8" s="160"/>
      <c r="O8" s="160"/>
      <c r="P8" s="160"/>
      <c r="Q8" s="148"/>
    </row>
    <row r="9" ht="13.5" customHeight="1">
      <c r="A9" t="s" s="138">
        <v>6</v>
      </c>
      <c r="B9" s="161"/>
      <c r="C9" s="162"/>
      <c r="D9" s="163"/>
      <c r="E9" s="163"/>
      <c r="F9" s="163"/>
      <c r="G9" s="163"/>
      <c r="H9" s="164"/>
      <c r="I9" s="165"/>
      <c r="J9" t="s" s="138">
        <v>27</v>
      </c>
      <c r="K9" s="166"/>
      <c r="L9" s="139"/>
      <c r="M9" s="167"/>
      <c r="N9" s="156"/>
      <c r="O9" s="156"/>
      <c r="P9" s="164"/>
      <c r="Q9" s="168"/>
    </row>
    <row r="10" ht="14.05" customHeight="1">
      <c r="A10" s="162"/>
      <c r="B10" s="169">
        <v>0</v>
      </c>
      <c r="C10" s="170">
        <v>1</v>
      </c>
      <c r="D10" s="170">
        <v>2</v>
      </c>
      <c r="E10" s="170">
        <v>3</v>
      </c>
      <c r="F10" s="170">
        <v>4</v>
      </c>
      <c r="G10" s="170">
        <v>5</v>
      </c>
      <c r="H10" s="171"/>
      <c r="I10" s="165"/>
      <c r="J10" s="167"/>
      <c r="K10" s="172">
        <v>0</v>
      </c>
      <c r="L10" s="172">
        <v>1</v>
      </c>
      <c r="M10" s="173">
        <v>2</v>
      </c>
      <c r="N10" s="173">
        <v>3</v>
      </c>
      <c r="O10" s="173">
        <v>4</v>
      </c>
      <c r="P10" s="171"/>
      <c r="Q10" s="168"/>
    </row>
    <row r="11" ht="13.55" customHeight="1">
      <c r="A11" s="174">
        <v>5</v>
      </c>
      <c r="B11" s="175"/>
      <c r="C11" t="s" s="176">
        <f>IF($A11&lt;C$10,$B$4*OFFSET(C11,0,-1),IF($A11=C$10,$B$3*OFFSET(C11,1,-1),""))</f>
      </c>
      <c r="D11" t="s" s="176">
        <f>IF($A11&lt;D$10,$B$4*OFFSET(D11,0,-1),IF($A11=D$10,$B$3*OFFSET(D11,1,-1),""))</f>
      </c>
      <c r="E11" t="s" s="176">
        <f>IF($A11&lt;E$10,$B$4*OFFSET(E11,0,-1),IF($A11=E$10,$B$3*OFFSET(E11,1,-1),""))</f>
      </c>
      <c r="F11" t="s" s="176">
        <f>IF($A11&lt;F$10,$B$4*OFFSET(F11,0,-1),IF($A11=F$10,$B$3*OFFSET(F11,1,-1),""))</f>
      </c>
      <c r="G11" s="157">
        <f>IF($A11&lt;G$10,$B$4*OFFSET(G11,0,-1),IF($A11=G$10,$B$3*OFFSET(G11,1,-1),""))</f>
        <v>0.183105468750</v>
      </c>
      <c r="H11" s="177"/>
      <c r="I11" s="178"/>
      <c r="J11" s="179">
        <v>5</v>
      </c>
      <c r="K11" t="s" s="176">
        <f>IF($J11&lt;=K$10,($B$5*L10+$B$6*L11)/(1+B11),"")</f>
      </c>
      <c r="L11" t="s" s="176">
        <f>IF($J11&lt;=L$10,($B$5*M10+$B$6*M11)/(1+C11),"")</f>
      </c>
      <c r="M11" t="s" s="176">
        <f>IF($J11&lt;=M$10,($B$5*N10+$B$6*N11)/(1+D11),"")</f>
      </c>
      <c r="N11" t="s" s="176">
        <f>IF($J11&lt;=N$10,($B$5*O10+$B$6*O11)/(1+E11),"")</f>
      </c>
      <c r="O11" s="180"/>
      <c r="P11" s="181"/>
      <c r="Q11" s="168"/>
    </row>
    <row r="12" ht="13.55" customHeight="1">
      <c r="A12" s="174">
        <v>4</v>
      </c>
      <c r="B12" s="157"/>
      <c r="C12" t="s" s="176">
        <f>IF($A12&lt;C$10,$B$4*OFFSET(C12,0,-1),IF($A12=C$10,$B$3*OFFSET(C12,1,-1),""))</f>
      </c>
      <c r="D12" t="s" s="176">
        <f>IF($A12&lt;D$10,$B$4*OFFSET(D12,0,-1),IF($A12=D$10,$B$3*OFFSET(D12,1,-1),""))</f>
      </c>
      <c r="E12" t="s" s="176">
        <f>IF($A12&lt;E$10,$B$4*OFFSET(E12,0,-1),IF($A12=E$10,$B$3*OFFSET(E12,1,-1),""))</f>
      </c>
      <c r="F12" s="157">
        <f>IF($A12&lt;F$10,$B$4*OFFSET(F12,0,-1),IF($A12=F$10,$B$3*OFFSET(F12,1,-1),""))</f>
        <v>0.146484375</v>
      </c>
      <c r="G12" s="157">
        <f>IF($A12&lt;G$10,$B$4*OFFSET(G12,0,-1),IF($A12=G$10,$B$3*OFFSET(G12,1,-1),""))</f>
        <v>0.1318359375</v>
      </c>
      <c r="H12" s="177"/>
      <c r="I12" s="178"/>
      <c r="J12" s="179">
        <v>4</v>
      </c>
      <c r="K12" t="s" s="176">
        <f>IF($J12&lt;=K$10,($B$5*L11+$B$6*L12)/(1+B12),"")</f>
      </c>
      <c r="L12" t="s" s="176">
        <f>IF($J12&lt;=L$10,($B$5*M11+$B$6*M12)/(1+C12),"")</f>
      </c>
      <c r="M12" t="s" s="176">
        <f>IF($J12&lt;=M$10,($B$5*N11+$B$6*N12)/(1+D12),"")</f>
      </c>
      <c r="N12" t="s" s="176">
        <f>IF($J12&lt;=N$10,($B$5*O11+$B$6*O12)/(1+E12),"")</f>
      </c>
      <c r="O12" s="180">
        <v>100</v>
      </c>
      <c r="P12" s="181"/>
      <c r="Q12" s="168"/>
    </row>
    <row r="13" ht="13.55" customHeight="1">
      <c r="A13" s="174">
        <v>3</v>
      </c>
      <c r="B13" s="157"/>
      <c r="C13" t="s" s="176">
        <f>IF($A13&lt;C$10,$B$4*OFFSET(C13,0,-1),IF($A13=C$10,$B$3*OFFSET(C13,1,-1),""))</f>
      </c>
      <c r="D13" t="s" s="176">
        <f>IF($A13&lt;D$10,$B$4*OFFSET(D13,0,-1),IF($A13=D$10,$B$3*OFFSET(D13,1,-1),""))</f>
      </c>
      <c r="E13" s="157">
        <f>IF($A13&lt;E$10,$B$4*OFFSET(E13,0,-1),IF($A13=E$10,$B$3*OFFSET(E13,1,-1),""))</f>
        <v>0.1171875</v>
      </c>
      <c r="F13" s="157">
        <f>IF($A13&lt;F$10,$B$4*OFFSET(F13,0,-1),IF($A13=F$10,$B$3*OFFSET(F13,1,-1),""))</f>
        <v>0.10546875</v>
      </c>
      <c r="G13" s="157">
        <f>IF($A13&lt;G$10,$B$4*OFFSET(G13,0,-1),IF($A13=G$10,$B$3*OFFSET(G13,1,-1),""))</f>
        <v>0.094921875</v>
      </c>
      <c r="H13" s="177"/>
      <c r="I13" s="178"/>
      <c r="J13" s="179">
        <v>3</v>
      </c>
      <c r="K13" t="s" s="176">
        <f>IF($J13&lt;=K$10,($B$5*L12+$B$6*L13)/(1+B13),"")</f>
      </c>
      <c r="L13" t="s" s="176">
        <f>IF($J13&lt;=L$10,($B$5*M12+$B$6*M13)/(1+C13),"")</f>
      </c>
      <c r="M13" t="s" s="176">
        <f>IF($J13&lt;=M$10,($B$5*N12+$B$6*N13)/(1+D13),"")</f>
      </c>
      <c r="N13" s="180">
        <f>IF($J13&lt;=N$10,($B$5*O12+$B$6*O13)/(1+E13),"")</f>
        <v>89.51048951048951</v>
      </c>
      <c r="O13" s="180">
        <v>100</v>
      </c>
      <c r="P13" s="181"/>
      <c r="Q13" s="168"/>
    </row>
    <row r="14" ht="13.55" customHeight="1">
      <c r="A14" s="174">
        <v>2</v>
      </c>
      <c r="B14" s="157"/>
      <c r="C14" t="s" s="176">
        <f>IF($A14&lt;C$10,$B$4*OFFSET(C14,0,-1),IF($A14=C$10,$B$3*OFFSET(C14,1,-1),""))</f>
      </c>
      <c r="D14" s="157">
        <f>IF($A14&lt;D$10,$B$4*OFFSET(D14,0,-1),IF($A14=D$10,$B$3*OFFSET(D14,1,-1),""))</f>
        <v>0.09375</v>
      </c>
      <c r="E14" s="157">
        <f>IF($A14&lt;E$10,$B$4*OFFSET(E14,0,-1),IF($A14=E$10,$B$3*OFFSET(E14,1,-1),""))</f>
        <v>0.08437500000000001</v>
      </c>
      <c r="F14" s="157">
        <f>IF($A14&lt;F$10,$B$4*OFFSET(F14,0,-1),IF($A14=F$10,$B$3*OFFSET(F14,1,-1),""))</f>
        <v>0.0759375</v>
      </c>
      <c r="G14" s="157">
        <f>IF($A14&lt;G$10,$B$4*OFFSET(G14,0,-1),IF($A14=G$10,$B$3*OFFSET(G14,1,-1),""))</f>
        <v>0.06834375000000001</v>
      </c>
      <c r="H14" s="177"/>
      <c r="I14" s="178"/>
      <c r="J14" s="179">
        <v>2</v>
      </c>
      <c r="K14" t="s" s="176">
        <f>IF($J14&lt;=K$10,($B$5*L13+$B$6*L14)/(1+B14),"")</f>
      </c>
      <c r="L14" t="s" s="176">
        <f>IF($J14&lt;=L$10,($B$5*M13+$B$6*M14)/(1+C14),"")</f>
      </c>
      <c r="M14" s="180">
        <f>IF($J14&lt;=M$10,($B$5*N13+$B$6*N14)/(1+D14),"")</f>
        <v>83.07634728384008</v>
      </c>
      <c r="N14" s="180">
        <f>IF($J14&lt;=N$10,($B$5*O13+$B$6*O14)/(1+E14),"")</f>
        <v>92.21902017291066</v>
      </c>
      <c r="O14" s="180">
        <v>100</v>
      </c>
      <c r="P14" s="181"/>
      <c r="Q14" s="168"/>
    </row>
    <row r="15" ht="13.55" customHeight="1">
      <c r="A15" s="174">
        <v>1</v>
      </c>
      <c r="B15" s="157"/>
      <c r="C15" s="157">
        <f>IF($A15&lt;C$10,$B$4*OFFSET(C15,0,-1),IF($A15=C$10,$B$3*OFFSET(C15,1,-1),""))</f>
        <v>0.075</v>
      </c>
      <c r="D15" s="157">
        <f>IF($A15&lt;D$10,$B$4*OFFSET(D15,0,-1),IF($A15=D$10,$B$3*OFFSET(D15,1,-1),""))</f>
        <v>0.0675</v>
      </c>
      <c r="E15" s="157">
        <f>IF($A15&lt;E$10,$B$4*OFFSET(E15,0,-1),IF($A15=E$10,$B$3*OFFSET(E15,1,-1),""))</f>
        <v>0.06075000000000001</v>
      </c>
      <c r="F15" s="157">
        <f>IF($A15&lt;F$10,$B$4*OFFSET(F15,0,-1),IF($A15=F$10,$B$3*OFFSET(F15,1,-1),""))</f>
        <v>0.05467500000000001</v>
      </c>
      <c r="G15" s="157">
        <f>IF($A15&lt;G$10,$B$4*OFFSET(G15,0,-1),IF($A15=G$10,$B$3*OFFSET(G15,1,-1),""))</f>
        <v>0.04920750000000001</v>
      </c>
      <c r="H15" s="177"/>
      <c r="I15" s="178"/>
      <c r="J15" s="179">
        <v>1</v>
      </c>
      <c r="K15" t="s" s="176">
        <f>IF($J15&lt;=K$10,($B$5*L14+$B$6*L15)/(1+B15),"")</f>
      </c>
      <c r="L15" s="180">
        <f>IF($J15&lt;=L$10,($B$5*M14+$B$6*M15)/(1+C15),"")</f>
        <v>79.26800102992418</v>
      </c>
      <c r="M15" s="180">
        <f>IF($J15&lt;=M$10,($B$5*N14+$B$6*N15)/(1+D15),"")</f>
        <v>87.3498549304969</v>
      </c>
      <c r="N15" s="180">
        <f>IF($J15&lt;=N$10,($B$5*O14+$B$6*O15)/(1+E15),"")</f>
        <v>94.2729201037002</v>
      </c>
      <c r="O15" s="180">
        <v>100</v>
      </c>
      <c r="P15" s="181"/>
      <c r="Q15" s="168"/>
    </row>
    <row r="16" ht="13.55" customHeight="1">
      <c r="A16" s="174">
        <v>0</v>
      </c>
      <c r="B16" s="157">
        <f>$B$2</f>
        <v>0.06</v>
      </c>
      <c r="C16" s="175">
        <f>IF($A16&lt;C$10,$B$4*OFFSET(C16,0,-1),IF($A16=C$10,$B$3*OFFSET(C16,1,-1),""))</f>
        <v>0.054</v>
      </c>
      <c r="D16" s="157">
        <f>IF($A16&lt;D$10,$B$4*OFFSET(D16,0,-1),IF($A16=D$10,$B$3*OFFSET(D16,1,-1),""))</f>
        <v>0.0486</v>
      </c>
      <c r="E16" s="157">
        <f>IF($A16&lt;E$10,$B$4*OFFSET(E16,0,-1),IF($A16=E$10,$B$3*OFFSET(E16,1,-1),""))</f>
        <v>0.04374</v>
      </c>
      <c r="F16" s="157">
        <f>IF($A16&lt;F$10,$B$4*OFFSET(F16,0,-1),IF($A16=F$10,$B$3*OFFSET(F16,1,-1),""))</f>
        <v>0.03936600000000001</v>
      </c>
      <c r="G16" s="157">
        <f>IF($A16&lt;G$10,$B$4*OFFSET(G16,0,-1),IF($A16=G$10,$B$3*OFFSET(G16,1,-1),""))</f>
        <v>0.03542940000000001</v>
      </c>
      <c r="H16" s="177"/>
      <c r="I16" s="178"/>
      <c r="J16" s="179">
        <v>0</v>
      </c>
      <c r="K16" s="180">
        <f>IF($J16&lt;=K$10,($B$5*L15+$B$6*L16)/(1+B16),"")</f>
        <v>77.217740328716</v>
      </c>
      <c r="L16" s="180">
        <f>IF($J16&lt;=L$10,($B$5*M15+$B$6*M16)/(1+C16),"")</f>
        <v>84.43360846695377</v>
      </c>
      <c r="M16" s="180">
        <f>IF($J16&lt;=M$10,($B$5*N15+$B$6*N16)/(1+D16),"")</f>
        <v>90.63619171784164</v>
      </c>
      <c r="N16" s="182">
        <f>IF($J16&lt;=N$10,($B$5*O15+$B$6*O16)/(1+E16),"")</f>
        <v>95.80930116695728</v>
      </c>
      <c r="O16" s="180">
        <v>100</v>
      </c>
      <c r="P16" t="s" s="183">
        <v>7</v>
      </c>
      <c r="Q16" s="168"/>
    </row>
    <row r="17" ht="13.5" customHeight="1">
      <c r="A17" s="184"/>
      <c r="B17" s="160"/>
      <c r="C17" s="185"/>
      <c r="D17" s="185"/>
      <c r="E17" s="185"/>
      <c r="F17" s="185"/>
      <c r="G17" s="185"/>
      <c r="H17" s="186"/>
      <c r="I17" s="178"/>
      <c r="J17" s="184"/>
      <c r="K17" s="187"/>
      <c r="L17" s="187"/>
      <c r="M17" s="187"/>
      <c r="N17" s="187"/>
      <c r="O17" s="187"/>
      <c r="P17" s="188"/>
      <c r="Q17" s="168"/>
    </row>
    <row r="18" ht="14.05" customHeight="1">
      <c r="A18" s="189"/>
      <c r="B18" s="156"/>
      <c r="C18" s="156"/>
      <c r="D18" s="156"/>
      <c r="E18" s="156"/>
      <c r="F18" s="156"/>
      <c r="G18" s="156"/>
      <c r="H18" s="190"/>
      <c r="I18" s="157"/>
      <c r="J18" s="190"/>
      <c r="K18" s="190"/>
      <c r="L18" s="156"/>
      <c r="M18" s="156"/>
      <c r="N18" s="156"/>
      <c r="O18" s="156"/>
      <c r="P18" s="156"/>
      <c r="Q18" s="148"/>
    </row>
    <row r="19" ht="13.55" customHeight="1">
      <c r="A19" s="191"/>
      <c r="B19" s="180"/>
      <c r="C19" s="180"/>
      <c r="D19" s="182"/>
      <c r="E19" s="180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8"/>
    </row>
    <row r="20" ht="13.5" customHeight="1">
      <c r="A20" s="192"/>
      <c r="B20" s="193"/>
      <c r="C20" s="193"/>
      <c r="D20" s="194"/>
      <c r="E20" s="193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48"/>
    </row>
    <row r="21" ht="13.5" customHeight="1">
      <c r="A21" t="s" s="138">
        <v>28</v>
      </c>
      <c r="B21" s="166"/>
      <c r="C21" s="139"/>
      <c r="D21" s="195"/>
      <c r="E21" s="19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64"/>
      <c r="Q21" s="168"/>
    </row>
    <row r="22" ht="14.05" customHeight="1">
      <c r="A22" s="167"/>
      <c r="B22" s="196"/>
      <c r="C22" s="196"/>
      <c r="D22" s="182"/>
      <c r="E22" s="180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71"/>
      <c r="Q22" s="168"/>
    </row>
    <row r="23" ht="13.55" customHeight="1">
      <c r="A23" s="146"/>
      <c r="B23" s="173">
        <v>0</v>
      </c>
      <c r="C23" s="173">
        <v>1</v>
      </c>
      <c r="D23" s="173">
        <v>2</v>
      </c>
      <c r="E23" s="173">
        <v>3</v>
      </c>
      <c r="F23" s="173">
        <v>4</v>
      </c>
      <c r="G23" s="173">
        <v>5</v>
      </c>
      <c r="H23" s="173">
        <v>6</v>
      </c>
      <c r="I23" s="147"/>
      <c r="J23" s="147"/>
      <c r="K23" s="147"/>
      <c r="L23" s="147"/>
      <c r="M23" s="147"/>
      <c r="N23" s="147"/>
      <c r="O23" s="147"/>
      <c r="P23" s="171"/>
      <c r="Q23" s="168"/>
    </row>
    <row r="24" ht="13.55" customHeight="1">
      <c r="A24" s="179">
        <v>6</v>
      </c>
      <c r="B24" t="s" s="176">
        <f>IF($A24&lt;=B$23,100*$B$34+($B$5*C23+$B$6*C24)/(1+B10),"")</f>
      </c>
      <c r="C24" t="s" s="176">
        <f>IF($A24&lt;=C$23,100*$B$34+($B$5*D23+$B$6*D24)/(1+C10),"")</f>
      </c>
      <c r="D24" t="s" s="176">
        <f>IF($A24&lt;=D$23,100*$B$34+($B$5*E23+$B$6*E24)/(1+D10),"")</f>
      </c>
      <c r="E24" t="s" s="176">
        <f>IF($A24&lt;=E$23,100*$B$34+($B$5*F23+$B$6*F24)/(1+E10),"")</f>
      </c>
      <c r="F24" t="s" s="176">
        <f>IF($A24&lt;=F$23,100*$B$34+($B$5*G23+$B$6*G24)/(1+F10),"")</f>
      </c>
      <c r="G24" t="s" s="176">
        <f>IF($A24&lt;=G$23,100*$B$34+($B$5*H23+$B$6*H24)/(1+G10),"")</f>
      </c>
      <c r="H24" s="180">
        <v>110</v>
      </c>
      <c r="I24" s="147"/>
      <c r="J24" s="147"/>
      <c r="K24" s="147"/>
      <c r="L24" s="147"/>
      <c r="M24" s="147"/>
      <c r="N24" s="147"/>
      <c r="O24" s="147"/>
      <c r="P24" s="171"/>
      <c r="Q24" s="168"/>
    </row>
    <row r="25" ht="13.55" customHeight="1">
      <c r="A25" s="179">
        <v>5</v>
      </c>
      <c r="B25" t="s" s="176">
        <f>IF($A25&lt;=B$23,100*$B$34+($B$5*C24+$B$6*C25)/(1+B11),"")</f>
      </c>
      <c r="C25" t="s" s="176">
        <f>IF($A25&lt;=C$23,100*$B$34+($B$5*D24+$B$6*D25)/(1+C11),"")</f>
      </c>
      <c r="D25" t="s" s="176">
        <f>IF($A25&lt;=D$23,100*$B$34+($B$5*E24+$B$6*E25)/(1+D11),"")</f>
      </c>
      <c r="E25" t="s" s="176">
        <f>IF($A25&lt;=E$23,100*$B$34+($B$5*F24+$B$6*F25)/(1+E11),"")</f>
      </c>
      <c r="F25" t="s" s="176">
        <f>IF($A25&lt;=F$23,100*$B$34+($B$5*G24+$B$6*G25)/(1+F11),"")</f>
      </c>
      <c r="G25" s="180">
        <f>IF($A25&lt;=G$23,100*$B$34+($B$5*H24+$B$6*H25)/(1+G11),"")</f>
        <v>102.9756500206356</v>
      </c>
      <c r="H25" s="180">
        <v>110</v>
      </c>
      <c r="I25" s="147"/>
      <c r="J25" s="147"/>
      <c r="K25" s="147"/>
      <c r="L25" s="147"/>
      <c r="M25" s="147"/>
      <c r="N25" s="147"/>
      <c r="O25" s="147"/>
      <c r="P25" s="171"/>
      <c r="Q25" s="168"/>
    </row>
    <row r="26" ht="13.55" customHeight="1">
      <c r="A26" s="179">
        <v>4</v>
      </c>
      <c r="B26" t="s" s="176">
        <f>IF($A26&lt;=B$23,100*$B$34+($B$5*C25+$B$6*C26)/(1+B12),"")</f>
      </c>
      <c r="C26" t="s" s="176">
        <f>IF($A26&lt;=C$23,100*$B$34+($B$5*D25+$B$6*D26)/(1+C12),"")</f>
      </c>
      <c r="D26" t="s" s="176">
        <f>IF($A26&lt;=D$23,100*$B$34+($B$5*E25+$B$6*E26)/(1+D12),"")</f>
      </c>
      <c r="E26" t="s" s="176">
        <f>IF($A26&lt;=E$23,100*$B$34+($B$5*F25+$B$6*F26)/(1+E12),"")</f>
      </c>
      <c r="F26" s="180">
        <f>IF($A26&lt;=F$23,100*$B$34+($B$5*G25+$B$6*G26)/(1+F12),"")</f>
        <v>101.655361806237</v>
      </c>
      <c r="G26" s="180">
        <f>IF($A26&lt;=G$23,100*$B$34+($B$5*H25+$B$6*H26)/(1+G12),"")</f>
        <v>107.1872303710095</v>
      </c>
      <c r="H26" s="180">
        <v>110</v>
      </c>
      <c r="I26" s="147"/>
      <c r="J26" s="147"/>
      <c r="K26" s="147"/>
      <c r="L26" s="147"/>
      <c r="M26" s="147"/>
      <c r="N26" s="147"/>
      <c r="O26" s="147"/>
      <c r="P26" s="171"/>
      <c r="Q26" s="168"/>
    </row>
    <row r="27" ht="13.55" customHeight="1">
      <c r="A27" s="179">
        <v>3</v>
      </c>
      <c r="B27" t="s" s="176">
        <f>IF($A27&lt;=B$23,100*$B$34+($B$5*C26+$B$6*C27)/(1+B13),"")</f>
      </c>
      <c r="C27" t="s" s="176">
        <f>IF($A27&lt;=C$23,100*$B$34+($B$5*D26+$B$6*D27)/(1+C13),"")</f>
      </c>
      <c r="D27" t="s" s="176">
        <f>IF($A27&lt;=D$23,100*$B$34+($B$5*E26+$B$6*E27)/(1+D13),"")</f>
      </c>
      <c r="E27" s="180">
        <f>IF($A27&lt;=E$23,100*$B$34+($B$5*F26+$B$6*F27)/(1+E13),"")</f>
        <v>104.0299750936463</v>
      </c>
      <c r="F27" s="180">
        <f>IF($A27&lt;=F$23,100*$B$34+($B$5*G26+$B$6*G27)/(1+F13),"")</f>
        <v>108.4428637936288</v>
      </c>
      <c r="G27" s="180">
        <f>IF($A27&lt;=G$23,100*$B$34+($B$5*H26+$B$6*H27)/(1+G13),"")</f>
        <v>110.4637887977167</v>
      </c>
      <c r="H27" s="180">
        <v>110</v>
      </c>
      <c r="I27" s="147"/>
      <c r="J27" s="147"/>
      <c r="K27" s="147"/>
      <c r="L27" s="147"/>
      <c r="M27" s="147"/>
      <c r="N27" s="147"/>
      <c r="O27" s="147"/>
      <c r="P27" s="171"/>
      <c r="Q27" s="168"/>
    </row>
    <row r="28" ht="13.55" customHeight="1">
      <c r="A28" s="179">
        <v>2</v>
      </c>
      <c r="B28" t="s" s="176">
        <f>IF($A28&lt;=B$23,100*$B$34+($B$5*C27+$B$6*C28)/(1+B14),"")</f>
      </c>
      <c r="C28" t="s" s="176">
        <f>IF($A28&lt;=C$23,100*$B$34+($B$5*D27+$B$6*D28)/(1+C14),"")</f>
      </c>
      <c r="D28" s="180">
        <f>IF($A28&lt;=D$23,100*$B$34+($B$5*E27+$B$6*E28)/(1+D14),"")</f>
        <v>108.9798471142169</v>
      </c>
      <c r="E28" s="180">
        <f>IF($A28&lt;=E$23,100*$B$34+($B$5*F27+$B$6*F28)/(1+E14),"")</f>
        <v>112.4884404687031</v>
      </c>
      <c r="F28" s="180">
        <f>IF($A28&lt;=F$23,100*$B$34+($B$5*G27+$B$6*G28)/(1+F14),"")</f>
        <v>113.8289414728711</v>
      </c>
      <c r="G28" s="180">
        <f>IF($A28&lt;=G$23,100*$B$34+($B$5*H27+$B$6*H28)/(1+G14),"")</f>
        <v>112.9631146342177</v>
      </c>
      <c r="H28" s="180">
        <v>110</v>
      </c>
      <c r="I28" s="147"/>
      <c r="J28" s="147"/>
      <c r="K28" s="147"/>
      <c r="L28" s="147"/>
      <c r="M28" s="147"/>
      <c r="N28" s="147"/>
      <c r="O28" s="147"/>
      <c r="P28" s="171"/>
      <c r="Q28" s="168"/>
    </row>
    <row r="29" ht="13.55" customHeight="1">
      <c r="A29" s="179">
        <v>1</v>
      </c>
      <c r="B29" t="s" s="176">
        <f>IF($A29&lt;=B$23,100*$B$34+($B$5*C28+$B$6*C29)/(1+B15),"")</f>
      </c>
      <c r="C29" s="180">
        <f>IF($A29&lt;=C$23,100*$B$34+($B$5*D28+$B$6*D29)/(1+C15),"")</f>
        <v>115.829771306376</v>
      </c>
      <c r="D29" s="180">
        <f>IF($A29&lt;=D$23,100*$B$34+($B$5*E28+$B$6*E29)/(1+D15),"")</f>
        <v>118.5541611944916</v>
      </c>
      <c r="E29" s="180">
        <f>IF($A29&lt;=E$23,100*$B$34+($B$5*F28+$B$6*F29)/(1+E15),"")</f>
        <v>119.2746936815365</v>
      </c>
      <c r="F29" s="180">
        <f>IF($A29&lt;=F$23,100*$B$34+($B$5*G28+$B$6*G29)/(1+F15),"")</f>
        <v>117.9973211725086</v>
      </c>
      <c r="G29" s="180">
        <f>IF($A29&lt;=G$23,100*$B$34+($B$5*H28+$B$6*H29)/(1+G15),"")</f>
        <v>114.8410347810133</v>
      </c>
      <c r="H29" s="180">
        <v>110</v>
      </c>
      <c r="I29" s="147"/>
      <c r="J29" s="147"/>
      <c r="K29" s="147"/>
      <c r="L29" s="147"/>
      <c r="M29" s="147"/>
      <c r="N29" s="147"/>
      <c r="O29" s="147"/>
      <c r="P29" s="171"/>
      <c r="Q29" s="168"/>
    </row>
    <row r="30" ht="13.55" customHeight="1">
      <c r="A30" s="179">
        <v>0</v>
      </c>
      <c r="B30" s="180">
        <f>IF($A30&lt;=B$23,100*$B$34+($B$5*C29+$B$6*C30)/(1+B16),"")</f>
        <v>124.1371257273393</v>
      </c>
      <c r="C30" s="180">
        <f>IF($A30&lt;=C$23,100*$B$34+($B$5*D29+$B$6*D30)/(1+C16),"")</f>
        <v>126.1409352355834</v>
      </c>
      <c r="D30" s="180">
        <f>IF($A30&lt;=D$23,100*$B$34+($B$5*E29+$B$6*E30)/(1+D16),"")</f>
        <v>126.2709302821181</v>
      </c>
      <c r="E30" s="180">
        <f>IF($A30&lt;=E$23,100*$B$34+($B$5*F29+$B$6*F30)/(1+E16),"")</f>
        <v>124.5687013061217</v>
      </c>
      <c r="F30" s="180">
        <f>IF($A30&lt;=F$23,100*$B$34+($B$5*G29+$B$6*G30)/(1+F16),"")</f>
        <v>121.1625514299943</v>
      </c>
      <c r="G30" s="182">
        <f>IF($A30&lt;=G$23,100*$B$34+($B$5*H29+$B$6*H30)/(1+G16),"")</f>
        <v>116.2361180781616</v>
      </c>
      <c r="H30" s="180">
        <v>110</v>
      </c>
      <c r="I30" s="147"/>
      <c r="J30" s="147"/>
      <c r="K30" s="147"/>
      <c r="L30" s="147"/>
      <c r="M30" s="147"/>
      <c r="N30" s="147"/>
      <c r="O30" s="147"/>
      <c r="P30" s="171"/>
      <c r="Q30" s="168"/>
    </row>
    <row r="31" ht="13.55" customHeight="1">
      <c r="A31" s="146"/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71"/>
      <c r="Q31" s="168"/>
    </row>
    <row r="32" ht="13.5" customHeight="1">
      <c r="A32" s="184"/>
      <c r="B32" s="160"/>
      <c r="C32" s="147"/>
      <c r="D32" s="147"/>
      <c r="E32" s="147"/>
      <c r="F32" s="147"/>
      <c r="G32" s="147"/>
      <c r="H32" s="147"/>
      <c r="I32" s="147"/>
      <c r="J32" s="160"/>
      <c r="K32" s="160"/>
      <c r="L32" s="147"/>
      <c r="M32" s="147"/>
      <c r="N32" s="147"/>
      <c r="O32" s="147"/>
      <c r="P32" s="171"/>
      <c r="Q32" s="168"/>
    </row>
    <row r="33" ht="13.5" customHeight="1">
      <c r="A33" t="s" s="138">
        <v>10</v>
      </c>
      <c r="B33" s="139"/>
      <c r="C33" s="197"/>
      <c r="D33" s="147"/>
      <c r="E33" s="147"/>
      <c r="F33" s="147"/>
      <c r="G33" s="147"/>
      <c r="H33" s="147"/>
      <c r="I33" s="171"/>
      <c r="J33" t="s" s="138">
        <v>11</v>
      </c>
      <c r="K33" s="139"/>
      <c r="L33" s="197"/>
      <c r="M33" s="147"/>
      <c r="N33" s="147"/>
      <c r="O33" s="147"/>
      <c r="P33" s="171"/>
      <c r="Q33" s="168"/>
    </row>
    <row r="34" ht="14.05" customHeight="1">
      <c r="A34" t="s" s="198">
        <v>12</v>
      </c>
      <c r="B34" s="199">
        <v>0.1</v>
      </c>
      <c r="C34" s="146"/>
      <c r="D34" s="147"/>
      <c r="E34" s="147"/>
      <c r="F34" s="147"/>
      <c r="G34" s="147"/>
      <c r="H34" s="147"/>
      <c r="I34" s="171"/>
      <c r="J34" t="s" s="198">
        <v>13</v>
      </c>
      <c r="K34" s="199">
        <v>0.1</v>
      </c>
      <c r="L34" s="146"/>
      <c r="M34" s="147"/>
      <c r="N34" s="147"/>
      <c r="O34" s="147"/>
      <c r="P34" s="171"/>
      <c r="Q34" s="168"/>
    </row>
    <row r="35" ht="13.5" customHeight="1">
      <c r="A35" t="s" s="200">
        <v>14</v>
      </c>
      <c r="B35" s="201">
        <v>4</v>
      </c>
      <c r="C35" s="146"/>
      <c r="D35" s="147"/>
      <c r="E35" s="147"/>
      <c r="F35" s="147"/>
      <c r="G35" s="147"/>
      <c r="H35" s="147"/>
      <c r="I35" s="171"/>
      <c r="J35" t="s" s="200">
        <v>14</v>
      </c>
      <c r="K35" s="201">
        <v>4</v>
      </c>
      <c r="L35" s="146"/>
      <c r="M35" s="147"/>
      <c r="N35" s="147"/>
      <c r="O35" s="147"/>
      <c r="P35" s="171"/>
      <c r="Q35" s="168"/>
    </row>
    <row r="36" ht="14.05" customHeight="1">
      <c r="A36" s="167"/>
      <c r="B36" s="156"/>
      <c r="C36" s="147"/>
      <c r="D36" s="147"/>
      <c r="E36" s="147"/>
      <c r="F36" s="147"/>
      <c r="G36" s="147"/>
      <c r="H36" s="147"/>
      <c r="I36" s="147"/>
      <c r="J36" s="156"/>
      <c r="K36" s="156"/>
      <c r="L36" s="147"/>
      <c r="M36" s="147"/>
      <c r="N36" s="147"/>
      <c r="O36" s="147"/>
      <c r="P36" s="171"/>
      <c r="Q36" s="168"/>
    </row>
    <row r="37" ht="13.55" customHeight="1">
      <c r="A37" s="146"/>
      <c r="B37" s="173">
        <v>0</v>
      </c>
      <c r="C37" s="173">
        <v>1</v>
      </c>
      <c r="D37" s="173">
        <v>2</v>
      </c>
      <c r="E37" s="173">
        <v>3</v>
      </c>
      <c r="F37" s="173">
        <v>4</v>
      </c>
      <c r="G37" s="147"/>
      <c r="H37" s="147"/>
      <c r="I37" s="147"/>
      <c r="J37" s="147"/>
      <c r="K37" s="173">
        <v>0</v>
      </c>
      <c r="L37" s="173">
        <v>1</v>
      </c>
      <c r="M37" s="173">
        <v>2</v>
      </c>
      <c r="N37" s="173">
        <v>3</v>
      </c>
      <c r="O37" s="173">
        <v>4</v>
      </c>
      <c r="P37" s="171"/>
      <c r="Q37" s="168"/>
    </row>
    <row r="38" ht="13.55" customHeight="1">
      <c r="A38" s="179">
        <v>4</v>
      </c>
      <c r="B38" t="s" s="176">
        <f>IF($A38&lt;=B$37,($B$5*C37+$B$6*C38)/(1+B12),"")</f>
      </c>
      <c r="C38" t="s" s="176">
        <f>IF($A38&lt;=C$37,($B$5*D37+$B$6*D38)/(1+C12),"")</f>
      </c>
      <c r="D38" t="s" s="176">
        <f>IF($A38&lt;=D$37,($B$5*E37+$B$6*E38)/(1+D12),"")</f>
      </c>
      <c r="E38" t="s" s="176">
        <f>IF($A38&lt;=E$37,($B$5*F37+$B$6*F38)/(1+E12),"")</f>
      </c>
      <c r="F38" s="180">
        <f>IF($A38&lt;=F$37,F26-100*$B$34,"")</f>
        <v>91.65536180623702</v>
      </c>
      <c r="G38" s="180"/>
      <c r="H38" s="180"/>
      <c r="I38" s="147"/>
      <c r="J38" s="173">
        <v>4</v>
      </c>
      <c r="K38" s="180"/>
      <c r="L38" s="180"/>
      <c r="M38" s="180"/>
      <c r="N38" s="180"/>
      <c r="O38" s="180">
        <f>IF($J38&lt;=O$37,F26-100*$K$34,"")</f>
        <v>91.65536180623702</v>
      </c>
      <c r="P38" s="171"/>
      <c r="Q38" s="168"/>
    </row>
    <row r="39" ht="13.55" customHeight="1">
      <c r="A39" s="179">
        <v>3</v>
      </c>
      <c r="B39" t="s" s="176">
        <f>IF($A39&lt;=B$37,($B$5*C38+$B$6*C39)/(1+B13),"")</f>
      </c>
      <c r="C39" t="s" s="176">
        <f>IF($A39&lt;=C$37,($B$5*D38+$B$6*D39)/(1+C13),"")</f>
      </c>
      <c r="D39" t="s" s="176">
        <f>IF($A39&lt;=D$37,($B$5*E38+$B$6*E39)/(1+D13),"")</f>
      </c>
      <c r="E39" s="180">
        <f>IF($A39&lt;=E$37,($B$5*F38+$B$6*F39)/(1+E13),"")</f>
        <v>85.07892614259731</v>
      </c>
      <c r="F39" s="180">
        <f>IF($A39&lt;=F$37,F27-100*$B$34,"")</f>
        <v>98.44286379362883</v>
      </c>
      <c r="G39" s="180"/>
      <c r="H39" s="180"/>
      <c r="I39" s="147"/>
      <c r="J39" s="173">
        <v>3</v>
      </c>
      <c r="K39" t="s" s="176">
        <f>IF($A39&lt;=K$37,($B$5*L38+$B$6*L39),"")</f>
      </c>
      <c r="L39" t="s" s="176">
        <f>IF($A39&lt;=L$37,($B$5*M38+$B$6*M39),"")</f>
      </c>
      <c r="M39" t="s" s="176">
        <f>IF($A39&lt;=M$37,($B$5*N38+$B$6*N39),"")</f>
      </c>
      <c r="N39" s="180">
        <f>IF($A39&lt;=N$37,($B$5*O38+$B$6*O39),"")</f>
        <v>95.04911279993293</v>
      </c>
      <c r="O39" s="180">
        <f>IF($J39&lt;=O$37,F27-100*$K$34,"")</f>
        <v>98.44286379362883</v>
      </c>
      <c r="P39" s="171"/>
      <c r="Q39" s="168"/>
    </row>
    <row r="40" ht="13.55" customHeight="1">
      <c r="A40" s="179">
        <v>2</v>
      </c>
      <c r="B40" t="s" s="176">
        <f>IF($A40&lt;=B$37,($B$5*C39+$B$6*C40)/(1+B14),"")</f>
      </c>
      <c r="C40" t="s" s="176">
        <f>IF($A40&lt;=C$37,($B$5*D39+$B$6*D40)/(1+C14),"")</f>
      </c>
      <c r="D40" s="180">
        <f>IF($A40&lt;=D$37,($B$5*E39+$B$6*E40)/(1+D14),"")</f>
        <v>81.5293552429757</v>
      </c>
      <c r="E40" s="180">
        <f>IF($A40&lt;=E$37,($B$5*F39+$B$6*F40)/(1+E14),"")</f>
        <v>93.26653845141205</v>
      </c>
      <c r="F40" s="180">
        <f>IF($A40&lt;=F$37,F28-100*$B$34,"")</f>
        <v>103.8289414728711</v>
      </c>
      <c r="G40" s="180"/>
      <c r="H40" s="180"/>
      <c r="I40" s="147"/>
      <c r="J40" s="173">
        <v>2</v>
      </c>
      <c r="K40" t="s" s="176">
        <f>IF($A40&lt;=K$37,($B$5*L39+$B$6*L40),"")</f>
      </c>
      <c r="L40" t="s" s="176">
        <f>IF($A40&lt;=L$37,($B$5*M39+$B$6*M40),"")</f>
      </c>
      <c r="M40" s="180">
        <f>IF($A40&lt;=M$37,($B$5*N39+$B$6*N40),"")</f>
        <v>98.09250771659143</v>
      </c>
      <c r="N40" s="180">
        <f>IF($A40&lt;=N$37,($B$5*O39+$B$6*O40),"")</f>
        <v>101.1359026332499</v>
      </c>
      <c r="O40" s="180">
        <f>IF($J40&lt;=O$37,F28-100*$K$34,"")</f>
        <v>103.8289414728711</v>
      </c>
      <c r="P40" s="171"/>
      <c r="Q40" s="168"/>
    </row>
    <row r="41" ht="13.55" customHeight="1">
      <c r="A41" s="179">
        <v>1</v>
      </c>
      <c r="B41" t="s" s="176">
        <f>IF($A41&lt;=B$37,($B$5*C40+$B$6*C41)/(1+B15),"")</f>
      </c>
      <c r="C41" s="180">
        <f>IF($A41&lt;=C$37,($B$5*D40+$B$6*D41)/(1+C15),"")</f>
        <v>79.99109276539005</v>
      </c>
      <c r="D41" s="180">
        <f>IF($A41&lt;=D$37,($B$5*E40+$B$6*E41)/(1+D15),"")</f>
        <v>90.45149420261289</v>
      </c>
      <c r="E41" s="180">
        <f>IF($A41&lt;=E$37,($B$5*F40+$B$6*F41)/(1+E15),"")</f>
        <v>99.84740167116645</v>
      </c>
      <c r="F41" s="180">
        <f>IF($A41&lt;=F$37,F29-100*$B$34,"")</f>
        <v>107.9973211725086</v>
      </c>
      <c r="G41" s="180"/>
      <c r="H41" s="180"/>
      <c r="I41" s="147"/>
      <c r="J41" s="173">
        <v>1</v>
      </c>
      <c r="K41" t="s" s="176">
        <f>IF($A41&lt;=K$37,($B$5*L40+$B$6*L41),"")</f>
      </c>
      <c r="L41" s="180">
        <f>IF($A41&lt;=L$37,($B$5*M40+$B$6*M41),"")</f>
        <v>100.8085123472807</v>
      </c>
      <c r="M41" s="180">
        <f>IF($A41&lt;=M$37,($B$5*N40+$B$6*N41),"")</f>
        <v>103.5245169779699</v>
      </c>
      <c r="N41" s="180">
        <f>IF($A41&lt;=N$37,($B$5*O40+$B$6*O41),"")</f>
        <v>105.9131313226898</v>
      </c>
      <c r="O41" s="180">
        <f>IF($J41&lt;=O$37,F29-100*$K$34,"")</f>
        <v>107.9973211725086</v>
      </c>
      <c r="P41" s="171"/>
      <c r="Q41" s="168"/>
    </row>
    <row r="42" ht="13.55" customHeight="1">
      <c r="A42" s="179">
        <v>0</v>
      </c>
      <c r="B42" s="180">
        <f>IF($A42&lt;=B$37,($B$5*C41+$B$6*C42)/(1+B16),"")</f>
        <v>79.82696286654145</v>
      </c>
      <c r="C42" s="180">
        <f>IF($A42&lt;=C$37,($B$5*D41+$B$6*D42)/(1+C16),"")</f>
        <v>89.24206851167783</v>
      </c>
      <c r="D42" s="180">
        <f>IF($A42&lt;=D$37,($B$5*E41+$B$6*E42)/(1+D16),"")</f>
        <v>97.67078622000399</v>
      </c>
      <c r="E42" s="182">
        <f>IF($A42&lt;=E$37,($B$5*F41+$B$6*F42)/(1+E16),"")</f>
        <v>104.9877711894259</v>
      </c>
      <c r="F42" s="180">
        <f>IF($A42&lt;=F$37,F30-100*$B$34,"")</f>
        <v>111.1625514299943</v>
      </c>
      <c r="G42" s="182"/>
      <c r="H42" s="180"/>
      <c r="I42" s="147"/>
      <c r="J42" s="173">
        <v>0</v>
      </c>
      <c r="K42" s="180">
        <f>IF($A42&lt;=K$37,($B$5*L41+$B$6*L42),"")</f>
        <v>103.2220188711254</v>
      </c>
      <c r="L42" s="180">
        <f>IF($A42&lt;=L$37,($B$5*M41+$B$6*M42),"")</f>
        <v>105.6355253949702</v>
      </c>
      <c r="M42" s="180">
        <f>IF($A42&lt;=M$37,($B$5*N41+$B$6*N42),"")</f>
        <v>107.7465338119706</v>
      </c>
      <c r="N42" s="182">
        <f>IF($A42&lt;=N$37,($B$5*O41+$B$6*O42),"")</f>
        <v>109.5799363012514</v>
      </c>
      <c r="O42" s="180">
        <f>IF($J42&lt;=O$37,F30-100*$K$34,"")</f>
        <v>111.1625514299943</v>
      </c>
      <c r="P42" s="171"/>
      <c r="Q42" s="168"/>
    </row>
    <row r="43" ht="13.5" customHeight="1">
      <c r="A43" s="184"/>
      <c r="B43" s="160"/>
      <c r="C43" s="160"/>
      <c r="D43" s="147"/>
      <c r="E43" s="147"/>
      <c r="F43" s="147"/>
      <c r="G43" s="147"/>
      <c r="H43" s="147"/>
      <c r="I43" s="147"/>
      <c r="J43" s="160"/>
      <c r="K43" s="160"/>
      <c r="L43" s="160"/>
      <c r="M43" s="147"/>
      <c r="N43" s="147"/>
      <c r="O43" s="147"/>
      <c r="P43" s="171"/>
      <c r="Q43" s="168"/>
    </row>
    <row r="44" ht="13.5" customHeight="1">
      <c r="A44" t="s" s="202">
        <v>29</v>
      </c>
      <c r="B44" s="203"/>
      <c r="C44" s="204">
        <f>100*B42/K16</f>
        <v>103.3790454456683</v>
      </c>
      <c r="D44" s="184"/>
      <c r="E44" s="160"/>
      <c r="F44" s="160"/>
      <c r="G44" s="160"/>
      <c r="H44" s="160"/>
      <c r="I44" s="205"/>
      <c r="J44" t="s" s="202">
        <v>30</v>
      </c>
      <c r="K44" s="203"/>
      <c r="L44" s="204">
        <f>K42</f>
        <v>103.2220188711254</v>
      </c>
      <c r="M44" s="184"/>
      <c r="N44" s="160"/>
      <c r="O44" s="160"/>
      <c r="P44" s="205"/>
      <c r="Q44" s="168"/>
    </row>
    <row r="45" ht="14.05" customHeight="1">
      <c r="A45" s="155"/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48"/>
    </row>
    <row r="46" ht="13.55" customHeight="1">
      <c r="A46" s="191"/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8"/>
    </row>
    <row r="47" ht="13.55" customHeight="1">
      <c r="A47" s="191"/>
      <c r="B47" s="206"/>
      <c r="C47" s="206"/>
      <c r="D47" s="206"/>
      <c r="E47" s="206"/>
      <c r="F47" s="206"/>
      <c r="G47" s="206"/>
      <c r="H47" s="147"/>
      <c r="I47" s="147"/>
      <c r="J47" s="147"/>
      <c r="K47" s="147"/>
      <c r="L47" s="147"/>
      <c r="M47" s="147"/>
      <c r="N47" s="147"/>
      <c r="O47" s="147"/>
      <c r="P47" s="147"/>
      <c r="Q47" s="148"/>
    </row>
    <row r="48" ht="13.55" customHeight="1">
      <c r="A48" s="191"/>
      <c r="B48" t="s" s="176">
        <v>7</v>
      </c>
      <c r="C48" s="207"/>
      <c r="D48" s="206"/>
      <c r="E48" s="206"/>
      <c r="F48" s="206"/>
      <c r="G48" s="206"/>
      <c r="H48" s="147"/>
      <c r="I48" s="147"/>
      <c r="J48" s="147"/>
      <c r="K48" s="147"/>
      <c r="L48" s="147"/>
      <c r="M48" s="147"/>
      <c r="N48" s="147"/>
      <c r="O48" s="147"/>
      <c r="P48" s="147"/>
      <c r="Q48" s="148"/>
    </row>
    <row r="49" ht="13.55" customHeight="1">
      <c r="A49" s="191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8"/>
    </row>
    <row r="50" ht="13.55" customHeight="1">
      <c r="A50" s="191"/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8"/>
    </row>
    <row r="51" ht="13.55" customHeight="1">
      <c r="A51" s="208"/>
      <c r="B51" s="209"/>
      <c r="C51" s="209"/>
      <c r="D51" s="209"/>
      <c r="E51" s="209"/>
      <c r="F51" s="209"/>
      <c r="G51" s="209"/>
      <c r="H51" s="209"/>
      <c r="I51" s="209"/>
      <c r="J51" s="209"/>
      <c r="K51" s="209"/>
      <c r="L51" s="209"/>
      <c r="M51" s="209"/>
      <c r="N51" s="209"/>
      <c r="O51" s="209"/>
      <c r="P51" s="209"/>
      <c r="Q51" s="210"/>
    </row>
  </sheetData>
  <mergeCells count="8">
    <mergeCell ref="A21:C21"/>
    <mergeCell ref="A9:B9"/>
    <mergeCell ref="J9:L9"/>
    <mergeCell ref="A1:B1"/>
    <mergeCell ref="J33:K33"/>
    <mergeCell ref="J44:K44"/>
    <mergeCell ref="A44:B44"/>
    <mergeCell ref="A33:B3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Q31"/>
  <sheetViews>
    <sheetView workbookViewId="0" showGridLines="0" defaultGridColor="1"/>
  </sheetViews>
  <sheetFormatPr defaultColWidth="8.8" defaultRowHeight="12.75" customHeight="1" outlineLevelRow="0" outlineLevelCol="0"/>
  <cols>
    <col min="1" max="1" width="11.4219" style="211" customWidth="1"/>
    <col min="2" max="2" width="15.8125" style="211" customWidth="1"/>
    <col min="3" max="3" width="8.8125" style="211" customWidth="1"/>
    <col min="4" max="4" width="10.8125" style="211" customWidth="1"/>
    <col min="5" max="5" width="8.8125" style="211" customWidth="1"/>
    <col min="6" max="7" width="9.8125" style="211" customWidth="1"/>
    <col min="8" max="9" width="8.8125" style="211" customWidth="1"/>
    <col min="10" max="10" width="11.6016" style="211" customWidth="1"/>
    <col min="11" max="11" width="16" style="211" customWidth="1"/>
    <col min="12" max="12" width="14" style="211" customWidth="1"/>
    <col min="13" max="13" width="13.8125" style="211" customWidth="1"/>
    <col min="14" max="14" width="8.8125" style="211" customWidth="1"/>
    <col min="15" max="15" width="11.2109" style="211" customWidth="1"/>
    <col min="16" max="17" width="8.8125" style="211" customWidth="1"/>
    <col min="18" max="256" width="8.8125" style="211" customWidth="1"/>
  </cols>
  <sheetData>
    <row r="1" ht="13.5" customHeight="1">
      <c r="A1" t="s" s="138">
        <v>0</v>
      </c>
      <c r="B1" s="139"/>
      <c r="C1" s="140"/>
      <c r="D1" s="141"/>
      <c r="E1" s="142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3"/>
    </row>
    <row r="2" ht="14.05" customHeight="1">
      <c r="A2" t="s" s="144">
        <v>1</v>
      </c>
      <c r="B2" s="145">
        <v>0.06</v>
      </c>
      <c r="C2" s="146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8"/>
    </row>
    <row r="3" ht="13.55" customHeight="1">
      <c r="A3" t="s" s="149">
        <v>2</v>
      </c>
      <c r="B3" s="150">
        <v>1.25</v>
      </c>
      <c r="C3" s="146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8"/>
    </row>
    <row r="4" ht="13.55" customHeight="1">
      <c r="A4" t="s" s="149">
        <v>3</v>
      </c>
      <c r="B4" s="151">
        <v>0.9</v>
      </c>
      <c r="C4" s="146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8"/>
    </row>
    <row r="5" ht="13.55" customHeight="1">
      <c r="A5" t="s" s="149">
        <v>4</v>
      </c>
      <c r="B5" s="150">
        <v>0.5</v>
      </c>
      <c r="C5" s="146"/>
      <c r="D5" s="147"/>
      <c r="E5" s="147"/>
      <c r="F5" s="152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8"/>
    </row>
    <row r="6" ht="13.5" customHeight="1">
      <c r="A6" t="s" s="153">
        <v>5</v>
      </c>
      <c r="B6" s="154">
        <f>1-B5</f>
        <v>0.5</v>
      </c>
      <c r="C6" s="146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8"/>
    </row>
    <row r="7" ht="14.05" customHeight="1">
      <c r="A7" s="155"/>
      <c r="B7" s="156"/>
      <c r="C7" s="157"/>
      <c r="D7" s="157"/>
      <c r="E7" s="157"/>
      <c r="F7" s="157"/>
      <c r="G7" s="157"/>
      <c r="H7" s="157"/>
      <c r="I7" s="157"/>
      <c r="J7" s="147"/>
      <c r="K7" s="147"/>
      <c r="L7" s="147"/>
      <c r="M7" s="147"/>
      <c r="N7" s="147"/>
      <c r="O7" s="147"/>
      <c r="P7" s="147"/>
      <c r="Q7" s="148"/>
    </row>
    <row r="8" ht="13.5" customHeight="1">
      <c r="A8" s="158"/>
      <c r="B8" s="159"/>
      <c r="C8" s="159"/>
      <c r="D8" s="159"/>
      <c r="E8" s="159"/>
      <c r="F8" s="159"/>
      <c r="G8" s="159"/>
      <c r="H8" s="160"/>
      <c r="I8" s="147"/>
      <c r="J8" s="147"/>
      <c r="K8" s="147"/>
      <c r="L8" s="147"/>
      <c r="M8" s="147"/>
      <c r="N8" s="147"/>
      <c r="O8" s="147"/>
      <c r="P8" s="147"/>
      <c r="Q8" s="148"/>
    </row>
    <row r="9" ht="13.5" customHeight="1">
      <c r="A9" t="s" s="138">
        <v>6</v>
      </c>
      <c r="B9" s="161"/>
      <c r="C9" s="162"/>
      <c r="D9" s="163"/>
      <c r="E9" s="163"/>
      <c r="F9" s="163"/>
      <c r="G9" s="163"/>
      <c r="H9" s="164"/>
      <c r="I9" s="146"/>
      <c r="J9" s="147"/>
      <c r="K9" s="147"/>
      <c r="L9" s="147"/>
      <c r="M9" s="147"/>
      <c r="N9" s="147"/>
      <c r="O9" s="147"/>
      <c r="P9" s="147"/>
      <c r="Q9" s="148"/>
    </row>
    <row r="10" ht="14.05" customHeight="1">
      <c r="A10" s="162"/>
      <c r="B10" s="169">
        <v>0</v>
      </c>
      <c r="C10" s="170">
        <v>1</v>
      </c>
      <c r="D10" s="170">
        <v>2</v>
      </c>
      <c r="E10" s="170">
        <v>3</v>
      </c>
      <c r="F10" s="170">
        <v>4</v>
      </c>
      <c r="G10" s="170">
        <v>5</v>
      </c>
      <c r="H10" s="171"/>
      <c r="I10" s="146"/>
      <c r="J10" s="147"/>
      <c r="K10" s="147"/>
      <c r="L10" s="147"/>
      <c r="M10" s="147"/>
      <c r="N10" s="147"/>
      <c r="O10" s="147"/>
      <c r="P10" s="147"/>
      <c r="Q10" s="148"/>
    </row>
    <row r="11" ht="13.55" customHeight="1">
      <c r="A11" s="174">
        <v>5</v>
      </c>
      <c r="B11" s="175"/>
      <c r="C11" t="s" s="176">
        <f>IF($A11&lt;C$10,$B$4*OFFSET(C11,0,-1),IF($A11=C$10,$B$3*OFFSET(C11,1,-1),""))</f>
      </c>
      <c r="D11" t="s" s="176">
        <f>IF($A11&lt;D$10,$B$4*OFFSET(D11,0,-1),IF($A11=D$10,$B$3*OFFSET(D11,1,-1),""))</f>
      </c>
      <c r="E11" t="s" s="176">
        <f>IF($A11&lt;E$10,$B$4*OFFSET(E11,0,-1),IF($A11=E$10,$B$3*OFFSET(E11,1,-1),""))</f>
      </c>
      <c r="F11" t="s" s="176">
        <f>IF($A11&lt;F$10,$B$4*OFFSET(F11,0,-1),IF($A11=F$10,$B$3*OFFSET(F11,1,-1),""))</f>
      </c>
      <c r="G11" s="157">
        <f>IF($A11&lt;G$10,$B$4*OFFSET(G11,0,-1),IF($A11=G$10,$B$3*OFFSET(G11,1,-1),""))</f>
        <v>0.183105468750</v>
      </c>
      <c r="H11" s="177"/>
      <c r="I11" s="212"/>
      <c r="J11" s="147"/>
      <c r="K11" s="147"/>
      <c r="L11" s="147"/>
      <c r="M11" s="147"/>
      <c r="N11" s="147"/>
      <c r="O11" s="147"/>
      <c r="P11" s="147"/>
      <c r="Q11" s="148"/>
    </row>
    <row r="12" ht="13.55" customHeight="1">
      <c r="A12" s="174">
        <v>4</v>
      </c>
      <c r="B12" s="157"/>
      <c r="C12" t="s" s="176">
        <f>IF($A12&lt;C$10,$B$4*OFFSET(C12,0,-1),IF($A12=C$10,$B$3*OFFSET(C12,1,-1),""))</f>
      </c>
      <c r="D12" t="s" s="176">
        <f>IF($A12&lt;D$10,$B$4*OFFSET(D12,0,-1),IF($A12=D$10,$B$3*OFFSET(D12,1,-1),""))</f>
      </c>
      <c r="E12" t="s" s="176">
        <f>IF($A12&lt;E$10,$B$4*OFFSET(E12,0,-1),IF($A12=E$10,$B$3*OFFSET(E12,1,-1),""))</f>
      </c>
      <c r="F12" s="157">
        <f>IF($A12&lt;F$10,$B$4*OFFSET(F12,0,-1),IF($A12=F$10,$B$3*OFFSET(F12,1,-1),""))</f>
        <v>0.146484375</v>
      </c>
      <c r="G12" s="157">
        <f>IF($A12&lt;G$10,$B$4*OFFSET(G12,0,-1),IF($A12=G$10,$B$3*OFFSET(G12,1,-1),""))</f>
        <v>0.1318359375</v>
      </c>
      <c r="H12" s="177"/>
      <c r="I12" s="212"/>
      <c r="J12" s="147"/>
      <c r="K12" s="147"/>
      <c r="L12" s="147"/>
      <c r="M12" s="147"/>
      <c r="N12" s="147"/>
      <c r="O12" s="147"/>
      <c r="P12" s="147"/>
      <c r="Q12" s="148"/>
    </row>
    <row r="13" ht="13.55" customHeight="1">
      <c r="A13" s="174">
        <v>3</v>
      </c>
      <c r="B13" s="157"/>
      <c r="C13" t="s" s="176">
        <f>IF($A13&lt;C$10,$B$4*OFFSET(C13,0,-1),IF($A13=C$10,$B$3*OFFSET(C13,1,-1),""))</f>
      </c>
      <c r="D13" t="s" s="176">
        <f>IF($A13&lt;D$10,$B$4*OFFSET(D13,0,-1),IF($A13=D$10,$B$3*OFFSET(D13,1,-1),""))</f>
      </c>
      <c r="E13" s="157">
        <f>IF($A13&lt;E$10,$B$4*OFFSET(E13,0,-1),IF($A13=E$10,$B$3*OFFSET(E13,1,-1),""))</f>
        <v>0.1171875</v>
      </c>
      <c r="F13" s="157">
        <f>IF($A13&lt;F$10,$B$4*OFFSET(F13,0,-1),IF($A13=F$10,$B$3*OFFSET(F13,1,-1),""))</f>
        <v>0.10546875</v>
      </c>
      <c r="G13" s="157">
        <f>IF($A13&lt;G$10,$B$4*OFFSET(G13,0,-1),IF($A13=G$10,$B$3*OFFSET(G13,1,-1),""))</f>
        <v>0.094921875</v>
      </c>
      <c r="H13" s="177"/>
      <c r="I13" s="212"/>
      <c r="J13" s="147"/>
      <c r="K13" s="147"/>
      <c r="L13" s="147"/>
      <c r="M13" s="147"/>
      <c r="N13" s="147"/>
      <c r="O13" s="147"/>
      <c r="P13" s="147"/>
      <c r="Q13" s="148"/>
    </row>
    <row r="14" ht="13.55" customHeight="1">
      <c r="A14" s="174">
        <v>2</v>
      </c>
      <c r="B14" s="157"/>
      <c r="C14" t="s" s="176">
        <f>IF($A14&lt;C$10,$B$4*OFFSET(C14,0,-1),IF($A14=C$10,$B$3*OFFSET(C14,1,-1),""))</f>
      </c>
      <c r="D14" s="157">
        <f>IF($A14&lt;D$10,$B$4*OFFSET(D14,0,-1),IF($A14=D$10,$B$3*OFFSET(D14,1,-1),""))</f>
        <v>0.09375</v>
      </c>
      <c r="E14" s="157">
        <f>IF($A14&lt;E$10,$B$4*OFFSET(E14,0,-1),IF($A14=E$10,$B$3*OFFSET(E14,1,-1),""))</f>
        <v>0.08437500000000001</v>
      </c>
      <c r="F14" s="157">
        <f>IF($A14&lt;F$10,$B$4*OFFSET(F14,0,-1),IF($A14=F$10,$B$3*OFFSET(F14,1,-1),""))</f>
        <v>0.0759375</v>
      </c>
      <c r="G14" s="157">
        <f>IF($A14&lt;G$10,$B$4*OFFSET(G14,0,-1),IF($A14=G$10,$B$3*OFFSET(G14,1,-1),""))</f>
        <v>0.06834375000000001</v>
      </c>
      <c r="H14" s="177"/>
      <c r="I14" s="212"/>
      <c r="J14" s="147"/>
      <c r="K14" s="147"/>
      <c r="L14" s="147"/>
      <c r="M14" s="147"/>
      <c r="N14" s="147"/>
      <c r="O14" s="147"/>
      <c r="P14" s="147"/>
      <c r="Q14" s="148"/>
    </row>
    <row r="15" ht="13.55" customHeight="1">
      <c r="A15" s="174">
        <v>1</v>
      </c>
      <c r="B15" s="157"/>
      <c r="C15" s="157">
        <f>IF($A15&lt;C$10,$B$4*OFFSET(C15,0,-1),IF($A15=C$10,$B$3*OFFSET(C15,1,-1),""))</f>
        <v>0.075</v>
      </c>
      <c r="D15" s="157">
        <f>IF($A15&lt;D$10,$B$4*OFFSET(D15,0,-1),IF($A15=D$10,$B$3*OFFSET(D15,1,-1),""))</f>
        <v>0.0675</v>
      </c>
      <c r="E15" s="157">
        <f>IF($A15&lt;E$10,$B$4*OFFSET(E15,0,-1),IF($A15=E$10,$B$3*OFFSET(E15,1,-1),""))</f>
        <v>0.06075000000000001</v>
      </c>
      <c r="F15" s="157">
        <f>IF($A15&lt;F$10,$B$4*OFFSET(F15,0,-1),IF($A15=F$10,$B$3*OFFSET(F15,1,-1),""))</f>
        <v>0.05467500000000001</v>
      </c>
      <c r="G15" s="157">
        <f>IF($A15&lt;G$10,$B$4*OFFSET(G15,0,-1),IF($A15=G$10,$B$3*OFFSET(G15,1,-1),""))</f>
        <v>0.04920750000000001</v>
      </c>
      <c r="H15" s="177"/>
      <c r="I15" s="212"/>
      <c r="J15" s="147"/>
      <c r="K15" s="147"/>
      <c r="L15" s="147"/>
      <c r="M15" s="147"/>
      <c r="N15" s="147"/>
      <c r="O15" s="147"/>
      <c r="P15" s="147"/>
      <c r="Q15" s="148"/>
    </row>
    <row r="16" ht="13.55" customHeight="1">
      <c r="A16" s="174">
        <v>0</v>
      </c>
      <c r="B16" s="157">
        <f>$B$2</f>
        <v>0.06</v>
      </c>
      <c r="C16" s="175">
        <f>IF($A16&lt;C$10,$B$4*OFFSET(C16,0,-1),IF($A16=C$10,$B$3*OFFSET(C16,1,-1),""))</f>
        <v>0.054</v>
      </c>
      <c r="D16" s="157">
        <f>IF($A16&lt;D$10,$B$4*OFFSET(D16,0,-1),IF($A16=D$10,$B$3*OFFSET(D16,1,-1),""))</f>
        <v>0.0486</v>
      </c>
      <c r="E16" s="157">
        <f>IF($A16&lt;E$10,$B$4*OFFSET(E16,0,-1),IF($A16=E$10,$B$3*OFFSET(E16,1,-1),""))</f>
        <v>0.04374</v>
      </c>
      <c r="F16" s="157">
        <f>IF($A16&lt;F$10,$B$4*OFFSET(F16,0,-1),IF($A16=F$10,$B$3*OFFSET(F16,1,-1),""))</f>
        <v>0.03936600000000001</v>
      </c>
      <c r="G16" s="157">
        <f>IF($A16&lt;G$10,$B$4*OFFSET(G16,0,-1),IF($A16=G$10,$B$3*OFFSET(G16,1,-1),""))</f>
        <v>0.03542940000000001</v>
      </c>
      <c r="H16" s="177"/>
      <c r="I16" s="212"/>
      <c r="J16" s="147"/>
      <c r="K16" s="147"/>
      <c r="L16" s="147"/>
      <c r="M16" s="147"/>
      <c r="N16" s="147"/>
      <c r="O16" s="147"/>
      <c r="P16" s="147"/>
      <c r="Q16" s="148"/>
    </row>
    <row r="17" ht="13.5" customHeight="1">
      <c r="A17" s="184"/>
      <c r="B17" s="160"/>
      <c r="C17" s="185"/>
      <c r="D17" s="185"/>
      <c r="E17" s="185"/>
      <c r="F17" s="185"/>
      <c r="G17" s="185"/>
      <c r="H17" s="186"/>
      <c r="I17" s="212"/>
      <c r="J17" s="147"/>
      <c r="K17" s="147"/>
      <c r="L17" s="147"/>
      <c r="M17" s="147"/>
      <c r="N17" s="147"/>
      <c r="O17" s="147"/>
      <c r="P17" s="147"/>
      <c r="Q17" s="148"/>
    </row>
    <row r="18" ht="14.05" customHeight="1">
      <c r="A18" s="189"/>
      <c r="B18" s="156"/>
      <c r="C18" s="156"/>
      <c r="D18" s="156"/>
      <c r="E18" s="156"/>
      <c r="F18" s="156"/>
      <c r="G18" s="156"/>
      <c r="H18" s="190"/>
      <c r="I18" s="157"/>
      <c r="J18" s="147"/>
      <c r="K18" s="147"/>
      <c r="L18" s="147"/>
      <c r="M18" s="147"/>
      <c r="N18" s="147"/>
      <c r="O18" s="147"/>
      <c r="P18" s="147"/>
      <c r="Q18" s="148"/>
    </row>
    <row r="19" ht="13.5" customHeight="1">
      <c r="A19" s="192"/>
      <c r="B19" s="193"/>
      <c r="C19" s="193"/>
      <c r="D19" s="182"/>
      <c r="E19" s="180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8"/>
    </row>
    <row r="20" ht="13.5" customHeight="1">
      <c r="A20" t="s" s="213">
        <v>31</v>
      </c>
      <c r="B20" s="214"/>
      <c r="C20" s="215">
        <v>0.02</v>
      </c>
      <c r="D20" s="216"/>
      <c r="E20" s="193"/>
      <c r="F20" s="160"/>
      <c r="G20" s="160"/>
      <c r="H20" s="160"/>
      <c r="I20" s="147"/>
      <c r="J20" s="147"/>
      <c r="K20" s="147"/>
      <c r="L20" s="147"/>
      <c r="M20" s="147"/>
      <c r="N20" s="147"/>
      <c r="O20" s="147"/>
      <c r="P20" s="147"/>
      <c r="Q20" s="148"/>
    </row>
    <row r="21" ht="13.5" customHeight="1">
      <c r="A21" t="s" s="213">
        <v>32</v>
      </c>
      <c r="B21" s="217"/>
      <c r="C21" s="214"/>
      <c r="D21" s="195"/>
      <c r="E21" s="196"/>
      <c r="F21" s="156"/>
      <c r="G21" s="156"/>
      <c r="H21" s="164"/>
      <c r="I21" s="146"/>
      <c r="J21" s="147"/>
      <c r="K21" s="147"/>
      <c r="L21" s="147"/>
      <c r="M21" s="147"/>
      <c r="N21" s="147"/>
      <c r="O21" s="147"/>
      <c r="P21" s="147"/>
      <c r="Q21" s="148"/>
    </row>
    <row r="22" ht="14.05" customHeight="1">
      <c r="A22" s="167"/>
      <c r="B22" s="196"/>
      <c r="C22" s="196"/>
      <c r="D22" s="182"/>
      <c r="E22" s="180"/>
      <c r="F22" s="147"/>
      <c r="G22" s="147"/>
      <c r="H22" s="171"/>
      <c r="I22" s="146"/>
      <c r="J22" s="147"/>
      <c r="K22" s="147"/>
      <c r="L22" s="147"/>
      <c r="M22" s="147"/>
      <c r="N22" s="147"/>
      <c r="O22" s="147"/>
      <c r="P22" s="147"/>
      <c r="Q22" s="148"/>
    </row>
    <row r="23" ht="13.55" customHeight="1">
      <c r="A23" s="146"/>
      <c r="B23" s="173">
        <v>0</v>
      </c>
      <c r="C23" s="173">
        <v>1</v>
      </c>
      <c r="D23" s="173">
        <v>2</v>
      </c>
      <c r="E23" s="173">
        <v>3</v>
      </c>
      <c r="F23" s="173">
        <v>4</v>
      </c>
      <c r="G23" s="173">
        <v>5</v>
      </c>
      <c r="H23" s="171"/>
      <c r="I23" s="146"/>
      <c r="J23" s="147"/>
      <c r="K23" s="147"/>
      <c r="L23" s="147"/>
      <c r="M23" s="147"/>
      <c r="N23" s="147"/>
      <c r="O23" s="147"/>
      <c r="P23" s="147"/>
      <c r="Q23" s="148"/>
    </row>
    <row r="24" ht="13.55" customHeight="1">
      <c r="A24" s="179">
        <v>5</v>
      </c>
      <c r="B24" t="s" s="176">
        <f>IF($A24&lt;=B$23,($B$5*C23+$B$6*C24)/(1+B11),"")</f>
      </c>
      <c r="C24" t="s" s="176">
        <f>IF($A24&lt;=C$23,($B$5*D23+$B$6*D24)/(1+C11),"")</f>
      </c>
      <c r="D24" t="s" s="176">
        <f>IF($A24&lt;=D$23,($B$5*E23+$B$6*E24)/(1+D11),"")</f>
      </c>
      <c r="E24" t="s" s="176">
        <f>IF($A24&lt;=E$23,($B$5*F23+$B$6*F24)/(1+E11),"")</f>
      </c>
      <c r="F24" t="s" s="176">
        <f>IF($A24&lt;=F$23,($B$5*G23+$B$6*G24)/(1+F11),"")</f>
      </c>
      <c r="G24" s="206">
        <f>MAX(0,(G11-$C$20)/(1+G11))</f>
        <v>0.1378621543541065</v>
      </c>
      <c r="H24" s="218"/>
      <c r="I24" s="146"/>
      <c r="J24" s="147"/>
      <c r="K24" s="147"/>
      <c r="L24" s="147"/>
      <c r="M24" s="147"/>
      <c r="N24" s="147"/>
      <c r="O24" s="147"/>
      <c r="P24" s="147"/>
      <c r="Q24" s="148"/>
    </row>
    <row r="25" ht="13.55" customHeight="1">
      <c r="A25" s="179">
        <v>4</v>
      </c>
      <c r="B25" t="s" s="176">
        <f>IF($A25&lt;=B$23,($B$5*C24+$B$6*C25)/(1+B12),"")</f>
      </c>
      <c r="C25" t="s" s="176">
        <f>IF($A25&lt;=C$23,($B$5*D24+$B$6*D25)/(1+C12),"")</f>
      </c>
      <c r="D25" t="s" s="176">
        <f>IF($A25&lt;=D$23,($B$5*E24+$B$6*E25)/(1+D12),"")</f>
      </c>
      <c r="E25" t="s" s="176">
        <f>IF($A25&lt;=E$23,($B$5*F24+$B$6*F25)/(1+E12),"")</f>
      </c>
      <c r="F25" s="206">
        <f>IF($A25&lt;=F$23,($B$5*G24+$B$6*G25)/(1+F12),"")</f>
        <v>0.1032161789086827</v>
      </c>
      <c r="G25" s="206">
        <f>MAX(0,(G12-$C$20)/(1+G12))</f>
        <v>0.09880931837791199</v>
      </c>
      <c r="H25" s="218"/>
      <c r="I25" s="146"/>
      <c r="J25" s="147"/>
      <c r="K25" s="147"/>
      <c r="L25" s="147"/>
      <c r="M25" s="147"/>
      <c r="N25" s="147"/>
      <c r="O25" s="147"/>
      <c r="P25" s="147"/>
      <c r="Q25" s="148"/>
    </row>
    <row r="26" ht="13.55" customHeight="1">
      <c r="A26" s="179">
        <v>3</v>
      </c>
      <c r="B26" t="s" s="176">
        <f>IF($A26&lt;=B$23,($B$5*C25+$B$6*C26)/(1+B13),"")</f>
      </c>
      <c r="C26" t="s" s="176">
        <f>IF($A26&lt;=C$23,($B$5*D25+$B$6*D26)/(1+C13),"")</f>
      </c>
      <c r="D26" t="s" s="176">
        <f>IF($A26&lt;=D$23,($B$5*E25+$B$6*E26)/(1+D13),"")</f>
      </c>
      <c r="E26" s="206">
        <f>IF($A26&lt;=E$23,($B$5*F25+$B$6*F26)/(1+E13),"")</f>
        <v>0.08004766062295435</v>
      </c>
      <c r="F26" s="206">
        <f>IF($A26&lt;=F$23,($B$5*G25+$B$6*G26)/(1+F13),"")</f>
        <v>0.07564031279573094</v>
      </c>
      <c r="G26" s="206">
        <f>MAX(0,(G13-$C$20)/(1+G13))</f>
        <v>0.06842668569389938</v>
      </c>
      <c r="H26" s="218"/>
      <c r="I26" s="146"/>
      <c r="J26" s="147"/>
      <c r="K26" s="147"/>
      <c r="L26" s="147"/>
      <c r="M26" s="147"/>
      <c r="N26" s="147"/>
      <c r="O26" s="147"/>
      <c r="P26" s="147"/>
      <c r="Q26" s="148"/>
    </row>
    <row r="27" ht="13.55" customHeight="1">
      <c r="A27" s="179">
        <v>2</v>
      </c>
      <c r="B27" t="s" s="176">
        <f>IF($A27&lt;=B$23,($B$5*C26+$B$6*C27)/(1+B14),"")</f>
      </c>
      <c r="C27" t="s" s="176">
        <f>IF($A27&lt;=C$23,($B$5*D26+$B$6*D27)/(1+C14),"")</f>
      </c>
      <c r="D27" s="206">
        <f>IF($A27&lt;=D$23,($B$5*E26+$B$6*E27)/(1+D14),"")</f>
        <v>0.06367243886007824</v>
      </c>
      <c r="E27" s="206">
        <f>IF($A27&lt;=E$23,($B$5*F26+$B$6*F27)/(1+E14),"")</f>
        <v>0.05923579938346681</v>
      </c>
      <c r="F27" s="206">
        <f>IF($A27&lt;=F$23,($B$5*G26+$B$6*G27)/(1+F14),"")</f>
        <v>0.0528273271171627</v>
      </c>
      <c r="G27" s="206">
        <f>MAX(0,(G14-$C$20)/(1+G14))</f>
        <v>0.04525111884634511</v>
      </c>
      <c r="H27" s="218"/>
      <c r="I27" s="146"/>
      <c r="J27" s="147"/>
      <c r="K27" s="147"/>
      <c r="L27" s="147"/>
      <c r="M27" s="147"/>
      <c r="N27" s="147"/>
      <c r="O27" s="147"/>
      <c r="P27" s="147"/>
      <c r="Q27" s="148"/>
    </row>
    <row r="28" ht="13.55" customHeight="1">
      <c r="A28" s="179">
        <v>1</v>
      </c>
      <c r="B28" t="s" s="176">
        <f>IF($A28&lt;=B$23,($B$5*C27+$B$6*C28)/(1+B15),"")</f>
      </c>
      <c r="C28" s="206">
        <f>IF($A28&lt;=C$23,($B$5*D27+$B$6*D28)/(1+C15),"")</f>
        <v>0.05150267005414365</v>
      </c>
      <c r="D28" s="206">
        <f>IF($A28&lt;=D$23,($B$5*E27+$B$6*E28)/(1+D15),"")</f>
        <v>0.04705830175633059</v>
      </c>
      <c r="E28" s="206">
        <f>IF($A28&lt;=E$23,($B$5*F27+$B$6*F28)/(1+E15),"")</f>
        <v>0.041233674866299</v>
      </c>
      <c r="F28" s="206">
        <f>IF($A28&lt;=F$23,($B$5*G27+$B$6*G28)/(1+F15),"")</f>
        <v>0.03464991411169063</v>
      </c>
      <c r="G28" s="206">
        <f>MAX(0,(G15-$C$20)/(1+G15))</f>
        <v>0.02783767748514951</v>
      </c>
      <c r="H28" s="218"/>
      <c r="I28" s="146"/>
      <c r="J28" s="147"/>
      <c r="K28" s="147"/>
      <c r="L28" s="147"/>
      <c r="M28" s="147"/>
      <c r="N28" s="147"/>
      <c r="O28" s="147"/>
      <c r="P28" s="147"/>
      <c r="Q28" s="148"/>
    </row>
    <row r="29" ht="13.55" customHeight="1">
      <c r="A29" s="179">
        <v>0</v>
      </c>
      <c r="B29" s="206">
        <f>IF($A29&lt;=B$23,($B$5*C28+$B$6*C29)/(1+B16),"")</f>
        <v>0.04204522491792469</v>
      </c>
      <c r="C29" s="206">
        <f>IF($A29&lt;=C$23,($B$5*D28+$B$6*D29)/(1+C16),"")</f>
        <v>0.03763320677185671</v>
      </c>
      <c r="D29" s="206">
        <f>IF($A29&lt;=D$23,($B$5*E28+$B$6*E29)/(1+D16),"")</f>
        <v>0.03227249811874334</v>
      </c>
      <c r="E29" s="206">
        <f>IF($A29&lt;=E$23,($B$5*F28+$B$6*F29)/(1+E16),"")</f>
        <v>0.02644820818832952</v>
      </c>
      <c r="F29" s="207">
        <f>IF($A29&lt;=F$23,($B$5*G28+$B$6*G29)/(1+F16),"")</f>
        <v>0.0205601915172835</v>
      </c>
      <c r="G29" s="206">
        <f>MAX(0,(G16-$C$20)/(1+G16))</f>
        <v>0.01490145054795625</v>
      </c>
      <c r="H29" s="218"/>
      <c r="I29" s="146"/>
      <c r="J29" s="147"/>
      <c r="K29" s="147"/>
      <c r="L29" s="147"/>
      <c r="M29" s="147"/>
      <c r="N29" s="147"/>
      <c r="O29" s="147"/>
      <c r="P29" s="147"/>
      <c r="Q29" s="148"/>
    </row>
    <row r="30" ht="13.5" customHeight="1">
      <c r="A30" s="184"/>
      <c r="B30" s="160"/>
      <c r="C30" s="160"/>
      <c r="D30" s="160"/>
      <c r="E30" s="160"/>
      <c r="F30" s="160"/>
      <c r="G30" s="160"/>
      <c r="H30" s="205"/>
      <c r="I30" s="146"/>
      <c r="J30" s="147"/>
      <c r="K30" s="147"/>
      <c r="L30" s="147"/>
      <c r="M30" s="147"/>
      <c r="N30" s="147"/>
      <c r="O30" s="147"/>
      <c r="P30" s="147"/>
      <c r="Q30" s="148"/>
    </row>
    <row r="31" ht="14.05" customHeight="1">
      <c r="A31" s="219"/>
      <c r="B31" s="220"/>
      <c r="C31" s="220"/>
      <c r="D31" s="220"/>
      <c r="E31" s="220"/>
      <c r="F31" s="220"/>
      <c r="G31" s="220"/>
      <c r="H31" s="220"/>
      <c r="I31" s="209"/>
      <c r="J31" s="209"/>
      <c r="K31" s="209"/>
      <c r="L31" s="209"/>
      <c r="M31" s="209"/>
      <c r="N31" s="209"/>
      <c r="O31" s="209"/>
      <c r="P31" s="209"/>
      <c r="Q31" s="210"/>
    </row>
  </sheetData>
  <mergeCells count="4">
    <mergeCell ref="A20:B20"/>
    <mergeCell ref="A9:B9"/>
    <mergeCell ref="A21:C21"/>
    <mergeCell ref="A1:B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Q42"/>
  <sheetViews>
    <sheetView workbookViewId="0" showGridLines="0" defaultGridColor="1"/>
  </sheetViews>
  <sheetFormatPr defaultColWidth="8.8" defaultRowHeight="12.75" customHeight="1" outlineLevelRow="0" outlineLevelCol="0"/>
  <cols>
    <col min="1" max="1" width="11.4219" style="221" customWidth="1"/>
    <col min="2" max="2" width="15.8125" style="221" customWidth="1"/>
    <col min="3" max="3" width="8.8125" style="221" customWidth="1"/>
    <col min="4" max="4" width="10.8125" style="221" customWidth="1"/>
    <col min="5" max="5" width="8.8125" style="221" customWidth="1"/>
    <col min="6" max="7" width="9.8125" style="221" customWidth="1"/>
    <col min="8" max="9" width="8.8125" style="221" customWidth="1"/>
    <col min="10" max="10" width="11.6016" style="221" customWidth="1"/>
    <col min="11" max="11" width="16" style="221" customWidth="1"/>
    <col min="12" max="12" width="14" style="221" customWidth="1"/>
    <col min="13" max="13" width="13.8125" style="221" customWidth="1"/>
    <col min="14" max="14" width="8.8125" style="221" customWidth="1"/>
    <col min="15" max="15" width="11.2109" style="221" customWidth="1"/>
    <col min="16" max="17" width="8.8125" style="221" customWidth="1"/>
    <col min="18" max="256" width="8.8125" style="221" customWidth="1"/>
  </cols>
  <sheetData>
    <row r="1" ht="13.5" customHeight="1">
      <c r="A1" t="s" s="138">
        <v>0</v>
      </c>
      <c r="B1" s="139"/>
      <c r="C1" s="140"/>
      <c r="D1" s="141"/>
      <c r="E1" s="142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3"/>
    </row>
    <row r="2" ht="14.05" customHeight="1">
      <c r="A2" t="s" s="144">
        <v>1</v>
      </c>
      <c r="B2" s="145">
        <v>0.06</v>
      </c>
      <c r="C2" s="146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8"/>
    </row>
    <row r="3" ht="13.55" customHeight="1">
      <c r="A3" t="s" s="149">
        <v>2</v>
      </c>
      <c r="B3" s="150">
        <v>1.25</v>
      </c>
      <c r="C3" s="146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8"/>
    </row>
    <row r="4" ht="13.55" customHeight="1">
      <c r="A4" t="s" s="149">
        <v>3</v>
      </c>
      <c r="B4" s="151">
        <v>0.9</v>
      </c>
      <c r="C4" s="146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8"/>
    </row>
    <row r="5" ht="13.55" customHeight="1">
      <c r="A5" t="s" s="149">
        <v>4</v>
      </c>
      <c r="B5" s="150">
        <v>0.5</v>
      </c>
      <c r="C5" s="146"/>
      <c r="D5" s="147"/>
      <c r="E5" s="147"/>
      <c r="F5" s="152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8"/>
    </row>
    <row r="6" ht="13.5" customHeight="1">
      <c r="A6" t="s" s="153">
        <v>5</v>
      </c>
      <c r="B6" s="154">
        <f>1-B5</f>
        <v>0.5</v>
      </c>
      <c r="C6" s="146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8"/>
    </row>
    <row r="7" ht="14.05" customHeight="1">
      <c r="A7" s="155"/>
      <c r="B7" s="156"/>
      <c r="C7" s="157"/>
      <c r="D7" s="157"/>
      <c r="E7" s="157"/>
      <c r="F7" s="157"/>
      <c r="G7" s="157"/>
      <c r="H7" s="157"/>
      <c r="I7" s="157"/>
      <c r="J7" s="147"/>
      <c r="K7" s="147"/>
      <c r="L7" s="147"/>
      <c r="M7" s="147"/>
      <c r="N7" s="147"/>
      <c r="O7" s="147"/>
      <c r="P7" s="147"/>
      <c r="Q7" s="148"/>
    </row>
    <row r="8" ht="13.5" customHeight="1">
      <c r="A8" s="158"/>
      <c r="B8" s="159"/>
      <c r="C8" s="159"/>
      <c r="D8" s="159"/>
      <c r="E8" s="159"/>
      <c r="F8" s="159"/>
      <c r="G8" s="159"/>
      <c r="H8" s="160"/>
      <c r="I8" s="147"/>
      <c r="J8" s="147"/>
      <c r="K8" s="147"/>
      <c r="L8" s="147"/>
      <c r="M8" s="147"/>
      <c r="N8" s="147"/>
      <c r="O8" s="147"/>
      <c r="P8" s="147"/>
      <c r="Q8" s="148"/>
    </row>
    <row r="9" ht="13.5" customHeight="1">
      <c r="A9" t="s" s="138">
        <v>6</v>
      </c>
      <c r="B9" s="161"/>
      <c r="C9" s="162"/>
      <c r="D9" s="163"/>
      <c r="E9" s="163"/>
      <c r="F9" s="163"/>
      <c r="G9" s="163"/>
      <c r="H9" s="164"/>
      <c r="I9" s="146"/>
      <c r="J9" s="147"/>
      <c r="K9" s="147"/>
      <c r="L9" s="147"/>
      <c r="M9" s="147"/>
      <c r="N9" s="147"/>
      <c r="O9" s="147"/>
      <c r="P9" s="147"/>
      <c r="Q9" s="148"/>
    </row>
    <row r="10" ht="14.05" customHeight="1">
      <c r="A10" s="162"/>
      <c r="B10" s="169">
        <v>0</v>
      </c>
      <c r="C10" s="170">
        <v>1</v>
      </c>
      <c r="D10" s="170">
        <v>2</v>
      </c>
      <c r="E10" s="170">
        <v>3</v>
      </c>
      <c r="F10" s="170">
        <v>4</v>
      </c>
      <c r="G10" s="170">
        <v>5</v>
      </c>
      <c r="H10" s="171"/>
      <c r="I10" s="146"/>
      <c r="J10" s="147"/>
      <c r="K10" s="147"/>
      <c r="L10" s="147"/>
      <c r="M10" s="147"/>
      <c r="N10" s="147"/>
      <c r="O10" s="147"/>
      <c r="P10" s="147"/>
      <c r="Q10" s="148"/>
    </row>
    <row r="11" ht="13.55" customHeight="1">
      <c r="A11" s="174">
        <v>5</v>
      </c>
      <c r="B11" s="175"/>
      <c r="C11" t="s" s="176">
        <f>IF($A11&lt;C$10,$B$4*OFFSET(C11,0,-1),IF($A11=C$10,$B$3*OFFSET(C11,1,-1),""))</f>
      </c>
      <c r="D11" t="s" s="176">
        <f>IF($A11&lt;D$10,$B$4*OFFSET(D11,0,-1),IF($A11=D$10,$B$3*OFFSET(D11,1,-1),""))</f>
      </c>
      <c r="E11" t="s" s="176">
        <f>IF($A11&lt;E$10,$B$4*OFFSET(E11,0,-1),IF($A11=E$10,$B$3*OFFSET(E11,1,-1),""))</f>
      </c>
      <c r="F11" t="s" s="176">
        <f>IF($A11&lt;F$10,$B$4*OFFSET(F11,0,-1),IF($A11=F$10,$B$3*OFFSET(F11,1,-1),""))</f>
      </c>
      <c r="G11" s="157">
        <f>IF($A11&lt;G$10,$B$4*OFFSET(G11,0,-1),IF($A11=G$10,$B$3*OFFSET(G11,1,-1),""))</f>
        <v>0.183105468750</v>
      </c>
      <c r="H11" s="177"/>
      <c r="I11" s="212"/>
      <c r="J11" s="147"/>
      <c r="K11" s="147"/>
      <c r="L11" s="147"/>
      <c r="M11" s="147"/>
      <c r="N11" s="147"/>
      <c r="O11" s="147"/>
      <c r="P11" s="147"/>
      <c r="Q11" s="148"/>
    </row>
    <row r="12" ht="13.55" customHeight="1">
      <c r="A12" s="174">
        <v>4</v>
      </c>
      <c r="B12" s="157"/>
      <c r="C12" t="s" s="176">
        <f>IF($A12&lt;C$10,$B$4*OFFSET(C12,0,-1),IF($A12=C$10,$B$3*OFFSET(C12,1,-1),""))</f>
      </c>
      <c r="D12" t="s" s="176">
        <f>IF($A12&lt;D$10,$B$4*OFFSET(D12,0,-1),IF($A12=D$10,$B$3*OFFSET(D12,1,-1),""))</f>
      </c>
      <c r="E12" t="s" s="176">
        <f>IF($A12&lt;E$10,$B$4*OFFSET(E12,0,-1),IF($A12=E$10,$B$3*OFFSET(E12,1,-1),""))</f>
      </c>
      <c r="F12" s="157">
        <f>IF($A12&lt;F$10,$B$4*OFFSET(F12,0,-1),IF($A12=F$10,$B$3*OFFSET(F12,1,-1),""))</f>
        <v>0.146484375</v>
      </c>
      <c r="G12" s="157">
        <f>IF($A12&lt;G$10,$B$4*OFFSET(G12,0,-1),IF($A12=G$10,$B$3*OFFSET(G12,1,-1),""))</f>
        <v>0.1318359375</v>
      </c>
      <c r="H12" s="177"/>
      <c r="I12" s="212"/>
      <c r="J12" s="147"/>
      <c r="K12" s="147"/>
      <c r="L12" s="147"/>
      <c r="M12" s="147"/>
      <c r="N12" s="147"/>
      <c r="O12" s="147"/>
      <c r="P12" s="147"/>
      <c r="Q12" s="148"/>
    </row>
    <row r="13" ht="13.55" customHeight="1">
      <c r="A13" s="174">
        <v>3</v>
      </c>
      <c r="B13" s="157"/>
      <c r="C13" t="s" s="176">
        <f>IF($A13&lt;C$10,$B$4*OFFSET(C13,0,-1),IF($A13=C$10,$B$3*OFFSET(C13,1,-1),""))</f>
      </c>
      <c r="D13" t="s" s="176">
        <f>IF($A13&lt;D$10,$B$4*OFFSET(D13,0,-1),IF($A13=D$10,$B$3*OFFSET(D13,1,-1),""))</f>
      </c>
      <c r="E13" s="157">
        <f>IF($A13&lt;E$10,$B$4*OFFSET(E13,0,-1),IF($A13=E$10,$B$3*OFFSET(E13,1,-1),""))</f>
        <v>0.1171875</v>
      </c>
      <c r="F13" s="157">
        <f>IF($A13&lt;F$10,$B$4*OFFSET(F13,0,-1),IF($A13=F$10,$B$3*OFFSET(F13,1,-1),""))</f>
        <v>0.10546875</v>
      </c>
      <c r="G13" s="157">
        <f>IF($A13&lt;G$10,$B$4*OFFSET(G13,0,-1),IF($A13=G$10,$B$3*OFFSET(G13,1,-1),""))</f>
        <v>0.094921875</v>
      </c>
      <c r="H13" s="177"/>
      <c r="I13" s="212"/>
      <c r="J13" s="147"/>
      <c r="K13" s="147"/>
      <c r="L13" s="147"/>
      <c r="M13" s="147"/>
      <c r="N13" s="147"/>
      <c r="O13" s="147"/>
      <c r="P13" s="147"/>
      <c r="Q13" s="148"/>
    </row>
    <row r="14" ht="13.55" customHeight="1">
      <c r="A14" s="174">
        <v>2</v>
      </c>
      <c r="B14" s="157"/>
      <c r="C14" t="s" s="176">
        <f>IF($A14&lt;C$10,$B$4*OFFSET(C14,0,-1),IF($A14=C$10,$B$3*OFFSET(C14,1,-1),""))</f>
      </c>
      <c r="D14" s="157">
        <f>IF($A14&lt;D$10,$B$4*OFFSET(D14,0,-1),IF($A14=D$10,$B$3*OFFSET(D14,1,-1),""))</f>
        <v>0.09375</v>
      </c>
      <c r="E14" s="157">
        <f>IF($A14&lt;E$10,$B$4*OFFSET(E14,0,-1),IF($A14=E$10,$B$3*OFFSET(E14,1,-1),""))</f>
        <v>0.08437500000000001</v>
      </c>
      <c r="F14" s="157">
        <f>IF($A14&lt;F$10,$B$4*OFFSET(F14,0,-1),IF($A14=F$10,$B$3*OFFSET(F14,1,-1),""))</f>
        <v>0.0759375</v>
      </c>
      <c r="G14" s="157">
        <f>IF($A14&lt;G$10,$B$4*OFFSET(G14,0,-1),IF($A14=G$10,$B$3*OFFSET(G14,1,-1),""))</f>
        <v>0.06834375000000001</v>
      </c>
      <c r="H14" s="177"/>
      <c r="I14" s="212"/>
      <c r="J14" s="147"/>
      <c r="K14" s="147"/>
      <c r="L14" s="147"/>
      <c r="M14" s="147"/>
      <c r="N14" s="147"/>
      <c r="O14" s="147"/>
      <c r="P14" s="147"/>
      <c r="Q14" s="148"/>
    </row>
    <row r="15" ht="13.55" customHeight="1">
      <c r="A15" s="174">
        <v>1</v>
      </c>
      <c r="B15" s="157"/>
      <c r="C15" s="157">
        <f>IF($A15&lt;C$10,$B$4*OFFSET(C15,0,-1),IF($A15=C$10,$B$3*OFFSET(C15,1,-1),""))</f>
        <v>0.075</v>
      </c>
      <c r="D15" s="157">
        <f>IF($A15&lt;D$10,$B$4*OFFSET(D15,0,-1),IF($A15=D$10,$B$3*OFFSET(D15,1,-1),""))</f>
        <v>0.0675</v>
      </c>
      <c r="E15" s="157">
        <f>IF($A15&lt;E$10,$B$4*OFFSET(E15,0,-1),IF($A15=E$10,$B$3*OFFSET(E15,1,-1),""))</f>
        <v>0.06075000000000001</v>
      </c>
      <c r="F15" s="157">
        <f>IF($A15&lt;F$10,$B$4*OFFSET(F15,0,-1),IF($A15=F$10,$B$3*OFFSET(F15,1,-1),""))</f>
        <v>0.05467500000000001</v>
      </c>
      <c r="G15" s="157">
        <f>IF($A15&lt;G$10,$B$4*OFFSET(G15,0,-1),IF($A15=G$10,$B$3*OFFSET(G15,1,-1),""))</f>
        <v>0.04920750000000001</v>
      </c>
      <c r="H15" s="177"/>
      <c r="I15" s="212"/>
      <c r="J15" s="147"/>
      <c r="K15" s="147"/>
      <c r="L15" s="147"/>
      <c r="M15" s="147"/>
      <c r="N15" s="147"/>
      <c r="O15" s="147"/>
      <c r="P15" s="147"/>
      <c r="Q15" s="148"/>
    </row>
    <row r="16" ht="13.55" customHeight="1">
      <c r="A16" s="174">
        <v>0</v>
      </c>
      <c r="B16" s="157">
        <f>$B$2</f>
        <v>0.06</v>
      </c>
      <c r="C16" s="175">
        <f>IF($A16&lt;C$10,$B$4*OFFSET(C16,0,-1),IF($A16=C$10,$B$3*OFFSET(C16,1,-1),""))</f>
        <v>0.054</v>
      </c>
      <c r="D16" s="157">
        <f>IF($A16&lt;D$10,$B$4*OFFSET(D16,0,-1),IF($A16=D$10,$B$3*OFFSET(D16,1,-1),""))</f>
        <v>0.0486</v>
      </c>
      <c r="E16" s="157">
        <f>IF($A16&lt;E$10,$B$4*OFFSET(E16,0,-1),IF($A16=E$10,$B$3*OFFSET(E16,1,-1),""))</f>
        <v>0.04374</v>
      </c>
      <c r="F16" s="157">
        <f>IF($A16&lt;F$10,$B$4*OFFSET(F16,0,-1),IF($A16=F$10,$B$3*OFFSET(F16,1,-1),""))</f>
        <v>0.03936600000000001</v>
      </c>
      <c r="G16" s="157">
        <f>IF($A16&lt;G$10,$B$4*OFFSET(G16,0,-1),IF($A16=G$10,$B$3*OFFSET(G16,1,-1),""))</f>
        <v>0.03542940000000001</v>
      </c>
      <c r="H16" s="177"/>
      <c r="I16" s="212"/>
      <c r="J16" s="147"/>
      <c r="K16" s="147"/>
      <c r="L16" s="147"/>
      <c r="M16" s="147"/>
      <c r="N16" s="147"/>
      <c r="O16" s="147"/>
      <c r="P16" s="147"/>
      <c r="Q16" s="148"/>
    </row>
    <row r="17" ht="13.5" customHeight="1">
      <c r="A17" s="184"/>
      <c r="B17" s="160"/>
      <c r="C17" s="185"/>
      <c r="D17" s="185"/>
      <c r="E17" s="185"/>
      <c r="F17" s="185"/>
      <c r="G17" s="185"/>
      <c r="H17" s="186"/>
      <c r="I17" s="212"/>
      <c r="J17" s="147"/>
      <c r="K17" s="147"/>
      <c r="L17" s="147"/>
      <c r="M17" s="147"/>
      <c r="N17" s="147"/>
      <c r="O17" s="147"/>
      <c r="P17" s="147"/>
      <c r="Q17" s="148"/>
    </row>
    <row r="18" ht="14.05" customHeight="1">
      <c r="A18" s="189"/>
      <c r="B18" s="156"/>
      <c r="C18" s="156"/>
      <c r="D18" s="156"/>
      <c r="E18" s="156"/>
      <c r="F18" s="156"/>
      <c r="G18" s="156"/>
      <c r="H18" s="190"/>
      <c r="I18" s="157"/>
      <c r="J18" s="147"/>
      <c r="K18" s="147"/>
      <c r="L18" s="147"/>
      <c r="M18" s="147"/>
      <c r="N18" s="147"/>
      <c r="O18" s="147"/>
      <c r="P18" s="147"/>
      <c r="Q18" s="148"/>
    </row>
    <row r="19" ht="13.5" customHeight="1">
      <c r="A19" s="192"/>
      <c r="B19" s="193"/>
      <c r="C19" s="193"/>
      <c r="D19" s="182"/>
      <c r="E19" s="180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8"/>
    </row>
    <row r="20" ht="13.5" customHeight="1">
      <c r="A20" t="s" s="213">
        <v>31</v>
      </c>
      <c r="B20" s="214"/>
      <c r="C20" s="215">
        <v>0.05</v>
      </c>
      <c r="D20" s="216"/>
      <c r="E20" s="193"/>
      <c r="F20" s="160"/>
      <c r="G20" s="160"/>
      <c r="H20" s="160"/>
      <c r="I20" s="147"/>
      <c r="J20" s="147"/>
      <c r="K20" s="147"/>
      <c r="L20" s="147"/>
      <c r="M20" s="147"/>
      <c r="N20" s="147"/>
      <c r="O20" s="147"/>
      <c r="P20" s="147"/>
      <c r="Q20" s="148"/>
    </row>
    <row r="21" ht="13.5" customHeight="1">
      <c r="A21" t="s" s="213">
        <v>33</v>
      </c>
      <c r="B21" s="217"/>
      <c r="C21" s="214"/>
      <c r="D21" s="195"/>
      <c r="E21" s="196"/>
      <c r="F21" s="156"/>
      <c r="G21" s="156"/>
      <c r="H21" s="164"/>
      <c r="I21" s="146"/>
      <c r="J21" s="147"/>
      <c r="K21" s="147"/>
      <c r="L21" s="147"/>
      <c r="M21" s="147"/>
      <c r="N21" s="147"/>
      <c r="O21" s="147"/>
      <c r="P21" s="147"/>
      <c r="Q21" s="148"/>
    </row>
    <row r="22" ht="14.05" customHeight="1">
      <c r="A22" s="167"/>
      <c r="B22" s="196"/>
      <c r="C22" s="196"/>
      <c r="D22" s="182"/>
      <c r="E22" s="180"/>
      <c r="F22" s="147"/>
      <c r="G22" s="147"/>
      <c r="H22" s="171"/>
      <c r="I22" s="146"/>
      <c r="J22" s="147"/>
      <c r="K22" s="147"/>
      <c r="L22" s="147"/>
      <c r="M22" s="147"/>
      <c r="N22" s="147"/>
      <c r="O22" s="147"/>
      <c r="P22" s="147"/>
      <c r="Q22" s="148"/>
    </row>
    <row r="23" ht="13.55" customHeight="1">
      <c r="A23" s="146"/>
      <c r="B23" s="173">
        <v>0</v>
      </c>
      <c r="C23" s="173">
        <v>1</v>
      </c>
      <c r="D23" s="173">
        <v>2</v>
      </c>
      <c r="E23" s="173">
        <v>3</v>
      </c>
      <c r="F23" s="173">
        <v>4</v>
      </c>
      <c r="G23" s="173">
        <v>5</v>
      </c>
      <c r="H23" s="171"/>
      <c r="I23" s="146"/>
      <c r="J23" s="147"/>
      <c r="K23" s="147"/>
      <c r="L23" s="147"/>
      <c r="M23" s="147"/>
      <c r="N23" s="147"/>
      <c r="O23" s="147"/>
      <c r="P23" s="147"/>
      <c r="Q23" s="148"/>
    </row>
    <row r="24" ht="13.55" customHeight="1">
      <c r="A24" s="179">
        <v>5</v>
      </c>
      <c r="B24" t="s" s="176">
        <f>IF($A24&lt;=B$23,((B11-$C$20)+$B$5*C23+$B$6*C24)/(1+B11),"")</f>
      </c>
      <c r="C24" t="s" s="176">
        <f>IF($A24&lt;=C$23,((C11-$C$20)+$B$5*D23+$B$6*D24)/(1+C11),"")</f>
      </c>
      <c r="D24" t="s" s="176">
        <f>IF($A24&lt;=D$23,((D11-$C$20)+$B$5*E23+$B$6*E24)/(1+D11),"")</f>
      </c>
      <c r="E24" t="s" s="176">
        <f>IF($A24&lt;=E$23,((E11-$C$20)+$B$5*F23+$B$6*F24)/(1+E11),"")</f>
      </c>
      <c r="F24" t="s" s="176">
        <f>IF($A24&lt;=F$23,((F11-$C$20)+$B$5*G23+$B$6*G24)/(1+F11),"")</f>
      </c>
      <c r="G24" s="206">
        <f>(G11-$C$20)/(1+G11)</f>
        <v>0.1125051588939331</v>
      </c>
      <c r="H24" s="218"/>
      <c r="I24" s="146"/>
      <c r="J24" s="147"/>
      <c r="K24" s="147"/>
      <c r="L24" s="147"/>
      <c r="M24" s="147"/>
      <c r="N24" s="147"/>
      <c r="O24" s="147"/>
      <c r="P24" s="147"/>
      <c r="Q24" s="148"/>
    </row>
    <row r="25" ht="13.55" customHeight="1">
      <c r="A25" s="179">
        <v>4</v>
      </c>
      <c r="B25" t="s" s="176">
        <f>IF($A25&lt;=B$23,((B12-$C$20)+$B$5*C24+$B$6*C25)/(1+B12),"")</f>
      </c>
      <c r="C25" t="s" s="176">
        <f>IF($A25&lt;=C$23,((C12-$C$20)+$B$5*D24+$B$6*D25)/(1+C12),"")</f>
      </c>
      <c r="D25" t="s" s="176">
        <f>IF($A25&lt;=D$23,((D12-$C$20)+$B$5*E24+$B$6*E25)/(1+D12),"")</f>
      </c>
      <c r="E25" t="s" s="176">
        <f>IF($A25&lt;=E$23,((E12-$C$20)+$B$5*F24+$B$6*F25)/(1+E12),"")</f>
      </c>
      <c r="F25" s="206">
        <f>IF($A25&lt;=F$23,((F12-$C$20)+$B$5*G24+$B$6*G25)/(1+F12),"")</f>
        <v>0.1647548048741801</v>
      </c>
      <c r="G25" s="206">
        <f>(G12-$C$20)/(1+G12)</f>
        <v>0.07230371009490941</v>
      </c>
      <c r="H25" s="218"/>
      <c r="I25" s="146"/>
      <c r="J25" s="147"/>
      <c r="K25" s="147"/>
      <c r="L25" s="147"/>
      <c r="M25" s="147"/>
      <c r="N25" s="147"/>
      <c r="O25" s="147"/>
      <c r="P25" s="147"/>
      <c r="Q25" s="148"/>
    </row>
    <row r="26" ht="13.55" customHeight="1">
      <c r="A26" s="179">
        <v>3</v>
      </c>
      <c r="B26" t="s" s="176">
        <f>IF($A26&lt;=B$23,((B13-$C$20)+$B$5*C25+$B$6*C26)/(1+B13),"")</f>
      </c>
      <c r="C26" t="s" s="176">
        <f>IF($A26&lt;=C$23,((C13-$C$20)+$B$5*D25+$B$6*D26)/(1+C13),"")</f>
      </c>
      <c r="D26" t="s" s="176">
        <f>IF($A26&lt;=D$23,((D13-$C$20)+$B$5*E25+$B$6*E26)/(1+D13),"")</f>
      </c>
      <c r="E26" s="206">
        <f>IF($A26&lt;=E$23,((E13-$C$20)+$B$5*F25+$B$6*F26)/(1+E13),"")</f>
        <v>0.1792742113189245</v>
      </c>
      <c r="F26" s="206">
        <f>IF($A26&lt;=F$23,((F13-$C$20)+$B$5*G25+$B$6*G26)/(1+F13),"")</f>
        <v>0.1014360110415418</v>
      </c>
      <c r="G26" s="206">
        <f>(G13-$C$20)/(1+G13)</f>
        <v>0.04102747056724938</v>
      </c>
      <c r="H26" s="218"/>
      <c r="I26" s="146"/>
      <c r="J26" s="147"/>
      <c r="K26" s="147"/>
      <c r="L26" s="147"/>
      <c r="M26" s="147"/>
      <c r="N26" s="147"/>
      <c r="O26" s="147"/>
      <c r="P26" s="147"/>
      <c r="Q26" s="148"/>
    </row>
    <row r="27" ht="13.55" customHeight="1">
      <c r="A27" s="179">
        <v>2</v>
      </c>
      <c r="B27" t="s" s="176">
        <f>IF($A27&lt;=B$23,((B14-$C$20)+$B$5*C26+$B$6*C27)/(1+B14),"")</f>
      </c>
      <c r="C27" t="s" s="176">
        <f>IF($A27&lt;=C$23,((C14-$C$20)+$B$5*D26+$B$6*D27)/(1+C14),"")</f>
      </c>
      <c r="D27" s="206">
        <f>IF($A27&lt;=D$23,((D14-$C$20)+$B$5*E26+$B$6*E27)/(1+D14),"")</f>
        <v>0.1686089555504842</v>
      </c>
      <c r="E27" s="206">
        <f>IF($A27&lt;=E$23,((E14-$C$20)+$B$5*F26+$B$6*F27)/(1+E14),"")</f>
        <v>0.1020578789477599</v>
      </c>
      <c r="F27" s="206">
        <f>IF($A27&lt;=F$23,((F14-$C$20)+$B$5*G26+$B$6*G27)/(1+F14),"")</f>
        <v>0.05115201392641243</v>
      </c>
      <c r="G27" s="206">
        <f>(G14-$C$20)/(1+G14)</f>
        <v>0.01717026940064938</v>
      </c>
      <c r="H27" s="218"/>
      <c r="I27" s="146"/>
      <c r="J27" s="147"/>
      <c r="K27" s="147"/>
      <c r="L27" s="147"/>
      <c r="M27" s="147"/>
      <c r="N27" s="147"/>
      <c r="O27" s="147"/>
      <c r="P27" s="147"/>
      <c r="Q27" s="148"/>
    </row>
    <row r="28" ht="13.55" customHeight="1">
      <c r="A28" s="179">
        <v>1</v>
      </c>
      <c r="B28" t="s" s="176">
        <f>IF($A28&lt;=B$23,((B15-$C$20)+$B$5*C27+$B$6*C28)/(1+B15),"")</f>
      </c>
      <c r="C28" s="206">
        <f>IF($A28&lt;=C$23,((C15-$C$20)+$B$5*D27+$B$6*D28)/(1+C15),"")</f>
        <v>0.1402518669920441</v>
      </c>
      <c r="D28" s="206">
        <f>IF($A28&lt;=D$23,((D15-$C$20)+$B$5*E27+$B$6*E28)/(1+D15),"")</f>
        <v>0.08293255848241059</v>
      </c>
      <c r="E28" s="206">
        <f>IF($A28&lt;=E$23,((E15-$C$20)+$B$5*F27+$B$6*F28)/(1+E15),"")</f>
        <v>0.0400031334121867</v>
      </c>
      <c r="F28" s="206">
        <f>IF($A28&lt;=F$23,((F15-$C$20)+$B$5*G27+$B$6*G28)/(1+F15),"")</f>
        <v>0.01221463360754166</v>
      </c>
      <c r="G28" s="206">
        <f>(G15-$C$20)/(1+G15)</f>
        <v>-0.000755332000581386</v>
      </c>
      <c r="H28" s="218"/>
      <c r="I28" s="146"/>
      <c r="J28" s="147"/>
      <c r="K28" s="147"/>
      <c r="L28" s="147"/>
      <c r="M28" s="147"/>
      <c r="N28" s="147"/>
      <c r="O28" s="147"/>
      <c r="P28" s="147"/>
      <c r="Q28" s="148"/>
    </row>
    <row r="29" ht="13.55" customHeight="1">
      <c r="A29" s="179">
        <v>0</v>
      </c>
      <c r="B29" s="206">
        <f>IF($A29&lt;=B$23,((B16-$C$20)+$B$5*C28+$B$6*C29)/(1+B16),"")</f>
        <v>0.09900442703151374</v>
      </c>
      <c r="C29" s="206">
        <f>IF($A29&lt;=C$23,((C16-$C$20)+$B$5*D28+$B$6*D29)/(1+C16),"")</f>
        <v>0.04963751831476503</v>
      </c>
      <c r="D29" s="206">
        <f>IF($A29&lt;=D$23,((D16-$C$20)+$B$5*E28+$B$6*E29)/(1+D16),"")</f>
        <v>0.01370333012511411</v>
      </c>
      <c r="E29" s="206">
        <f>IF($A29&lt;=E$23,((E16-$C$20)+$B$5*F28+$B$6*F29)/(1+E16),"")</f>
        <v>-0.008464509473797373</v>
      </c>
      <c r="F29" s="207">
        <f>IF($A29&lt;=F$23,((F16-$C$20)+$B$5*G28+$B$6*G29)/(1+F16),"")</f>
        <v>-0.0173641278439042</v>
      </c>
      <c r="G29" s="206">
        <f>(G16-$C$20)/(1+G16)</f>
        <v>-0.01407203620063328</v>
      </c>
      <c r="H29" s="218"/>
      <c r="I29" s="146"/>
      <c r="J29" s="147"/>
      <c r="K29" s="147"/>
      <c r="L29" s="147"/>
      <c r="M29" s="147"/>
      <c r="N29" s="147"/>
      <c r="O29" s="147"/>
      <c r="P29" s="147"/>
      <c r="Q29" s="148"/>
    </row>
    <row r="30" ht="13.5" customHeight="1">
      <c r="A30" s="184"/>
      <c r="B30" s="160"/>
      <c r="C30" s="160"/>
      <c r="D30" s="160"/>
      <c r="E30" s="160"/>
      <c r="F30" s="160"/>
      <c r="G30" s="160"/>
      <c r="H30" s="205"/>
      <c r="I30" s="146"/>
      <c r="J30" s="147"/>
      <c r="K30" s="147"/>
      <c r="L30" s="147"/>
      <c r="M30" s="147"/>
      <c r="N30" s="147"/>
      <c r="O30" s="147"/>
      <c r="P30" s="147"/>
      <c r="Q30" s="148"/>
    </row>
    <row r="31" ht="14.05" customHeight="1">
      <c r="A31" s="167"/>
      <c r="B31" s="156"/>
      <c r="C31" s="156"/>
      <c r="D31" s="156"/>
      <c r="E31" s="156"/>
      <c r="F31" s="156"/>
      <c r="G31" s="156"/>
      <c r="H31" s="156"/>
      <c r="I31" s="147"/>
      <c r="J31" s="147"/>
      <c r="K31" s="147"/>
      <c r="L31" s="147"/>
      <c r="M31" s="147"/>
      <c r="N31" s="147"/>
      <c r="O31" s="147"/>
      <c r="P31" s="147"/>
      <c r="Q31" s="148"/>
    </row>
    <row r="32" ht="13.55" customHeight="1">
      <c r="A32" s="191"/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8"/>
    </row>
    <row r="33" ht="13.5" customHeight="1">
      <c r="A33" s="192"/>
      <c r="B33" s="160"/>
      <c r="C33" s="160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8"/>
    </row>
    <row r="34" ht="13.5" customHeight="1">
      <c r="A34" t="s" s="213">
        <v>34</v>
      </c>
      <c r="B34" s="214"/>
      <c r="C34" s="222">
        <v>0</v>
      </c>
      <c r="D34" s="216"/>
      <c r="E34" s="193"/>
      <c r="F34" s="160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8"/>
    </row>
    <row r="35" ht="13.5" customHeight="1">
      <c r="A35" t="s" s="213">
        <v>35</v>
      </c>
      <c r="B35" s="217"/>
      <c r="C35" s="214"/>
      <c r="D35" s="195"/>
      <c r="E35" s="196"/>
      <c r="F35" s="164"/>
      <c r="G35" s="146"/>
      <c r="H35" s="147"/>
      <c r="I35" s="147"/>
      <c r="J35" s="147"/>
      <c r="K35" s="147"/>
      <c r="L35" s="147"/>
      <c r="M35" s="147"/>
      <c r="N35" s="147"/>
      <c r="O35" s="147"/>
      <c r="P35" s="147"/>
      <c r="Q35" s="148"/>
    </row>
    <row r="36" ht="14.05" customHeight="1">
      <c r="A36" s="167"/>
      <c r="B36" s="196"/>
      <c r="C36" s="196"/>
      <c r="D36" s="182"/>
      <c r="E36" s="180"/>
      <c r="F36" s="171"/>
      <c r="G36" s="146"/>
      <c r="H36" s="147"/>
      <c r="I36" s="147"/>
      <c r="J36" s="147"/>
      <c r="K36" s="147"/>
      <c r="L36" s="147"/>
      <c r="M36" s="147"/>
      <c r="N36" s="147"/>
      <c r="O36" s="147"/>
      <c r="P36" s="147"/>
      <c r="Q36" s="148"/>
    </row>
    <row r="37" ht="13.55" customHeight="1">
      <c r="A37" s="146"/>
      <c r="B37" s="173">
        <v>0</v>
      </c>
      <c r="C37" s="173">
        <v>1</v>
      </c>
      <c r="D37" s="173">
        <v>2</v>
      </c>
      <c r="E37" s="173">
        <v>3</v>
      </c>
      <c r="F37" s="171"/>
      <c r="G37" s="146"/>
      <c r="H37" s="147"/>
      <c r="I37" s="147"/>
      <c r="J37" s="147"/>
      <c r="K37" s="147"/>
      <c r="L37" s="147"/>
      <c r="M37" s="147"/>
      <c r="N37" s="147"/>
      <c r="O37" s="147"/>
      <c r="P37" s="147"/>
      <c r="Q37" s="148"/>
    </row>
    <row r="38" ht="13.55" customHeight="1">
      <c r="A38" s="179">
        <v>3</v>
      </c>
      <c r="B38" t="s" s="176">
        <f>IF($A38&lt;=B$37,($B$5*C37+$B$6*C38)/(1+B13),"")</f>
      </c>
      <c r="C38" t="s" s="176">
        <f>IF($A38&lt;=C$37,($B$5*D37+$B$6*D38)/(1+C13),"")</f>
      </c>
      <c r="D38" t="s" s="176">
        <f>IF($A38&lt;=D$37,($B$5*E37+$B$6*E38)/(1+D13),"")</f>
      </c>
      <c r="E38" s="206">
        <f>MAX(E26,0)</f>
        <v>0.1792742113189245</v>
      </c>
      <c r="F38" s="171"/>
      <c r="G38" s="146"/>
      <c r="H38" s="147"/>
      <c r="I38" s="147"/>
      <c r="J38" s="147"/>
      <c r="K38" s="147"/>
      <c r="L38" s="147"/>
      <c r="M38" s="147"/>
      <c r="N38" s="147"/>
      <c r="O38" s="147"/>
      <c r="P38" s="147"/>
      <c r="Q38" s="148"/>
    </row>
    <row r="39" ht="13.55" customHeight="1">
      <c r="A39" s="179">
        <v>2</v>
      </c>
      <c r="B39" t="s" s="176">
        <f>IF($A39&lt;=B$37,($B$5*C38+$B$6*C39)/(1+B14),"")</f>
      </c>
      <c r="C39" t="s" s="176">
        <f>IF($A39&lt;=C$37,($B$5*D38+$B$6*D39)/(1+C14),"")</f>
      </c>
      <c r="D39" s="206">
        <f>IF($A39&lt;=D$37,($B$5*E38+$B$6*E39)/(1+D14),"")</f>
        <v>0.1286089555504843</v>
      </c>
      <c r="E39" s="206">
        <f>MAX(E27,0)</f>
        <v>0.1020578789477599</v>
      </c>
      <c r="F39" s="171"/>
      <c r="G39" s="146"/>
      <c r="H39" s="147"/>
      <c r="I39" s="147"/>
      <c r="J39" s="147"/>
      <c r="K39" s="147"/>
      <c r="L39" s="147"/>
      <c r="M39" s="147"/>
      <c r="N39" s="147"/>
      <c r="O39" s="147"/>
      <c r="P39" s="147"/>
      <c r="Q39" s="148"/>
    </row>
    <row r="40" ht="13.55" customHeight="1">
      <c r="A40" s="179">
        <v>1</v>
      </c>
      <c r="B40" t="s" s="176">
        <f>IF($A40&lt;=B$37,($B$5*C39+$B$6*C40)/(1+B15),"")</f>
      </c>
      <c r="C40" s="206">
        <f>IF($A40&lt;=C$37,($B$5*D39+$B$6*D40)/(1+C15),"")</f>
        <v>0.09076654484183443</v>
      </c>
      <c r="D40" s="206">
        <f>IF($A40&lt;=D$37,($B$5*E39+$B$6*E40)/(1+D15),"")</f>
        <v>0.06653911585945975</v>
      </c>
      <c r="E40" s="206">
        <f>MAX(E28,0)</f>
        <v>0.0400031334121867</v>
      </c>
      <c r="F40" s="171"/>
      <c r="G40" s="146"/>
      <c r="H40" s="147"/>
      <c r="I40" s="147"/>
      <c r="J40" s="147"/>
      <c r="K40" s="147"/>
      <c r="L40" s="147"/>
      <c r="M40" s="147"/>
      <c r="N40" s="147"/>
      <c r="O40" s="147"/>
      <c r="P40" s="147"/>
      <c r="Q40" s="148"/>
    </row>
    <row r="41" ht="13.55" customHeight="1">
      <c r="A41" s="179">
        <v>0</v>
      </c>
      <c r="B41" s="206">
        <f>IF($A41&lt;=B$37,($B$5*C40+$B$6*C41)/(1+B16),"")</f>
        <v>0.06197180915914936</v>
      </c>
      <c r="C41" s="206">
        <f>IF($A41&lt;=C$37,($B$5*D40+$B$6*D41)/(1+C16),"")</f>
        <v>0.04061369057556223</v>
      </c>
      <c r="D41" s="207">
        <f>IF($A41&lt;=D$37,($B$5*E40+$B$6*E41)/(1+D16),"")</f>
        <v>0.01907454387382543</v>
      </c>
      <c r="E41" s="206">
        <f>MAX(E29,0)</f>
        <v>0</v>
      </c>
      <c r="F41" s="171"/>
      <c r="G41" s="146"/>
      <c r="H41" s="147"/>
      <c r="I41" s="147"/>
      <c r="J41" s="147"/>
      <c r="K41" s="147"/>
      <c r="L41" s="147"/>
      <c r="M41" s="147"/>
      <c r="N41" s="147"/>
      <c r="O41" s="147"/>
      <c r="P41" s="147"/>
      <c r="Q41" s="148"/>
    </row>
    <row r="42" ht="13.5" customHeight="1">
      <c r="A42" s="184"/>
      <c r="B42" s="160"/>
      <c r="C42" s="160"/>
      <c r="D42" s="160"/>
      <c r="E42" s="160"/>
      <c r="F42" s="205"/>
      <c r="G42" s="223"/>
      <c r="H42" s="209"/>
      <c r="I42" s="209"/>
      <c r="J42" s="209"/>
      <c r="K42" s="209"/>
      <c r="L42" s="209"/>
      <c r="M42" s="209"/>
      <c r="N42" s="209"/>
      <c r="O42" s="209"/>
      <c r="P42" s="209"/>
      <c r="Q42" s="210"/>
    </row>
  </sheetData>
  <mergeCells count="6">
    <mergeCell ref="A21:C21"/>
    <mergeCell ref="A34:B34"/>
    <mergeCell ref="A1:B1"/>
    <mergeCell ref="A9:B9"/>
    <mergeCell ref="A20:B20"/>
    <mergeCell ref="A35:C35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I34"/>
  <sheetViews>
    <sheetView workbookViewId="0" showGridLines="0" defaultGridColor="1"/>
  </sheetViews>
  <sheetFormatPr defaultColWidth="8.8" defaultRowHeight="12.75" customHeight="1" outlineLevelRow="0" outlineLevelCol="0"/>
  <cols>
    <col min="1" max="1" width="18.4219" style="224" customWidth="1"/>
    <col min="2" max="9" width="8.8125" style="224" customWidth="1"/>
    <col min="10" max="256" width="8.8125" style="224" customWidth="1"/>
  </cols>
  <sheetData>
    <row r="1" ht="13.5" customHeight="1">
      <c r="A1" t="s" s="138">
        <v>0</v>
      </c>
      <c r="B1" s="139"/>
      <c r="C1" s="225"/>
      <c r="D1" s="141"/>
      <c r="E1" s="141"/>
      <c r="F1" s="141"/>
      <c r="G1" s="141"/>
      <c r="H1" s="141"/>
      <c r="I1" s="143"/>
    </row>
    <row r="2" ht="14.05" customHeight="1">
      <c r="A2" t="s" s="144">
        <v>1</v>
      </c>
      <c r="B2" s="145">
        <v>0.06</v>
      </c>
      <c r="C2" s="146"/>
      <c r="D2" s="147"/>
      <c r="E2" s="147"/>
      <c r="F2" s="147"/>
      <c r="G2" s="147"/>
      <c r="H2" s="147"/>
      <c r="I2" s="148"/>
    </row>
    <row r="3" ht="13.55" customHeight="1">
      <c r="A3" t="s" s="149">
        <v>2</v>
      </c>
      <c r="B3" s="150">
        <v>1.25</v>
      </c>
      <c r="C3" s="146"/>
      <c r="D3" s="147"/>
      <c r="E3" s="147"/>
      <c r="F3" s="147"/>
      <c r="G3" s="147"/>
      <c r="H3" s="147"/>
      <c r="I3" s="148"/>
    </row>
    <row r="4" ht="13.55" customHeight="1">
      <c r="A4" t="s" s="149">
        <v>3</v>
      </c>
      <c r="B4" s="151">
        <v>0.9</v>
      </c>
      <c r="C4" s="146"/>
      <c r="D4" s="147"/>
      <c r="E4" s="147"/>
      <c r="F4" s="147"/>
      <c r="G4" s="147"/>
      <c r="H4" s="147"/>
      <c r="I4" s="148"/>
    </row>
    <row r="5" ht="13.55" customHeight="1">
      <c r="A5" t="s" s="149">
        <v>4</v>
      </c>
      <c r="B5" s="150">
        <v>0.5</v>
      </c>
      <c r="C5" s="146"/>
      <c r="D5" s="147"/>
      <c r="E5" s="147"/>
      <c r="F5" s="147"/>
      <c r="G5" s="147"/>
      <c r="H5" s="147"/>
      <c r="I5" s="148"/>
    </row>
    <row r="6" ht="13.5" customHeight="1">
      <c r="A6" t="s" s="153">
        <v>5</v>
      </c>
      <c r="B6" s="154">
        <f>1-B5</f>
        <v>0.5</v>
      </c>
      <c r="C6" s="146"/>
      <c r="D6" s="147"/>
      <c r="E6" s="147"/>
      <c r="F6" s="147"/>
      <c r="G6" s="147"/>
      <c r="H6" s="147"/>
      <c r="I6" s="148"/>
    </row>
    <row r="7" ht="14.05" customHeight="1">
      <c r="A7" s="155"/>
      <c r="B7" s="156"/>
      <c r="C7" s="157"/>
      <c r="D7" s="157"/>
      <c r="E7" s="157"/>
      <c r="F7" s="157"/>
      <c r="G7" s="157"/>
      <c r="H7" s="157"/>
      <c r="I7" s="148"/>
    </row>
    <row r="8" ht="13.5" customHeight="1">
      <c r="A8" s="192"/>
      <c r="B8" s="160"/>
      <c r="C8" s="160"/>
      <c r="D8" s="160"/>
      <c r="E8" s="160"/>
      <c r="F8" s="160"/>
      <c r="G8" s="160"/>
      <c r="H8" s="160"/>
      <c r="I8" s="148"/>
    </row>
    <row r="9" ht="13.5" customHeight="1">
      <c r="A9" t="s" s="138">
        <v>6</v>
      </c>
      <c r="B9" s="161"/>
      <c r="C9" s="162"/>
      <c r="D9" s="163"/>
      <c r="E9" s="163"/>
      <c r="F9" s="163"/>
      <c r="G9" s="163"/>
      <c r="H9" s="164"/>
      <c r="I9" s="168"/>
    </row>
    <row r="10" ht="14.05" customHeight="1">
      <c r="A10" s="162"/>
      <c r="B10" s="169">
        <v>0</v>
      </c>
      <c r="C10" s="170">
        <v>1</v>
      </c>
      <c r="D10" s="170">
        <v>2</v>
      </c>
      <c r="E10" s="170">
        <v>3</v>
      </c>
      <c r="F10" s="170">
        <v>4</v>
      </c>
      <c r="G10" s="170">
        <v>5</v>
      </c>
      <c r="H10" s="171"/>
      <c r="I10" s="168"/>
    </row>
    <row r="11" ht="13.55" customHeight="1">
      <c r="A11" s="174">
        <v>5</v>
      </c>
      <c r="B11" s="175"/>
      <c r="C11" t="s" s="176">
        <f>IF($A11&lt;C$10,$B$4*OFFSET(C11,0,-1),IF($A11=C$10,$B$3*OFFSET(C11,1,-1),""))</f>
      </c>
      <c r="D11" t="s" s="176">
        <f>IF($A11&lt;D$10,$B$4*OFFSET(D11,0,-1),IF($A11=D$10,$B$3*OFFSET(D11,1,-1),""))</f>
      </c>
      <c r="E11" t="s" s="176">
        <f>IF($A11&lt;E$10,$B$4*OFFSET(E11,0,-1),IF($A11=E$10,$B$3*OFFSET(E11,1,-1),""))</f>
      </c>
      <c r="F11" t="s" s="176">
        <f>IF($A11&lt;F$10,$B$4*OFFSET(F11,0,-1),IF($A11=F$10,$B$3*OFFSET(F11,1,-1),""))</f>
      </c>
      <c r="G11" s="157">
        <f>IF($A11&lt;G$10,$B$4*OFFSET(G11,0,-1),IF($A11=G$10,$B$3*OFFSET(G11,1,-1),""))</f>
        <v>0.183105468750</v>
      </c>
      <c r="H11" s="177"/>
      <c r="I11" s="168"/>
    </row>
    <row r="12" ht="13.55" customHeight="1">
      <c r="A12" s="174">
        <v>4</v>
      </c>
      <c r="B12" s="157"/>
      <c r="C12" t="s" s="176">
        <f>IF($A12&lt;C$10,$B$4*OFFSET(C12,0,-1),IF($A12=C$10,$B$3*OFFSET(C12,1,-1),""))</f>
      </c>
      <c r="D12" t="s" s="176">
        <f>IF($A12&lt;D$10,$B$4*OFFSET(D12,0,-1),IF($A12=D$10,$B$3*OFFSET(D12,1,-1),""))</f>
      </c>
      <c r="E12" t="s" s="176">
        <f>IF($A12&lt;E$10,$B$4*OFFSET(E12,0,-1),IF($A12=E$10,$B$3*OFFSET(E12,1,-1),""))</f>
      </c>
      <c r="F12" s="157">
        <f>IF($A12&lt;F$10,$B$4*OFFSET(F12,0,-1),IF($A12=F$10,$B$3*OFFSET(F12,1,-1),""))</f>
        <v>0.146484375</v>
      </c>
      <c r="G12" s="157">
        <f>IF($A12&lt;G$10,$B$4*OFFSET(G12,0,-1),IF($A12=G$10,$B$3*OFFSET(G12,1,-1),""))</f>
        <v>0.1318359375</v>
      </c>
      <c r="H12" s="177"/>
      <c r="I12" s="168"/>
    </row>
    <row r="13" ht="13.55" customHeight="1">
      <c r="A13" s="174">
        <v>3</v>
      </c>
      <c r="B13" s="157"/>
      <c r="C13" t="s" s="176">
        <f>IF($A13&lt;C$10,$B$4*OFFSET(C13,0,-1),IF($A13=C$10,$B$3*OFFSET(C13,1,-1),""))</f>
      </c>
      <c r="D13" t="s" s="176">
        <f>IF($A13&lt;D$10,$B$4*OFFSET(D13,0,-1),IF($A13=D$10,$B$3*OFFSET(D13,1,-1),""))</f>
      </c>
      <c r="E13" s="157">
        <f>IF($A13&lt;E$10,$B$4*OFFSET(E13,0,-1),IF($A13=E$10,$B$3*OFFSET(E13,1,-1),""))</f>
        <v>0.1171875</v>
      </c>
      <c r="F13" s="157">
        <f>IF($A13&lt;F$10,$B$4*OFFSET(F13,0,-1),IF($A13=F$10,$B$3*OFFSET(F13,1,-1),""))</f>
        <v>0.10546875</v>
      </c>
      <c r="G13" s="157">
        <f>IF($A13&lt;G$10,$B$4*OFFSET(G13,0,-1),IF($A13=G$10,$B$3*OFFSET(G13,1,-1),""))</f>
        <v>0.094921875</v>
      </c>
      <c r="H13" s="177"/>
      <c r="I13" s="168"/>
    </row>
    <row r="14" ht="13.55" customHeight="1">
      <c r="A14" s="174">
        <v>2</v>
      </c>
      <c r="B14" s="157"/>
      <c r="C14" t="s" s="176">
        <f>IF($A14&lt;C$10,$B$4*OFFSET(C14,0,-1),IF($A14=C$10,$B$3*OFFSET(C14,1,-1),""))</f>
      </c>
      <c r="D14" s="157">
        <f>IF($A14&lt;D$10,$B$4*OFFSET(D14,0,-1),IF($A14=D$10,$B$3*OFFSET(D14,1,-1),""))</f>
        <v>0.09375</v>
      </c>
      <c r="E14" s="157">
        <f>IF($A14&lt;E$10,$B$4*OFFSET(E14,0,-1),IF($A14=E$10,$B$3*OFFSET(E14,1,-1),""))</f>
        <v>0.08437500000000001</v>
      </c>
      <c r="F14" s="157">
        <f>IF($A14&lt;F$10,$B$4*OFFSET(F14,0,-1),IF($A14=F$10,$B$3*OFFSET(F14,1,-1),""))</f>
        <v>0.0759375</v>
      </c>
      <c r="G14" s="157">
        <f>IF($A14&lt;G$10,$B$4*OFFSET(G14,0,-1),IF($A14=G$10,$B$3*OFFSET(G14,1,-1),""))</f>
        <v>0.06834375000000001</v>
      </c>
      <c r="H14" s="177"/>
      <c r="I14" s="168"/>
    </row>
    <row r="15" ht="13.55" customHeight="1">
      <c r="A15" s="174">
        <v>1</v>
      </c>
      <c r="B15" s="157"/>
      <c r="C15" s="157">
        <f>IF($A15&lt;C$10,$B$4*OFFSET(C15,0,-1),IF($A15=C$10,$B$3*OFFSET(C15,1,-1),""))</f>
        <v>0.075</v>
      </c>
      <c r="D15" s="157">
        <f>IF($A15&lt;D$10,$B$4*OFFSET(D15,0,-1),IF($A15=D$10,$B$3*OFFSET(D15,1,-1),""))</f>
        <v>0.0675</v>
      </c>
      <c r="E15" s="157">
        <f>IF($A15&lt;E$10,$B$4*OFFSET(E15,0,-1),IF($A15=E$10,$B$3*OFFSET(E15,1,-1),""))</f>
        <v>0.06075000000000001</v>
      </c>
      <c r="F15" s="157">
        <f>IF($A15&lt;F$10,$B$4*OFFSET(F15,0,-1),IF($A15=F$10,$B$3*OFFSET(F15,1,-1),""))</f>
        <v>0.05467500000000001</v>
      </c>
      <c r="G15" s="157">
        <f>IF($A15&lt;G$10,$B$4*OFFSET(G15,0,-1),IF($A15=G$10,$B$3*OFFSET(G15,1,-1),""))</f>
        <v>0.04920750000000001</v>
      </c>
      <c r="H15" s="177"/>
      <c r="I15" s="168"/>
    </row>
    <row r="16" ht="13.55" customHeight="1">
      <c r="A16" s="174">
        <v>0</v>
      </c>
      <c r="B16" s="157">
        <f>$B$2</f>
        <v>0.06</v>
      </c>
      <c r="C16" s="175">
        <f>IF($A16&lt;C$10,$B$4*OFFSET(C16,0,-1),IF($A16=C$10,$B$3*OFFSET(C16,1,-1),""))</f>
        <v>0.054</v>
      </c>
      <c r="D16" s="157">
        <f>IF($A16&lt;D$10,$B$4*OFFSET(D16,0,-1),IF($A16=D$10,$B$3*OFFSET(D16,1,-1),""))</f>
        <v>0.0486</v>
      </c>
      <c r="E16" s="157">
        <f>IF($A16&lt;E$10,$B$4*OFFSET(E16,0,-1),IF($A16=E$10,$B$3*OFFSET(E16,1,-1),""))</f>
        <v>0.04374</v>
      </c>
      <c r="F16" s="157">
        <f>IF($A16&lt;F$10,$B$4*OFFSET(F16,0,-1),IF($A16=F$10,$B$3*OFFSET(F16,1,-1),""))</f>
        <v>0.03936600000000001</v>
      </c>
      <c r="G16" s="157">
        <f>IF($A16&lt;G$10,$B$4*OFFSET(G16,0,-1),IF($A16=G$10,$B$3*OFFSET(G16,1,-1),""))</f>
        <v>0.03542940000000001</v>
      </c>
      <c r="H16" s="177"/>
      <c r="I16" s="168"/>
    </row>
    <row r="17" ht="13.5" customHeight="1">
      <c r="A17" s="184"/>
      <c r="B17" s="160"/>
      <c r="C17" s="160"/>
      <c r="D17" s="160"/>
      <c r="E17" s="160"/>
      <c r="F17" s="160"/>
      <c r="G17" s="160"/>
      <c r="H17" s="205"/>
      <c r="I17" s="168"/>
    </row>
    <row r="18" ht="14.05" customHeight="1">
      <c r="A18" s="155"/>
      <c r="B18" s="156"/>
      <c r="C18" s="156"/>
      <c r="D18" s="156"/>
      <c r="E18" s="156"/>
      <c r="F18" s="156"/>
      <c r="G18" s="156"/>
      <c r="H18" s="156"/>
      <c r="I18" s="148"/>
    </row>
    <row r="19" ht="13.55" customHeight="1">
      <c r="A19" s="191"/>
      <c r="B19" s="147"/>
      <c r="C19" s="147"/>
      <c r="D19" s="147"/>
      <c r="E19" s="147"/>
      <c r="F19" s="147"/>
      <c r="G19" s="147"/>
      <c r="H19" s="147"/>
      <c r="I19" s="148"/>
    </row>
    <row r="20" ht="13.5" customHeight="1">
      <c r="A20" s="192"/>
      <c r="B20" s="160"/>
      <c r="C20" s="160"/>
      <c r="D20" s="160"/>
      <c r="E20" s="160"/>
      <c r="F20" s="160"/>
      <c r="G20" s="160"/>
      <c r="H20" s="160"/>
      <c r="I20" s="226"/>
    </row>
    <row r="21" ht="13.5" customHeight="1">
      <c r="A21" t="s" s="138">
        <v>23</v>
      </c>
      <c r="B21" s="161"/>
      <c r="C21" s="167"/>
      <c r="D21" s="156"/>
      <c r="E21" s="156"/>
      <c r="F21" s="156"/>
      <c r="G21" s="156"/>
      <c r="H21" s="156"/>
      <c r="I21" s="164"/>
    </row>
    <row r="22" ht="14.05" customHeight="1">
      <c r="A22" s="167"/>
      <c r="B22" s="172">
        <v>0</v>
      </c>
      <c r="C22" s="173">
        <v>1</v>
      </c>
      <c r="D22" s="173">
        <v>2</v>
      </c>
      <c r="E22" s="173">
        <v>3</v>
      </c>
      <c r="F22" s="173">
        <v>4</v>
      </c>
      <c r="G22" s="173">
        <v>5</v>
      </c>
      <c r="H22" s="173">
        <v>6</v>
      </c>
      <c r="I22" s="171"/>
    </row>
    <row r="23" ht="13.55" customHeight="1">
      <c r="A23" s="179">
        <v>6</v>
      </c>
      <c r="B23" s="206"/>
      <c r="C23" t="s" s="176">
        <f>IF($A23=0,$B$5*B23/(1+B10),IF($A23=C$22,$B$5*B24/(1+B11),IF(AND(0&lt;$A23,$A23&lt;C$22),$B$5*B24/(1+B11)+$B$6*B23/(1+B10),"")))</f>
      </c>
      <c r="D23" t="s" s="176">
        <f>IF($A23=0,$B$5*C23/(1+C10),IF($A23=D$22,$B$5*C24/(1+C11),IF(AND(0&lt;$A23,$A23&lt;D$22),$B$5*C24/(1+C11)+$B$6*C23/(1+C10),"")))</f>
      </c>
      <c r="E23" t="s" s="176">
        <f>IF($A23=0,$B$5*D23/(1+D10),IF($A23=E$22,$B$5*D24/(1+D11),IF(AND(0&lt;$A23,$A23&lt;E$22),$B$5*D24/(1+D11)+$B$6*D23/(1+D10),"")))</f>
      </c>
      <c r="F23" t="s" s="176">
        <f>IF($A23=0,$B$5*E23/(1+E10),IF($A23=F$22,$B$5*E24/(1+E11),IF(AND(0&lt;$A23,$A23&lt;F$22),$B$5*E24/(1+E11)+$B$6*E23/(1+E10),"")))</f>
      </c>
      <c r="G23" t="s" s="176">
        <f>IF($A23=0,$B$5*F23/(1+F10),IF($A23=G$22,$B$5*F24/(1+F11),IF(AND(0&lt;$A23,$A23&lt;G$22),$B$5*F24/(1+F11)+$B$6*F23/(1+F10),"")))</f>
      </c>
      <c r="H23" s="206">
        <f>IF($A23=0,$B$5*G23/(1+G10),IF($A23=H$22,$B$5*G24/(1+G11),IF(AND(0&lt;$A23,$A23&lt;H$22),$B$5*G24/(1+G11)+$B$6*G23/(1+G10),"")))</f>
        <v>0.008273132131083329</v>
      </c>
      <c r="I23" s="171"/>
    </row>
    <row r="24" ht="13.55" customHeight="1">
      <c r="A24" s="179">
        <v>5</v>
      </c>
      <c r="B24" s="206"/>
      <c r="C24" t="s" s="176">
        <f>IF($A24=0,$B$5*B24/(1+B11),IF($A24=C$22,$B$5*B25/(1+B12),IF(AND(0&lt;$A24,$A24&lt;C$22),$B$5*B25/(1+B12)+$B$6*B24/(1+B11),"")))</f>
      </c>
      <c r="D24" t="s" s="176">
        <f>IF($A24=0,$B$5*C24/(1+C11),IF($A24=D$22,$B$5*C25/(1+C12),IF(AND(0&lt;$A24,$A24&lt;D$22),$B$5*C25/(1+C12)+$B$6*C24/(1+C11),"")))</f>
      </c>
      <c r="E24" t="s" s="176">
        <f>IF($A24=0,$B$5*D24/(1+D11),IF($A24=E$22,$B$5*D25/(1+D12),IF(AND(0&lt;$A24,$A24&lt;E$22),$B$5*D25/(1+D12)+$B$6*D24/(1+D11),"")))</f>
      </c>
      <c r="F24" t="s" s="176">
        <f>IF($A24=0,$B$5*E24/(1+E11),IF($A24=F$22,$B$5*E25/(1+E12),IF(AND(0&lt;$A24,$A24&lt;F$22),$B$5*E25/(1+E12)+$B$6*E24/(1+E11),"")))</f>
      </c>
      <c r="G24" s="206">
        <f>IF($A24=0,$B$5*F24/(1+F11),IF($A24=G$22,$B$5*F25/(1+F12),IF(AND(0&lt;$A24,$A24&lt;G$22),$B$5*F25/(1+F12)+$B$6*F24/(1+F11),"")))</f>
        <v>0.01957597573595206</v>
      </c>
      <c r="H24" s="206">
        <f>IF($A24=0,$B$5*G24/(1+G11),IF($A24=H$22,$B$5*G25/(1+G12),IF(AND(0&lt;$A24,$A24&lt;H$22),$B$5*G25/(1+G12)+$B$6*G24/(1+G11),"")))</f>
        <v>0.05425321926704022</v>
      </c>
      <c r="I24" s="171"/>
    </row>
    <row r="25" ht="13.55" customHeight="1">
      <c r="A25" s="179">
        <v>4</v>
      </c>
      <c r="B25" s="206"/>
      <c r="C25" t="s" s="176">
        <f>IF($A25=0,$B$5*B25/(1+B12),IF($A25=C$22,$B$5*B26/(1+B13),IF(AND(0&lt;$A25,$A25&lt;C$22),$B$5*B26/(1+B13)+$B$6*B25/(1+B12),"")))</f>
      </c>
      <c r="D25" t="s" s="176">
        <f>IF($A25=0,$B$5*C25/(1+C12),IF($A25=D$22,$B$5*C26/(1+C13),IF(AND(0&lt;$A25,$A25&lt;D$22),$B$5*C26/(1+C13)+$B$6*C25/(1+C12),"")))</f>
      </c>
      <c r="E25" t="s" s="176">
        <f>IF($A25=0,$B$5*D25/(1+D12),IF($A25=E$22,$B$5*D26/(1+D13),IF(AND(0&lt;$A25,$A25&lt;E$22),$B$5*D26/(1+D13)+$B$6*D25/(1+D12),"")))</f>
      </c>
      <c r="F25" s="206">
        <f>IF($A25=0,$B$5*E25/(1+E12),IF($A25=F$22,$B$5*E26/(1+E13),IF(AND(0&lt;$A25,$A25&lt;F$22),$B$5*E26/(1+E13)+$B$6*E25/(1+E12),"")))</f>
        <v>0.04488710061329632</v>
      </c>
      <c r="G25" s="206">
        <f>IF($A25=0,$B$5*F25/(1+F12),IF($A25=G$22,$B$5*F26/(1+F13),IF(AND(0&lt;$A25,$A25&lt;G$22),$B$5*F26/(1+F13)+$B$6*F25/(1+F12),"")))</f>
        <v>0.1040838300597149</v>
      </c>
      <c r="H25" s="206">
        <f>IF($A25=0,$B$5*G25/(1+G12),IF($A25=H$22,$B$5*G26/(1+G13),IF(AND(0&lt;$A25,$A25&lt;H$22),$B$5*G26/(1+G13)+$B$6*G25/(1+G12),"")))</f>
        <v>0.146131169199213</v>
      </c>
      <c r="I25" s="171"/>
    </row>
    <row r="26" ht="13.55" customHeight="1">
      <c r="A26" s="179">
        <v>3</v>
      </c>
      <c r="B26" s="206"/>
      <c r="C26" t="s" s="176">
        <f>IF($A26=0,$B$5*B26/(1+B13),IF($A26=C$22,$B$5*B27/(1+B14),IF(AND(0&lt;$A26,$A26&lt;C$22),$B$5*B27/(1+B14)+$B$6*B26/(1+B13),"")))</f>
      </c>
      <c r="D26" t="s" s="176">
        <f>IF($A26=0,$B$5*C26/(1+C13),IF($A26=D$22,$B$5*C27/(1+C14),IF(AND(0&lt;$A26,$A26&lt;D$22),$B$5*C27/(1+C14)+$B$6*C26/(1+C13),"")))</f>
      </c>
      <c r="E26" s="206">
        <f>IF($A26=0,$B$5*D26/(1+D13),IF($A26=E$22,$B$5*D27/(1+D14),IF(AND(0&lt;$A26,$A26&lt;E$22),$B$5*D27/(1+D14)+$B$6*D26/(1+D13),"")))</f>
        <v>0.100294615432834</v>
      </c>
      <c r="F26" s="206">
        <f>IF($A26=0,$B$5*E26/(1+E13),IF($A26=F$22,$B$5*E27/(1+E14),IF(AND(0&lt;$A26,$A26&lt;F$22),$B$5*E27/(1+E14)+$B$6*E26/(1+E13),"")))</f>
        <v>0.1868415841689445</v>
      </c>
      <c r="G26" s="206">
        <f>IF($A26=0,$B$5*F26/(1+F13),IF($A26=G$22,$B$5*F27/(1+F14),IF(AND(0&lt;$A26,$A26&lt;G$22),$B$5*F27/(1+F14)+$B$6*F26/(1+F13),"")))</f>
        <v>0.2193152211119586</v>
      </c>
      <c r="H26" s="206">
        <f>IF($A26=0,$B$5*G26/(1+G13),IF($A26=H$22,$B$5*G27/(1+G14),IF(AND(0&lt;$A26,$A26&lt;H$22),$B$5*G27/(1+G14)+$B$6*G26/(1+G13),"")))</f>
        <v>0.2074509932721395</v>
      </c>
      <c r="I26" s="171"/>
    </row>
    <row r="27" ht="13.55" customHeight="1">
      <c r="A27" s="179">
        <v>2</v>
      </c>
      <c r="B27" s="206"/>
      <c r="C27" t="s" s="176">
        <f>IF($A27=0,$B$5*B27/(1+B14),IF($A27=C$22,$B$5*B28/(1+B15),IF(AND(0&lt;$A27,$A27&lt;C$22),$B$5*B28/(1+B15)+$B$6*B27/(1+B14),"")))</f>
      </c>
      <c r="D27" s="206">
        <f>IF($A27=0,$B$5*C27/(1+C14),IF($A27=D$22,$B$5*C28/(1+C15),IF(AND(0&lt;$A27,$A27&lt;D$22),$B$5*C28/(1+C15)+$B$6*C27/(1+C14),"")))</f>
        <v>0.2193944712593243</v>
      </c>
      <c r="E27" s="206">
        <f>IF($A27=0,$B$5*D27/(1+D14),IF($A27=E$22,$B$5*D28/(1+D15),IF(AND(0&lt;$A27,$A27&lt;E$22),$B$5*D28/(1+D15)+$B$6*D27/(1+D14),"")))</f>
        <v>0.307863786211312</v>
      </c>
      <c r="F27" s="206">
        <f>IF($A27=0,$B$5*E27/(1+E14),IF($A27=F$22,$B$5*E28/(1+E15),IF(AND(0&lt;$A27,$A27&lt;F$22),$B$5*E28/(1+E15)+$B$6*E27/(1+E14),"")))</f>
        <v>0.2900886024073486</v>
      </c>
      <c r="G27" s="206">
        <f>IF($A27=0,$B$5*F27/(1+F14),IF($A27=G$22,$B$5*F28/(1+F15),IF(AND(0&lt;$A27,$A27&lt;G$22),$B$5*F28/(1+F15)+$B$6*F27/(1+F14),"")))</f>
        <v>0.229266379031131</v>
      </c>
      <c r="H27" s="206">
        <f>IF($A27=0,$B$5*G27/(1+G14),IF($A27=H$22,$B$5*G28/(1+G15),IF(AND(0&lt;$A27,$A27&lt;H$22),$B$5*G28/(1+G15)+$B$6*G27/(1+G14),"")))</f>
        <v>0.1640320441899557</v>
      </c>
      <c r="I27" s="171"/>
    </row>
    <row r="28" ht="13.55" customHeight="1">
      <c r="A28" s="179">
        <v>1</v>
      </c>
      <c r="B28" s="206"/>
      <c r="C28" s="206">
        <f>IF($A28=0,$B$5*B28/(1+B15),IF($A28=C$22,$B$5*B29/(1+B16),IF(AND(0&lt;$A28,$A28&lt;C$22),$B$5*B29/(1+B16)+$B$6*B28/(1+B15),"")))</f>
        <v>0.4716981132075471</v>
      </c>
      <c r="D28" s="206">
        <f>IF($A28=0,$B$5*C28/(1+C15),IF($A28=D$22,$B$5*C29/(1+C16),IF(AND(0&lt;$A28,$A28&lt;D$22),$B$5*C29/(1+C16)+$B$6*C28/(1+C15),"")))</f>
        <v>0.4431601796120506</v>
      </c>
      <c r="E28" s="206">
        <f>IF($A28=0,$B$5*D28/(1+D15),IF($A28=E$22,$B$5*D29/(1+D16),IF(AND(0&lt;$A28,$A28&lt;E$22),$B$5*D29/(1+D16)+$B$6*D28/(1+D15),"")))</f>
        <v>0.3142665331438825</v>
      </c>
      <c r="F28" s="206">
        <f>IF($A28=0,$B$5*E28/(1+E15),IF($A28=F$22,$B$5*E29/(1+E16),IF(AND(0&lt;$A28,$A28&lt;F$22),$B$5*E29/(1+E16)+$B$6*E28/(1+E15),"")))</f>
        <v>0.1992471174746355</v>
      </c>
      <c r="G28" s="206">
        <f>IF($A28=0,$B$5*F28/(1+F15),IF($A28=G$22,$B$5*F29/(1+F16),IF(AND(0&lt;$A28,$A28&lt;G$22),$B$5*F29/(1+F16)+$B$6*F28/(1+F15),"")))</f>
        <v>0.119047558829477</v>
      </c>
      <c r="H28" s="206">
        <f>IF($A28=0,$B$5*G28/(1+G15),IF($A28=H$22,$B$5*G29/(1+G16),IF(AND(0&lt;$A28,$A28&lt;H$22),$B$5*G29/(1+G16)+$B$6*G28/(1+G15),"")))</f>
        <v>0.06860573179260976</v>
      </c>
      <c r="I28" s="171"/>
    </row>
    <row r="29" ht="13.55" customHeight="1">
      <c r="A29" s="179">
        <v>0</v>
      </c>
      <c r="B29" s="206">
        <v>1</v>
      </c>
      <c r="C29" s="206">
        <f>IF($A29=0,$B$5*B29/(1+B16),IF($A29=C$22,$B$5*B30/(1+B17),IF(AND(0&lt;$A29,$A29&lt;C$22),$B$5*B30/(1+B17)+$B$6*B29/(1+B16),"")))</f>
        <v>0.4716981132075471</v>
      </c>
      <c r="D29" s="206">
        <f>IF($A29=0,$B$5*C29/(1+C16),IF($A29=D$22,$B$5*C30/(1+C17),IF(AND(0&lt;$A29,$A29&lt;D$22),$B$5*C30/(1+C17)+$B$6*C29/(1+C16),"")))</f>
        <v>0.2237657083527263</v>
      </c>
      <c r="E29" s="206">
        <f>IF($A29=0,$B$5*D29/(1+D16),IF($A29=E$22,$B$5*D30/(1+D17),IF(AND(0&lt;$A29,$A29&lt;E$22),$B$5*D30/(1+D17)+$B$6*D29/(1+D16),"")))</f>
        <v>0.1066973623654045</v>
      </c>
      <c r="F29" s="206">
        <f>IF($A29=0,$B$5*E29/(1+E16),IF($A29=F$22,$B$5*E30/(1+E17),IF(AND(0&lt;$A29,$A29&lt;F$22),$B$5*E30/(1+E17)+$B$6*E29/(1+E16),"")))</f>
        <v>0.05111299862293506</v>
      </c>
      <c r="G29" s="206">
        <f>IF($A29=0,$B$5*F29/(1+F16),IF($A29=G$22,$B$5*F30/(1+F17),IF(AND(0&lt;$A29,$A29&lt;G$22),$B$5*F30/(1+F17)+$B$6*F29/(1+F16),"")))</f>
        <v>0.02458854658654173</v>
      </c>
      <c r="H29" s="206">
        <f>IF($A29=0,$B$5*G29/(1+G16),IF($A29=H$22,$B$5*G30/(1+G17),IF(AND(0&lt;$A29,$A29&lt;H$22),$B$5*G30/(1+G17)+$B$6*G29/(1+G16),"")))</f>
        <v>0.01187359881153738</v>
      </c>
      <c r="I29" s="171"/>
    </row>
    <row r="30" ht="13.5" customHeight="1">
      <c r="A30" s="184"/>
      <c r="B30" s="160"/>
      <c r="C30" s="160"/>
      <c r="D30" s="160"/>
      <c r="E30" s="160"/>
      <c r="F30" s="160"/>
      <c r="G30" s="160"/>
      <c r="H30" s="160"/>
      <c r="I30" s="205"/>
    </row>
    <row r="31" ht="14.05" customHeight="1">
      <c r="A31" s="155"/>
      <c r="B31" s="156"/>
      <c r="C31" s="156"/>
      <c r="D31" s="156"/>
      <c r="E31" s="156"/>
      <c r="F31" s="156"/>
      <c r="G31" s="156"/>
      <c r="H31" s="156"/>
      <c r="I31" s="227"/>
    </row>
    <row r="32" ht="13.5" customHeight="1">
      <c r="A32" s="192"/>
      <c r="B32" s="160"/>
      <c r="C32" s="160"/>
      <c r="D32" s="160"/>
      <c r="E32" s="160"/>
      <c r="F32" s="160"/>
      <c r="G32" s="160"/>
      <c r="H32" s="160"/>
      <c r="I32" s="148"/>
    </row>
    <row r="33" ht="13.5" customHeight="1">
      <c r="A33" t="s" s="138">
        <v>36</v>
      </c>
      <c r="B33" s="161"/>
      <c r="C33" s="228">
        <f>SUM(C23:C29)*100</f>
        <v>94.33962264150942</v>
      </c>
      <c r="D33" s="229">
        <f>SUM(D23:D29)*100</f>
        <v>88.63203592241013</v>
      </c>
      <c r="E33" s="229">
        <f>SUM(E23:E29)*100</f>
        <v>82.9122297153433</v>
      </c>
      <c r="F33" s="229">
        <f>SUM(F23:F29)*100</f>
        <v>77.217740328716</v>
      </c>
      <c r="G33" s="229">
        <f>SUM(G23:G29)*100</f>
        <v>71.58775113547753</v>
      </c>
      <c r="H33" s="230">
        <f>SUM(H23:H29)*100</f>
        <v>66.06198886635791</v>
      </c>
      <c r="I33" s="168"/>
    </row>
    <row r="34" ht="13.5" customHeight="1">
      <c r="A34" t="s" s="138">
        <v>37</v>
      </c>
      <c r="B34" s="161"/>
      <c r="C34" s="231">
        <f>(100/C33)^(1/C22)-1</f>
        <v>0.06000000000000005</v>
      </c>
      <c r="D34" s="232">
        <f>(100/D33)^(1/D22)-1</f>
        <v>0.06219594052315958</v>
      </c>
      <c r="E34" s="232">
        <f>(100/E33)^(1/E22)-1</f>
        <v>0.06445458051602704</v>
      </c>
      <c r="F34" s="232">
        <f>(100/F33)^(1/F22)-1</f>
        <v>0.06676983800314407</v>
      </c>
      <c r="G34" s="232">
        <f>(100/G33)^(1/G22)-1</f>
        <v>0.06913428337863148</v>
      </c>
      <c r="H34" s="233">
        <f>(100/H33)^(1/H22)-1</f>
        <v>0.07153918974353246</v>
      </c>
      <c r="I34" s="234"/>
    </row>
  </sheetData>
  <mergeCells count="5">
    <mergeCell ref="A33:B33"/>
    <mergeCell ref="A21:B21"/>
    <mergeCell ref="A1:B1"/>
    <mergeCell ref="A9:B9"/>
    <mergeCell ref="A34:B34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S115"/>
  <sheetViews>
    <sheetView workbookViewId="0" showGridLines="0" defaultGridColor="1"/>
  </sheetViews>
  <sheetFormatPr defaultColWidth="8.8" defaultRowHeight="12.75" customHeight="1" outlineLevelRow="0" outlineLevelCol="0"/>
  <cols>
    <col min="1" max="1" width="10.6016" style="235" customWidth="1"/>
    <col min="2" max="2" width="8.8125" style="235" customWidth="1"/>
    <col min="3" max="3" width="9.60156" style="235" customWidth="1"/>
    <col min="4" max="4" width="12.6016" style="235" customWidth="1"/>
    <col min="5" max="19" width="8.8125" style="235" customWidth="1"/>
    <col min="20" max="256" width="8.8125" style="235" customWidth="1"/>
  </cols>
  <sheetData>
    <row r="1" ht="13.5" customHeight="1">
      <c r="A1" t="s" s="236">
        <v>38</v>
      </c>
      <c r="B1" s="237"/>
      <c r="C1" s="237"/>
      <c r="D1" s="237"/>
      <c r="E1" s="237"/>
      <c r="F1" s="237"/>
      <c r="G1" s="237"/>
      <c r="H1" s="238"/>
      <c r="I1" s="140"/>
      <c r="J1" s="141"/>
      <c r="K1" s="141"/>
      <c r="L1" s="141"/>
      <c r="M1" s="141"/>
      <c r="N1" s="141"/>
      <c r="O1" s="141"/>
      <c r="P1" s="141"/>
      <c r="Q1" s="141"/>
      <c r="R1" s="141"/>
      <c r="S1" s="143"/>
    </row>
    <row r="2" ht="13.5" customHeight="1">
      <c r="A2" s="239"/>
      <c r="B2" s="240"/>
      <c r="C2" s="240"/>
      <c r="D2" s="240"/>
      <c r="E2" s="240"/>
      <c r="F2" s="240"/>
      <c r="G2" s="240"/>
      <c r="H2" s="240"/>
      <c r="I2" s="160"/>
      <c r="J2" s="160"/>
      <c r="K2" s="160"/>
      <c r="L2" s="160"/>
      <c r="M2" s="160"/>
      <c r="N2" s="160"/>
      <c r="O2" s="160"/>
      <c r="P2" s="160"/>
      <c r="Q2" s="147"/>
      <c r="R2" s="147"/>
      <c r="S2" s="148"/>
    </row>
    <row r="3" ht="14.05" customHeight="1">
      <c r="A3" t="s" s="241">
        <v>39</v>
      </c>
      <c r="B3" s="242"/>
      <c r="C3" s="243">
        <v>1</v>
      </c>
      <c r="D3" s="244">
        <v>2</v>
      </c>
      <c r="E3" s="244">
        <v>3</v>
      </c>
      <c r="F3" s="244">
        <v>4</v>
      </c>
      <c r="G3" s="244">
        <v>5</v>
      </c>
      <c r="H3" s="244">
        <v>6</v>
      </c>
      <c r="I3" s="244">
        <v>7</v>
      </c>
      <c r="J3" s="244">
        <v>8</v>
      </c>
      <c r="K3" s="244">
        <v>9</v>
      </c>
      <c r="L3" s="244">
        <v>10</v>
      </c>
      <c r="M3" s="244">
        <v>11</v>
      </c>
      <c r="N3" s="244">
        <v>12</v>
      </c>
      <c r="O3" s="244">
        <v>13</v>
      </c>
      <c r="P3" s="245">
        <v>14</v>
      </c>
      <c r="Q3" s="146"/>
      <c r="R3" s="147"/>
      <c r="S3" s="148"/>
    </row>
    <row r="4" ht="13.5" customHeight="1">
      <c r="A4" t="s" s="246">
        <v>40</v>
      </c>
      <c r="B4" s="247"/>
      <c r="C4" s="248">
        <v>7.3</v>
      </c>
      <c r="D4" s="249">
        <v>7.62</v>
      </c>
      <c r="E4" s="249">
        <v>8.1</v>
      </c>
      <c r="F4" s="249">
        <v>8.449999999999999</v>
      </c>
      <c r="G4" s="249">
        <v>9.199999999999999</v>
      </c>
      <c r="H4" s="249">
        <v>9.640000000000001</v>
      </c>
      <c r="I4" s="249">
        <v>10.12</v>
      </c>
      <c r="J4" s="249">
        <v>10.45</v>
      </c>
      <c r="K4" s="249">
        <v>10.75</v>
      </c>
      <c r="L4" s="249">
        <v>11.22</v>
      </c>
      <c r="M4" s="249">
        <v>11.55</v>
      </c>
      <c r="N4" s="249">
        <v>11.92</v>
      </c>
      <c r="O4" s="249">
        <v>12.2</v>
      </c>
      <c r="P4" s="250">
        <v>12.32</v>
      </c>
      <c r="Q4" s="146"/>
      <c r="R4" s="147"/>
      <c r="S4" s="148"/>
    </row>
    <row r="5" ht="13.5" customHeight="1">
      <c r="A5" t="s" s="251">
        <v>41</v>
      </c>
      <c r="B5" s="252"/>
      <c r="C5" s="253">
        <v>5</v>
      </c>
      <c r="D5" s="254">
        <v>5</v>
      </c>
      <c r="E5" s="254">
        <v>5</v>
      </c>
      <c r="F5" s="254">
        <v>5</v>
      </c>
      <c r="G5" s="254">
        <v>5</v>
      </c>
      <c r="H5" s="254">
        <v>5</v>
      </c>
      <c r="I5" s="254">
        <v>5</v>
      </c>
      <c r="J5" s="254">
        <v>5</v>
      </c>
      <c r="K5" s="254">
        <v>5</v>
      </c>
      <c r="L5" s="254">
        <v>5</v>
      </c>
      <c r="M5" s="254">
        <v>5</v>
      </c>
      <c r="N5" s="254">
        <v>5</v>
      </c>
      <c r="O5" s="254">
        <v>5</v>
      </c>
      <c r="P5" s="255">
        <v>5</v>
      </c>
      <c r="Q5" s="146"/>
      <c r="R5" s="147"/>
      <c r="S5" s="148"/>
    </row>
    <row r="6" ht="14.05" customHeight="1">
      <c r="A6" t="s" s="256">
        <v>42</v>
      </c>
      <c r="B6" s="257">
        <v>0.005</v>
      </c>
      <c r="C6" s="167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47"/>
      <c r="R6" s="147"/>
      <c r="S6" s="148"/>
    </row>
    <row r="7" ht="13.55" customHeight="1">
      <c r="A7" t="s" s="258">
        <v>4</v>
      </c>
      <c r="B7" s="151">
        <v>0.5</v>
      </c>
      <c r="C7" s="146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8"/>
    </row>
    <row r="8" ht="13.5" customHeight="1">
      <c r="A8" t="s" s="259">
        <v>5</v>
      </c>
      <c r="B8" s="260">
        <f>1-B7</f>
        <v>0.5</v>
      </c>
      <c r="C8" t="s" s="261">
        <v>7</v>
      </c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8"/>
    </row>
    <row r="9" ht="13.5" customHeight="1">
      <c r="A9" s="239"/>
      <c r="B9" s="240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8"/>
    </row>
    <row r="10" ht="13.5" customHeight="1">
      <c r="A10" t="s" s="236">
        <v>43</v>
      </c>
      <c r="B10" s="238"/>
      <c r="C10" s="146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8"/>
    </row>
    <row r="11" ht="14.05" customHeight="1">
      <c r="A11" s="155"/>
      <c r="B11" s="156"/>
      <c r="C11" s="173">
        <v>0</v>
      </c>
      <c r="D11" s="173">
        <v>1</v>
      </c>
      <c r="E11" s="173">
        <v>2</v>
      </c>
      <c r="F11" s="173">
        <v>3</v>
      </c>
      <c r="G11" s="173">
        <v>4</v>
      </c>
      <c r="H11" s="173">
        <v>5</v>
      </c>
      <c r="I11" s="173">
        <v>6</v>
      </c>
      <c r="J11" s="173">
        <v>7</v>
      </c>
      <c r="K11" s="173">
        <v>8</v>
      </c>
      <c r="L11" s="173">
        <v>9</v>
      </c>
      <c r="M11" s="173">
        <v>10</v>
      </c>
      <c r="N11" s="173">
        <v>11</v>
      </c>
      <c r="O11" s="173">
        <v>12</v>
      </c>
      <c r="P11" s="173">
        <v>13</v>
      </c>
      <c r="Q11" s="147"/>
      <c r="R11" s="147"/>
      <c r="S11" s="148"/>
    </row>
    <row r="12" ht="13.55" customHeight="1">
      <c r="A12" s="191"/>
      <c r="B12" s="173">
        <v>13</v>
      </c>
      <c r="C12" s="180"/>
      <c r="D12" t="s" s="176">
        <f>IF($B12&lt;=D$11,D$5*EXP($B$6*$B12),"")</f>
      </c>
      <c r="E12" t="s" s="176">
        <f>IF($B12&lt;=E$11,E$5*EXP($B$6*$B12),"")</f>
      </c>
      <c r="F12" t="s" s="176">
        <f>IF($B12&lt;=F$11,F$5*EXP($B$6*$B12),"")</f>
      </c>
      <c r="G12" t="s" s="176">
        <f>IF($B12&lt;=G$11,G$5*EXP($B$6*$B12),"")</f>
      </c>
      <c r="H12" t="s" s="176">
        <f>IF($B12&lt;=H$11,H$5*EXP($B$6*$B12),"")</f>
      </c>
      <c r="I12" t="s" s="176">
        <f>IF($B12&lt;=I$11,I$5*EXP($B$6*$B12),"")</f>
      </c>
      <c r="J12" t="s" s="176">
        <f>IF($B12&lt;=J$11,J$5*EXP($B$6*$B12),"")</f>
      </c>
      <c r="K12" t="s" s="176">
        <f>IF($B12&lt;=K$11,K$5*EXP($B$6*$B12),"")</f>
      </c>
      <c r="L12" t="s" s="176">
        <f>IF($B12&lt;=L$11,L$5*EXP($B$6*$B12),"")</f>
      </c>
      <c r="M12" t="s" s="176">
        <f>IF($B12&lt;=M$11,M$5*EXP($B$6*$B12),"")</f>
      </c>
      <c r="N12" t="s" s="176">
        <f>IF($B12&lt;=N$11,N$5*EXP($B$6*$B12),"")</f>
      </c>
      <c r="O12" t="s" s="176">
        <f>IF($B12&lt;=O$11,O$5*EXP($B$6*$B12),"")</f>
      </c>
      <c r="P12" s="180">
        <f>IF($B12&lt;=P$11,P$5*EXP($B$6*$B12),"")</f>
        <v>5.335795121920963</v>
      </c>
      <c r="Q12" s="147"/>
      <c r="R12" s="147"/>
      <c r="S12" s="148"/>
    </row>
    <row r="13" ht="13.55" customHeight="1">
      <c r="A13" s="191"/>
      <c r="B13" s="173">
        <v>12</v>
      </c>
      <c r="C13" s="180"/>
      <c r="D13" t="s" s="176">
        <f>IF($B13&lt;=D$11,D$5*EXP($B$6*$B13),"")</f>
      </c>
      <c r="E13" t="s" s="176">
        <f>IF($B13&lt;=E$11,E$5*EXP($B$6*$B13),"")</f>
      </c>
      <c r="F13" t="s" s="176">
        <f>IF($B13&lt;=F$11,F$5*EXP($B$6*$B13),"")</f>
      </c>
      <c r="G13" t="s" s="176">
        <f>IF($B13&lt;=G$11,G$5*EXP($B$6*$B13),"")</f>
      </c>
      <c r="H13" t="s" s="176">
        <f>IF($B13&lt;=H$11,H$5*EXP($B$6*$B13),"")</f>
      </c>
      <c r="I13" t="s" s="176">
        <f>IF($B13&lt;=I$11,I$5*EXP($B$6*$B13),"")</f>
      </c>
      <c r="J13" t="s" s="176">
        <f>IF($B13&lt;=J$11,J$5*EXP($B$6*$B13),"")</f>
      </c>
      <c r="K13" t="s" s="176">
        <f>IF($B13&lt;=K$11,K$5*EXP($B$6*$B13),"")</f>
      </c>
      <c r="L13" t="s" s="176">
        <f>IF($B13&lt;=L$11,L$5*EXP($B$6*$B13),"")</f>
      </c>
      <c r="M13" t="s" s="176">
        <f>IF($B13&lt;=M$11,M$5*EXP($B$6*$B13),"")</f>
      </c>
      <c r="N13" t="s" s="176">
        <f>IF($B13&lt;=N$11,N$5*EXP($B$6*$B13),"")</f>
      </c>
      <c r="O13" s="180">
        <f>IF($B13&lt;=O$11,O$5*EXP($B$6*$B13),"")</f>
        <v>5.309182732726798</v>
      </c>
      <c r="P13" s="180">
        <f>IF($B13&lt;=P$11,P$5*EXP($B$6*$B13),"")</f>
        <v>5.309182732726798</v>
      </c>
      <c r="Q13" s="147"/>
      <c r="R13" s="147"/>
      <c r="S13" s="148"/>
    </row>
    <row r="14" ht="13.55" customHeight="1">
      <c r="A14" s="191"/>
      <c r="B14" s="173">
        <v>11</v>
      </c>
      <c r="C14" s="180"/>
      <c r="D14" t="s" s="176">
        <f>IF($B14&lt;=D$11,D$5*EXP($B$6*$B14),"")</f>
      </c>
      <c r="E14" t="s" s="176">
        <f>IF($B14&lt;=E$11,E$5*EXP($B$6*$B14),"")</f>
      </c>
      <c r="F14" t="s" s="176">
        <f>IF($B14&lt;=F$11,F$5*EXP($B$6*$B14),"")</f>
      </c>
      <c r="G14" t="s" s="176">
        <f>IF($B14&lt;=G$11,G$5*EXP($B$6*$B14),"")</f>
      </c>
      <c r="H14" t="s" s="176">
        <f>IF($B14&lt;=H$11,H$5*EXP($B$6*$B14),"")</f>
      </c>
      <c r="I14" t="s" s="176">
        <f>IF($B14&lt;=I$11,I$5*EXP($B$6*$B14),"")</f>
      </c>
      <c r="J14" t="s" s="176">
        <f>IF($B14&lt;=J$11,J$5*EXP($B$6*$B14),"")</f>
      </c>
      <c r="K14" t="s" s="176">
        <f>IF($B14&lt;=K$11,K$5*EXP($B$6*$B14),"")</f>
      </c>
      <c r="L14" t="s" s="176">
        <f>IF($B14&lt;=L$11,L$5*EXP($B$6*$B14),"")</f>
      </c>
      <c r="M14" t="s" s="176">
        <f>IF($B14&lt;=M$11,M$5*EXP($B$6*$B14),"")</f>
      </c>
      <c r="N14" s="180">
        <f>IF($B14&lt;=N$11,N$5*EXP($B$6*$B14),"")</f>
        <v>5.282703073377472</v>
      </c>
      <c r="O14" s="180">
        <f>IF($B14&lt;=O$11,O$5*EXP($B$6*$B14),"")</f>
        <v>5.282703073377472</v>
      </c>
      <c r="P14" s="180">
        <f>IF($B14&lt;=P$11,P$5*EXP($B$6*$B14),"")</f>
        <v>5.282703073377472</v>
      </c>
      <c r="Q14" s="147"/>
      <c r="R14" s="147"/>
      <c r="S14" s="148"/>
    </row>
    <row r="15" ht="13.55" customHeight="1">
      <c r="A15" s="191"/>
      <c r="B15" s="173">
        <v>10</v>
      </c>
      <c r="C15" s="180"/>
      <c r="D15" t="s" s="176">
        <f>IF($B15&lt;=D$11,D$5*EXP($B$6*$B15),"")</f>
      </c>
      <c r="E15" t="s" s="176">
        <f>IF($B15&lt;=E$11,E$5*EXP($B$6*$B15),"")</f>
      </c>
      <c r="F15" t="s" s="176">
        <f>IF($B15&lt;=F$11,F$5*EXP($B$6*$B15),"")</f>
      </c>
      <c r="G15" t="s" s="176">
        <f>IF($B15&lt;=G$11,G$5*EXP($B$6*$B15),"")</f>
      </c>
      <c r="H15" t="s" s="176">
        <f>IF($B15&lt;=H$11,H$5*EXP($B$6*$B15),"")</f>
      </c>
      <c r="I15" t="s" s="176">
        <f>IF($B15&lt;=I$11,I$5*EXP($B$6*$B15),"")</f>
      </c>
      <c r="J15" t="s" s="176">
        <f>IF($B15&lt;=J$11,J$5*EXP($B$6*$B15),"")</f>
      </c>
      <c r="K15" t="s" s="176">
        <f>IF($B15&lt;=K$11,K$5*EXP($B$6*$B15),"")</f>
      </c>
      <c r="L15" t="s" s="176">
        <f>IF($B15&lt;=L$11,L$5*EXP($B$6*$B15),"")</f>
      </c>
      <c r="M15" s="180">
        <f>IF($B15&lt;=M$11,M$5*EXP($B$6*$B15),"")</f>
        <v>5.256355481880121</v>
      </c>
      <c r="N15" s="180">
        <f>IF($B15&lt;=N$11,N$5*EXP($B$6*$B15),"")</f>
        <v>5.256355481880121</v>
      </c>
      <c r="O15" s="180">
        <f>IF($B15&lt;=O$11,O$5*EXP($B$6*$B15),"")</f>
        <v>5.256355481880121</v>
      </c>
      <c r="P15" s="180">
        <f>IF($B15&lt;=P$11,P$5*EXP($B$6*$B15),"")</f>
        <v>5.256355481880121</v>
      </c>
      <c r="Q15" s="147"/>
      <c r="R15" s="147"/>
      <c r="S15" s="148"/>
    </row>
    <row r="16" ht="13.55" customHeight="1">
      <c r="A16" s="191"/>
      <c r="B16" s="173">
        <v>9</v>
      </c>
      <c r="C16" s="180"/>
      <c r="D16" t="s" s="176">
        <f>IF($B16&lt;=D$11,D$5*EXP($B$6*$B16),"")</f>
      </c>
      <c r="E16" t="s" s="176">
        <f>IF($B16&lt;=E$11,E$5*EXP($B$6*$B16),"")</f>
      </c>
      <c r="F16" t="s" s="176">
        <f>IF($B16&lt;=F$11,F$5*EXP($B$6*$B16),"")</f>
      </c>
      <c r="G16" t="s" s="176">
        <f>IF($B16&lt;=G$11,G$5*EXP($B$6*$B16),"")</f>
      </c>
      <c r="H16" t="s" s="176">
        <f>IF($B16&lt;=H$11,H$5*EXP($B$6*$B16),"")</f>
      </c>
      <c r="I16" t="s" s="176">
        <f>IF($B16&lt;=I$11,I$5*EXP($B$6*$B16),"")</f>
      </c>
      <c r="J16" t="s" s="176">
        <f>IF($B16&lt;=J$11,J$5*EXP($B$6*$B16),"")</f>
      </c>
      <c r="K16" t="s" s="176">
        <f>IF($B16&lt;=K$11,K$5*EXP($B$6*$B16),"")</f>
      </c>
      <c r="L16" s="180">
        <f>IF($B16&lt;=L$11,L$5*EXP($B$6*$B16),"")</f>
        <v>5.230139299543585</v>
      </c>
      <c r="M16" s="180">
        <f>IF($B16&lt;=M$11,M$5*EXP($B$6*$B16),"")</f>
        <v>5.230139299543585</v>
      </c>
      <c r="N16" s="180">
        <f>IF($B16&lt;=N$11,N$5*EXP($B$6*$B16),"")</f>
        <v>5.230139299543585</v>
      </c>
      <c r="O16" s="180">
        <f>IF($B16&lt;=O$11,O$5*EXP($B$6*$B16),"")</f>
        <v>5.230139299543585</v>
      </c>
      <c r="P16" s="180">
        <f>IF($B16&lt;=P$11,P$5*EXP($B$6*$B16),"")</f>
        <v>5.230139299543585</v>
      </c>
      <c r="Q16" s="147"/>
      <c r="R16" s="147"/>
      <c r="S16" s="148"/>
    </row>
    <row r="17" ht="13.55" customHeight="1">
      <c r="A17" s="191"/>
      <c r="B17" s="173">
        <v>8</v>
      </c>
      <c r="C17" s="180"/>
      <c r="D17" t="s" s="176">
        <f>IF($B17&lt;=D$11,D$5*EXP($B$6*$B17),"")</f>
      </c>
      <c r="E17" t="s" s="176">
        <f>IF($B17&lt;=E$11,E$5*EXP($B$6*$B17),"")</f>
      </c>
      <c r="F17" t="s" s="176">
        <f>IF($B17&lt;=F$11,F$5*EXP($B$6*$B17),"")</f>
      </c>
      <c r="G17" t="s" s="176">
        <f>IF($B17&lt;=G$11,G$5*EXP($B$6*$B17),"")</f>
      </c>
      <c r="H17" t="s" s="176">
        <f>IF($B17&lt;=H$11,H$5*EXP($B$6*$B17),"")</f>
      </c>
      <c r="I17" t="s" s="176">
        <f>IF($B17&lt;=I$11,I$5*EXP($B$6*$B17),"")</f>
      </c>
      <c r="J17" t="s" s="176">
        <f>IF($B17&lt;=J$11,J$5*EXP($B$6*$B17),"")</f>
      </c>
      <c r="K17" s="180">
        <f>IF($B17&lt;=K$11,K$5*EXP($B$6*$B17),"")</f>
        <v>5.204053870961941</v>
      </c>
      <c r="L17" s="180">
        <f>IF($B17&lt;=L$11,L$5*EXP($B$6*$B17),"")</f>
        <v>5.204053870961941</v>
      </c>
      <c r="M17" s="180">
        <f>IF($B17&lt;=M$11,M$5*EXP($B$6*$B17),"")</f>
        <v>5.204053870961941</v>
      </c>
      <c r="N17" s="180">
        <f>IF($B17&lt;=N$11,N$5*EXP($B$6*$B17),"")</f>
        <v>5.204053870961941</v>
      </c>
      <c r="O17" s="180">
        <f>IF($B17&lt;=O$11,O$5*EXP($B$6*$B17),"")</f>
        <v>5.204053870961941</v>
      </c>
      <c r="P17" s="180">
        <f>IF($B17&lt;=P$11,P$5*EXP($B$6*$B17),"")</f>
        <v>5.204053870961941</v>
      </c>
      <c r="Q17" s="147"/>
      <c r="R17" s="147"/>
      <c r="S17" s="148"/>
    </row>
    <row r="18" ht="13.55" customHeight="1">
      <c r="A18" s="191"/>
      <c r="B18" s="173">
        <v>7</v>
      </c>
      <c r="C18" s="180"/>
      <c r="D18" t="s" s="176">
        <f>IF($B18&lt;=D$11,D$5*EXP($B$6*$B18),"")</f>
      </c>
      <c r="E18" t="s" s="176">
        <f>IF($B18&lt;=E$11,E$5*EXP($B$6*$B18),"")</f>
      </c>
      <c r="F18" t="s" s="176">
        <f>IF($B18&lt;=F$11,F$5*EXP($B$6*$B18),"")</f>
      </c>
      <c r="G18" t="s" s="176">
        <f>IF($B18&lt;=G$11,G$5*EXP($B$6*$B18),"")</f>
      </c>
      <c r="H18" t="s" s="176">
        <f>IF($B18&lt;=H$11,H$5*EXP($B$6*$B18),"")</f>
      </c>
      <c r="I18" t="s" s="176">
        <f>IF($B18&lt;=I$11,I$5*EXP($B$6*$B18),"")</f>
      </c>
      <c r="J18" s="180">
        <f>IF($B18&lt;=J$11,J$5*EXP($B$6*$B18),"")</f>
        <v>5.178098543998116</v>
      </c>
      <c r="K18" s="180">
        <f>IF($B18&lt;=K$11,K$5*EXP($B$6*$B18),"")</f>
        <v>5.178098543998116</v>
      </c>
      <c r="L18" s="180">
        <f>IF($B18&lt;=L$11,L$5*EXP($B$6*$B18),"")</f>
        <v>5.178098543998116</v>
      </c>
      <c r="M18" s="180">
        <f>IF($B18&lt;=M$11,M$5*EXP($B$6*$B18),"")</f>
        <v>5.178098543998116</v>
      </c>
      <c r="N18" s="180">
        <f>IF($B18&lt;=N$11,N$5*EXP($B$6*$B18),"")</f>
        <v>5.178098543998116</v>
      </c>
      <c r="O18" s="180">
        <f>IF($B18&lt;=O$11,O$5*EXP($B$6*$B18),"")</f>
        <v>5.178098543998116</v>
      </c>
      <c r="P18" s="180">
        <f>IF($B18&lt;=P$11,P$5*EXP($B$6*$B18),"")</f>
        <v>5.178098543998116</v>
      </c>
      <c r="Q18" s="147"/>
      <c r="R18" s="147"/>
      <c r="S18" s="148"/>
    </row>
    <row r="19" ht="13.55" customHeight="1">
      <c r="A19" s="191"/>
      <c r="B19" s="173">
        <v>6</v>
      </c>
      <c r="C19" s="180"/>
      <c r="D19" t="s" s="176">
        <f>IF($B19&lt;=D$11,D$5*EXP($B$6*$B19),"")</f>
      </c>
      <c r="E19" t="s" s="176">
        <f>IF($B19&lt;=E$11,E$5*EXP($B$6*$B19),"")</f>
      </c>
      <c r="F19" t="s" s="176">
        <f>IF($B19&lt;=F$11,F$5*EXP($B$6*$B19),"")</f>
      </c>
      <c r="G19" t="s" s="176">
        <f>IF($B19&lt;=G$11,G$5*EXP($B$6*$B19),"")</f>
      </c>
      <c r="H19" t="s" s="176">
        <f>IF($B19&lt;=H$11,H$5*EXP($B$6*$B19),"")</f>
      </c>
      <c r="I19" s="180">
        <f>IF($B19&lt;=I$11,I$5*EXP($B$6*$B19),"")</f>
        <v>5.152272669767584</v>
      </c>
      <c r="J19" s="180">
        <f>IF($B19&lt;=J$11,J$5*EXP($B$6*$B19),"")</f>
        <v>5.152272669767584</v>
      </c>
      <c r="K19" s="180">
        <f>IF($B19&lt;=K$11,K$5*EXP($B$6*$B19),"")</f>
        <v>5.152272669767584</v>
      </c>
      <c r="L19" s="180">
        <f>IF($B19&lt;=L$11,L$5*EXP($B$6*$B19),"")</f>
        <v>5.152272669767584</v>
      </c>
      <c r="M19" s="180">
        <f>IF($B19&lt;=M$11,M$5*EXP($B$6*$B19),"")</f>
        <v>5.152272669767584</v>
      </c>
      <c r="N19" s="180">
        <f>IF($B19&lt;=N$11,N$5*EXP($B$6*$B19),"")</f>
        <v>5.152272669767584</v>
      </c>
      <c r="O19" s="180">
        <f>IF($B19&lt;=O$11,O$5*EXP($B$6*$B19),"")</f>
        <v>5.152272669767584</v>
      </c>
      <c r="P19" s="180">
        <f>IF($B19&lt;=P$11,P$5*EXP($B$6*$B19),"")</f>
        <v>5.152272669767584</v>
      </c>
      <c r="Q19" s="147"/>
      <c r="R19" s="147"/>
      <c r="S19" s="148"/>
    </row>
    <row r="20" ht="13.55" customHeight="1">
      <c r="A20" s="191"/>
      <c r="B20" s="173">
        <v>5</v>
      </c>
      <c r="C20" s="180"/>
      <c r="D20" t="s" s="176">
        <f>IF($B20&lt;=D$11,D$5*EXP($B$6*$B20),"")</f>
      </c>
      <c r="E20" t="s" s="176">
        <f>IF($B20&lt;=E$11,E$5*EXP($B$6*$B20),"")</f>
      </c>
      <c r="F20" t="s" s="176">
        <f>IF($B20&lt;=F$11,F$5*EXP($B$6*$B20),"")</f>
      </c>
      <c r="G20" t="s" s="176">
        <f>IF($B20&lt;=G$11,G$5*EXP($B$6*$B20),"")</f>
      </c>
      <c r="H20" s="180">
        <f>IF($B20&lt;=H$11,H$5*EXP($B$6*$B20),"")</f>
        <v>5.126575602622144</v>
      </c>
      <c r="I20" s="180">
        <f>IF($B20&lt;=I$11,I$5*EXP($B$6*$B20),"")</f>
        <v>5.126575602622144</v>
      </c>
      <c r="J20" s="180">
        <f>IF($B20&lt;=J$11,J$5*EXP($B$6*$B20),"")</f>
        <v>5.126575602622144</v>
      </c>
      <c r="K20" s="180">
        <f>IF($B20&lt;=K$11,K$5*EXP($B$6*$B20),"")</f>
        <v>5.126575602622144</v>
      </c>
      <c r="L20" s="180">
        <f>IF($B20&lt;=L$11,L$5*EXP($B$6*$B20),"")</f>
        <v>5.126575602622144</v>
      </c>
      <c r="M20" s="180">
        <f>IF($B20&lt;=M$11,M$5*EXP($B$6*$B20),"")</f>
        <v>5.126575602622144</v>
      </c>
      <c r="N20" s="180">
        <f>IF($B20&lt;=N$11,N$5*EXP($B$6*$B20),"")</f>
        <v>5.126575602622144</v>
      </c>
      <c r="O20" s="180">
        <f>IF($B20&lt;=O$11,O$5*EXP($B$6*$B20),"")</f>
        <v>5.126575602622144</v>
      </c>
      <c r="P20" s="180">
        <f>IF($B20&lt;=P$11,P$5*EXP($B$6*$B20),"")</f>
        <v>5.126575602622144</v>
      </c>
      <c r="Q20" s="147"/>
      <c r="R20" s="147"/>
      <c r="S20" s="148"/>
    </row>
    <row r="21" ht="13.55" customHeight="1">
      <c r="A21" s="191"/>
      <c r="B21" s="173">
        <v>4</v>
      </c>
      <c r="C21" s="180"/>
      <c r="D21" t="s" s="176">
        <f>IF($B21&lt;=D$11,D$5*EXP($B$6*$B21),"")</f>
      </c>
      <c r="E21" t="s" s="176">
        <f>IF($B21&lt;=E$11,E$5*EXP($B$6*$B21),"")</f>
      </c>
      <c r="F21" t="s" s="176">
        <f>IF($B21&lt;=F$11,F$5*EXP($B$6*$B21),"")</f>
      </c>
      <c r="G21" s="180">
        <f>IF($B21&lt;=G$11,G$5*EXP($B$6*$B21),"")</f>
        <v>5.101006700133778</v>
      </c>
      <c r="H21" s="180">
        <f>IF($B21&lt;=H$11,H$5*EXP($B$6*$B21),"")</f>
        <v>5.101006700133778</v>
      </c>
      <c r="I21" s="180">
        <f>IF($B21&lt;=I$11,I$5*EXP($B$6*$B21),"")</f>
        <v>5.101006700133778</v>
      </c>
      <c r="J21" s="180">
        <f>IF($B21&lt;=J$11,J$5*EXP($B$6*$B21),"")</f>
        <v>5.101006700133778</v>
      </c>
      <c r="K21" s="180">
        <f>IF($B21&lt;=K$11,K$5*EXP($B$6*$B21),"")</f>
        <v>5.101006700133778</v>
      </c>
      <c r="L21" s="180">
        <f>IF($B21&lt;=L$11,L$5*EXP($B$6*$B21),"")</f>
        <v>5.101006700133778</v>
      </c>
      <c r="M21" s="180">
        <f>IF($B21&lt;=M$11,M$5*EXP($B$6*$B21),"")</f>
        <v>5.101006700133778</v>
      </c>
      <c r="N21" s="180">
        <f>IF($B21&lt;=N$11,N$5*EXP($B$6*$B21),"")</f>
        <v>5.101006700133778</v>
      </c>
      <c r="O21" s="180">
        <f>IF($B21&lt;=O$11,O$5*EXP($B$6*$B21),"")</f>
        <v>5.101006700133778</v>
      </c>
      <c r="P21" s="180">
        <f>IF($B21&lt;=P$11,P$5*EXP($B$6*$B21),"")</f>
        <v>5.101006700133778</v>
      </c>
      <c r="Q21" s="147"/>
      <c r="R21" s="147"/>
      <c r="S21" s="148"/>
    </row>
    <row r="22" ht="13.55" customHeight="1">
      <c r="A22" s="191"/>
      <c r="B22" s="173">
        <v>3</v>
      </c>
      <c r="C22" s="180"/>
      <c r="D22" t="s" s="176">
        <f>IF($B22&lt;=D$11,D$5*EXP($B$6*$B22),"")</f>
      </c>
      <c r="E22" t="s" s="176">
        <f>IF($B22&lt;=E$11,E$5*EXP($B$6*$B22),"")</f>
      </c>
      <c r="F22" s="180">
        <f>IF($B22&lt;=F$11,F$5*EXP($B$6*$B22),"")</f>
        <v>5.075565323078594</v>
      </c>
      <c r="G22" s="180">
        <f>IF($B22&lt;=G$11,G$5*EXP($B$6*$B22),"")</f>
        <v>5.075565323078594</v>
      </c>
      <c r="H22" s="180">
        <f>IF($B22&lt;=H$11,H$5*EXP($B$6*$B22),"")</f>
        <v>5.075565323078594</v>
      </c>
      <c r="I22" s="180">
        <f>IF($B22&lt;=I$11,I$5*EXP($B$6*$B22),"")</f>
        <v>5.075565323078594</v>
      </c>
      <c r="J22" s="180">
        <f>IF($B22&lt;=J$11,J$5*EXP($B$6*$B22),"")</f>
        <v>5.075565323078594</v>
      </c>
      <c r="K22" s="180">
        <f>IF($B22&lt;=K$11,K$5*EXP($B$6*$B22),"")</f>
        <v>5.075565323078594</v>
      </c>
      <c r="L22" s="180">
        <f>IF($B22&lt;=L$11,L$5*EXP($B$6*$B22),"")</f>
        <v>5.075565323078594</v>
      </c>
      <c r="M22" s="180">
        <f>IF($B22&lt;=M$11,M$5*EXP($B$6*$B22),"")</f>
        <v>5.075565323078594</v>
      </c>
      <c r="N22" s="180">
        <f>IF($B22&lt;=N$11,N$5*EXP($B$6*$B22),"")</f>
        <v>5.075565323078594</v>
      </c>
      <c r="O22" s="180">
        <f>IF($B22&lt;=O$11,O$5*EXP($B$6*$B22),"")</f>
        <v>5.075565323078594</v>
      </c>
      <c r="P22" s="180">
        <f>IF($B22&lt;=P$11,P$5*EXP($B$6*$B22),"")</f>
        <v>5.075565323078594</v>
      </c>
      <c r="Q22" s="147"/>
      <c r="R22" s="147"/>
      <c r="S22" s="148"/>
    </row>
    <row r="23" ht="13.55" customHeight="1">
      <c r="A23" s="191"/>
      <c r="B23" s="173">
        <v>2</v>
      </c>
      <c r="C23" s="180"/>
      <c r="D23" t="s" s="176">
        <f>IF($B23&lt;=D$11,D$5*EXP($B$6*$B23),"")</f>
      </c>
      <c r="E23" s="180">
        <f>IF($B23&lt;=E$11,E$5*EXP($B$6*$B23),"")</f>
        <v>5.05025083542084</v>
      </c>
      <c r="F23" s="180">
        <f>IF($B23&lt;=F$11,F$5*EXP($B$6*$B23),"")</f>
        <v>5.05025083542084</v>
      </c>
      <c r="G23" s="180">
        <f>IF($B23&lt;=G$11,G$5*EXP($B$6*$B23),"")</f>
        <v>5.05025083542084</v>
      </c>
      <c r="H23" s="180">
        <f>IF($B23&lt;=H$11,H$5*EXP($B$6*$B23),"")</f>
        <v>5.05025083542084</v>
      </c>
      <c r="I23" s="180">
        <f>IF($B23&lt;=I$11,I$5*EXP($B$6*$B23),"")</f>
        <v>5.05025083542084</v>
      </c>
      <c r="J23" s="180">
        <f>IF($B23&lt;=J$11,J$5*EXP($B$6*$B23),"")</f>
        <v>5.05025083542084</v>
      </c>
      <c r="K23" s="180">
        <f>IF($B23&lt;=K$11,K$5*EXP($B$6*$B23),"")</f>
        <v>5.05025083542084</v>
      </c>
      <c r="L23" s="180">
        <f>IF($B23&lt;=L$11,L$5*EXP($B$6*$B23),"")</f>
        <v>5.05025083542084</v>
      </c>
      <c r="M23" s="180">
        <f>IF($B23&lt;=M$11,M$5*EXP($B$6*$B23),"")</f>
        <v>5.05025083542084</v>
      </c>
      <c r="N23" s="180">
        <f>IF($B23&lt;=N$11,N$5*EXP($B$6*$B23),"")</f>
        <v>5.05025083542084</v>
      </c>
      <c r="O23" s="180">
        <f>IF($B23&lt;=O$11,O$5*EXP($B$6*$B23),"")</f>
        <v>5.05025083542084</v>
      </c>
      <c r="P23" s="180">
        <f>IF($B23&lt;=P$11,P$5*EXP($B$6*$B23),"")</f>
        <v>5.05025083542084</v>
      </c>
      <c r="Q23" s="147"/>
      <c r="R23" s="147"/>
      <c r="S23" s="148"/>
    </row>
    <row r="24" ht="13.55" customHeight="1">
      <c r="A24" s="191"/>
      <c r="B24" s="173">
        <v>1</v>
      </c>
      <c r="C24" s="180"/>
      <c r="D24" s="180">
        <f>IF($B24&lt;=D$11,D$5*EXP($B$6*$B24),"")</f>
        <v>5.025062604297005</v>
      </c>
      <c r="E24" s="180">
        <f>IF($B24&lt;=E$11,E$5*EXP($B$6*$B24),"")</f>
        <v>5.025062604297005</v>
      </c>
      <c r="F24" s="180">
        <f>IF($B24&lt;=F$11,F$5*EXP($B$6*$B24),"")</f>
        <v>5.025062604297005</v>
      </c>
      <c r="G24" s="180">
        <f>IF($B24&lt;=G$11,G$5*EXP($B$6*$B24),"")</f>
        <v>5.025062604297005</v>
      </c>
      <c r="H24" s="180">
        <f>IF($B24&lt;=H$11,H$5*EXP($B$6*$B24),"")</f>
        <v>5.025062604297005</v>
      </c>
      <c r="I24" s="180">
        <f>IF($B24&lt;=I$11,I$5*EXP($B$6*$B24),"")</f>
        <v>5.025062604297005</v>
      </c>
      <c r="J24" s="180">
        <f>IF($B24&lt;=J$11,J$5*EXP($B$6*$B24),"")</f>
        <v>5.025062604297005</v>
      </c>
      <c r="K24" s="180">
        <f>IF($B24&lt;=K$11,K$5*EXP($B$6*$B24),"")</f>
        <v>5.025062604297005</v>
      </c>
      <c r="L24" s="180">
        <f>IF($B24&lt;=L$11,L$5*EXP($B$6*$B24),"")</f>
        <v>5.025062604297005</v>
      </c>
      <c r="M24" s="180">
        <f>IF($B24&lt;=M$11,M$5*EXP($B$6*$B24),"")</f>
        <v>5.025062604297005</v>
      </c>
      <c r="N24" s="180">
        <f>IF($B24&lt;=N$11,N$5*EXP($B$6*$B24),"")</f>
        <v>5.025062604297005</v>
      </c>
      <c r="O24" s="180">
        <f>IF($B24&lt;=O$11,O$5*EXP($B$6*$B24),"")</f>
        <v>5.025062604297005</v>
      </c>
      <c r="P24" s="180">
        <f>IF($B24&lt;=P$11,P$5*EXP($B$6*$B24),"")</f>
        <v>5.025062604297005</v>
      </c>
      <c r="Q24" s="147"/>
      <c r="R24" s="147"/>
      <c r="S24" s="148"/>
    </row>
    <row r="25" ht="13.55" customHeight="1">
      <c r="A25" s="191"/>
      <c r="B25" s="173">
        <v>0</v>
      </c>
      <c r="C25" s="180">
        <f>IF($B25&lt;=C$11,(C$5+$B$6*$B25),"")</f>
        <v>5</v>
      </c>
      <c r="D25" s="182">
        <f>IF($B25&lt;=D$11,D$5*EXP($B$6*$B25),"")</f>
        <v>5</v>
      </c>
      <c r="E25" s="180">
        <f>IF($B25&lt;=E$11,E$5*EXP($B$6*$B25),"")</f>
        <v>5</v>
      </c>
      <c r="F25" s="180">
        <f>IF($B25&lt;=F$11,F$5*EXP($B$6*$B25),"")</f>
        <v>5</v>
      </c>
      <c r="G25" s="180">
        <f>IF($B25&lt;=G$11,G$5*EXP($B$6*$B25),"")</f>
        <v>5</v>
      </c>
      <c r="H25" s="180">
        <f>IF($B25&lt;=H$11,H$5*EXP($B$6*$B25),"")</f>
        <v>5</v>
      </c>
      <c r="I25" s="180">
        <f>IF($B25&lt;=I$11,I$5*EXP($B$6*$B25),"")</f>
        <v>5</v>
      </c>
      <c r="J25" s="180">
        <f>IF($B25&lt;=J$11,J$5*EXP($B$6*$B25),"")</f>
        <v>5</v>
      </c>
      <c r="K25" s="180">
        <f>IF($B25&lt;=K$11,K$5*EXP($B$6*$B25),"")</f>
        <v>5</v>
      </c>
      <c r="L25" s="180">
        <f>IF($B25&lt;=L$11,L$5*EXP($B$6*$B25),"")</f>
        <v>5</v>
      </c>
      <c r="M25" s="180">
        <f>IF($B25&lt;=M$11,M$5*EXP($B$6*$B25),"")</f>
        <v>5</v>
      </c>
      <c r="N25" s="180">
        <f>IF($B25&lt;=N$11,N$5*EXP($B$6*$B25),"")</f>
        <v>5</v>
      </c>
      <c r="O25" s="180">
        <f>IF($B25&lt;=O$11,O$5*EXP($B$6*$B25),"")</f>
        <v>5</v>
      </c>
      <c r="P25" s="180">
        <f>IF($B25&lt;=P$11,P$5*EXP($B$6*$B25),"")</f>
        <v>5</v>
      </c>
      <c r="Q25" s="147"/>
      <c r="R25" s="147"/>
      <c r="S25" s="148"/>
    </row>
    <row r="26" ht="13.55" customHeight="1">
      <c r="A26" s="191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8"/>
    </row>
    <row r="27" ht="13.5" customHeight="1">
      <c r="A27" s="192"/>
      <c r="B27" s="160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8"/>
    </row>
    <row r="28" ht="13.5" customHeight="1">
      <c r="A28" t="s" s="236">
        <v>23</v>
      </c>
      <c r="B28" s="238"/>
      <c r="C28" s="146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8"/>
    </row>
    <row r="29" ht="14.05" customHeight="1">
      <c r="A29" s="155"/>
      <c r="B29" s="156"/>
      <c r="C29" s="173">
        <v>0</v>
      </c>
      <c r="D29" s="173">
        <v>1</v>
      </c>
      <c r="E29" s="173">
        <v>2</v>
      </c>
      <c r="F29" s="173">
        <v>3</v>
      </c>
      <c r="G29" s="173">
        <v>4</v>
      </c>
      <c r="H29" s="173">
        <v>5</v>
      </c>
      <c r="I29" s="173">
        <v>6</v>
      </c>
      <c r="J29" s="173">
        <v>7</v>
      </c>
      <c r="K29" s="173">
        <v>8</v>
      </c>
      <c r="L29" s="173">
        <v>9</v>
      </c>
      <c r="M29" s="173">
        <v>10</v>
      </c>
      <c r="N29" s="173">
        <v>11</v>
      </c>
      <c r="O29" s="173">
        <v>12</v>
      </c>
      <c r="P29" s="173">
        <v>13</v>
      </c>
      <c r="Q29" s="173">
        <v>14</v>
      </c>
      <c r="R29" s="147"/>
      <c r="S29" s="148"/>
    </row>
    <row r="30" ht="13.55" customHeight="1">
      <c r="A30" s="191"/>
      <c r="B30" s="173">
        <v>14</v>
      </c>
      <c r="C30" s="262"/>
      <c r="D30" t="s" s="176">
        <f>IF($B30=0,$B$8*C30/(1+C11/100),IF($B30=D$29,$B$7*C31/(1+C12/100),IF(AND(0&lt;$B30,$B30&lt;D$29),$B$7*C31/(1+C12/100)+$B$8*C30/(1+C11/100),"")))</f>
      </c>
      <c r="E30" t="s" s="176">
        <f>IF($B30=0,$B$8*D30/(1+D11/100),IF($B30=E$29,$B$7*D31/(1+D12/100),IF(AND(0&lt;$B30,$B30&lt;E$29),$B$7*D31/(1+D12/100)+$B$8*D30/(1+D11/100),"")))</f>
      </c>
      <c r="F30" t="s" s="176">
        <f>IF($B30=0,$B$8*E30/(1+E11/100),IF($B30=F$29,$B$7*E31/(1+E12/100),IF(AND(0&lt;$B30,$B30&lt;F$29),$B$7*E31/(1+E12/100)+$B$8*E30/(1+E11/100),"")))</f>
      </c>
      <c r="G30" t="s" s="176">
        <f>IF($B30=0,$B$8*F30/(1+F11/100),IF($B30=G$29,$B$7*F31/(1+F12/100),IF(AND(0&lt;$B30,$B30&lt;G$29),$B$7*F31/(1+F12/100)+$B$8*F30/(1+F11/100),"")))</f>
      </c>
      <c r="H30" t="s" s="176">
        <f>IF($B30=0,$B$8*G30/(1+G11/100),IF($B30=H$29,$B$7*G31/(1+G12/100),IF(AND(0&lt;$B30,$B30&lt;H$29),$B$7*G31/(1+G12/100)+$B$8*G30/(1+G11/100),"")))</f>
      </c>
      <c r="I30" t="s" s="176">
        <f>IF($B30=0,$B$8*H30/(1+H11/100),IF($B30=I$29,$B$7*H31/(1+H12/100),IF(AND(0&lt;$B30,$B30&lt;I$29),$B$7*H31/(1+H12/100)+$B$8*H30/(1+H11/100),"")))</f>
      </c>
      <c r="J30" t="s" s="176">
        <f>IF($B30=0,$B$8*I30/(1+I11/100),IF($B30=J$29,$B$7*I31/(1+I12/100),IF(AND(0&lt;$B30,$B30&lt;J$29),$B$7*I31/(1+I12/100)+$B$8*I30/(1+I11/100),"")))</f>
      </c>
      <c r="K30" t="s" s="176">
        <f>IF($B30=0,$B$8*J30/(1+J11/100),IF($B30=K$29,$B$7*J31/(1+J12/100),IF(AND(0&lt;$B30,$B30&lt;K$29),$B$7*J31/(1+J12/100)+$B$8*J30/(1+J11/100),"")))</f>
      </c>
      <c r="L30" t="s" s="176">
        <f>IF($B30=0,$B$8*K30/(1+K11/100),IF($B30=L$29,$B$7*K31/(1+K12/100),IF(AND(0&lt;$B30,$B30&lt;L$29),$B$7*K31/(1+K12/100)+$B$8*K30/(1+K11/100),"")))</f>
      </c>
      <c r="M30" t="s" s="176">
        <f>IF($B30=0,$B$8*L30/(1+L11/100),IF($B30=M$29,$B$7*L31/(1+L12/100),IF(AND(0&lt;$B30,$B30&lt;M$29),$B$7*L31/(1+L12/100)+$B$8*L30/(1+L11/100),"")))</f>
      </c>
      <c r="N30" t="s" s="176">
        <f>IF($B30=0,$B$8*M30/(1+M11/100),IF($B30=N$29,$B$7*M31/(1+M12/100),IF(AND(0&lt;$B30,$B30&lt;N$29),$B$7*M31/(1+M12/100)+$B$8*M30/(1+M11/100),"")))</f>
      </c>
      <c r="O30" t="s" s="176">
        <f>IF($B30=0,$B$8*N30/(1+N11/100),IF($B30=O$29,$B$7*N31/(1+N12/100),IF(AND(0&lt;$B30,$B30&lt;O$29),$B$7*N31/(1+N12/100)+$B$8*N30/(1+N11/100),"")))</f>
      </c>
      <c r="P30" t="s" s="176">
        <f>IF($B30=0,$B$8*O30/(1+O11/100),IF($B30=P$29,$B$7*O31/(1+O12/100),IF(AND(0&lt;$B30,$B30&lt;P$29),$B$7*O31/(1+O12/100)+$B$8*O30/(1+O11/100),"")))</f>
      </c>
      <c r="Q30" s="262">
        <f>IF($B30=0,$B$8*P30/(1+P11/100),IF($B30=Q$29,$B$7*P31/(1+P12/100),IF(AND(0&lt;$B30,$B30&lt;Q$29),$B$7*P31/(1+P12/100)+$B$8*P30/(1+P11/100),"")))</f>
        <v>3.01519507694747e-05</v>
      </c>
      <c r="R30" s="147"/>
      <c r="S30" s="148"/>
    </row>
    <row r="31" ht="13.55" customHeight="1">
      <c r="A31" s="191"/>
      <c r="B31" s="173">
        <v>13</v>
      </c>
      <c r="C31" s="262"/>
      <c r="D31" t="s" s="176">
        <f>IF($B31=0,$B$8*C31/(1+C12/100),IF($B31=D$29,$B$7*C32/(1+C13/100),IF(AND(0&lt;$B31,$B31&lt;D$29),$B$7*C32/(1+C13/100)+$B$8*C31/(1+C12/100),"")))</f>
      </c>
      <c r="E31" t="s" s="176">
        <f>IF($B31=0,$B$8*D31/(1+D12/100),IF($B31=E$29,$B$7*D32/(1+D13/100),IF(AND(0&lt;$B31,$B31&lt;E$29),$B$7*D32/(1+D13/100)+$B$8*D31/(1+D12/100),"")))</f>
      </c>
      <c r="F31" t="s" s="176">
        <f>IF($B31=0,$B$8*E31/(1+E12/100),IF($B31=F$29,$B$7*E32/(1+E13/100),IF(AND(0&lt;$B31,$B31&lt;F$29),$B$7*E32/(1+E13/100)+$B$8*E31/(1+E12/100),"")))</f>
      </c>
      <c r="G31" t="s" s="176">
        <f>IF($B31=0,$B$8*F31/(1+F12/100),IF($B31=G$29,$B$7*F32/(1+F13/100),IF(AND(0&lt;$B31,$B31&lt;G$29),$B$7*F32/(1+F13/100)+$B$8*F31/(1+F12/100),"")))</f>
      </c>
      <c r="H31" t="s" s="176">
        <f>IF($B31=0,$B$8*G31/(1+G12/100),IF($B31=H$29,$B$7*G32/(1+G13/100),IF(AND(0&lt;$B31,$B31&lt;H$29),$B$7*G32/(1+G13/100)+$B$8*G31/(1+G12/100),"")))</f>
      </c>
      <c r="I31" t="s" s="176">
        <f>IF($B31=0,$B$8*H31/(1+H12/100),IF($B31=I$29,$B$7*H32/(1+H13/100),IF(AND(0&lt;$B31,$B31&lt;I$29),$B$7*H32/(1+H13/100)+$B$8*H31/(1+H12/100),"")))</f>
      </c>
      <c r="J31" t="s" s="176">
        <f>IF($B31=0,$B$8*I31/(1+I12/100),IF($B31=J$29,$B$7*I32/(1+I13/100),IF(AND(0&lt;$B31,$B31&lt;J$29),$B$7*I32/(1+I13/100)+$B$8*I31/(1+I12/100),"")))</f>
      </c>
      <c r="K31" t="s" s="176">
        <f>IF($B31=0,$B$8*J31/(1+J12/100),IF($B31=K$29,$B$7*J32/(1+J13/100),IF(AND(0&lt;$B31,$B31&lt;K$29),$B$7*J32/(1+J13/100)+$B$8*J31/(1+J12/100),"")))</f>
      </c>
      <c r="L31" t="s" s="176">
        <f>IF($B31=0,$B$8*K31/(1+K12/100),IF($B31=L$29,$B$7*K32/(1+K13/100),IF(AND(0&lt;$B31,$B31&lt;L$29),$B$7*K32/(1+K13/100)+$B$8*K31/(1+K12/100),"")))</f>
      </c>
      <c r="M31" t="s" s="176">
        <f>IF($B31=0,$B$8*L31/(1+L12/100),IF($B31=M$29,$B$7*L32/(1+L13/100),IF(AND(0&lt;$B31,$B31&lt;M$29),$B$7*L32/(1+L13/100)+$B$8*L31/(1+L12/100),"")))</f>
      </c>
      <c r="N31" t="s" s="176">
        <f>IF($B31=0,$B$8*M31/(1+M12/100),IF($B31=N$29,$B$7*M32/(1+M13/100),IF(AND(0&lt;$B31,$B31&lt;N$29),$B$7*M32/(1+M13/100)+$B$8*M31/(1+M12/100),"")))</f>
      </c>
      <c r="O31" t="s" s="176">
        <f>IF($B31=0,$B$8*N31/(1+N12/100),IF($B31=O$29,$B$7*N32/(1+N13/100),IF(AND(0&lt;$B31,$B31&lt;O$29),$B$7*N32/(1+N13/100)+$B$8*N31/(1+N12/100),"")))</f>
      </c>
      <c r="P31" s="262">
        <f>IF($B31=0,$B$8*O31/(1+O12/100),IF($B31=P$29,$B$7*O32/(1+O13/100),IF(AND(0&lt;$B31,$B31&lt;P$29),$B$7*O32/(1+O13/100)+$B$8*O31/(1+O12/100),"")))</f>
        <v>6.352159417559268e-05</v>
      </c>
      <c r="Q31" s="262">
        <f>IF($B31=0,$B$8*P31/(1+P12/100),IF($B31=Q$29,$B$7*P32/(1+P13/100),IF(AND(0&lt;$B31,$B31&lt;Q$29),$B$7*P32/(1+P13/100)+$B$8*P31/(1+P12/100),"")))</f>
        <v>0.000422808389024995</v>
      </c>
      <c r="R31" s="147"/>
      <c r="S31" s="148"/>
    </row>
    <row r="32" ht="13.55" customHeight="1">
      <c r="A32" s="191"/>
      <c r="B32" s="173">
        <v>12</v>
      </c>
      <c r="C32" s="262"/>
      <c r="D32" t="s" s="176">
        <f>IF($B32=0,$B$8*C32/(1+C13/100),IF($B32=D$29,$B$7*C33/(1+C14/100),IF(AND(0&lt;$B32,$B32&lt;D$29),$B$7*C33/(1+C14/100)+$B$8*C32/(1+C13/100),"")))</f>
      </c>
      <c r="E32" t="s" s="176">
        <f>IF($B32=0,$B$8*D32/(1+D13/100),IF($B32=E$29,$B$7*D33/(1+D14/100),IF(AND(0&lt;$B32,$B32&lt;E$29),$B$7*D33/(1+D14/100)+$B$8*D32/(1+D13/100),"")))</f>
      </c>
      <c r="F32" t="s" s="176">
        <f>IF($B32=0,$B$8*E32/(1+E13/100),IF($B32=F$29,$B$7*E33/(1+E14/100),IF(AND(0&lt;$B32,$B32&lt;F$29),$B$7*E33/(1+E14/100)+$B$8*E32/(1+E13/100),"")))</f>
      </c>
      <c r="G32" t="s" s="176">
        <f>IF($B32=0,$B$8*F32/(1+F13/100),IF($B32=G$29,$B$7*F33/(1+F14/100),IF(AND(0&lt;$B32,$B32&lt;G$29),$B$7*F33/(1+F14/100)+$B$8*F32/(1+F13/100),"")))</f>
      </c>
      <c r="H32" t="s" s="176">
        <f>IF($B32=0,$B$8*G32/(1+G13/100),IF($B32=H$29,$B$7*G33/(1+G14/100),IF(AND(0&lt;$B32,$B32&lt;H$29),$B$7*G33/(1+G14/100)+$B$8*G32/(1+G13/100),"")))</f>
      </c>
      <c r="I32" t="s" s="176">
        <f>IF($B32=0,$B$8*H32/(1+H13/100),IF($B32=I$29,$B$7*H33/(1+H14/100),IF(AND(0&lt;$B32,$B32&lt;I$29),$B$7*H33/(1+H14/100)+$B$8*H32/(1+H13/100),"")))</f>
      </c>
      <c r="J32" t="s" s="176">
        <f>IF($B32=0,$B$8*I32/(1+I13/100),IF($B32=J$29,$B$7*I33/(1+I14/100),IF(AND(0&lt;$B32,$B32&lt;J$29),$B$7*I33/(1+I14/100)+$B$8*I32/(1+I13/100),"")))</f>
      </c>
      <c r="K32" t="s" s="176">
        <f>IF($B32=0,$B$8*J32/(1+J13/100),IF($B32=K$29,$B$7*J33/(1+J14/100),IF(AND(0&lt;$B32,$B32&lt;K$29),$B$7*J33/(1+J14/100)+$B$8*J32/(1+J13/100),"")))</f>
      </c>
      <c r="L32" t="s" s="176">
        <f>IF($B32=0,$B$8*K32/(1+K13/100),IF($B32=L$29,$B$7*K33/(1+K14/100),IF(AND(0&lt;$B32,$B32&lt;L$29),$B$7*K33/(1+K14/100)+$B$8*K32/(1+K13/100),"")))</f>
      </c>
      <c r="M32" t="s" s="176">
        <f>IF($B32=0,$B$8*L32/(1+L13/100),IF($B32=M$29,$B$7*L33/(1+L14/100),IF(AND(0&lt;$B32,$B32&lt;M$29),$B$7*L33/(1+L14/100)+$B$8*L32/(1+L13/100),"")))</f>
      </c>
      <c r="N32" t="s" s="176">
        <f>IF($B32=0,$B$8*M32/(1+M13/100),IF($B32=N$29,$B$7*M33/(1+M14/100),IF(AND(0&lt;$B32,$B32&lt;N$29),$B$7*M33/(1+M14/100)+$B$8*M32/(1+M13/100),"")))</f>
      </c>
      <c r="O32" s="262">
        <f>IF($B32=0,$B$8*N32/(1+N13/100),IF($B32=O$29,$B$7*N33/(1+N14/100),IF(AND(0&lt;$B32,$B32&lt;O$29),$B$7*N33/(1+N14/100)+$B$8*N32/(1+N13/100),"")))</f>
        <v>0.0001337881433702321</v>
      </c>
      <c r="P32" s="262">
        <f>IF($B32=0,$B$8*O32/(1+O13/100),IF($B32=P$29,$B$7*O33/(1+O14/100),IF(AND(0&lt;$B32,$B32&lt;P$29),$B$7*O33/(1+O14/100)+$B$8*O32/(1+O13/100),"")))</f>
        <v>0.0008270065721486449</v>
      </c>
      <c r="Q32" s="262">
        <f>IF($B32=0,$B$8*P32/(1+P13/100),IF($B32=Q$29,$B$7*P33/(1+P14/100),IF(AND(0&lt;$B32,$B32&lt;Q$29),$B$7*P33/(1+P14/100)+$B$8*P32/(1+P13/100),"")))</f>
        <v>0.002752675443804363</v>
      </c>
      <c r="R32" s="147"/>
      <c r="S32" s="148"/>
    </row>
    <row r="33" ht="13.55" customHeight="1">
      <c r="A33" s="191"/>
      <c r="B33" s="173">
        <v>11</v>
      </c>
      <c r="C33" s="262"/>
      <c r="D33" t="s" s="176">
        <f>IF($B33=0,$B$8*C33/(1+C14/100),IF($B33=D$29,$B$7*C34/(1+C15/100),IF(AND(0&lt;$B33,$B33&lt;D$29),$B$7*C34/(1+C15/100)+$B$8*C33/(1+C14/100),"")))</f>
      </c>
      <c r="E33" t="s" s="176">
        <f>IF($B33=0,$B$8*D33/(1+D14/100),IF($B33=E$29,$B$7*D34/(1+D15/100),IF(AND(0&lt;$B33,$B33&lt;E$29),$B$7*D34/(1+D15/100)+$B$8*D33/(1+D14/100),"")))</f>
      </c>
      <c r="F33" t="s" s="176">
        <f>IF($B33=0,$B$8*E33/(1+E14/100),IF($B33=F$29,$B$7*E34/(1+E15/100),IF(AND(0&lt;$B33,$B33&lt;F$29),$B$7*E34/(1+E15/100)+$B$8*E33/(1+E14/100),"")))</f>
      </c>
      <c r="G33" t="s" s="176">
        <f>IF($B33=0,$B$8*F33/(1+F14/100),IF($B33=G$29,$B$7*F34/(1+F15/100),IF(AND(0&lt;$B33,$B33&lt;G$29),$B$7*F34/(1+F15/100)+$B$8*F33/(1+F14/100),"")))</f>
      </c>
      <c r="H33" t="s" s="176">
        <f>IF($B33=0,$B$8*G33/(1+G14/100),IF($B33=H$29,$B$7*G34/(1+G15/100),IF(AND(0&lt;$B33,$B33&lt;H$29),$B$7*G34/(1+G15/100)+$B$8*G33/(1+G14/100),"")))</f>
      </c>
      <c r="I33" t="s" s="176">
        <f>IF($B33=0,$B$8*H33/(1+H14/100),IF($B33=I$29,$B$7*H34/(1+H15/100),IF(AND(0&lt;$B33,$B33&lt;I$29),$B$7*H34/(1+H15/100)+$B$8*H33/(1+H14/100),"")))</f>
      </c>
      <c r="J33" t="s" s="176">
        <f>IF($B33=0,$B$8*I33/(1+I14/100),IF($B33=J$29,$B$7*I34/(1+I15/100),IF(AND(0&lt;$B33,$B33&lt;J$29),$B$7*I34/(1+I15/100)+$B$8*I33/(1+I14/100),"")))</f>
      </c>
      <c r="K33" t="s" s="176">
        <f>IF($B33=0,$B$8*J33/(1+J14/100),IF($B33=K$29,$B$7*J34/(1+J15/100),IF(AND(0&lt;$B33,$B33&lt;K$29),$B$7*J34/(1+J15/100)+$B$8*J33/(1+J14/100),"")))</f>
      </c>
      <c r="L33" t="s" s="176">
        <f>IF($B33=0,$B$8*K33/(1+K14/100),IF($B33=L$29,$B$7*K34/(1+K15/100),IF(AND(0&lt;$B33,$B33&lt;L$29),$B$7*K34/(1+K15/100)+$B$8*K33/(1+K14/100),"")))</f>
      </c>
      <c r="M33" t="s" s="176">
        <f>IF($B33=0,$B$8*L33/(1+L14/100),IF($B33=M$29,$B$7*L34/(1+L15/100),IF(AND(0&lt;$B33,$B33&lt;M$29),$B$7*L34/(1+L15/100)+$B$8*L33/(1+L14/100),"")))</f>
      </c>
      <c r="N33" s="262">
        <f>IF($B33=0,$B$8*M33/(1+M14/100),IF($B33=N$29,$B$7*M34/(1+M15/100),IF(AND(0&lt;$B33,$B33&lt;N$29),$B$7*M34/(1+M15/100)+$B$8*M33/(1+M14/100),"")))</f>
        <v>0.000281711547463732</v>
      </c>
      <c r="O33" s="262">
        <f>IF($B33=0,$B$8*N33/(1+N14/100),IF($B33=O$29,$B$7*N34/(1+N15/100),IF(AND(0&lt;$B33,$B33&lt;O$29),$B$7*N34/(1+N15/100)+$B$8*N33/(1+N14/100),"")))</f>
        <v>0.00160763524473842</v>
      </c>
      <c r="P33" s="262">
        <f>IF($B33=0,$B$8*O33/(1+O14/100),IF($B33=P$29,$B$7*O34/(1+O15/100),IF(AND(0&lt;$B33,$B33&lt;P$29),$B$7*O34/(1+O15/100)+$B$8*O33/(1+O14/100),"")))</f>
        <v>0.004969383604174528</v>
      </c>
      <c r="Q33" s="262">
        <f>IF($B33=0,$B$8*P33/(1+P14/100),IF($B33=Q$29,$B$7*P34/(1+P15/100),IF(AND(0&lt;$B33,$B33&lt;Q$29),$B$7*P34/(1+P15/100)+$B$8*P33/(1+P14/100),"")))</f>
        <v>0.0110283610262403</v>
      </c>
      <c r="R33" s="147"/>
      <c r="S33" s="148"/>
    </row>
    <row r="34" ht="13.55" customHeight="1">
      <c r="A34" s="191"/>
      <c r="B34" s="173">
        <v>10</v>
      </c>
      <c r="C34" s="262"/>
      <c r="D34" t="s" s="176">
        <f>IF($B34=0,$B$8*C34/(1+C15/100),IF($B34=D$29,$B$7*C35/(1+C16/100),IF(AND(0&lt;$B34,$B34&lt;D$29),$B$7*C35/(1+C16/100)+$B$8*C34/(1+C15/100),"")))</f>
      </c>
      <c r="E34" t="s" s="176">
        <f>IF($B34=0,$B$8*D34/(1+D15/100),IF($B34=E$29,$B$7*D35/(1+D16/100),IF(AND(0&lt;$B34,$B34&lt;E$29),$B$7*D35/(1+D16/100)+$B$8*D34/(1+D15/100),"")))</f>
      </c>
      <c r="F34" t="s" s="176">
        <f>IF($B34=0,$B$8*E34/(1+E15/100),IF($B34=F$29,$B$7*E35/(1+E16/100),IF(AND(0&lt;$B34,$B34&lt;F$29),$B$7*E35/(1+E16/100)+$B$8*E34/(1+E15/100),"")))</f>
      </c>
      <c r="G34" t="s" s="176">
        <f>IF($B34=0,$B$8*F34/(1+F15/100),IF($B34=G$29,$B$7*F35/(1+F16/100),IF(AND(0&lt;$B34,$B34&lt;G$29),$B$7*F35/(1+F16/100)+$B$8*F34/(1+F15/100),"")))</f>
      </c>
      <c r="H34" t="s" s="176">
        <f>IF($B34=0,$B$8*G34/(1+G15/100),IF($B34=H$29,$B$7*G35/(1+G16/100),IF(AND(0&lt;$B34,$B34&lt;H$29),$B$7*G35/(1+G16/100)+$B$8*G34/(1+G15/100),"")))</f>
      </c>
      <c r="I34" t="s" s="176">
        <f>IF($B34=0,$B$8*H34/(1+H15/100),IF($B34=I$29,$B$7*H35/(1+H16/100),IF(AND(0&lt;$B34,$B34&lt;I$29),$B$7*H35/(1+H16/100)+$B$8*H34/(1+H15/100),"")))</f>
      </c>
      <c r="J34" t="s" s="176">
        <f>IF($B34=0,$B$8*I34/(1+I15/100),IF($B34=J$29,$B$7*I35/(1+I16/100),IF(AND(0&lt;$B34,$B34&lt;J$29),$B$7*I35/(1+I16/100)+$B$8*I34/(1+I15/100),"")))</f>
      </c>
      <c r="K34" t="s" s="176">
        <f>IF($B34=0,$B$8*J34/(1+J15/100),IF($B34=K$29,$B$7*J35/(1+J16/100),IF(AND(0&lt;$B34,$B34&lt;K$29),$B$7*J35/(1+J16/100)+$B$8*J34/(1+J15/100),"")))</f>
      </c>
      <c r="L34" t="s" s="176">
        <f>IF($B34=0,$B$8*K34/(1+K15/100),IF($B34=L$29,$B$7*K35/(1+K16/100),IF(AND(0&lt;$B34,$B34&lt;L$29),$B$7*K35/(1+K16/100)+$B$8*K34/(1+K15/100),"")))</f>
      </c>
      <c r="M34" s="262">
        <f>IF($B34=0,$B$8*L34/(1+L15/100),IF($B34=M$29,$B$7*L35/(1+L16/100),IF(AND(0&lt;$B34,$B34&lt;M$29),$B$7*L35/(1+L16/100)+$B$8*L34/(1+L15/100),"")))</f>
        <v>0.0005930386156638625</v>
      </c>
      <c r="N34" s="262">
        <f>IF($B34=0,$B$8*M34/(1+M15/100),IF($B34=N$29,$B$7*M35/(1+M16/100),IF(AND(0&lt;$B34,$B34&lt;N$29),$B$7*M35/(1+M16/100)+$B$8*M34/(1+M15/100),"")))</f>
        <v>0.003102635488550972</v>
      </c>
      <c r="O34" s="262">
        <f>IF($B34=0,$B$8*N34/(1+N15/100),IF($B34=O$29,$B$7*N35/(1+N16/100),IF(AND(0&lt;$B34,$B34&lt;O$29),$B$7*N35/(1+N16/100)+$B$8*N34/(1+N15/100),"")))</f>
        <v>0.008853951218404276</v>
      </c>
      <c r="P34" s="262">
        <f>IF($B34=0,$B$8*O34/(1+O15/100),IF($B34=P$29,$B$7*O35/(1+O16/100),IF(AND(0&lt;$B34,$B34&lt;P$29),$B$7*O35/(1+O16/100)+$B$8*O34/(1+O15/100),"")))</f>
        <v>0.01824796178336839</v>
      </c>
      <c r="Q34" s="262">
        <f>IF($B34=0,$B$8*P34/(1+P15/100),IF($B34=Q$29,$B$7*P35/(1+P16/100),IF(AND(0&lt;$B34,$B34&lt;Q$29),$B$7*P35/(1+P16/100)+$B$8*P34/(1+P15/100),"")))</f>
        <v>0.03037648853992905</v>
      </c>
      <c r="R34" s="147"/>
      <c r="S34" s="148"/>
    </row>
    <row r="35" ht="13.55" customHeight="1">
      <c r="A35" s="191"/>
      <c r="B35" s="173">
        <v>9</v>
      </c>
      <c r="C35" s="262"/>
      <c r="D35" t="s" s="176">
        <f>IF($B35=0,$B$8*C35/(1+C16/100),IF($B35=D$29,$B$7*C36/(1+C17/100),IF(AND(0&lt;$B35,$B35&lt;D$29),$B$7*C36/(1+C17/100)+$B$8*C35/(1+C16/100),"")))</f>
      </c>
      <c r="E35" t="s" s="176">
        <f>IF($B35=0,$B$8*D35/(1+D16/100),IF($B35=E$29,$B$7*D36/(1+D17/100),IF(AND(0&lt;$B35,$B35&lt;E$29),$B$7*D36/(1+D17/100)+$B$8*D35/(1+D16/100),"")))</f>
      </c>
      <c r="F35" t="s" s="176">
        <f>IF($B35=0,$B$8*E35/(1+E16/100),IF($B35=F$29,$B$7*E36/(1+E17/100),IF(AND(0&lt;$B35,$B35&lt;F$29),$B$7*E36/(1+E17/100)+$B$8*E35/(1+E16/100),"")))</f>
      </c>
      <c r="G35" t="s" s="176">
        <f>IF($B35=0,$B$8*F35/(1+F16/100),IF($B35=G$29,$B$7*F36/(1+F17/100),IF(AND(0&lt;$B35,$B35&lt;G$29),$B$7*F36/(1+F17/100)+$B$8*F35/(1+F16/100),"")))</f>
      </c>
      <c r="H35" t="s" s="176">
        <f>IF($B35=0,$B$8*G35/(1+G16/100),IF($B35=H$29,$B$7*G36/(1+G17/100),IF(AND(0&lt;$B35,$B35&lt;H$29),$B$7*G36/(1+G17/100)+$B$8*G35/(1+G16/100),"")))</f>
      </c>
      <c r="I35" t="s" s="176">
        <f>IF($B35=0,$B$8*H35/(1+H16/100),IF($B35=I$29,$B$7*H36/(1+H17/100),IF(AND(0&lt;$B35,$B35&lt;I$29),$B$7*H36/(1+H17/100)+$B$8*H35/(1+H16/100),"")))</f>
      </c>
      <c r="J35" t="s" s="176">
        <f>IF($B35=0,$B$8*I35/(1+I16/100),IF($B35=J$29,$B$7*I36/(1+I17/100),IF(AND(0&lt;$B35,$B35&lt;J$29),$B$7*I36/(1+I17/100)+$B$8*I35/(1+I16/100),"")))</f>
      </c>
      <c r="K35" t="s" s="176">
        <f>IF($B35=0,$B$8*J35/(1+J16/100),IF($B35=K$29,$B$7*J36/(1+J17/100),IF(AND(0&lt;$B35,$B35&lt;K$29),$B$7*J36/(1+J17/100)+$B$8*J35/(1+J16/100),"")))</f>
      </c>
      <c r="L35" s="262">
        <f>IF($B35=0,$B$8*K35/(1+K16/100),IF($B35=L$29,$B$7*K36/(1+K17/100),IF(AND(0&lt;$B35,$B35&lt;L$29),$B$7*K36/(1+K17/100)+$B$8*K35/(1+K16/100),"")))</f>
        <v>0.001248110722726335</v>
      </c>
      <c r="M35" s="262">
        <f>IF($B35=0,$B$8*L35/(1+L16/100),IF($B35=M$29,$B$7*L36/(1+L17/100),IF(AND(0&lt;$B35,$B35&lt;M$29),$B$7*L36/(1+L17/100)+$B$8*L35/(1+L16/100),"")))</f>
        <v>0.005936924385480555</v>
      </c>
      <c r="N35" s="262">
        <f>IF($B35=0,$B$8*M35/(1+M16/100),IF($B35=N$29,$B$7*M36/(1+M17/100),IF(AND(0&lt;$B35,$B35&lt;N$29),$B$7*M36/(1+M17/100)+$B$8*M35/(1+M16/100),"")))</f>
        <v>0.01553218768561685</v>
      </c>
      <c r="O35" s="262">
        <f>IF($B35=0,$B$8*N35/(1+N16/100),IF($B35=O$29,$B$7*N36/(1+N17/100),IF(AND(0&lt;$B35,$B35&lt;O$29),$B$7*N36/(1+N17/100)+$B$8*N35/(1+N16/100),"")))</f>
        <v>0.02955296524163326</v>
      </c>
      <c r="P35" s="262">
        <f>IF($B35=0,$B$8*O35/(1+O16/100),IF($B35=P$29,$B$7*O36/(1+O17/100),IF(AND(0&lt;$B35,$B35&lt;P$29),$B$7*O36/(1+O17/100)+$B$8*O35/(1+O16/100),"")))</f>
        <v>0.04568702564308548</v>
      </c>
      <c r="Q35" s="262">
        <f>IF($B35=0,$B$8*P35/(1+P16/100),IF($B35=Q$29,$B$7*P36/(1+P17/100),IF(AND(0&lt;$B35,$B35&lt;Q$29),$B$7*P36/(1+P17/100)+$B$8*P35/(1+P16/100),"")))</f>
        <v>0.06084983388063708</v>
      </c>
      <c r="R35" s="147"/>
      <c r="S35" s="148"/>
    </row>
    <row r="36" ht="13.55" customHeight="1">
      <c r="A36" s="191"/>
      <c r="B36" s="173">
        <v>8</v>
      </c>
      <c r="C36" s="262"/>
      <c r="D36" t="s" s="176">
        <f>IF($B36=0,$B$8*C36/(1+C17/100),IF($B36=D$29,$B$7*C37/(1+C18/100),IF(AND(0&lt;$B36,$B36&lt;D$29),$B$7*C37/(1+C18/100)+$B$8*C36/(1+C17/100),"")))</f>
      </c>
      <c r="E36" t="s" s="176">
        <f>IF($B36=0,$B$8*D36/(1+D17/100),IF($B36=E$29,$B$7*D37/(1+D18/100),IF(AND(0&lt;$B36,$B36&lt;E$29),$B$7*D37/(1+D18/100)+$B$8*D36/(1+D17/100),"")))</f>
      </c>
      <c r="F36" t="s" s="176">
        <f>IF($B36=0,$B$8*E36/(1+E17/100),IF($B36=F$29,$B$7*E37/(1+E18/100),IF(AND(0&lt;$B36,$B36&lt;F$29),$B$7*E37/(1+E18/100)+$B$8*E36/(1+E17/100),"")))</f>
      </c>
      <c r="G36" t="s" s="176">
        <f>IF($B36=0,$B$8*F36/(1+F17/100),IF($B36=G$29,$B$7*F37/(1+F18/100),IF(AND(0&lt;$B36,$B36&lt;G$29),$B$7*F37/(1+F18/100)+$B$8*F36/(1+F17/100),"")))</f>
      </c>
      <c r="H36" t="s" s="176">
        <f>IF($B36=0,$B$8*G36/(1+G17/100),IF($B36=H$29,$B$7*G37/(1+G18/100),IF(AND(0&lt;$B36,$B36&lt;H$29),$B$7*G37/(1+G18/100)+$B$8*G36/(1+G17/100),"")))</f>
      </c>
      <c r="I36" t="s" s="176">
        <f>IF($B36=0,$B$8*H36/(1+H17/100),IF($B36=I$29,$B$7*H37/(1+H18/100),IF(AND(0&lt;$B36,$B36&lt;I$29),$B$7*H37/(1+H18/100)+$B$8*H36/(1+H17/100),"")))</f>
      </c>
      <c r="J36" t="s" s="176">
        <f>IF($B36=0,$B$8*I36/(1+I17/100),IF($B36=J$29,$B$7*I37/(1+I18/100),IF(AND(0&lt;$B36,$B36&lt;J$29),$B$7*I37/(1+I18/100)+$B$8*I36/(1+I17/100),"")))</f>
      </c>
      <c r="K36" s="262">
        <f>IF($B36=0,$B$8*J36/(1+J17/100),IF($B36=K$29,$B$7*J37/(1+J18/100),IF(AND(0&lt;$B36,$B36&lt;K$29),$B$7*J37/(1+J18/100)+$B$8*J36/(1+J17/100),"")))</f>
        <v>0.002626126154212532</v>
      </c>
      <c r="L36" s="262">
        <f>IF($B36=0,$B$8*K36/(1+K17/100),IF($B36=L$29,$B$7*K37/(1+K18/100),IF(AND(0&lt;$B36,$B36&lt;L$29),$B$7*K37/(1+K18/100)+$B$8*K36/(1+K17/100),"")))</f>
        <v>0.01124396892816125</v>
      </c>
      <c r="M36" s="262">
        <f>IF($B36=0,$B$8*L36/(1+L17/100),IF($B36=M$29,$B$7*L37/(1+L18/100),IF(AND(0&lt;$B36,$B36&lt;M$29),$B$7*L37/(1+L18/100)+$B$8*L36/(1+L17/100),"")))</f>
        <v>0.02674552951494998</v>
      </c>
      <c r="N36" s="262">
        <f>IF($B36=0,$B$8*M36/(1+M17/100),IF($B36=N$29,$B$7*M37/(1+M18/100),IF(AND(0&lt;$B36,$B36&lt;N$29),$B$7*M37/(1+M18/100)+$B$8*M36/(1+M17/100),"")))</f>
        <v>0.04665349752450958</v>
      </c>
      <c r="O36" s="262">
        <f>IF($B36=0,$B$8*N36/(1+N17/100),IF($B36=O$29,$B$7*N37/(1+N18/100),IF(AND(0&lt;$B36,$B36&lt;O$29),$B$7*N37/(1+N18/100)+$B$8*N36/(1+N17/100),"")))</f>
        <v>0.06658356676226293</v>
      </c>
      <c r="P36" s="262">
        <f>IF($B36=0,$B$8*O36/(1+O17/100),IF($B36=P$29,$B$7*O37/(1+O18/100),IF(AND(0&lt;$B36,$B36&lt;P$29),$B$7*O37/(1+O18/100)+$B$8*O36/(1+O17/100),"")))</f>
        <v>0.08235728371538045</v>
      </c>
      <c r="Q36" s="262">
        <f>IF($B36=0,$B$8*P36/(1+P17/100),IF($B36=Q$29,$B$7*P37/(1+P18/100),IF(AND(0&lt;$B36,$B36&lt;Q$29),$B$7*P37/(1+P18/100)+$B$8*P36/(1+P17/100),"")))</f>
        <v>0.09141983378985283</v>
      </c>
      <c r="R36" s="147"/>
      <c r="S36" s="148"/>
    </row>
    <row r="37" ht="13.55" customHeight="1">
      <c r="A37" s="191"/>
      <c r="B37" s="173">
        <v>7</v>
      </c>
      <c r="C37" s="262"/>
      <c r="D37" t="s" s="176">
        <f>IF($B37=0,$B$8*C37/(1+C18/100),IF($B37=D$29,$B$7*C38/(1+C19/100),IF(AND(0&lt;$B37,$B37&lt;D$29),$B$7*C38/(1+C19/100)+$B$8*C37/(1+C18/100),"")))</f>
      </c>
      <c r="E37" t="s" s="176">
        <f>IF($B37=0,$B$8*D37/(1+D18/100),IF($B37=E$29,$B$7*D38/(1+D19/100),IF(AND(0&lt;$B37,$B37&lt;E$29),$B$7*D38/(1+D19/100)+$B$8*D37/(1+D18/100),"")))</f>
      </c>
      <c r="F37" t="s" s="176">
        <f>IF($B37=0,$B$8*E37/(1+E18/100),IF($B37=F$29,$B$7*E38/(1+E19/100),IF(AND(0&lt;$B37,$B37&lt;F$29),$B$7*E38/(1+E19/100)+$B$8*E37/(1+E18/100),"")))</f>
      </c>
      <c r="G37" t="s" s="176">
        <f>IF($B37=0,$B$8*F37/(1+F18/100),IF($B37=G$29,$B$7*F38/(1+F19/100),IF(AND(0&lt;$B37,$B37&lt;G$29),$B$7*F38/(1+F19/100)+$B$8*F37/(1+F18/100),"")))</f>
      </c>
      <c r="H37" t="s" s="176">
        <f>IF($B37=0,$B$8*G37/(1+G18/100),IF($B37=H$29,$B$7*G38/(1+G19/100),IF(AND(0&lt;$B37,$B37&lt;H$29),$B$7*G38/(1+G19/100)+$B$8*G37/(1+G18/100),"")))</f>
      </c>
      <c r="I37" t="s" s="176">
        <f>IF($B37=0,$B$8*H37/(1+H18/100),IF($B37=I$29,$B$7*H38/(1+H19/100),IF(AND(0&lt;$B37,$B37&lt;I$29),$B$7*H38/(1+H19/100)+$B$8*H37/(1+H18/100),"")))</f>
      </c>
      <c r="J37" s="262">
        <f>IF($B37=0,$B$8*I37/(1+I18/100),IF($B37=J$29,$B$7*I38/(1+I19/100),IF(AND(0&lt;$B37,$B37&lt;J$29),$B$7*I38/(1+I19/100)+$B$8*I37/(1+I18/100),"")))</f>
        <v>0.005524219108734728</v>
      </c>
      <c r="K37" s="262">
        <f>IF($B37=0,$B$8*J37/(1+J18/100),IF($B37=K$29,$B$7*J38/(1+J19/100),IF(AND(0&lt;$B37,$B37&lt;K$29),$B$7*J38/(1+J19/100)+$B$8*J37/(1+J18/100),"")))</f>
        <v>0.0210269071872613</v>
      </c>
      <c r="L37" s="262">
        <f>IF($B37=0,$B$8*K37/(1+K18/100),IF($B37=L$29,$B$7*K38/(1+K19/100),IF(AND(0&lt;$B37,$B37&lt;L$29),$B$7*K38/(1+K19/100)+$B$8*K37/(1+K18/100),"")))</f>
        <v>0.0450196838965834</v>
      </c>
      <c r="M37" s="262">
        <f>IF($B37=0,$B$8*L37/(1+L18/100),IF($B37=M$29,$B$7*L38/(1+L19/100),IF(AND(0&lt;$B37,$B37&lt;M$29),$B$7*L38/(1+L19/100)+$B$8*L37/(1+L18/100),"")))</f>
        <v>0.07139959218628308</v>
      </c>
      <c r="N37" s="262">
        <f>IF($B37=0,$B$8*M37/(1+M18/100),IF($B37=N$29,$B$7*M38/(1+M19/100),IF(AND(0&lt;$B37,$B37&lt;N$29),$B$7*M38/(1+M19/100)+$B$8*M37/(1+M18/100),"")))</f>
        <v>0.09342067147933802</v>
      </c>
      <c r="O37" s="262">
        <f>IF($B37=0,$B$8*N37/(1+N18/100),IF($B37=O$29,$B$7*N38/(1+N19/100),IF(AND(0&lt;$B37,$B37&lt;O$29),$B$7*N38/(1+N19/100)+$B$8*N37/(1+N18/100),"")))</f>
        <v>0.1066765103933446</v>
      </c>
      <c r="P37" s="262">
        <f>IF($B37=0,$B$8*O37/(1+O18/100),IF($B37=P$29,$B$7*O38/(1+O19/100),IF(AND(0&lt;$B37,$B37&lt;P$29),$B$7*O38/(1+O19/100)+$B$8*O37/(1+O18/100),"")))</f>
        <v>0.1099703207349886</v>
      </c>
      <c r="Q37" s="262">
        <f>IF($B37=0,$B$8*P37/(1+P18/100),IF($B37=Q$29,$B$7*P38/(1+P19/100),IF(AND(0&lt;$B37,$B37&lt;Q$29),$B$7*P38/(1+P19/100)+$B$8*P37/(1+P18/100),"")))</f>
        <v>0.1046453877150749</v>
      </c>
      <c r="R37" s="147"/>
      <c r="S37" s="148"/>
    </row>
    <row r="38" ht="13.55" customHeight="1">
      <c r="A38" s="191"/>
      <c r="B38" s="173">
        <v>6</v>
      </c>
      <c r="C38" s="262"/>
      <c r="D38" t="s" s="176">
        <f>IF($B38=0,$B$8*C38/(1+C19/100),IF($B38=D$29,$B$7*C39/(1+C20/100),IF(AND(0&lt;$B38,$B38&lt;D$29),$B$7*C39/(1+C20/100)+$B$8*C38/(1+C19/100),"")))</f>
      </c>
      <c r="E38" t="s" s="176">
        <f>IF($B38=0,$B$8*D38/(1+D19/100),IF($B38=E$29,$B$7*D39/(1+D20/100),IF(AND(0&lt;$B38,$B38&lt;E$29),$B$7*D39/(1+D20/100)+$B$8*D38/(1+D19/100),"")))</f>
      </c>
      <c r="F38" t="s" s="176">
        <f>IF($B38=0,$B$8*E38/(1+E19/100),IF($B38=F$29,$B$7*E39/(1+E20/100),IF(AND(0&lt;$B38,$B38&lt;F$29),$B$7*E39/(1+E20/100)+$B$8*E38/(1+E19/100),"")))</f>
      </c>
      <c r="G38" t="s" s="176">
        <f>IF($B38=0,$B$8*F38/(1+F19/100),IF($B38=G$29,$B$7*F39/(1+F20/100),IF(AND(0&lt;$B38,$B38&lt;G$29),$B$7*F39/(1+F20/100)+$B$8*F38/(1+F19/100),"")))</f>
      </c>
      <c r="H38" t="s" s="176">
        <f>IF($B38=0,$B$8*G38/(1+G19/100),IF($B38=H$29,$B$7*G39/(1+G20/100),IF(AND(0&lt;$B38,$B38&lt;H$29),$B$7*G39/(1+G20/100)+$B$8*G38/(1+G19/100),"")))</f>
      </c>
      <c r="I38" s="262">
        <f>IF($B38=0,$B$8*H38/(1+H19/100),IF($B38=I$29,$B$7*H39/(1+H20/100),IF(AND(0&lt;$B38,$B38&lt;I$29),$B$7*H39/(1+H20/100)+$B$8*H38/(1+H19/100),"")))</f>
        <v>0.01161768388018429</v>
      </c>
      <c r="J38" s="262">
        <f>IF($B38=0,$B$8*I38/(1+I19/100),IF($B38=J$29,$B$7*I39/(1+I20/100),IF(AND(0&lt;$B38,$B38&lt;J$29),$B$7*I39/(1+I20/100)+$B$8*I38/(1+I19/100),"")))</f>
        <v>0.03869767889047664</v>
      </c>
      <c r="K38" s="262">
        <f>IF($B38=0,$B$8*J38/(1+J19/100),IF($B38=K$29,$B$7*J39/(1+J20/100),IF(AND(0&lt;$B38,$B38&lt;K$29),$B$7*J39/(1+J20/100)+$B$8*J38/(1+J19/100),"")))</f>
        <v>0.07365669738028113</v>
      </c>
      <c r="L38" s="262">
        <f>IF($B38=0,$B$8*K38/(1+K19/100),IF($B38=L$29,$B$7*K39/(1+K20/100),IF(AND(0&lt;$B38,$B38&lt;L$29),$B$7*K39/(1+K20/100)+$B$8*K38/(1+K19/100),"")))</f>
        <v>0.1051479581482553</v>
      </c>
      <c r="M38" s="262">
        <f>IF($B38=0,$B$8*L38/(1+L19/100),IF($B38=M$29,$B$7*L39/(1+L20/100),IF(AND(0&lt;$B38,$B38&lt;M$29),$B$7*L39/(1+L20/100)+$B$8*L38/(1+L19/100),"")))</f>
        <v>0.1250858579786936</v>
      </c>
      <c r="N38" s="262">
        <f>IF($B38=0,$B$8*M38/(1+M19/100),IF($B38=N$29,$B$7*M39/(1+M20/100),IF(AND(0&lt;$B38,$B38&lt;N$29),$B$7*M39/(1+M20/100)+$B$8*M38/(1+M19/100),"")))</f>
        <v>0.1309478175934331</v>
      </c>
      <c r="O38" s="262">
        <f>IF($B38=0,$B$8*N38/(1+N19/100),IF($B38=O$29,$B$7*N39/(1+N20/100),IF(AND(0&lt;$B38,$B38&lt;O$29),$B$7*N39/(1+N20/100)+$B$8*N38/(1+N19/100),"")))</f>
        <v>0.1246222664374019</v>
      </c>
      <c r="P38" s="262">
        <f>IF($B38=0,$B$8*O38/(1+O19/100),IF($B38=P$29,$B$7*O39/(1+O20/100),IF(AND(0&lt;$B38,$B38&lt;P$29),$B$7*O39/(1+O20/100)+$B$8*O38/(1+O19/100),"")))</f>
        <v>0.1101306886946869</v>
      </c>
      <c r="Q38" s="262">
        <f>IF($B38=0,$B$8*P38/(1+P19/100),IF($B38=Q$29,$B$7*P39/(1+P20/100),IF(AND(0&lt;$B38,$B38&lt;Q$29),$B$7*P39/(1+P20/100)+$B$8*P38/(1+P19/100),"")))</f>
        <v>0.09170939193200711</v>
      </c>
      <c r="R38" s="147"/>
      <c r="S38" s="148"/>
    </row>
    <row r="39" ht="13.55" customHeight="1">
      <c r="A39" s="191"/>
      <c r="B39" s="173">
        <v>5</v>
      </c>
      <c r="C39" s="262"/>
      <c r="D39" t="s" s="176">
        <f>IF($B39=0,$B$8*C39/(1+C20/100),IF($B39=D$29,$B$7*C40/(1+C21/100),IF(AND(0&lt;$B39,$B39&lt;D$29),$B$7*C40/(1+C21/100)+$B$8*C39/(1+C20/100),"")))</f>
      </c>
      <c r="E39" t="s" s="176">
        <f>IF($B39=0,$B$8*D39/(1+D20/100),IF($B39=E$29,$B$7*D40/(1+D21/100),IF(AND(0&lt;$B39,$B39&lt;E$29),$B$7*D40/(1+D21/100)+$B$8*D39/(1+D20/100),"")))</f>
      </c>
      <c r="F39" t="s" s="176">
        <f>IF($B39=0,$B$8*E39/(1+E20/100),IF($B39=F$29,$B$7*E40/(1+E21/100),IF(AND(0&lt;$B39,$B39&lt;F$29),$B$7*E40/(1+E21/100)+$B$8*E39/(1+E20/100),"")))</f>
      </c>
      <c r="G39" t="s" s="176">
        <f>IF($B39=0,$B$8*F39/(1+F20/100),IF($B39=G$29,$B$7*F40/(1+F21/100),IF(AND(0&lt;$B39,$B39&lt;G$29),$B$7*F40/(1+F21/100)+$B$8*F39/(1+F20/100),"")))</f>
      </c>
      <c r="H39" s="262">
        <f>IF($B39=0,$B$8*G39/(1+G20/100),IF($B39=H$29,$B$7*G40/(1+G21/100),IF(AND(0&lt;$B39,$B39&lt;H$29),$B$7*G40/(1+G21/100)+$B$8*G39/(1+G20/100),"")))</f>
        <v>0.02442654645515117</v>
      </c>
      <c r="I39" s="262">
        <f>IF($B39=0,$B$8*H39/(1+H20/100),IF($B39=I$29,$B$7*H40/(1+H21/100),IF(AND(0&lt;$B39,$B39&lt;I$29),$B$7*H40/(1+H21/100)+$B$8*H39/(1+H20/100),"")))</f>
        <v>0.06974824455491674</v>
      </c>
      <c r="J39" s="262">
        <f>IF($B39=0,$B$8*I39/(1+I20/100),IF($B39=J$29,$B$7*I40/(1+I21/100),IF(AND(0&lt;$B39,$B39&lt;J$29),$B$7*I40/(1+I21/100)+$B$8*I39/(1+I20/100),"")))</f>
        <v>0.1161773053473898</v>
      </c>
      <c r="K39" s="262">
        <f>IF($B39=0,$B$8*J39/(1+J20/100),IF($B39=K$29,$B$7*J40/(1+J21/100),IF(AND(0&lt;$B39,$B39&lt;K$29),$B$7*J40/(1+J21/100)+$B$8*J39/(1+J20/100),"")))</f>
        <v>0.1474381982464066</v>
      </c>
      <c r="L39" s="262">
        <f>IF($B39=0,$B$8*K39/(1+K20/100),IF($B39=L$29,$B$7*K40/(1+K21/100),IF(AND(0&lt;$B39,$B39&lt;L$29),$B$7*K40/(1+K21/100)+$B$8*K39/(1+K20/100),"")))</f>
        <v>0.1578746959768291</v>
      </c>
      <c r="M39" s="262">
        <f>IF($B39=0,$B$8*L39/(1+L20/100),IF($B39=M$29,$B$7*L40/(1+L21/100),IF(AND(0&lt;$B39,$B39&lt;M$29),$B$7*L40/(1+L21/100)+$B$8*L39/(1+L20/100),"")))</f>
        <v>0.15026662337414</v>
      </c>
      <c r="N39" s="262">
        <f>IF($B39=0,$B$8*M39/(1+M20/100),IF($B39=N$29,$B$7*M40/(1+M21/100),IF(AND(0&lt;$B39,$B39&lt;N$29),$B$7*M40/(1+M21/100)+$B$8*M39/(1+M20/100),"")))</f>
        <v>0.1311064256659134</v>
      </c>
      <c r="O39" s="262">
        <f>IF($B39=0,$B$8*N39/(1+N20/100),IF($B39=O$29,$B$7*N40/(1+N21/100),IF(AND(0&lt;$B39,$B39&lt;O$29),$B$7*N40/(1+N21/100)+$B$8*N39/(1+N20/100),"")))</f>
        <v>0.1069614321230589</v>
      </c>
      <c r="P39" s="262">
        <f>IF($B39=0,$B$8*O39/(1+O20/100),IF($B39=P$29,$B$7*O40/(1+O21/100),IF(AND(0&lt;$B39,$B39&lt;P$29),$B$7*O40/(1+O21/100)+$B$8*O39/(1+O20/100),"")))</f>
        <v>0.08271811148383745</v>
      </c>
      <c r="Q39" s="262">
        <f>IF($B39=0,$B$8*P39/(1+P20/100),IF($B39=Q$29,$B$7*P40/(1+P21/100),IF(AND(0&lt;$B39,$B39&lt;Q$29),$B$7*P40/(1+P21/100)+$B$8*P39/(1+P20/100),"")))</f>
        <v>0.06123591104443139</v>
      </c>
      <c r="R39" s="147"/>
      <c r="S39" s="148"/>
    </row>
    <row r="40" ht="13.55" customHeight="1">
      <c r="A40" s="191"/>
      <c r="B40" s="173">
        <v>4</v>
      </c>
      <c r="C40" s="262"/>
      <c r="D40" t="s" s="176">
        <f>IF($B40=0,$B$8*C40/(1+C21/100),IF($B40=D$29,$B$7*C41/(1+C22/100),IF(AND(0&lt;$B40,$B40&lt;D$29),$B$7*C41/(1+C22/100)+$B$8*C40/(1+C21/100),"")))</f>
      </c>
      <c r="E40" t="s" s="176">
        <f>IF($B40=0,$B$8*D40/(1+D21/100),IF($B40=E$29,$B$7*D41/(1+D22/100),IF(AND(0&lt;$B40,$B40&lt;E$29),$B$7*D41/(1+D22/100)+$B$8*D40/(1+D21/100),"")))</f>
      </c>
      <c r="F40" t="s" s="176">
        <f>IF($B40=0,$B$8*E40/(1+E21/100),IF($B40=F$29,$B$7*E41/(1+E22/100),IF(AND(0&lt;$B40,$B40&lt;F$29),$B$7*E41/(1+E22/100)+$B$8*E40/(1+E21/100),"")))</f>
      </c>
      <c r="G40" s="262">
        <f>IF($B40=0,$B$8*F40/(1+F21/100),IF($B40=G$29,$B$7*F41/(1+F22/100),IF(AND(0&lt;$B40,$B40&lt;G$29),$B$7*F41/(1+F22/100)+$B$8*F40/(1+F21/100),"")))</f>
        <v>0.05134509245287945</v>
      </c>
      <c r="H40" s="262">
        <f>IF($B40=0,$B$8*G40/(1+G21/100),IF($B40=H$29,$B$7*G41/(1+G22/100),IF(AND(0&lt;$B40,$B40&lt;H$29),$B$7*G41/(1+G22/100)+$B$8*G40/(1+G21/100),"")))</f>
        <v>0.1221916089391518</v>
      </c>
      <c r="I40" s="262">
        <f>IF($B40=0,$B$8*H40/(1+H21/100),IF($B40=I$29,$B$7*H41/(1+H22/100),IF(AND(0&lt;$B40,$B40&lt;I$29),$B$7*H41/(1+H22/100)+$B$8*H40/(1+H21/100),"")))</f>
        <v>0.1744757545786405</v>
      </c>
      <c r="J40" s="262">
        <f>IF($B40=0,$B$8*I40/(1+I21/100),IF($B40=J$29,$B$7*I41/(1+I22/100),IF(AND(0&lt;$B40,$B40&lt;J$29),$B$7*I41/(1+I22/100)+$B$8*I40/(1+I21/100),"")))</f>
        <v>0.1937690125503745</v>
      </c>
      <c r="K40" s="262">
        <f>IF($B40=0,$B$8*J40/(1+J21/100),IF($B40=K$29,$B$7*J41/(1+J22/100),IF(AND(0&lt;$B40,$B40&lt;K$29),$B$7*J41/(1+J22/100)+$B$8*J40/(1+J21/100),"")))</f>
        <v>0.184453451288537</v>
      </c>
      <c r="L40" s="262">
        <f>IF($B40=0,$B$8*K40/(1+K21/100),IF($B40=L$29,$B$7*K41/(1+K22/100),IF(AND(0&lt;$B40,$B40&lt;L$29),$B$7*K41/(1+K22/100)+$B$8*K40/(1+K21/100),"")))</f>
        <v>0.1580271701329506</v>
      </c>
      <c r="M40" s="262">
        <f>IF($B40=0,$B$8*L40/(1+L21/100),IF($B40=M$29,$B$7*L41/(1+L22/100),IF(AND(0&lt;$B40,$B40&lt;M$29),$B$7*L41/(1+L22/100)+$B$8*L40/(1+L21/100),"")))</f>
        <v>0.1253582709448433</v>
      </c>
      <c r="N40" s="262">
        <f>IF($B40=0,$B$8*M40/(1+M21/100),IF($B40=N$29,$B$7*M41/(1+M22/100),IF(AND(0&lt;$B40,$B40&lt;N$29),$B$7*M41/(1+M22/100)+$B$8*M40/(1+M21/100),"")))</f>
        <v>0.09376054594428225</v>
      </c>
      <c r="O40" s="262">
        <f>IF($B40=0,$B$8*N40/(1+N21/100),IF($B40=O$29,$B$7*N41/(1+N22/100),IF(AND(0&lt;$B40,$B40&lt;O$29),$B$7*N41/(1+N22/100)+$B$8*N40/(1+N21/100),"")))</f>
        <v>0.06693971883922932</v>
      </c>
      <c r="P40" s="262">
        <f>IF($B40=0,$B$8*O40/(1+O21/100),IF($B40=P$29,$B$7*O41/(1+O22/100),IF(AND(0&lt;$B40,$B40&lt;P$29),$B$7*O41/(1+O22/100)+$B$8*O40/(1+O21/100),"")))</f>
        <v>0.04602112516782483</v>
      </c>
      <c r="Q40" s="262">
        <f>IF($B40=0,$B$8*P40/(1+P21/100),IF($B40=Q$29,$B$7*P41/(1+P22/100),IF(AND(0&lt;$B40,$B40&lt;Q$29),$B$7*P41/(1+P22/100)+$B$8*P40/(1+P21/100),"")))</f>
        <v>0.03066604596391363</v>
      </c>
      <c r="R40" s="147"/>
      <c r="S40" s="148"/>
    </row>
    <row r="41" ht="13.55" customHeight="1">
      <c r="A41" s="191"/>
      <c r="B41" s="173">
        <v>3</v>
      </c>
      <c r="C41" s="262"/>
      <c r="D41" t="s" s="176">
        <f>IF($B41=0,$B$8*C41/(1+C22/100),IF($B41=D$29,$B$7*C42/(1+C23/100),IF(AND(0&lt;$B41,$B41&lt;D$29),$B$7*C42/(1+C23/100)+$B$8*C41/(1+C22/100),"")))</f>
      </c>
      <c r="E41" t="s" s="176">
        <f>IF($B41=0,$B$8*D41/(1+D22/100),IF($B41=E$29,$B$7*D42/(1+D23/100),IF(AND(0&lt;$B41,$B41&lt;E$29),$B$7*D42/(1+D23/100)+$B$8*D41/(1+D22/100),"")))</f>
      </c>
      <c r="F41" s="262">
        <f>IF($B41=0,$B$8*E41/(1+E22/100),IF($B41=F$29,$B$7*E42/(1+E23/100),IF(AND(0&lt;$B41,$B41&lt;F$29),$B$7*E42/(1+E23/100)+$B$8*E41/(1+E22/100),"")))</f>
        <v>0.1079022923210409</v>
      </c>
      <c r="G41" s="262">
        <f>IF($B41=0,$B$8*F41/(1+F22/100),IF($B41=G$29,$B$7*F42/(1+F23/100),IF(AND(0&lt;$B41,$B41&lt;G$29),$B$7*F42/(1+F23/100)+$B$8*F41/(1+F22/100),"")))</f>
        <v>0.2054543841870493</v>
      </c>
      <c r="H41" s="262">
        <f>IF($B41=0,$B$8*G41/(1+G22/100),IF($B41=H$29,$B$7*G42/(1+G23/100),IF(AND(0&lt;$B41,$B41&lt;H$29),$B$7*G42/(1+G23/100)+$B$8*G41/(1+G22/100),"")))</f>
        <v>0.2445007404415267</v>
      </c>
      <c r="I41" s="262">
        <f>IF($B41=0,$B$8*H41/(1+H22/100),IF($B41=I$29,$B$7*H42/(1+H23/100),IF(AND(0&lt;$B41,$B41&lt;I$29),$B$7*H42/(1+H23/100)+$B$8*H41/(1+H22/100),"")))</f>
        <v>0.2327742507805072</v>
      </c>
      <c r="J41" s="262">
        <f>IF($B41=0,$B$8*I41/(1+I22/100),IF($B41=J$29,$B$7*I42/(1+I23/100),IF(AND(0&lt;$B41,$B41&lt;J$29),$B$7*I42/(1+I23/100)+$B$8*I41/(1+I22/100),"")))</f>
        <v>0.1939089057321769</v>
      </c>
      <c r="K41" s="262">
        <f>IF($B41=0,$B$8*J41/(1+J22/100),IF($B41=K$29,$B$7*J42/(1+J23/100),IF(AND(0&lt;$B41,$B41&lt;K$29),$B$7*J42/(1+J23/100)+$B$8*J41/(1+J22/100),"")))</f>
        <v>0.1476870833774513</v>
      </c>
      <c r="L41" s="262">
        <f>IF($B41=0,$B$8*K41/(1+K22/100),IF($B41=L$29,$B$7*K42/(1+K23/100),IF(AND(0&lt;$B41,$B41&lt;L$29),$B$7*K42/(1+K23/100)+$B$8*K41/(1+K22/100),"")))</f>
        <v>0.1054529066162156</v>
      </c>
      <c r="M41" s="262">
        <f>IF($B41=0,$B$8*L41/(1+L22/100),IF($B41=M$29,$B$7*L42/(1+L23/100),IF(AND(0&lt;$B41,$B41&lt;M$29),$B$7*L42/(1+L23/100)+$B$8*L41/(1+L22/100),"")))</f>
        <v>0.0717109214284343</v>
      </c>
      <c r="N41" s="262">
        <f>IF($B41=0,$B$8*M41/(1+M22/100),IF($B41=N$29,$B$7*M42/(1+M23/100),IF(AND(0&lt;$B41,$B41&lt;N$29),$B$7*M42/(1+M23/100)+$B$8*M41/(1+M22/100),"")))</f>
        <v>0.04693672628514751</v>
      </c>
      <c r="O41" s="262">
        <f>IF($B41=0,$B$8*N41/(1+N22/100),IF($B41=O$29,$B$7*N42/(1+N23/100),IF(AND(0&lt;$B41,$B41&lt;O$29),$B$7*N42/(1+N23/100)+$B$8*N41/(1+N22/100),"")))</f>
        <v>0.02979039986495938</v>
      </c>
      <c r="P41" s="262">
        <f>IF($B41=0,$B$8*O41/(1+O22/100),IF($B41=P$29,$B$7*O42/(1+O23/100),IF(AND(0&lt;$B41,$B41&lt;P$29),$B$7*O42/(1+O23/100)+$B$8*O41/(1+O22/100),"")))</f>
        <v>0.01843505729807927</v>
      </c>
      <c r="Q41" s="262">
        <f>IF($B41=0,$B$8*P41/(1+P22/100),IF($B41=Q$29,$B$7*P42/(1+P23/100),IF(AND(0&lt;$B41,$B41&lt;Q$29),$B$7*P42/(1+P23/100)+$B$8*P41/(1+P22/100),"")))</f>
        <v>0.01116875219984055</v>
      </c>
      <c r="R41" s="147"/>
      <c r="S41" s="148"/>
    </row>
    <row r="42" ht="13.55" customHeight="1">
      <c r="A42" s="191"/>
      <c r="B42" s="173">
        <v>2</v>
      </c>
      <c r="C42" s="262"/>
      <c r="D42" t="s" s="176">
        <f>IF($B42=0,$B$8*C42/(1+C23/100),IF($B42=D$29,$B$7*C43/(1+C24/100),IF(AND(0&lt;$B42,$B42&lt;D$29),$B$7*C43/(1+C24/100)+$B$8*C42/(1+C23/100),"")))</f>
      </c>
      <c r="E42" s="262">
        <f>IF($B42=0,$B$8*D42/(1+D23/100),IF($B42=E$29,$B$7*D43/(1+D24/100),IF(AND(0&lt;$B42,$B42&lt;E$29),$B$7*D43/(1+D24/100)+$B$8*D42/(1+D23/100),"")))</f>
        <v>0.226703257480845</v>
      </c>
      <c r="F42" s="262">
        <f>IF($B42=0,$B$8*E42/(1+E23/100),IF($B42=F$29,$B$7*E43/(1+E24/100),IF(AND(0&lt;$B42,$B42&lt;F$29),$B$7*E43/(1+E24/100)+$B$8*E42/(1+E23/100),"")))</f>
        <v>0.3237843950548718</v>
      </c>
      <c r="G42" s="262">
        <f>IF($B42=0,$B$8*F42/(1+F23/100),IF($B42=G$29,$B$7*F43/(1+F24/100),IF(AND(0&lt;$B42,$B42&lt;G$29),$B$7*F43/(1+F24/100)+$B$8*F42/(1+F23/100),"")))</f>
        <v>0.308292395518873</v>
      </c>
      <c r="H42" s="262">
        <f>IF($B42=0,$B$8*G42/(1+G23/100),IF($B42=H$29,$B$7*G43/(1+G24/100),IF(AND(0&lt;$B42,$B42&lt;H$29),$B$7*G43/(1+G24/100)+$B$8*G42/(1+G23/100),"")))</f>
        <v>0.2446180325883644</v>
      </c>
      <c r="I42" s="262">
        <f>IF($B42=0,$B$8*H42/(1+H23/100),IF($B42=I$29,$B$7*H43/(1+H24/100),IF(AND(0&lt;$B42,$B42&lt;I$29),$B$7*H43/(1+H24/100)+$B$8*H42/(1+H23/100),"")))</f>
        <v>0.1746854122162869</v>
      </c>
      <c r="J42" s="262">
        <f>IF($B42=0,$B$8*I42/(1+I23/100),IF($B42=J$29,$B$7*I43/(1+I24/100),IF(AND(0&lt;$B42,$B42&lt;J$29),$B$7*I43/(1+I24/100)+$B$8*I42/(1+I23/100),"")))</f>
        <v>0.116429113294456</v>
      </c>
      <c r="K42" s="262">
        <f>IF($B42=0,$B$8*J42/(1+J23/100),IF($B42=K$29,$B$7*J43/(1+J24/100),IF(AND(0&lt;$B42,$B42&lt;K$29),$B$7*J43/(1+J24/100)+$B$8*J42/(1+J23/100),"")))</f>
        <v>0.0739055827755167</v>
      </c>
      <c r="L42" s="262">
        <f>IF($B42=0,$B$8*K42/(1+K23/100),IF($B42=L$29,$B$7*K43/(1+K24/100),IF(AND(0&lt;$B42,$B42&lt;L$29),$B$7*K43/(1+K24/100)+$B$8*K42/(1+K23/100),"")))</f>
        <v>0.04523750445328973</v>
      </c>
      <c r="M42" s="262">
        <f>IF($B42=0,$B$8*L42/(1+L23/100),IF($B42=M$29,$B$7*L43/(1+L24/100),IF(AND(0&lt;$B42,$B42&lt;M$29),$B$7*L43/(1+L24/100)+$B$8*L42/(1+L23/100),"")))</f>
        <v>0.02692065234300954</v>
      </c>
      <c r="N42" s="262">
        <f>IF($B42=0,$B$8*M42/(1+M23/100),IF($B42=N$29,$B$7*M43/(1+M24/100),IF(AND(0&lt;$B42,$B42&lt;N$29),$B$7*M43/(1+M24/100)+$B$8*M42/(1+M23/100),"")))</f>
        <v>0.01566436113513504</v>
      </c>
      <c r="O42" s="262">
        <f>IF($B42=0,$B$8*N42/(1+N23/100),IF($B42=O$29,$B$7*N43/(1+N24/100),IF(AND(0&lt;$B42,$B42&lt;O$29),$B$7*N43/(1+N24/100)+$B$8*N42/(1+N23/100),"")))</f>
        <v>0.008948925014720737</v>
      </c>
      <c r="P42" s="262">
        <f>IF($B42=0,$B$8*O42/(1+O23/100),IF($B42=P$29,$B$7*O43/(1+O24/100),IF(AND(0&lt;$B42,$B42&lt;P$29),$B$7*O43/(1+O24/100)+$B$8*O42/(1+O23/100),"")))</f>
        <v>0.005034988422452126</v>
      </c>
      <c r="Q42" s="262">
        <f>IF($B42=0,$B$8*P42/(1+P23/100),IF($B42=Q$29,$B$7*P43/(1+P24/100),IF(AND(0&lt;$B42,$B42&lt;Q$29),$B$7*P43/(1+P24/100)+$B$8*P42/(1+P23/100),"")))</f>
        <v>0.002796547563124826</v>
      </c>
      <c r="R42" s="147"/>
      <c r="S42" s="148"/>
    </row>
    <row r="43" ht="13.55" customHeight="1">
      <c r="A43" s="191"/>
      <c r="B43" s="173">
        <v>1</v>
      </c>
      <c r="C43" s="262"/>
      <c r="D43" s="262">
        <f>IF($B43=0,$B$8*C43/(1+C24/100),IF($B43=D$29,$B$7*C44/(1+C25/100),IF(AND(0&lt;$B43,$B43&lt;D$29),$B$7*C44/(1+C25/100)+$B$8*C43/(1+C24/100),"")))</f>
        <v>0.4761904761904762</v>
      </c>
      <c r="E43" s="262">
        <f>IF($B43=0,$B$8*D43/(1+D24/100),IF($B43=E$29,$B$7*D44/(1+D25/100),IF(AND(0&lt;$B43,$B43&lt;E$29),$B$7*D44/(1+D25/100)+$B$8*D43/(1+D24/100),"")))</f>
        <v>0.4534606270953574</v>
      </c>
      <c r="F43" s="262">
        <f>IF($B43=0,$B$8*E43/(1+E24/100),IF($B43=F$29,$B$7*E44/(1+E25/100),IF(AND(0&lt;$B43,$B43&lt;F$29),$B$7*E44/(1+E25/100)+$B$8*E43/(1+E24/100),"")))</f>
        <v>0.3238618025502654</v>
      </c>
      <c r="G43" s="262">
        <f>IF($B43=0,$B$8*F43/(1+F24/100),IF($B43=G$29,$B$7*F44/(1+F25/100),IF(AND(0&lt;$B43,$B43&lt;G$29),$B$7*F44/(1+F25/100)+$B$8*F43/(1+F24/100),"")))</f>
        <v>0.2056020084591958</v>
      </c>
      <c r="H43" s="262">
        <f>IF($B43=0,$B$8*G43/(1+G24/100),IF($B43=H$29,$B$7*G44/(1+G25/100),IF(AND(0&lt;$B43,$B43&lt;H$29),$B$7*G44/(1+G25/100)+$B$8*G43/(1+G24/100),"")))</f>
        <v>0.1223675473329776</v>
      </c>
      <c r="I43" s="262">
        <f>IF($B43=0,$B$8*H43/(1+H24/100),IF($B43=I$29,$B$7*H44/(1+H25/100),IF(AND(0&lt;$B43,$B43&lt;I$29),$B$7*H44/(1+H25/100)+$B$8*H43/(1+H24/100),"")))</f>
        <v>0.06991597091213506</v>
      </c>
      <c r="J43" s="262">
        <f>IF($B43=0,$B$8*I43/(1+I24/100),IF($B43=J$29,$B$7*I44/(1+I25/100),IF(AND(0&lt;$B43,$B43&lt;J$29),$B$7*I44/(1+I25/100)+$B$8*I43/(1+I24/100),"")))</f>
        <v>0.03883757243864732</v>
      </c>
      <c r="K43" s="262">
        <f>IF($B43=0,$B$8*J43/(1+J24/100),IF($B43=K$29,$B$7*J44/(1+J25/100),IF(AND(0&lt;$B43,$B43&lt;K$29),$B$7*J44/(1+J25/100)+$B$8*J43/(1+J24/100),"")))</f>
        <v>0.02113357254535279</v>
      </c>
      <c r="L43" s="262">
        <f>IF($B43=0,$B$8*K43/(1+K24/100),IF($B43=L$29,$B$7*K44/(1+K25/100),IF(AND(0&lt;$B43,$B43&lt;L$29),$B$7*K44/(1+K25/100)+$B$8*K43/(1+K24/100),"")))</f>
        <v>0.01132020623979027</v>
      </c>
      <c r="M43" s="262">
        <f>IF($B43=0,$B$8*L43/(1+L24/100),IF($B43=M$29,$B$7*L44/(1+L25/100),IF(AND(0&lt;$B43,$B43&lt;M$29),$B$7*L44/(1+L25/100)+$B$8*L43/(1+L24/100),"")))</f>
        <v>0.005988812684483324</v>
      </c>
      <c r="N43" s="262">
        <f>IF($B43=0,$B$8*M43/(1+M24/100),IF($B43=N$29,$B$7*M44/(1+M25/100),IF(AND(0&lt;$B43,$B43&lt;N$29),$B$7*M44/(1+M25/100)+$B$8*M43/(1+M24/100),"")))</f>
        <v>0.003136622956555681</v>
      </c>
      <c r="O43" s="262">
        <f>IF($B43=0,$B$8*N43/(1+N24/100),IF($B43=O$29,$B$7*N44/(1+N25/100),IF(AND(0&lt;$B43,$B43&lt;O$29),$B$7*N44/(1+N25/100)+$B$8*N43/(1+N24/100),"")))</f>
        <v>0.001629220182952037</v>
      </c>
      <c r="P43" s="262">
        <f>IF($B43=0,$B$8*O43/(1+O24/100),IF($B43=P$29,$B$7*O44/(1+O25/100),IF(AND(0&lt;$B43,$B43&lt;P$29),$B$7*O44/(1+O25/100)+$B$8*O43/(1+O24/100),"")))</f>
        <v>0.0008403704905190997</v>
      </c>
      <c r="Q43" s="262">
        <f>IF($B43=0,$B$8*P43/(1+P24/100),IF($B43=Q$29,$B$7*P44/(1+P25/100),IF(AND(0&lt;$B43,$B43&lt;Q$29),$B$7*P44/(1+P25/100)+$B$8*P43/(1+P24/100),"")))</f>
        <v>0.0004309078295800056</v>
      </c>
      <c r="R43" s="147"/>
      <c r="S43" s="148"/>
    </row>
    <row r="44" ht="13.55" customHeight="1">
      <c r="A44" s="191"/>
      <c r="B44" s="173">
        <v>0</v>
      </c>
      <c r="C44" s="262">
        <v>1</v>
      </c>
      <c r="D44" s="263">
        <f>IF($B44=0,$B$8*C44/(1+C25/100),IF($B44=D$29,$B$7*C45/(1+C26/100),IF(AND(0&lt;$B44,$B44&lt;D$29),$B$7*C45/(1+C26/100)+$B$8*C44/(1+C25/100),"")))</f>
        <v>0.4761904761904762</v>
      </c>
      <c r="E44" s="262">
        <f>IF($B44=0,$B$8*D44/(1+D25/100),IF($B44=E$29,$B$7*D45/(1+D26/100),IF(AND(0&lt;$B44,$B44&lt;E$29),$B$7*D45/(1+D26/100)+$B$8*D44/(1+D25/100),"")))</f>
        <v>0.2267573696145125</v>
      </c>
      <c r="F44" s="262">
        <f>IF($B44=0,$B$8*E44/(1+E25/100),IF($B44=F$29,$B$7*E45/(1+E26/100),IF(AND(0&lt;$B44,$B44&lt;F$29),$B$7*E45/(1+E26/100)+$B$8*E44/(1+E25/100),"")))</f>
        <v>0.1079796998164345</v>
      </c>
      <c r="G44" s="262">
        <f>IF($B44=0,$B$8*F44/(1+F25/100),IF($B44=G$29,$B$7*F45/(1+F26/100),IF(AND(0&lt;$B44,$B44&lt;G$29),$B$7*F45/(1+F26/100)+$B$8*F44/(1+F25/100),"")))</f>
        <v>0.05141890467449262</v>
      </c>
      <c r="H44" s="262">
        <f>IF($B44=0,$B$8*G44/(1+G25/100),IF($B44=H$29,$B$7*G45/(1+G26/100),IF(AND(0&lt;$B44,$B44&lt;H$29),$B$7*G45/(1+G26/100)+$B$8*G44/(1+G25/100),"")))</f>
        <v>0.02448519270213934</v>
      </c>
      <c r="I44" s="262">
        <f>IF($B44=0,$B$8*H44/(1+H25/100),IF($B44=I$29,$B$7*H45/(1+H26/100),IF(AND(0&lt;$B44,$B44&lt;I$29),$B$7*H45/(1+H26/100)+$B$8*H44/(1+H25/100),"")))</f>
        <v>0.0116596155724473</v>
      </c>
      <c r="J44" s="262">
        <f>IF($B44=0,$B$8*I44/(1+I25/100),IF($B44=J$29,$B$7*I45/(1+I26/100),IF(AND(0&lt;$B44,$B44&lt;J$29),$B$7*I45/(1+I26/100)+$B$8*I44/(1+I25/100),"")))</f>
        <v>0.005552197891641572</v>
      </c>
      <c r="K44" s="262">
        <f>IF($B44=0,$B$8*J44/(1+J25/100),IF($B44=K$29,$B$7*J45/(1+J26/100),IF(AND(0&lt;$B44,$B44&lt;K$29),$B$7*J45/(1+J26/100)+$B$8*J44/(1+J25/100),"")))</f>
        <v>0.002643903757924558</v>
      </c>
      <c r="L44" s="262">
        <f>IF($B44=0,$B$8*K44/(1+K25/100),IF($B44=L$29,$B$7*K45/(1+K26/100),IF(AND(0&lt;$B44,$B44&lt;L$29),$B$7*K45/(1+K26/100)+$B$8*K44/(1+K25/100),"")))</f>
        <v>0.001259001789487885</v>
      </c>
      <c r="M44" s="262">
        <f>IF($B44=0,$B$8*L44/(1+L25/100),IF($B44=M$29,$B$7*L45/(1+L26/100),IF(AND(0&lt;$B44,$B44&lt;M$29),$B$7*L45/(1+L26/100)+$B$8*L44/(1+L25/100),"")))</f>
        <v>0.0005995246616608976</v>
      </c>
      <c r="N44" s="262">
        <f>IF($B44=0,$B$8*M44/(1+M25/100),IF($B44=N$29,$B$7*M45/(1+M26/100),IF(AND(0&lt;$B44,$B44&lt;N$29),$B$7*M45/(1+M26/100)+$B$8*M44/(1+M25/100),"")))</f>
        <v>0.0002854879341242369</v>
      </c>
      <c r="O44" s="262">
        <f>IF($B44=0,$B$8*N44/(1+N25/100),IF($B44=O$29,$B$7*N45/(1+N26/100),IF(AND(0&lt;$B44,$B44&lt;O$29),$B$7*N45/(1+N26/100)+$B$8*N44/(1+N25/100),"")))</f>
        <v>0.0001359466352972557</v>
      </c>
      <c r="P44" s="262">
        <f>IF($B44=0,$B$8*O44/(1+O25/100),IF($B44=P$29,$B$7*O45/(1+O26/100),IF(AND(0&lt;$B44,$B44&lt;P$29),$B$7*O45/(1+O26/100)+$B$8*O44/(1+O25/100),"")))</f>
        <v>6.473649299869316e-05</v>
      </c>
      <c r="Q44" s="262">
        <f>IF($B44=0,$B$8*P44/(1+P25/100),IF($B44=Q$29,$B$7*P45/(1+P26/100),IF(AND(0&lt;$B44,$B44&lt;Q$29),$B$7*P45/(1+P26/100)+$B$8*P44/(1+P25/100),"")))</f>
        <v>3.082690142794912e-05</v>
      </c>
      <c r="R44" s="147"/>
      <c r="S44" s="148"/>
    </row>
    <row r="45" ht="13.55" customHeight="1">
      <c r="A45" s="191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8"/>
    </row>
    <row r="46" ht="13.5" customHeight="1">
      <c r="A46" s="192"/>
      <c r="B46" s="160"/>
      <c r="C46" s="160"/>
      <c r="D46" s="160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47"/>
      <c r="S46" s="148"/>
    </row>
    <row r="47" ht="13.5" customHeight="1">
      <c r="A47" t="s" s="236">
        <v>44</v>
      </c>
      <c r="B47" s="237"/>
      <c r="C47" s="238"/>
      <c r="D47" s="264">
        <f>SUM(D30:D44)</f>
        <v>0.9523809523809523</v>
      </c>
      <c r="E47" s="265">
        <f>SUM(E30:E44)</f>
        <v>0.9069212541907149</v>
      </c>
      <c r="F47" s="265">
        <f>SUM(F30:F44)</f>
        <v>0.8635281897426127</v>
      </c>
      <c r="G47" s="265">
        <f>SUM(G30:G44)</f>
        <v>0.8221127852924901</v>
      </c>
      <c r="H47" s="265">
        <f>SUM(H30:H44)</f>
        <v>0.782589668459311</v>
      </c>
      <c r="I47" s="265">
        <f>SUM(I30:I44)</f>
        <v>0.744876932495118</v>
      </c>
      <c r="J47" s="265">
        <f>SUM(J30:J44)</f>
        <v>0.7088960052538974</v>
      </c>
      <c r="K47" s="265">
        <f>SUM(K30:K44)</f>
        <v>0.6745715227129438</v>
      </c>
      <c r="L47" s="265">
        <f>SUM(L30:L44)</f>
        <v>0.6418312069042895</v>
      </c>
      <c r="M47" s="265">
        <f>SUM(M30:M44)</f>
        <v>0.6106057481176426</v>
      </c>
      <c r="N47" s="265">
        <f>SUM(N30:N44)</f>
        <v>0.5808286912400703</v>
      </c>
      <c r="O47" s="265">
        <f>SUM(O30:O44)</f>
        <v>0.5524363261013733</v>
      </c>
      <c r="P47" s="265">
        <f>SUM(P30:P44)</f>
        <v>0.5253675816977199</v>
      </c>
      <c r="Q47" s="266">
        <f>SUM(Q30:Q44)</f>
        <v>0.4995639241696584</v>
      </c>
      <c r="R47" s="146"/>
      <c r="S47" s="148"/>
    </row>
    <row r="48" ht="13.5" customHeight="1">
      <c r="A48" t="s" s="236">
        <v>45</v>
      </c>
      <c r="B48" s="237"/>
      <c r="C48" s="238"/>
      <c r="D48" s="267">
        <f>100*((1/D47)^(1/D29)-1)</f>
        <v>5.000000000000004</v>
      </c>
      <c r="E48" s="268">
        <f>100*((1/E47)^(1/E29)-1)</f>
        <v>5.006264716495834</v>
      </c>
      <c r="F48" s="268">
        <f>100*((1/F47)^(1/F29)-1)</f>
        <v>5.012539271546879</v>
      </c>
      <c r="G48" s="268">
        <f>100*((1/G47)^(1/G29)-1)</f>
        <v>5.018823679318007</v>
      </c>
      <c r="H48" s="268">
        <f>100*((1/H47)^(1/H29)-1)</f>
        <v>5.025117953979419</v>
      </c>
      <c r="I48" s="268">
        <f>100*((1/I47)^(1/I29)-1)</f>
        <v>5.031422109706551</v>
      </c>
      <c r="J48" s="268">
        <f>100*((1/J47)^(1/J29)-1)</f>
        <v>5.037736160680018</v>
      </c>
      <c r="K48" s="268">
        <f>100*((1/K47)^(1/K29)-1)</f>
        <v>5.044060121085403</v>
      </c>
      <c r="L48" s="268">
        <f>100*((1/L47)^(1/L29)-1)</f>
        <v>5.050394005113334</v>
      </c>
      <c r="M48" s="268">
        <f>100*((1/M47)^(1/M29)-1)</f>
        <v>5.056737826959257</v>
      </c>
      <c r="N48" s="268">
        <f>100*((1/N47)^(1/N29)-1)</f>
        <v>5.063091600823411</v>
      </c>
      <c r="O48" s="268">
        <f>100*((1/O47)^(1/O29)-1)</f>
        <v>5.069455340910678</v>
      </c>
      <c r="P48" s="268">
        <f>100*((1/P47)^(1/P29)-1)</f>
        <v>5.075829061430559</v>
      </c>
      <c r="Q48" s="269">
        <f>100*((1/Q47)^(1/Q29)-1)</f>
        <v>5.082212776596995</v>
      </c>
      <c r="R48" s="146"/>
      <c r="S48" s="148"/>
    </row>
    <row r="49" ht="13.5" customHeight="1">
      <c r="A49" s="239"/>
      <c r="B49" s="240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147"/>
      <c r="S49" s="148"/>
    </row>
    <row r="50" ht="13.5" customHeight="1">
      <c r="A50" t="s" s="236">
        <v>46</v>
      </c>
      <c r="B50" s="237"/>
      <c r="C50" s="238"/>
      <c r="D50" s="270">
        <f>(D48-C4)^2</f>
        <v>5.289999999999979</v>
      </c>
      <c r="E50" s="271">
        <f>(E48-D4)^2</f>
        <v>6.831612132234604</v>
      </c>
      <c r="F50" s="271">
        <f>(F48-E4)^2</f>
        <v>9.532413749740277</v>
      </c>
      <c r="G50" s="271">
        <f>(G48-F4)^2</f>
        <v>11.77297094360881</v>
      </c>
      <c r="H50" s="271">
        <f>(H48-G4)^2</f>
        <v>17.42964009818499</v>
      </c>
      <c r="I50" s="271">
        <f>(I48-H4)^2</f>
        <v>21.23899017090162</v>
      </c>
      <c r="J50" s="271">
        <f>(J48-I4)^2</f>
        <v>25.82940573245948</v>
      </c>
      <c r="K50" s="271">
        <f>(K48-J4)^2</f>
        <v>29.22418597443916</v>
      </c>
      <c r="L50" s="271">
        <f>(L48-K4)^2</f>
        <v>32.48550849694801</v>
      </c>
      <c r="M50" s="271">
        <f>(M48-L4)^2</f>
        <v>37.98580061363491</v>
      </c>
      <c r="N50" s="271">
        <f>(N48-M4)^2</f>
        <v>42.07998057930779</v>
      </c>
      <c r="O50" s="271">
        <f>(O48-N4)^2</f>
        <v>46.92996212617724</v>
      </c>
      <c r="P50" s="271">
        <f>(P48-O4)^2</f>
        <v>50.75381156195738</v>
      </c>
      <c r="Q50" s="272">
        <f>(Q48-P4)^2</f>
        <v>52.38556389125579</v>
      </c>
      <c r="R50" s="146"/>
      <c r="S50" s="148"/>
    </row>
    <row r="51" ht="13.5" customHeight="1">
      <c r="A51" t="s" s="236">
        <v>47</v>
      </c>
      <c r="B51" s="237"/>
      <c r="C51" s="238"/>
      <c r="D51" s="273">
        <f>SUM(D50:Q50)</f>
        <v>389.7698460708501</v>
      </c>
      <c r="E51" s="167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47"/>
      <c r="S51" s="148"/>
    </row>
    <row r="52" ht="14.05" customHeight="1">
      <c r="A52" s="155"/>
      <c r="B52" s="156"/>
      <c r="C52" s="156"/>
      <c r="D52" s="156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8"/>
    </row>
    <row r="53" ht="13.55" customHeight="1">
      <c r="A53" s="191"/>
      <c r="B53" s="147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8"/>
    </row>
    <row r="54" ht="13.55" customHeight="1">
      <c r="A54" s="191"/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8"/>
    </row>
    <row r="55" ht="13.5" customHeight="1">
      <c r="A55" s="192"/>
      <c r="B55" s="160"/>
      <c r="C55" s="160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8"/>
    </row>
    <row r="56" ht="13.5" customHeight="1">
      <c r="A56" t="s" s="274">
        <v>48</v>
      </c>
      <c r="B56" s="275"/>
      <c r="C56" s="276"/>
      <c r="D56" s="146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8"/>
    </row>
    <row r="57" ht="14.05" customHeight="1">
      <c r="A57" s="155"/>
      <c r="B57" s="156"/>
      <c r="C57" s="172">
        <v>0</v>
      </c>
      <c r="D57" s="173">
        <v>1</v>
      </c>
      <c r="E57" s="173">
        <v>2</v>
      </c>
      <c r="F57" s="173">
        <v>3</v>
      </c>
      <c r="G57" s="173">
        <v>4</v>
      </c>
      <c r="H57" s="173">
        <v>5</v>
      </c>
      <c r="I57" s="173">
        <v>6</v>
      </c>
      <c r="J57" s="173">
        <v>7</v>
      </c>
      <c r="K57" s="173">
        <v>8</v>
      </c>
      <c r="L57" s="173">
        <v>9</v>
      </c>
      <c r="M57" s="147"/>
      <c r="N57" s="147"/>
      <c r="O57" s="147"/>
      <c r="P57" s="147"/>
      <c r="Q57" s="147"/>
      <c r="R57" s="147"/>
      <c r="S57" s="148"/>
    </row>
    <row r="58" ht="13.55" customHeight="1">
      <c r="A58" s="191"/>
      <c r="B58" s="173">
        <v>9</v>
      </c>
      <c r="C58" t="s" s="277">
        <f>IF($B58&lt;=C$57,($B$7*D57+$B$8*D58)/(1+C16/100),"")</f>
      </c>
      <c r="D58" t="s" s="277">
        <f>IF($B58&lt;=D$57,($B$7*E57+$B$8*E58)/(1+D16/100),"")</f>
      </c>
      <c r="E58" t="s" s="277">
        <f>IF($B58&lt;=E$57,MAX((E16/100-$C$70)/(1+E16/100)+($B$7*F57+$B$8*F58)/(1+E16/100)-$C$73,0),"")</f>
      </c>
      <c r="F58" t="s" s="176">
        <f>IF($B58&lt;=F$57,(F16/100-$C$70)/(1+F16/100)+($B$7*G57+$B$8*G58)/(1+F16/100),"")</f>
      </c>
      <c r="G58" t="s" s="176">
        <f>IF($B58&lt;=G$57,(G16/100-$C$70)/(1+G16/100)+($B$7*H57+$B$8*H58)/(1+G16/100),"")</f>
      </c>
      <c r="H58" t="s" s="176">
        <f>IF($B58&lt;=H$57,(H16/100-$C$70)/(1+H16/100)+($B$7*I57+$B$8*I58)/(1+H16/100),"")</f>
      </c>
      <c r="I58" t="s" s="176">
        <f>IF($B58&lt;=I$57,(I16/100-$C$70)/(1+I16/100)+($B$7*J57+$B$8*J58)/(1+I16/100),"")</f>
      </c>
      <c r="J58" t="s" s="176">
        <f>IF($B58&lt;=J$57,(J16/100-$C$70)/(1+J16/100)+($B$7*K57+$B$8*K58)/(1+J16/100),"")</f>
      </c>
      <c r="K58" t="s" s="176">
        <f>IF($B58&lt;=K$57,(K16/100-$C$70)/(1+K16/100)+($B$7*L57+$B$8*L58)/(1+K16/100),"")</f>
      </c>
      <c r="L58" s="206">
        <f>IF($B58&lt;=L$57,(L16/100-$C$70)/(1+L16/100),"")</f>
        <v>-0.06100781338112569</v>
      </c>
      <c r="M58" s="180"/>
      <c r="N58" s="180"/>
      <c r="O58" s="180"/>
      <c r="P58" s="180"/>
      <c r="Q58" s="147"/>
      <c r="R58" s="147"/>
      <c r="S58" s="148"/>
    </row>
    <row r="59" ht="13.55" customHeight="1">
      <c r="A59" s="191"/>
      <c r="B59" s="173">
        <v>8</v>
      </c>
      <c r="C59" t="s" s="277">
        <f>IF($B59&lt;=C$57,($B$7*D58+$B$8*D59)/(1+C17/100),"")</f>
      </c>
      <c r="D59" t="s" s="277">
        <f>IF($B59&lt;=D$57,($B$7*E58+$B$8*E59)/(1+D17/100),"")</f>
      </c>
      <c r="E59" t="s" s="277">
        <f>IF($B59&lt;=E$57,MAX((E17/100-$C$70)/(1+E17/100)+($B$7*F58+$B$8*F59)/(1+E17/100)-$C$73,0),"")</f>
      </c>
      <c r="F59" t="s" s="176">
        <f>IF($B59&lt;=F$57,(F17/100-$C$70)/(1+F17/100)+($B$7*G58+$B$8*G59)/(1+F17/100),"")</f>
      </c>
      <c r="G59" t="s" s="176">
        <f>IF($B59&lt;=G$57,(G17/100-$C$70)/(1+G17/100)+($B$7*H58+$B$8*H59)/(1+G17/100),"")</f>
      </c>
      <c r="H59" t="s" s="176">
        <f>IF($B59&lt;=H$57,(H17/100-$C$70)/(1+H17/100)+($B$7*I58+$B$8*I59)/(1+H17/100),"")</f>
      </c>
      <c r="I59" t="s" s="176">
        <f>IF($B59&lt;=I$57,(I17/100-$C$70)/(1+I17/100)+($B$7*J58+$B$8*J59)/(1+I17/100),"")</f>
      </c>
      <c r="J59" t="s" s="176">
        <f>IF($B59&lt;=J$57,(J17/100-$C$70)/(1+J17/100)+($B$7*K58+$B$8*K59)/(1+J17/100),"")</f>
      </c>
      <c r="K59" s="206">
        <f>IF($B59&lt;=K$57,(K17/100-$C$70)/(1+K17/100)+($B$7*L58+$B$8*L59)/(1+K17/100),"")</f>
        <v>-0.1193859066399671</v>
      </c>
      <c r="L59" s="206">
        <f>IF($B59&lt;=L$57,(L17/100-$C$70)/(1+L17/100),"")</f>
        <v>-0.06127089110980777</v>
      </c>
      <c r="M59" s="180"/>
      <c r="N59" s="180"/>
      <c r="O59" s="180"/>
      <c r="P59" s="180"/>
      <c r="Q59" s="147"/>
      <c r="R59" s="147"/>
      <c r="S59" s="148"/>
    </row>
    <row r="60" ht="13.55" customHeight="1">
      <c r="A60" s="191"/>
      <c r="B60" s="173">
        <v>7</v>
      </c>
      <c r="C60" t="s" s="277">
        <f>IF($B60&lt;=C$57,($B$7*D59+$B$8*D60)/(1+C18/100),"")</f>
      </c>
      <c r="D60" t="s" s="277">
        <f>IF($B60&lt;=D$57,($B$7*E59+$B$8*E60)/(1+D18/100),"")</f>
      </c>
      <c r="E60" t="s" s="277">
        <f>IF($B60&lt;=E$57,MAX((E18/100-$C$70)/(1+E18/100)+($B$7*F59+$B$8*F60)/(1+E18/100)-$C$73,0),"")</f>
      </c>
      <c r="F60" t="s" s="176">
        <f>IF($B60&lt;=F$57,(F18/100-$C$70)/(1+F18/100)+($B$7*G59+$B$8*G60)/(1+F18/100),"")</f>
      </c>
      <c r="G60" t="s" s="176">
        <f>IF($B60&lt;=G$57,(G18/100-$C$70)/(1+G18/100)+($B$7*H59+$B$8*H60)/(1+G18/100),"")</f>
      </c>
      <c r="H60" t="s" s="176">
        <f>IF($B60&lt;=H$57,(H18/100-$C$70)/(1+H18/100)+($B$7*I59+$B$8*I60)/(1+H18/100),"")</f>
      </c>
      <c r="I60" t="s" s="176">
        <f>IF($B60&lt;=I$57,(I18/100-$C$70)/(1+I18/100)+($B$7*J59+$B$8*J60)/(1+I18/100),"")</f>
      </c>
      <c r="J60" s="206">
        <f>IF($B60&lt;=J$57,(J18/100-$C$70)/(1+J18/100)+($B$7*K59+$B$8*K60)/(1+J18/100),"")</f>
        <v>-0.1752910766387192</v>
      </c>
      <c r="K60" s="206">
        <f>IF($B60&lt;=K$57,(K18/100-$C$70)/(1+K18/100)+($B$7*L59+$B$8*L60)/(1+K18/100),"")</f>
        <v>-0.11991170689181</v>
      </c>
      <c r="L60" s="206">
        <f>IF($B60&lt;=L$57,(L18/100-$C$70)/(1+L18/100),"")</f>
        <v>-0.06153278625107068</v>
      </c>
      <c r="M60" s="180"/>
      <c r="N60" s="180"/>
      <c r="O60" s="180"/>
      <c r="P60" s="180"/>
      <c r="Q60" s="147"/>
      <c r="R60" s="147"/>
      <c r="S60" s="148"/>
    </row>
    <row r="61" ht="13.55" customHeight="1">
      <c r="A61" s="191"/>
      <c r="B61" s="173">
        <v>6</v>
      </c>
      <c r="C61" t="s" s="277">
        <f>IF($B61&lt;=C$57,($B$7*D60+$B$8*D61)/(1+C19/100),"")</f>
      </c>
      <c r="D61" t="s" s="277">
        <f>IF($B61&lt;=D$57,($B$7*E60+$B$8*E61)/(1+D19/100),"")</f>
      </c>
      <c r="E61" t="s" s="277">
        <f>IF($B61&lt;=E$57,MAX((E19/100-$C$70)/(1+E19/100)+($B$7*F60+$B$8*F61)/(1+E19/100)-$C$73,0),"")</f>
      </c>
      <c r="F61" t="s" s="176">
        <f>IF($B61&lt;=F$57,(F19/100-$C$70)/(1+F19/100)+($B$7*G60+$B$8*G61)/(1+F19/100),"")</f>
      </c>
      <c r="G61" t="s" s="176">
        <f>IF($B61&lt;=G$57,(G19/100-$C$70)/(1+G19/100)+($B$7*H60+$B$8*H61)/(1+G19/100),"")</f>
      </c>
      <c r="H61" t="s" s="176">
        <f>IF($B61&lt;=H$57,(H19/100-$C$70)/(1+H19/100)+($B$7*I60+$B$8*I61)/(1+H19/100),"")</f>
      </c>
      <c r="I61" s="206">
        <f>IF($B61&lt;=I$57,(I19/100-$C$70)/(1+I19/100)+($B$7*J60+$B$8*J61)/(1+I19/100),"")</f>
        <v>-0.2288701495864419</v>
      </c>
      <c r="J61" s="206">
        <f>IF($B61&lt;=J$57,(J19/100-$C$70)/(1+J19/100)+($B$7*K60+$B$8*K61)/(1+J19/100),"")</f>
        <v>-0.1760787042623131</v>
      </c>
      <c r="K61" s="206">
        <f>IF($B61&lt;=K$57,(K19/100-$C$70)/(1+K19/100)+($B$7*L60+$B$8*L61)/(1+K19/100),"")</f>
        <v>-0.120435264942144</v>
      </c>
      <c r="L61" s="206">
        <f>IF($B61&lt;=L$57,(L19/100-$C$70)/(1+L19/100),"")</f>
        <v>-0.06179350350932152</v>
      </c>
      <c r="M61" s="180"/>
      <c r="N61" s="180"/>
      <c r="O61" s="180"/>
      <c r="P61" s="180"/>
      <c r="Q61" s="147"/>
      <c r="R61" s="147"/>
      <c r="S61" s="148"/>
    </row>
    <row r="62" ht="13.55" customHeight="1">
      <c r="A62" s="191"/>
      <c r="B62" s="173">
        <v>5</v>
      </c>
      <c r="C62" t="s" s="277">
        <f>IF($B62&lt;=C$57,($B$7*D61+$B$8*D62)/(1+C20/100),"")</f>
      </c>
      <c r="D62" t="s" s="277">
        <f>IF($B62&lt;=D$57,($B$7*E61+$B$8*E62)/(1+D20/100),"")</f>
      </c>
      <c r="E62" t="s" s="277">
        <f>IF($B62&lt;=E$57,MAX((E20/100-$C$70)/(1+E20/100)+($B$7*F61+$B$8*F62)/(1+E20/100)-$C$73,0),"")</f>
      </c>
      <c r="F62" t="s" s="176">
        <f>IF($B62&lt;=F$57,(F20/100-$C$70)/(1+F20/100)+($B$7*G61+$B$8*G62)/(1+F20/100),"")</f>
      </c>
      <c r="G62" t="s" s="176">
        <f>IF($B62&lt;=G$57,(G20/100-$C$70)/(1+G20/100)+($B$7*H61+$B$8*H62)/(1+G20/100),"")</f>
      </c>
      <c r="H62" s="206">
        <f>IF($B62&lt;=H$57,(H20/100-$C$70)/(1+H20/100)+($B$7*I61+$B$8*I62)/(1+H20/100),"")</f>
        <v>-0.2802606628496095</v>
      </c>
      <c r="I62" s="206">
        <f>IF($B62&lt;=I$57,(I20/100-$C$70)/(1+I20/100)+($B$7*J61+$B$8*J62)/(1+I20/100),"")</f>
        <v>-0.2299182376960104</v>
      </c>
      <c r="J62" s="206">
        <f>IF($B62&lt;=J$57,(J20/100-$C$70)/(1+J20/100)+($B$7*K61+$B$8*K62)/(1+J20/100),"")</f>
        <v>-0.1768631477415555</v>
      </c>
      <c r="K62" s="206">
        <f>IF($B62&lt;=K$57,(K20/100-$C$70)/(1+K20/100)+($B$7*L61+$B$8*L62)/(1+K20/100),"")</f>
        <v>-0.1209565885577063</v>
      </c>
      <c r="L62" s="206">
        <f>IF($B62&lt;=L$57,(L20/100-$C$70)/(1+L20/100),"")</f>
        <v>-0.06205304757606072</v>
      </c>
      <c r="M62" s="180"/>
      <c r="N62" s="180"/>
      <c r="O62" s="180"/>
      <c r="P62" s="180"/>
      <c r="Q62" s="147"/>
      <c r="R62" s="147"/>
      <c r="S62" s="148"/>
    </row>
    <row r="63" ht="13.55" customHeight="1">
      <c r="A63" s="191"/>
      <c r="B63" s="173">
        <v>4</v>
      </c>
      <c r="C63" t="s" s="277">
        <f>IF($B63&lt;=C$57,($B$7*D62+$B$8*D63)/(1+C21/100),"")</f>
      </c>
      <c r="D63" t="s" s="277">
        <f>IF($B63&lt;=D$57,($B$7*E62+$B$8*E63)/(1+D21/100),"")</f>
      </c>
      <c r="E63" t="s" s="277">
        <f>IF($B63&lt;=E$57,MAX((E21/100-$C$70)/(1+E21/100)+($B$7*F62+$B$8*F63)/(1+E21/100)-$C$73,0),"")</f>
      </c>
      <c r="F63" t="s" s="176">
        <f>IF($B63&lt;=F$57,(F21/100-$C$70)/(1+F21/100)+($B$7*G62+$B$8*G63)/(1+F21/100),"")</f>
      </c>
      <c r="G63" s="206">
        <f>IF($B63&lt;=G$57,(G21/100-$C$70)/(1+G21/100)+($B$7*H62+$B$8*H63)/(1+G21/100),"")</f>
        <v>-0.3295914971700469</v>
      </c>
      <c r="H63" s="206">
        <f>IF($B63&lt;=H$57,(H21/100-$C$70)/(1+H21/100)+($B$7*I62+$B$8*I63)/(1+H21/100),"")</f>
        <v>-0.2815674342005905</v>
      </c>
      <c r="I63" s="206">
        <f>IF($B63&lt;=I$57,(I21/100-$C$70)/(1+I21/100)+($B$7*J62+$B$8*J63)/(1+I21/100),"")</f>
        <v>-0.2309623120757799</v>
      </c>
      <c r="J63" s="206">
        <f>IF($B63&lt;=J$57,(J21/100-$C$70)/(1+J21/100)+($B$7*K62+$B$8*K63)/(1+J21/100),"")</f>
        <v>-0.1776444164402188</v>
      </c>
      <c r="K63" s="206">
        <f>IF($B63&lt;=K$57,(K21/100-$C$70)/(1+K21/100)+($B$7*L62+$B$8*L63)/(1+K21/100),"")</f>
        <v>-0.1214756854954652</v>
      </c>
      <c r="L63" s="206">
        <f>IF($B63&lt;=L$57,(L21/100-$C$70)/(1+L21/100),"")</f>
        <v>-0.06231142312985938</v>
      </c>
      <c r="M63" s="180"/>
      <c r="N63" s="180"/>
      <c r="O63" s="180"/>
      <c r="P63" s="180"/>
      <c r="Q63" s="147"/>
      <c r="R63" s="147"/>
      <c r="S63" s="148"/>
    </row>
    <row r="64" ht="13.55" customHeight="1">
      <c r="A64" s="191"/>
      <c r="B64" s="173">
        <v>3</v>
      </c>
      <c r="C64" t="s" s="277">
        <f>IF($B64&lt;=C$57,($B$7*D63+$B$8*D64)/(1+C22/100),"")</f>
      </c>
      <c r="D64" t="s" s="277">
        <f>IF($B64&lt;=D$57,($B$7*E63+$B$8*E64)/(1+D22/100),"")</f>
      </c>
      <c r="E64" t="s" s="277">
        <f>IF($B64&lt;=E$57,MAX((E22/100-$C$70)/(1+E22/100)+($B$7*F63+$B$8*F64)/(1+E22/100)-$C$73,0),"")</f>
      </c>
      <c r="F64" s="206">
        <f>IF($B64&lt;=F$57,(F22/100-$C$70)/(1+F22/100)+($B$7*G63+$B$8*G64)/(1+F22/100),"")</f>
        <v>-0.3769834631003356</v>
      </c>
      <c r="G64" s="206">
        <f>IF($B64&lt;=G$57,(G22/100-$C$70)/(1+G22/100)+($B$7*H63+$B$8*H64)/(1+G22/100),"")</f>
        <v>-0.3311548193459192</v>
      </c>
      <c r="H64" s="206">
        <f>IF($B64&lt;=H$57,(H22/100-$C$70)/(1+H22/100)+($B$7*I63+$B$8*I64)/(1+H22/100),"")</f>
        <v>-0.2828694693056699</v>
      </c>
      <c r="I64" s="206">
        <f>IF($B64&lt;=I$57,(I22/100-$C$70)/(1+I22/100)+($B$7*J63+$B$8*J64)/(1+I22/100),"")</f>
        <v>-0.2320023823844419</v>
      </c>
      <c r="J64" s="206">
        <f>IF($B64&lt;=J$57,(J22/100-$C$70)/(1+J22/100)+($B$7*K63+$B$8*K64)/(1+J22/100),"")</f>
        <v>-0.1784225197282788</v>
      </c>
      <c r="K64" s="206">
        <f>IF($B64&lt;=K$57,(K22/100-$C$70)/(1+K22/100)+($B$7*L63+$B$8*L64)/(1+K22/100),"")</f>
        <v>-0.1219925635024475</v>
      </c>
      <c r="L64" s="206">
        <f>IF($B64&lt;=L$57,(L22/100-$C$70)/(1+L22/100),"")</f>
        <v>-0.06256863483633725</v>
      </c>
      <c r="M64" s="180"/>
      <c r="N64" s="180"/>
      <c r="O64" s="180"/>
      <c r="P64" s="180"/>
      <c r="Q64" s="147"/>
      <c r="R64" s="147"/>
      <c r="S64" s="148"/>
    </row>
    <row r="65" ht="13.55" customHeight="1">
      <c r="A65" s="191"/>
      <c r="B65" s="173">
        <v>2</v>
      </c>
      <c r="C65" t="s" s="277">
        <f>IF($B65&lt;=C$57,($B$7*D64+$B$8*D65)/(1+C23/100),"")</f>
      </c>
      <c r="D65" t="s" s="277">
        <f>IF($B65&lt;=D$57,($B$7*E64+$B$8*E65)/(1+D23/100),"")</f>
      </c>
      <c r="E65" s="206">
        <f>IF($B65&lt;=E$57,MAX((E23/100-$C$70)/(1+E23/100)+($B$7*F64+$B$8*F65)/(1+E23/100)-$C$73,0),"")</f>
        <v>0</v>
      </c>
      <c r="F65" s="206">
        <f>IF($B65&lt;=F$57,(F23/100-$C$70)/(1+F23/100)+($B$7*G64+$B$8*G65)/(1+F23/100),"")</f>
        <v>-0.3788008980971459</v>
      </c>
      <c r="G65" s="206">
        <f>IF($B65&lt;=G$57,(G23/100-$C$70)/(1+G23/100)+($B$7*H64+$B$8*H65)/(1+G23/100),"")</f>
        <v>-0.3327127845982549</v>
      </c>
      <c r="H65" s="206">
        <f>IF($B65&lt;=H$57,(H23/100-$C$70)/(1+H23/100)+($B$7*I64+$B$8*I65)/(1+H23/100),"")</f>
        <v>-0.2841667769667074</v>
      </c>
      <c r="I65" s="206">
        <f>IF($B65&lt;=I$57,(I23/100-$C$70)/(1+I23/100)+($B$7*J64+$B$8*J65)/(1+I23/100),"")</f>
        <v>-0.2330384583128888</v>
      </c>
      <c r="J65" s="206">
        <f>IF($B65&lt;=J$57,(J23/100-$C$70)/(1+J23/100)+($B$7*K64+$B$8*K65)/(1+J23/100),"")</f>
        <v>-0.1791974669815126</v>
      </c>
      <c r="K65" s="206">
        <f>IF($B65&lt;=K$57,(K23/100-$C$70)/(1+K23/100)+($B$7*L64+$B$8*L65)/(1+K23/100),"")</f>
        <v>-0.1225072303155681</v>
      </c>
      <c r="L65" s="206">
        <f>IF($B65&lt;=L$57,(L23/100-$C$70)/(1+L23/100),"")</f>
        <v>-0.06282468734814156</v>
      </c>
      <c r="M65" s="180"/>
      <c r="N65" s="180"/>
      <c r="O65" s="180"/>
      <c r="P65" s="180"/>
      <c r="Q65" s="147"/>
      <c r="R65" s="147"/>
      <c r="S65" s="148"/>
    </row>
    <row r="66" ht="13.55" customHeight="1">
      <c r="A66" s="191"/>
      <c r="B66" s="173">
        <v>1</v>
      </c>
      <c r="C66" t="s" s="277">
        <f>IF($B66&lt;=C$57,($B$7*D65+$B$8*D66)/(1+C24/100),"")</f>
      </c>
      <c r="D66" s="206">
        <f>IF($B66&lt;=D$57,($B$7*E65+$B$8*E66)/(1+D24/100),"")</f>
        <v>0</v>
      </c>
      <c r="E66" s="206">
        <f>IF($B66&lt;=E$57,MAX((E24/100-$C$70)/(1+E24/100)+($B$7*F65+$B$8*F66)/(1+E24/100)-$C$73,0),"")</f>
        <v>0</v>
      </c>
      <c r="F66" s="206">
        <f>IF($B66&lt;=F$57,(F24/100-$C$70)/(1+F24/100)+($B$7*G65+$B$8*G66)/(1+F24/100),"")</f>
        <v>-0.3806124521835113</v>
      </c>
      <c r="G66" s="206">
        <f>IF($B66&lt;=G$57,(G24/100-$C$70)/(1+G24/100)+($B$7*H65+$B$8*H66)/(1+G24/100),"")</f>
        <v>-0.3342653998586507</v>
      </c>
      <c r="H66" s="206">
        <f>IF($B66&lt;=H$57,(H24/100-$C$70)/(1+H24/100)+($B$7*I65+$B$8*I66)/(1+H24/100),"")</f>
        <v>-0.2854593660513359</v>
      </c>
      <c r="I66" s="206">
        <f>IF($B66&lt;=I$57,(I24/100-$C$70)/(1+I24/100)+($B$7*J65+$B$8*J66)/(1+I24/100),"")</f>
        <v>-0.234070549583541</v>
      </c>
      <c r="J66" s="206">
        <f>IF($B66&lt;=J$57,(J24/100-$C$70)/(1+J24/100)+($B$7*K65+$B$8*K66)/(1+J24/100),"")</f>
        <v>-0.1799692675810995</v>
      </c>
      <c r="K66" s="206">
        <f>IF($B66&lt;=K$57,(K24/100-$C$70)/(1+K24/100)+($B$7*L65+$B$8*L66)/(1+K24/100),"")</f>
        <v>-0.1230196936614611</v>
      </c>
      <c r="L66" s="206">
        <f>IF($B66&lt;=L$57,(L24/100-$C$70)/(1+L24/100),"")</f>
        <v>-0.06307958530492647</v>
      </c>
      <c r="M66" s="180"/>
      <c r="N66" s="180"/>
      <c r="O66" s="180"/>
      <c r="P66" s="180"/>
      <c r="Q66" s="147"/>
      <c r="R66" s="147"/>
      <c r="S66" s="148"/>
    </row>
    <row r="67" ht="13.55" customHeight="1">
      <c r="A67" s="191"/>
      <c r="B67" s="173">
        <v>0</v>
      </c>
      <c r="C67" s="278">
        <f>IF($B67&lt;=C$57,($B$7*D66+$B$8*D67)/(1+C25/100),"")</f>
        <v>0</v>
      </c>
      <c r="D67" s="207">
        <f>IF($B67&lt;=D$57,($B$7*E66+$B$8*E67)/(1+D25/100),"")</f>
        <v>0</v>
      </c>
      <c r="E67" s="207">
        <f>IF($B67&lt;=E$57,MAX((E25/100-$C$70)/(1+E25/100)+($B$7*F66+$B$8*F67)/(1+E25/100)-$C$73,0),"")</f>
        <v>0</v>
      </c>
      <c r="F67" s="206">
        <f>IF($B67&lt;=F$57,(F25/100-$C$70)/(1+F25/100)+($B$7*G66+$B$8*G67)/(1+F25/100),"")</f>
        <v>-0.3824181295343565</v>
      </c>
      <c r="G67" s="206">
        <f>IF($B67&lt;=G$57,(G25/100-$C$70)/(1+G25/100)+($B$7*H66+$B$8*H67)/(1+G25/100),"")</f>
        <v>-0.3358126721634979</v>
      </c>
      <c r="H67" s="206">
        <f>IF($B67&lt;=H$57,(H25/100-$C$70)/(1+H25/100)+($B$7*I66+$B$8*I67)/(1+H25/100),"")</f>
        <v>-0.2867472454920095</v>
      </c>
      <c r="I67" s="206">
        <f>IF($B67&lt;=I$57,(I25/100-$C$70)/(1+I25/100)+($B$7*J66+$B$8*J67)/(1+I25/100),"")</f>
        <v>-0.235098665949679</v>
      </c>
      <c r="J67" s="206">
        <f>IF($B67&lt;=J$57,(J25/100-$C$70)/(1+J25/100)+($B$7*K66+$B$8*K67)/(1+J25/100),"")</f>
        <v>-0.1807379309132264</v>
      </c>
      <c r="K67" s="207">
        <f>IF($B67&lt;=K$57,(K25/100-$C$70)/(1+K25/100)+($B$7*L66+$B$8*L67)/(1+K25/100),"")</f>
        <v>-0.1235299612563142</v>
      </c>
      <c r="L67" s="207">
        <f>IF($B67&lt;=L$57,(L25/100-$C$70)/(1+L25/100),"")</f>
        <v>-0.06333333333333334</v>
      </c>
      <c r="M67" s="180"/>
      <c r="N67" s="180"/>
      <c r="O67" s="180"/>
      <c r="P67" s="180"/>
      <c r="Q67" s="147"/>
      <c r="R67" s="147"/>
      <c r="S67" s="148"/>
    </row>
    <row r="68" ht="13.55" customHeight="1">
      <c r="A68" s="191"/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8"/>
    </row>
    <row r="69" ht="13.55" customHeight="1">
      <c r="A69" s="191"/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8"/>
    </row>
    <row r="70" ht="13.55" customHeight="1">
      <c r="A70" t="s" s="279">
        <v>31</v>
      </c>
      <c r="B70" s="280"/>
      <c r="C70" s="281">
        <v>0.1165</v>
      </c>
      <c r="D70" t="s" s="277">
        <v>49</v>
      </c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8"/>
    </row>
    <row r="71" ht="13.55" customHeight="1">
      <c r="A71" t="s" s="279">
        <v>50</v>
      </c>
      <c r="B71" s="147"/>
      <c r="C71" s="282">
        <v>2</v>
      </c>
      <c r="D71" t="s" s="277">
        <v>51</v>
      </c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8"/>
    </row>
    <row r="72" ht="13.55" customHeight="1">
      <c r="A72" t="s" s="279">
        <v>52</v>
      </c>
      <c r="B72" s="147"/>
      <c r="C72" s="283">
        <v>10</v>
      </c>
      <c r="D72" t="s" s="277">
        <v>53</v>
      </c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8"/>
    </row>
    <row r="73" ht="13.55" customHeight="1">
      <c r="A73" t="s" s="279">
        <v>54</v>
      </c>
      <c r="B73" s="147"/>
      <c r="C73" s="284">
        <v>0</v>
      </c>
      <c r="D73" t="s" s="277">
        <v>55</v>
      </c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8"/>
    </row>
    <row r="74" ht="13.55" customHeight="1">
      <c r="A74" t="s" s="279">
        <v>56</v>
      </c>
      <c r="B74" s="147"/>
      <c r="C74" s="283">
        <v>1</v>
      </c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8"/>
    </row>
    <row r="75" ht="13.55" customHeight="1">
      <c r="A75" s="191"/>
      <c r="B75" s="147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8"/>
    </row>
    <row r="76" ht="13.55" customHeight="1">
      <c r="A76" s="191"/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8"/>
    </row>
    <row r="77" ht="13.55" customHeight="1">
      <c r="A77" s="191"/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8"/>
    </row>
    <row r="78" ht="13.55" customHeight="1">
      <c r="A78" s="191"/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8"/>
    </row>
    <row r="79" ht="13.55" customHeight="1">
      <c r="A79" s="191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8"/>
    </row>
    <row r="80" ht="13.55" customHeight="1">
      <c r="A80" s="191"/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8"/>
    </row>
    <row r="81" ht="13.55" customHeight="1">
      <c r="A81" s="191"/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8"/>
    </row>
    <row r="82" ht="13.55" customHeight="1">
      <c r="A82" s="191"/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8"/>
    </row>
    <row r="83" ht="13.55" customHeight="1">
      <c r="A83" s="191"/>
      <c r="B83" s="147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8"/>
    </row>
    <row r="84" ht="13.55" customHeight="1">
      <c r="A84" s="191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8"/>
    </row>
    <row r="85" ht="13.55" customHeight="1">
      <c r="A85" s="191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t="s" s="176">
        <v>7</v>
      </c>
      <c r="P85" s="147"/>
      <c r="Q85" s="147"/>
      <c r="R85" s="147"/>
      <c r="S85" s="148"/>
    </row>
    <row r="86" ht="13.55" customHeight="1">
      <c r="A86" s="191"/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8"/>
    </row>
    <row r="87" ht="13.55" customHeight="1">
      <c r="A87" s="191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t="s" s="285">
        <v>7</v>
      </c>
    </row>
    <row r="88" ht="13.55" customHeight="1">
      <c r="A88" s="191"/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8"/>
    </row>
    <row r="89" ht="13.55" customHeight="1">
      <c r="A89" s="191"/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8"/>
    </row>
    <row r="90" ht="13.55" customHeight="1">
      <c r="A90" s="191"/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8"/>
    </row>
    <row r="91" ht="13.55" customHeight="1">
      <c r="A91" s="191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8"/>
    </row>
    <row r="92" ht="13.55" customHeight="1">
      <c r="A92" s="191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8"/>
    </row>
    <row r="93" ht="13.55" customHeight="1">
      <c r="A93" s="191"/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8"/>
    </row>
    <row r="94" ht="13.55" customHeight="1">
      <c r="A94" s="191"/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8"/>
    </row>
    <row r="95" ht="13.55" customHeight="1">
      <c r="A95" s="191"/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8"/>
    </row>
    <row r="96" ht="13.55" customHeight="1">
      <c r="A96" s="191"/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8"/>
    </row>
    <row r="97" ht="13.55" customHeight="1">
      <c r="A97" s="191"/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8"/>
    </row>
    <row r="98" ht="13.55" customHeight="1">
      <c r="A98" s="191"/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8"/>
    </row>
    <row r="99" ht="13.55" customHeight="1">
      <c r="A99" s="191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8"/>
    </row>
    <row r="100" ht="13.55" customHeight="1">
      <c r="A100" s="191"/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8"/>
    </row>
    <row r="101" ht="13.55" customHeight="1">
      <c r="A101" s="191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8"/>
    </row>
    <row r="102" ht="13.55" customHeight="1">
      <c r="A102" s="191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8"/>
    </row>
    <row r="103" ht="13.55" customHeight="1">
      <c r="A103" s="191"/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8"/>
    </row>
    <row r="104" ht="13.55" customHeight="1">
      <c r="A104" s="191"/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8"/>
    </row>
    <row r="105" ht="13.55" customHeight="1">
      <c r="A105" s="191"/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8"/>
    </row>
    <row r="106" ht="13.55" customHeight="1">
      <c r="A106" s="191"/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8"/>
    </row>
    <row r="107" ht="13.55" customHeight="1">
      <c r="A107" s="191"/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8"/>
    </row>
    <row r="108" ht="13.55" customHeight="1">
      <c r="A108" s="191"/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8"/>
    </row>
    <row r="109" ht="13.55" customHeight="1">
      <c r="A109" s="191"/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8"/>
    </row>
    <row r="110" ht="13.55" customHeight="1">
      <c r="A110" s="191"/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8"/>
    </row>
    <row r="111" ht="13.55" customHeight="1">
      <c r="A111" s="191"/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8"/>
    </row>
    <row r="112" ht="13.55" customHeight="1">
      <c r="A112" s="191"/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8"/>
    </row>
    <row r="113" ht="13.55" customHeight="1">
      <c r="A113" s="191"/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8"/>
    </row>
    <row r="114" ht="13.55" customHeight="1">
      <c r="A114" s="191"/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8"/>
    </row>
    <row r="115" ht="13.55" customHeight="1">
      <c r="A115" s="286"/>
      <c r="B115" s="209"/>
      <c r="C115" s="209"/>
      <c r="D115" s="209"/>
      <c r="E115" s="209"/>
      <c r="F115" s="209"/>
      <c r="G115" s="209"/>
      <c r="H115" s="209"/>
      <c r="I115" t="s" s="287">
        <v>7</v>
      </c>
      <c r="J115" s="209"/>
      <c r="K115" s="209"/>
      <c r="L115" s="209"/>
      <c r="M115" s="209"/>
      <c r="N115" s="209"/>
      <c r="O115" s="209"/>
      <c r="P115" s="209"/>
      <c r="Q115" s="209"/>
      <c r="R115" s="209"/>
      <c r="S115" s="210"/>
    </row>
  </sheetData>
  <mergeCells count="11">
    <mergeCell ref="A51:C51"/>
    <mergeCell ref="A10:B10"/>
    <mergeCell ref="A5:B5"/>
    <mergeCell ref="A48:C48"/>
    <mergeCell ref="A4:B4"/>
    <mergeCell ref="A56:C56"/>
    <mergeCell ref="A1:H1"/>
    <mergeCell ref="A47:C47"/>
    <mergeCell ref="A3:B3"/>
    <mergeCell ref="A50:C50"/>
    <mergeCell ref="A28:B28"/>
  </mergeCells>
  <pageMargins left="0.53" right="0.38" top="0.63" bottom="5.3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S115"/>
  <sheetViews>
    <sheetView workbookViewId="0" showGridLines="0" defaultGridColor="1"/>
  </sheetViews>
  <sheetFormatPr defaultColWidth="8.8" defaultRowHeight="12.75" customHeight="1" outlineLevelRow="0" outlineLevelCol="0"/>
  <cols>
    <col min="1" max="1" width="10.6016" style="288" customWidth="1"/>
    <col min="2" max="2" width="8.8125" style="288" customWidth="1"/>
    <col min="3" max="3" width="10.6016" style="288" customWidth="1"/>
    <col min="4" max="4" width="12.6016" style="288" customWidth="1"/>
    <col min="5" max="19" width="8.8125" style="288" customWidth="1"/>
    <col min="20" max="256" width="8.8125" style="288" customWidth="1"/>
  </cols>
  <sheetData>
    <row r="1" ht="13.5" customHeight="1">
      <c r="A1" t="s" s="236">
        <v>38</v>
      </c>
      <c r="B1" s="237"/>
      <c r="C1" s="237"/>
      <c r="D1" s="237"/>
      <c r="E1" s="237"/>
      <c r="F1" s="237"/>
      <c r="G1" s="237"/>
      <c r="H1" s="238"/>
      <c r="I1" s="140"/>
      <c r="J1" s="141"/>
      <c r="K1" s="141"/>
      <c r="L1" s="141"/>
      <c r="M1" s="141"/>
      <c r="N1" s="141"/>
      <c r="O1" s="141"/>
      <c r="P1" s="141"/>
      <c r="Q1" s="141"/>
      <c r="R1" s="141"/>
      <c r="S1" s="143"/>
    </row>
    <row r="2" ht="13.5" customHeight="1">
      <c r="A2" s="239"/>
      <c r="B2" s="240"/>
      <c r="C2" s="240"/>
      <c r="D2" s="240"/>
      <c r="E2" s="240"/>
      <c r="F2" s="240"/>
      <c r="G2" s="240"/>
      <c r="H2" s="240"/>
      <c r="I2" s="160"/>
      <c r="J2" s="160"/>
      <c r="K2" s="160"/>
      <c r="L2" s="160"/>
      <c r="M2" s="160"/>
      <c r="N2" s="160"/>
      <c r="O2" s="160"/>
      <c r="P2" s="160"/>
      <c r="Q2" s="147"/>
      <c r="R2" s="147"/>
      <c r="S2" s="148"/>
    </row>
    <row r="3" ht="14.05" customHeight="1">
      <c r="A3" t="s" s="241">
        <v>39</v>
      </c>
      <c r="B3" s="242"/>
      <c r="C3" s="243">
        <v>0</v>
      </c>
      <c r="D3" s="244">
        <v>1</v>
      </c>
      <c r="E3" s="244">
        <v>2</v>
      </c>
      <c r="F3" s="244">
        <v>3</v>
      </c>
      <c r="G3" s="244">
        <v>4</v>
      </c>
      <c r="H3" s="244">
        <v>5</v>
      </c>
      <c r="I3" s="244">
        <v>6</v>
      </c>
      <c r="J3" s="244">
        <v>7</v>
      </c>
      <c r="K3" s="244">
        <v>8</v>
      </c>
      <c r="L3" s="244">
        <v>9</v>
      </c>
      <c r="M3" s="244">
        <v>10</v>
      </c>
      <c r="N3" s="244">
        <v>11</v>
      </c>
      <c r="O3" s="244">
        <v>12</v>
      </c>
      <c r="P3" s="245">
        <v>13</v>
      </c>
      <c r="Q3" s="146"/>
      <c r="R3" s="147"/>
      <c r="S3" s="148"/>
    </row>
    <row r="4" ht="13.5" customHeight="1">
      <c r="A4" t="s" s="246">
        <v>40</v>
      </c>
      <c r="B4" s="247"/>
      <c r="C4" s="248">
        <v>7.3</v>
      </c>
      <c r="D4" s="249">
        <v>7.62</v>
      </c>
      <c r="E4" s="249">
        <v>8.1</v>
      </c>
      <c r="F4" s="249">
        <v>8.449999999999999</v>
      </c>
      <c r="G4" s="249">
        <v>9.199999999999999</v>
      </c>
      <c r="H4" s="249">
        <v>9.640000000000001</v>
      </c>
      <c r="I4" s="249">
        <v>10.12</v>
      </c>
      <c r="J4" s="249">
        <v>10.45</v>
      </c>
      <c r="K4" s="249">
        <v>10.75</v>
      </c>
      <c r="L4" s="249">
        <v>11.22</v>
      </c>
      <c r="M4" s="249">
        <v>11.55</v>
      </c>
      <c r="N4" s="249">
        <v>11.92</v>
      </c>
      <c r="O4" s="249">
        <v>12.2</v>
      </c>
      <c r="P4" s="250">
        <v>12.32</v>
      </c>
      <c r="Q4" s="146"/>
      <c r="R4" s="147"/>
      <c r="S4" s="148"/>
    </row>
    <row r="5" ht="13.5" customHeight="1">
      <c r="A5" t="s" s="251">
        <v>41</v>
      </c>
      <c r="B5" s="252"/>
      <c r="C5" s="253">
        <v>7.299996434664846</v>
      </c>
      <c r="D5" s="254">
        <v>7.921104142652359</v>
      </c>
      <c r="E5" s="254">
        <v>9.021176930548876</v>
      </c>
      <c r="F5" s="254">
        <v>9.435708575526517</v>
      </c>
      <c r="G5" s="254">
        <v>12.13024853364944</v>
      </c>
      <c r="H5" s="254">
        <v>11.71923728335062</v>
      </c>
      <c r="I5" s="254">
        <v>12.85018206373811</v>
      </c>
      <c r="J5" s="254">
        <v>12.56599101301481</v>
      </c>
      <c r="K5" s="254">
        <v>12.91852593856389</v>
      </c>
      <c r="L5" s="254">
        <v>15.19503948153283</v>
      </c>
      <c r="M5" s="254">
        <v>14.53647872477437</v>
      </c>
      <c r="N5" s="254">
        <v>15.63621892581956</v>
      </c>
      <c r="O5" s="254">
        <v>15.15403114120299</v>
      </c>
      <c r="P5" s="255">
        <v>13.44778151585454</v>
      </c>
      <c r="Q5" s="146"/>
      <c r="R5" s="147"/>
      <c r="S5" s="148"/>
    </row>
    <row r="6" ht="14.05" customHeight="1">
      <c r="A6" t="s" s="256">
        <v>42</v>
      </c>
      <c r="B6" s="289">
        <v>0.005</v>
      </c>
      <c r="C6" s="167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47"/>
      <c r="R6" s="147"/>
      <c r="S6" s="148"/>
    </row>
    <row r="7" ht="13.55" customHeight="1">
      <c r="A7" t="s" s="258">
        <v>4</v>
      </c>
      <c r="B7" s="151">
        <v>0.5</v>
      </c>
      <c r="C7" s="146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8"/>
    </row>
    <row r="8" ht="13.5" customHeight="1">
      <c r="A8" t="s" s="259">
        <v>5</v>
      </c>
      <c r="B8" s="260">
        <f>1-B7</f>
        <v>0.5</v>
      </c>
      <c r="C8" t="s" s="261">
        <v>7</v>
      </c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8"/>
    </row>
    <row r="9" ht="13.5" customHeight="1">
      <c r="A9" s="239"/>
      <c r="B9" s="240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8"/>
    </row>
    <row r="10" ht="13.5" customHeight="1">
      <c r="A10" t="s" s="236">
        <v>43</v>
      </c>
      <c r="B10" s="238"/>
      <c r="C10" s="146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8"/>
    </row>
    <row r="11" ht="14.05" customHeight="1">
      <c r="A11" s="155"/>
      <c r="B11" s="156"/>
      <c r="C11" s="173">
        <v>0</v>
      </c>
      <c r="D11" s="173">
        <v>1</v>
      </c>
      <c r="E11" s="173">
        <v>2</v>
      </c>
      <c r="F11" s="173">
        <v>3</v>
      </c>
      <c r="G11" s="173">
        <v>4</v>
      </c>
      <c r="H11" s="173">
        <v>5</v>
      </c>
      <c r="I11" s="173">
        <v>6</v>
      </c>
      <c r="J11" s="173">
        <v>7</v>
      </c>
      <c r="K11" s="173">
        <v>8</v>
      </c>
      <c r="L11" s="173">
        <v>9</v>
      </c>
      <c r="M11" s="173">
        <v>10</v>
      </c>
      <c r="N11" s="173">
        <v>11</v>
      </c>
      <c r="O11" s="173">
        <v>12</v>
      </c>
      <c r="P11" s="173">
        <v>13</v>
      </c>
      <c r="Q11" s="147"/>
      <c r="R11" s="147"/>
      <c r="S11" s="148"/>
    </row>
    <row r="12" ht="13.55" customHeight="1">
      <c r="A12" s="191"/>
      <c r="B12" s="173">
        <v>13</v>
      </c>
      <c r="C12" s="180"/>
      <c r="D12" t="s" s="176">
        <f>IF($B12&lt;=D$11,D$5*EXP($B$6*$B12),"")</f>
      </c>
      <c r="E12" t="s" s="176">
        <f>IF($B12&lt;=E$11,E$5*EXP($B$6*$B12),"")</f>
      </c>
      <c r="F12" t="s" s="176">
        <f>IF($B12&lt;=F$11,F$5*EXP($B$6*$B12),"")</f>
      </c>
      <c r="G12" t="s" s="176">
        <f>IF($B12&lt;=G$11,G$5*EXP($B$6*$B12),"")</f>
      </c>
      <c r="H12" t="s" s="176">
        <f>IF($B12&lt;=H$11,H$5*EXP($B$6*$B12),"")</f>
      </c>
      <c r="I12" t="s" s="176">
        <f>IF($B12&lt;=I$11,I$5*EXP($B$6*$B12),"")</f>
      </c>
      <c r="J12" t="s" s="176">
        <f>IF($B12&lt;=J$11,J$5*EXP($B$6*$B12),"")</f>
      </c>
      <c r="K12" t="s" s="176">
        <f>IF($B12&lt;=K$11,K$5*EXP($B$6*$B12),"")</f>
      </c>
      <c r="L12" t="s" s="176">
        <f>IF($B12&lt;=L$11,L$5*EXP($B$6*$B12),"")</f>
      </c>
      <c r="M12" t="s" s="176">
        <f>IF($B12&lt;=M$11,M$5*EXP($B$6*$B12),"")</f>
      </c>
      <c r="N12" t="s" s="176">
        <f>IF($B12&lt;=N$11,N$5*EXP($B$6*$B12),"")</f>
      </c>
      <c r="O12" t="s" s="176">
        <f>IF($B12&lt;=O$11,O$5*EXP($B$6*$B12),"")</f>
      </c>
      <c r="P12" s="180">
        <f>IF($B12&lt;=P$11,P$5*EXP($B$6*$B12),"")</f>
        <v>14.35092140259111</v>
      </c>
      <c r="Q12" s="147"/>
      <c r="R12" s="147"/>
      <c r="S12" s="148"/>
    </row>
    <row r="13" ht="13.55" customHeight="1">
      <c r="A13" s="191"/>
      <c r="B13" s="173">
        <v>12</v>
      </c>
      <c r="C13" s="180"/>
      <c r="D13" t="s" s="176">
        <f>IF($B13&lt;=D$11,D$5*EXP($B$6*$B13),"")</f>
      </c>
      <c r="E13" t="s" s="176">
        <f>IF($B13&lt;=E$11,E$5*EXP($B$6*$B13),"")</f>
      </c>
      <c r="F13" t="s" s="176">
        <f>IF($B13&lt;=F$11,F$5*EXP($B$6*$B13),"")</f>
      </c>
      <c r="G13" t="s" s="176">
        <f>IF($B13&lt;=G$11,G$5*EXP($B$6*$B13),"")</f>
      </c>
      <c r="H13" t="s" s="176">
        <f>IF($B13&lt;=H$11,H$5*EXP($B$6*$B13),"")</f>
      </c>
      <c r="I13" t="s" s="176">
        <f>IF($B13&lt;=I$11,I$5*EXP($B$6*$B13),"")</f>
      </c>
      <c r="J13" t="s" s="176">
        <f>IF($B13&lt;=J$11,J$5*EXP($B$6*$B13),"")</f>
      </c>
      <c r="K13" t="s" s="176">
        <f>IF($B13&lt;=K$11,K$5*EXP($B$6*$B13),"")</f>
      </c>
      <c r="L13" t="s" s="176">
        <f>IF($B13&lt;=L$11,L$5*EXP($B$6*$B13),"")</f>
      </c>
      <c r="M13" t="s" s="176">
        <f>IF($B13&lt;=M$11,M$5*EXP($B$6*$B13),"")</f>
      </c>
      <c r="N13" t="s" s="176">
        <f>IF($B13&lt;=N$11,N$5*EXP($B$6*$B13),"")</f>
      </c>
      <c r="O13" s="180">
        <f>IF($B13&lt;=O$11,O$5*EXP($B$6*$B13),"")</f>
        <v>16.09110409321581</v>
      </c>
      <c r="P13" s="180">
        <f>IF($B13&lt;=P$11,P$5*EXP($B$6*$B13),"")</f>
        <v>14.2793458834915</v>
      </c>
      <c r="Q13" s="147"/>
      <c r="R13" s="147"/>
      <c r="S13" s="148"/>
    </row>
    <row r="14" ht="13.55" customHeight="1">
      <c r="A14" s="191"/>
      <c r="B14" s="173">
        <v>11</v>
      </c>
      <c r="C14" s="180"/>
      <c r="D14" t="s" s="176">
        <f>IF($B14&lt;=D$11,D$5*EXP($B$6*$B14),"")</f>
      </c>
      <c r="E14" t="s" s="176">
        <f>IF($B14&lt;=E$11,E$5*EXP($B$6*$B14),"")</f>
      </c>
      <c r="F14" t="s" s="176">
        <f>IF($B14&lt;=F$11,F$5*EXP($B$6*$B14),"")</f>
      </c>
      <c r="G14" t="s" s="176">
        <f>IF($B14&lt;=G$11,G$5*EXP($B$6*$B14),"")</f>
      </c>
      <c r="H14" t="s" s="176">
        <f>IF($B14&lt;=H$11,H$5*EXP($B$6*$B14),"")</f>
      </c>
      <c r="I14" t="s" s="176">
        <f>IF($B14&lt;=I$11,I$5*EXP($B$6*$B14),"")</f>
      </c>
      <c r="J14" t="s" s="176">
        <f>IF($B14&lt;=J$11,J$5*EXP($B$6*$B14),"")</f>
      </c>
      <c r="K14" t="s" s="176">
        <f>IF($B14&lt;=K$11,K$5*EXP($B$6*$B14),"")</f>
      </c>
      <c r="L14" t="s" s="176">
        <f>IF($B14&lt;=L$11,L$5*EXP($B$6*$B14),"")</f>
      </c>
      <c r="M14" t="s" s="176">
        <f>IF($B14&lt;=M$11,M$5*EXP($B$6*$B14),"")</f>
      </c>
      <c r="N14" s="180">
        <f>IF($B14&lt;=N$11,N$5*EXP($B$6*$B14),"")</f>
        <v>16.520300355086</v>
      </c>
      <c r="O14" s="180">
        <f>IF($B14&lt;=O$11,O$5*EXP($B$6*$B14),"")</f>
        <v>16.01084937673819</v>
      </c>
      <c r="P14" s="180">
        <f>IF($B14&lt;=P$11,P$5*EXP($B$6*$B14),"")</f>
        <v>14.2081273487827</v>
      </c>
      <c r="Q14" s="147"/>
      <c r="R14" s="147"/>
      <c r="S14" s="148"/>
    </row>
    <row r="15" ht="13.55" customHeight="1">
      <c r="A15" s="191"/>
      <c r="B15" s="173">
        <v>10</v>
      </c>
      <c r="C15" s="180"/>
      <c r="D15" t="s" s="176">
        <f>IF($B15&lt;=D$11,D$5*EXP($B$6*$B15),"")</f>
      </c>
      <c r="E15" t="s" s="176">
        <f>IF($B15&lt;=E$11,E$5*EXP($B$6*$B15),"")</f>
      </c>
      <c r="F15" t="s" s="176">
        <f>IF($B15&lt;=F$11,F$5*EXP($B$6*$B15),"")</f>
      </c>
      <c r="G15" t="s" s="176">
        <f>IF($B15&lt;=G$11,G$5*EXP($B$6*$B15),"")</f>
      </c>
      <c r="H15" t="s" s="176">
        <f>IF($B15&lt;=H$11,H$5*EXP($B$6*$B15),"")</f>
      </c>
      <c r="I15" t="s" s="176">
        <f>IF($B15&lt;=I$11,I$5*EXP($B$6*$B15),"")</f>
      </c>
      <c r="J15" t="s" s="176">
        <f>IF($B15&lt;=J$11,J$5*EXP($B$6*$B15),"")</f>
      </c>
      <c r="K15" t="s" s="176">
        <f>IF($B15&lt;=K$11,K$5*EXP($B$6*$B15),"")</f>
      </c>
      <c r="L15" t="s" s="176">
        <f>IF($B15&lt;=L$11,L$5*EXP($B$6*$B15),"")</f>
      </c>
      <c r="M15" s="180">
        <f>IF($B15&lt;=M$11,M$5*EXP($B$6*$B15),"")</f>
        <v>15.2817799264403</v>
      </c>
      <c r="N15" s="180">
        <f>IF($B15&lt;=N$11,N$5*EXP($B$6*$B15),"")</f>
        <v>16.43790501332187</v>
      </c>
      <c r="O15" s="180">
        <f>IF($B15&lt;=O$11,O$5*EXP($B$6*$B15),"")</f>
        <v>15.93099493232887</v>
      </c>
      <c r="P15" s="180">
        <f>IF($B15&lt;=P$11,P$5*EXP($B$6*$B15),"")</f>
        <v>14.13726401799763</v>
      </c>
      <c r="Q15" s="147"/>
      <c r="R15" s="147"/>
      <c r="S15" s="148"/>
    </row>
    <row r="16" ht="13.55" customHeight="1">
      <c r="A16" s="191"/>
      <c r="B16" s="173">
        <v>9</v>
      </c>
      <c r="C16" s="180"/>
      <c r="D16" t="s" s="176">
        <f>IF($B16&lt;=D$11,D$5*EXP($B$6*$B16),"")</f>
      </c>
      <c r="E16" t="s" s="176">
        <f>IF($B16&lt;=E$11,E$5*EXP($B$6*$B16),"")</f>
      </c>
      <c r="F16" t="s" s="176">
        <f>IF($B16&lt;=F$11,F$5*EXP($B$6*$B16),"")</f>
      </c>
      <c r="G16" t="s" s="176">
        <f>IF($B16&lt;=G$11,G$5*EXP($B$6*$B16),"")</f>
      </c>
      <c r="H16" t="s" s="176">
        <f>IF($B16&lt;=H$11,H$5*EXP($B$6*$B16),"")</f>
      </c>
      <c r="I16" t="s" s="176">
        <f>IF($B16&lt;=I$11,I$5*EXP($B$6*$B16),"")</f>
      </c>
      <c r="J16" t="s" s="176">
        <f>IF($B16&lt;=J$11,J$5*EXP($B$6*$B16),"")</f>
      </c>
      <c r="K16" t="s" s="176">
        <f>IF($B16&lt;=K$11,K$5*EXP($B$6*$B16),"")</f>
      </c>
      <c r="L16" s="180">
        <f>IF($B16&lt;=L$11,L$5*EXP($B$6*$B16),"")</f>
        <v>15.89443463009625</v>
      </c>
      <c r="M16" s="180">
        <f>IF($B16&lt;=M$11,M$5*EXP($B$6*$B16),"")</f>
        <v>15.20556173108433</v>
      </c>
      <c r="N16" s="180">
        <f>IF($B16&lt;=N$11,N$5*EXP($B$6*$B16),"")</f>
        <v>16.35592062003922</v>
      </c>
      <c r="O16" s="180">
        <f>IF($B16&lt;=O$11,O$5*EXP($B$6*$B16),"")</f>
        <v>15.85153876362261</v>
      </c>
      <c r="P16" s="180">
        <f>IF($B16&lt;=P$11,P$5*EXP($B$6*$B16),"")</f>
        <v>14.06675411954932</v>
      </c>
      <c r="Q16" s="147"/>
      <c r="R16" s="147"/>
      <c r="S16" s="148"/>
    </row>
    <row r="17" ht="13.55" customHeight="1">
      <c r="A17" s="191"/>
      <c r="B17" s="173">
        <v>8</v>
      </c>
      <c r="C17" s="180"/>
      <c r="D17" t="s" s="176">
        <f>IF($B17&lt;=D$11,D$5*EXP($B$6*$B17),"")</f>
      </c>
      <c r="E17" t="s" s="176">
        <f>IF($B17&lt;=E$11,E$5*EXP($B$6*$B17),"")</f>
      </c>
      <c r="F17" t="s" s="176">
        <f>IF($B17&lt;=F$11,F$5*EXP($B$6*$B17),"")</f>
      </c>
      <c r="G17" t="s" s="176">
        <f>IF($B17&lt;=G$11,G$5*EXP($B$6*$B17),"")</f>
      </c>
      <c r="H17" t="s" s="176">
        <f>IF($B17&lt;=H$11,H$5*EXP($B$6*$B17),"")</f>
      </c>
      <c r="I17" t="s" s="176">
        <f>IF($B17&lt;=I$11,I$5*EXP($B$6*$B17),"")</f>
      </c>
      <c r="J17" t="s" s="176">
        <f>IF($B17&lt;=J$11,J$5*EXP($B$6*$B17),"")</f>
      </c>
      <c r="K17" s="180">
        <f>IF($B17&lt;=K$11,K$5*EXP($B$6*$B17),"")</f>
        <v>13.44574098354113</v>
      </c>
      <c r="L17" s="180">
        <f>IF($B17&lt;=L$11,L$5*EXP($B$6*$B17),"")</f>
        <v>15.81516080665809</v>
      </c>
      <c r="M17" s="180">
        <f>IF($B17&lt;=M$11,M$5*EXP($B$6*$B17),"")</f>
        <v>15.12972367556359</v>
      </c>
      <c r="N17" s="180">
        <f>IF($B17&lt;=N$11,N$5*EXP($B$6*$B17),"")</f>
        <v>16.27434512562393</v>
      </c>
      <c r="O17" s="180">
        <f>IF($B17&lt;=O$11,O$5*EXP($B$6*$B17),"")</f>
        <v>15.77247888421104</v>
      </c>
      <c r="P17" s="180">
        <f>IF($B17&lt;=P$11,P$5*EXP($B$6*$B17),"")</f>
        <v>13.99659589068665</v>
      </c>
      <c r="Q17" s="147"/>
      <c r="R17" s="147"/>
      <c r="S17" s="148"/>
    </row>
    <row r="18" ht="13.55" customHeight="1">
      <c r="A18" s="191"/>
      <c r="B18" s="173">
        <v>7</v>
      </c>
      <c r="C18" s="180"/>
      <c r="D18" t="s" s="176">
        <f>IF($B18&lt;=D$11,D$5*EXP($B$6*$B18),"")</f>
      </c>
      <c r="E18" t="s" s="176">
        <f>IF($B18&lt;=E$11,E$5*EXP($B$6*$B18),"")</f>
      </c>
      <c r="F18" t="s" s="176">
        <f>IF($B18&lt;=F$11,F$5*EXP($B$6*$B18),"")</f>
      </c>
      <c r="G18" t="s" s="176">
        <f>IF($B18&lt;=G$11,G$5*EXP($B$6*$B18),"")</f>
      </c>
      <c r="H18" t="s" s="176">
        <f>IF($B18&lt;=H$11,H$5*EXP($B$6*$B18),"")</f>
      </c>
      <c r="I18" t="s" s="176">
        <f>IF($B18&lt;=I$11,I$5*EXP($B$6*$B18),"")</f>
      </c>
      <c r="J18" s="180">
        <f>IF($B18&lt;=J$11,J$5*EXP($B$6*$B18),"")</f>
        <v>13.01358795367708</v>
      </c>
      <c r="K18" s="180">
        <f>IF($B18&lt;=K$11,K$5*EXP($B$6*$B18),"")</f>
        <v>13.37868007061592</v>
      </c>
      <c r="L18" s="180">
        <f>IF($B18&lt;=L$11,L$5*EXP($B$6*$B18),"")</f>
        <v>15.73628236306381</v>
      </c>
      <c r="M18" s="180">
        <f>IF($B18&lt;=M$11,M$5*EXP($B$6*$B18),"")</f>
        <v>15.05426386392275</v>
      </c>
      <c r="N18" s="180">
        <f>IF($B18&lt;=N$11,N$5*EXP($B$6*$B18),"")</f>
        <v>16.19317649068442</v>
      </c>
      <c r="O18" s="180">
        <f>IF($B18&lt;=O$11,O$5*EXP($B$6*$B18),"")</f>
        <v>15.69381331759306</v>
      </c>
      <c r="P18" s="180">
        <f>IF($B18&lt;=P$11,P$5*EXP($B$6*$B18),"")</f>
        <v>13.92678757745023</v>
      </c>
      <c r="Q18" s="147"/>
      <c r="R18" s="147"/>
      <c r="S18" s="148"/>
    </row>
    <row r="19" ht="13.55" customHeight="1">
      <c r="A19" s="191"/>
      <c r="B19" s="173">
        <v>6</v>
      </c>
      <c r="C19" s="180"/>
      <c r="D19" t="s" s="176">
        <f>IF($B19&lt;=D$11,D$5*EXP($B$6*$B19),"")</f>
      </c>
      <c r="E19" t="s" s="176">
        <f>IF($B19&lt;=E$11,E$5*EXP($B$6*$B19),"")</f>
      </c>
      <c r="F19" t="s" s="176">
        <f>IF($B19&lt;=F$11,F$5*EXP($B$6*$B19),"")</f>
      </c>
      <c r="G19" t="s" s="176">
        <f>IF($B19&lt;=G$11,G$5*EXP($B$6*$B19),"")</f>
      </c>
      <c r="H19" t="s" s="176">
        <f>IF($B19&lt;=H$11,H$5*EXP($B$6*$B19),"")</f>
      </c>
      <c r="I19" s="180">
        <f>IF($B19&lt;=I$11,I$5*EXP($B$6*$B19),"")</f>
        <v>13.2415283697071</v>
      </c>
      <c r="J19" s="180">
        <f>IF($B19&lt;=J$11,J$5*EXP($B$6*$B19),"")</f>
        <v>12.94868241298026</v>
      </c>
      <c r="K19" s="180">
        <f>IF($B19&lt;=K$11,K$5*EXP($B$6*$B19),"")</f>
        <v>13.31195362538927</v>
      </c>
      <c r="L19" s="180">
        <f>IF($B19&lt;=L$11,L$5*EXP($B$6*$B19),"")</f>
        <v>15.6577973273482</v>
      </c>
      <c r="M19" s="180">
        <f>IF($B19&lt;=M$11,M$5*EXP($B$6*$B19),"")</f>
        <v>14.97918040966259</v>
      </c>
      <c r="N19" s="180">
        <f>IF($B19&lt;=N$11,N$5*EXP($B$6*$B19),"")</f>
        <v>16.11241268600056</v>
      </c>
      <c r="O19" s="180">
        <f>IF($B19&lt;=O$11,O$5*EXP($B$6*$B19),"")</f>
        <v>15.6155400971254</v>
      </c>
      <c r="P19" s="180">
        <f>IF($B19&lt;=P$11,P$5*EXP($B$6*$B19),"")</f>
        <v>13.85732743462861</v>
      </c>
      <c r="Q19" s="147"/>
      <c r="R19" s="147"/>
      <c r="S19" s="148"/>
    </row>
    <row r="20" ht="13.55" customHeight="1">
      <c r="A20" s="191"/>
      <c r="B20" s="173">
        <v>5</v>
      </c>
      <c r="C20" s="180"/>
      <c r="D20" t="s" s="176">
        <f>IF($B20&lt;=D$11,D$5*EXP($B$6*$B20),"")</f>
      </c>
      <c r="E20" t="s" s="176">
        <f>IF($B20&lt;=E$11,E$5*EXP($B$6*$B20),"")</f>
      </c>
      <c r="F20" t="s" s="176">
        <f>IF($B20&lt;=F$11,F$5*EXP($B$6*$B20),"")</f>
      </c>
      <c r="G20" t="s" s="176">
        <f>IF($B20&lt;=G$11,G$5*EXP($B$6*$B20),"")</f>
      </c>
      <c r="H20" s="180">
        <f>IF($B20&lt;=H$11,H$5*EXP($B$6*$B20),"")</f>
        <v>12.01591118763303</v>
      </c>
      <c r="I20" s="180">
        <f>IF($B20&lt;=I$11,I$5*EXP($B$6*$B20),"")</f>
        <v>13.17548597144249</v>
      </c>
      <c r="J20" s="180">
        <f>IF($B20&lt;=J$11,J$5*EXP($B$6*$B20),"")</f>
        <v>12.88410059001817</v>
      </c>
      <c r="K20" s="180">
        <f>IF($B20&lt;=K$11,K$5*EXP($B$6*$B20),"")</f>
        <v>13.2455599796966</v>
      </c>
      <c r="L20" s="180">
        <f>IF($B20&lt;=L$11,L$5*EXP($B$6*$B20),"")</f>
        <v>15.57970373738129</v>
      </c>
      <c r="M20" s="180">
        <f>IF($B20&lt;=M$11,M$5*EXP($B$6*$B20),"")</f>
        <v>14.90447143569283</v>
      </c>
      <c r="N20" s="180">
        <f>IF($B20&lt;=N$11,N$5*EXP($B$6*$B20),"")</f>
        <v>16.03205169247304</v>
      </c>
      <c r="O20" s="180">
        <f>IF($B20&lt;=O$11,O$5*EXP($B$6*$B20),"")</f>
        <v>15.53765726597349</v>
      </c>
      <c r="P20" s="180">
        <f>IF($B20&lt;=P$11,P$5*EXP($B$6*$B20),"")</f>
        <v>13.78821372571458</v>
      </c>
      <c r="Q20" s="147"/>
      <c r="R20" s="147"/>
      <c r="S20" s="148"/>
    </row>
    <row r="21" ht="13.55" customHeight="1">
      <c r="A21" s="191"/>
      <c r="B21" s="173">
        <v>4</v>
      </c>
      <c r="C21" s="180"/>
      <c r="D21" t="s" s="176">
        <f>IF($B21&lt;=D$11,D$5*EXP($B$6*$B21),"")</f>
      </c>
      <c r="E21" t="s" s="176">
        <f>IF($B21&lt;=E$11,E$5*EXP($B$6*$B21),"")</f>
      </c>
      <c r="F21" t="s" s="176">
        <f>IF($B21&lt;=F$11,F$5*EXP($B$6*$B21),"")</f>
      </c>
      <c r="G21" s="180">
        <f>IF($B21&lt;=G$11,G$5*EXP($B$6*$B21),"")</f>
        <v>12.37529580888675</v>
      </c>
      <c r="H21" s="180">
        <f>IF($B21&lt;=H$11,H$5*EXP($B$6*$B21),"")</f>
        <v>11.95598158056582</v>
      </c>
      <c r="I21" s="180">
        <f>IF($B21&lt;=I$11,I$5*EXP($B$6*$B21),"")</f>
        <v>13.1097729610134</v>
      </c>
      <c r="J21" s="180">
        <f>IF($B21&lt;=J$11,J$5*EXP($B$6*$B21),"")</f>
        <v>12.81984087024188</v>
      </c>
      <c r="K21" s="180">
        <f>IF($B21&lt;=K$11,K$5*EXP($B$6*$B21),"")</f>
        <v>13.17949747369328</v>
      </c>
      <c r="L21" s="180">
        <f>IF($B21&lt;=L$11,L$5*EXP($B$6*$B21),"")</f>
        <v>15.50199964081926</v>
      </c>
      <c r="M21" s="180">
        <f>IF($B21&lt;=M$11,M$5*EXP($B$6*$B21),"")</f>
        <v>14.83013507428524</v>
      </c>
      <c r="N21" s="180">
        <f>IF($B21&lt;=N$11,N$5*EXP($B$6*$B21),"")</f>
        <v>15.95209150107284</v>
      </c>
      <c r="O21" s="180">
        <f>IF($B21&lt;=O$11,O$5*EXP($B$6*$B21),"")</f>
        <v>15.46016287706247</v>
      </c>
      <c r="P21" s="180">
        <f>IF($B21&lt;=P$11,P$5*EXP($B$6*$B21),"")</f>
        <v>13.71944472286184</v>
      </c>
      <c r="Q21" s="147"/>
      <c r="R21" s="147"/>
      <c r="S21" s="148"/>
    </row>
    <row r="22" ht="13.55" customHeight="1">
      <c r="A22" s="191"/>
      <c r="B22" s="173">
        <v>3</v>
      </c>
      <c r="C22" s="180"/>
      <c r="D22" t="s" s="176">
        <f>IF($B22&lt;=D$11,D$5*EXP($B$6*$B22),"")</f>
      </c>
      <c r="E22" t="s" s="176">
        <f>IF($B22&lt;=E$11,E$5*EXP($B$6*$B22),"")</f>
      </c>
      <c r="F22" s="180">
        <f>IF($B22&lt;=F$11,F$5*EXP($B$6*$B22),"")</f>
        <v>9.578311048923542</v>
      </c>
      <c r="G22" s="180">
        <f>IF($B22&lt;=G$11,G$5*EXP($B$6*$B22),"")</f>
        <v>12.31357376354321</v>
      </c>
      <c r="H22" s="180">
        <f>IF($B22&lt;=H$11,H$5*EXP($B$6*$B22),"")</f>
        <v>11.89635087366084</v>
      </c>
      <c r="I22" s="180">
        <f>IF($B22&lt;=I$11,I$5*EXP($B$6*$B22),"")</f>
        <v>13.04438769559114</v>
      </c>
      <c r="J22" s="180">
        <f>IF($B22&lt;=J$11,J$5*EXP($B$6*$B22),"")</f>
        <v>12.75590164715504</v>
      </c>
      <c r="K22" s="180">
        <f>IF($B22&lt;=K$11,K$5*EXP($B$6*$B22),"")</f>
        <v>13.11376445581325</v>
      </c>
      <c r="L22" s="180">
        <f>IF($B22&lt;=L$11,L$5*EXP($B$6*$B22),"")</f>
        <v>15.42468309505564</v>
      </c>
      <c r="M22" s="180">
        <f>IF($B22&lt;=M$11,M$5*EXP($B$6*$B22),"")</f>
        <v>14.75616946702691</v>
      </c>
      <c r="N22" s="180">
        <f>IF($B22&lt;=N$11,N$5*EXP($B$6*$B22),"")</f>
        <v>15.872530112791</v>
      </c>
      <c r="O22" s="180">
        <f>IF($B22&lt;=O$11,O$5*EXP($B$6*$B22),"")</f>
        <v>15.3830549930286</v>
      </c>
      <c r="P22" s="180">
        <f>IF($B22&lt;=P$11,P$5*EXP($B$6*$B22),"")</f>
        <v>13.65101870684172</v>
      </c>
      <c r="Q22" s="147"/>
      <c r="R22" s="147"/>
      <c r="S22" s="148"/>
    </row>
    <row r="23" ht="13.55" customHeight="1">
      <c r="A23" s="191"/>
      <c r="B23" s="173">
        <v>2</v>
      </c>
      <c r="C23" s="180"/>
      <c r="D23" t="s" s="176">
        <f>IF($B23&lt;=D$11,D$5*EXP($B$6*$B23),"")</f>
      </c>
      <c r="E23" s="180">
        <f>IF($B23&lt;=E$11,E$5*EXP($B$6*$B23),"")</f>
        <v>9.111841265996734</v>
      </c>
      <c r="F23" s="180">
        <f>IF($B23&lt;=F$11,F$5*EXP($B$6*$B23),"")</f>
        <v>9.530539023268075</v>
      </c>
      <c r="G23" s="180">
        <f>IF($B23&lt;=G$11,G$5*EXP($B$6*$B23),"")</f>
        <v>12.2521595581851</v>
      </c>
      <c r="H23" s="180">
        <f>IF($B23&lt;=H$11,H$5*EXP($B$6*$B23),"")</f>
        <v>11.83701757614731</v>
      </c>
      <c r="I23" s="180">
        <f>IF($B23&lt;=I$11,I$5*EXP($B$6*$B23),"")</f>
        <v>12.97932854054065</v>
      </c>
      <c r="J23" s="180">
        <f>IF($B23&lt;=J$11,J$5*EXP($B$6*$B23),"")</f>
        <v>12.69228132227376</v>
      </c>
      <c r="K23" s="180">
        <f>IF($B23&lt;=K$11,K$5*EXP($B$6*$B23),"")</f>
        <v>13.04835928272762</v>
      </c>
      <c r="L23" s="180">
        <f>IF($B23&lt;=L$11,L$5*EXP($B$6*$B23),"")</f>
        <v>15.34775216717276</v>
      </c>
      <c r="M23" s="180">
        <f>IF($B23&lt;=M$11,M$5*EXP($B$6*$B23),"")</f>
        <v>14.6825727647738</v>
      </c>
      <c r="N23" s="180">
        <f>IF($B23&lt;=N$11,N$5*EXP($B$6*$B23),"")</f>
        <v>15.79336553858868</v>
      </c>
      <c r="O23" s="180">
        <f>IF($B23&lt;=O$11,O$5*EXP($B$6*$B23),"")</f>
        <v>15.30633168617076</v>
      </c>
      <c r="P23" s="180">
        <f>IF($B23&lt;=P$11,P$5*EXP($B$6*$B23),"")</f>
        <v>13.58293396700026</v>
      </c>
      <c r="Q23" s="147"/>
      <c r="R23" s="147"/>
      <c r="S23" s="148"/>
    </row>
    <row r="24" ht="13.55" customHeight="1">
      <c r="A24" s="191"/>
      <c r="B24" s="173">
        <v>1</v>
      </c>
      <c r="C24" s="180"/>
      <c r="D24" s="180">
        <f>IF($B24&lt;=D$11,D$5*EXP($B$6*$B24),"")</f>
        <v>7.960808842396891</v>
      </c>
      <c r="E24" s="180">
        <f>IF($B24&lt;=E$11,E$5*EXP($B$6*$B24),"")</f>
        <v>9.066395768089599</v>
      </c>
      <c r="F24" s="180">
        <f>IF($B24&lt;=F$11,F$5*EXP($B$6*$B24),"")</f>
        <v>9.483005261584573</v>
      </c>
      <c r="G24" s="180">
        <f>IF($B24&lt;=G$11,G$5*EXP($B$6*$B24),"")</f>
        <v>12.19105165745408</v>
      </c>
      <c r="H24" s="180">
        <f>IF($B24&lt;=H$11,H$5*EXP($B$6*$B24),"")</f>
        <v>11.77798020468969</v>
      </c>
      <c r="I24" s="180">
        <f>IF($B24&lt;=I$11,I$5*EXP($B$6*$B24),"")</f>
        <v>12.9145938693797</v>
      </c>
      <c r="J24" s="180">
        <f>IF($B24&lt;=J$11,J$5*EXP($B$6*$B24),"")</f>
        <v>12.62897830508659</v>
      </c>
      <c r="K24" s="180">
        <f>IF($B24&lt;=K$11,K$5*EXP($B$6*$B24),"")</f>
        <v>12.98328031930365</v>
      </c>
      <c r="L24" s="180">
        <f>IF($B24&lt;=L$11,L$5*EXP($B$6*$B24),"")</f>
        <v>15.27120493389343</v>
      </c>
      <c r="M24" s="180">
        <f>IF($B24&lt;=M$11,M$5*EXP($B$6*$B24),"")</f>
        <v>14.60934312760454</v>
      </c>
      <c r="N24" s="180">
        <f>IF($B24&lt;=N$11,N$5*EXP($B$6*$B24),"")</f>
        <v>15.71459579934739</v>
      </c>
      <c r="O24" s="180">
        <f>IF($B24&lt;=O$11,O$5*EXP($B$6*$B24),"")</f>
        <v>15.22999103840228</v>
      </c>
      <c r="P24" s="180">
        <f>IF($B24&lt;=P$11,P$5*EXP($B$6*$B24),"")</f>
        <v>13.51518880121542</v>
      </c>
      <c r="Q24" s="147"/>
      <c r="R24" s="147"/>
      <c r="S24" s="148"/>
    </row>
    <row r="25" ht="13.55" customHeight="1">
      <c r="A25" s="191"/>
      <c r="B25" s="173">
        <v>0</v>
      </c>
      <c r="C25" s="180">
        <f>IF($B25&lt;=C$11,(C$5+$B$6*$B25),"")</f>
        <v>7.299996434664846</v>
      </c>
      <c r="D25" s="182">
        <f>IF($B25&lt;=D$11,D$5*EXP($B$6*$B25),"")</f>
        <v>7.921104142652359</v>
      </c>
      <c r="E25" s="180">
        <f>IF($B25&lt;=E$11,E$5*EXP($B$6*$B25),"")</f>
        <v>9.021176930548876</v>
      </c>
      <c r="F25" s="180">
        <f>IF($B25&lt;=F$11,F$5*EXP($B$6*$B25),"")</f>
        <v>9.435708575526517</v>
      </c>
      <c r="G25" s="180">
        <f>IF($B25&lt;=G$11,G$5*EXP($B$6*$B25),"")</f>
        <v>12.13024853364944</v>
      </c>
      <c r="H25" s="180">
        <f>IF($B25&lt;=H$11,H$5*EXP($B$6*$B25),"")</f>
        <v>11.71923728335062</v>
      </c>
      <c r="I25" s="180">
        <f>IF($B25&lt;=I$11,I$5*EXP($B$6*$B25),"")</f>
        <v>12.85018206373811</v>
      </c>
      <c r="J25" s="180">
        <f>IF($B25&lt;=J$11,J$5*EXP($B$6*$B25),"")</f>
        <v>12.56599101301481</v>
      </c>
      <c r="K25" s="180">
        <f>IF($B25&lt;=K$11,K$5*EXP($B$6*$B25),"")</f>
        <v>12.91852593856389</v>
      </c>
      <c r="L25" s="180">
        <f>IF($B25&lt;=L$11,L$5*EXP($B$6*$B25),"")</f>
        <v>15.19503948153283</v>
      </c>
      <c r="M25" s="180">
        <f>IF($B25&lt;=M$11,M$5*EXP($B$6*$B25),"")</f>
        <v>14.53647872477437</v>
      </c>
      <c r="N25" s="180">
        <f>IF($B25&lt;=N$11,N$5*EXP($B$6*$B25),"")</f>
        <v>15.63621892581956</v>
      </c>
      <c r="O25" s="180">
        <f>IF($B25&lt;=O$11,O$5*EXP($B$6*$B25),"")</f>
        <v>15.15403114120299</v>
      </c>
      <c r="P25" s="180">
        <f>IF($B25&lt;=P$11,P$5*EXP($B$6*$B25),"")</f>
        <v>13.44778151585454</v>
      </c>
      <c r="Q25" s="147"/>
      <c r="R25" s="147"/>
      <c r="S25" s="148"/>
    </row>
    <row r="26" ht="13.55" customHeight="1">
      <c r="A26" s="191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8"/>
    </row>
    <row r="27" ht="13.5" customHeight="1">
      <c r="A27" s="192"/>
      <c r="B27" s="160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8"/>
    </row>
    <row r="28" ht="13.5" customHeight="1">
      <c r="A28" t="s" s="236">
        <v>23</v>
      </c>
      <c r="B28" s="238"/>
      <c r="C28" s="146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8"/>
    </row>
    <row r="29" ht="14.05" customHeight="1">
      <c r="A29" s="155"/>
      <c r="B29" s="156"/>
      <c r="C29" s="173">
        <v>0</v>
      </c>
      <c r="D29" s="173">
        <v>1</v>
      </c>
      <c r="E29" s="173">
        <v>2</v>
      </c>
      <c r="F29" s="173">
        <v>3</v>
      </c>
      <c r="G29" s="173">
        <v>4</v>
      </c>
      <c r="H29" s="173">
        <v>5</v>
      </c>
      <c r="I29" s="173">
        <v>6</v>
      </c>
      <c r="J29" s="173">
        <v>7</v>
      </c>
      <c r="K29" s="173">
        <v>8</v>
      </c>
      <c r="L29" s="173">
        <v>9</v>
      </c>
      <c r="M29" s="173">
        <v>10</v>
      </c>
      <c r="N29" s="173">
        <v>11</v>
      </c>
      <c r="O29" s="173">
        <v>12</v>
      </c>
      <c r="P29" s="173">
        <v>13</v>
      </c>
      <c r="Q29" s="173">
        <v>14</v>
      </c>
      <c r="R29" s="147"/>
      <c r="S29" s="148"/>
    </row>
    <row r="30" ht="13.55" customHeight="1">
      <c r="A30" s="191"/>
      <c r="B30" s="173">
        <v>14</v>
      </c>
      <c r="C30" s="262"/>
      <c r="D30" t="s" s="176">
        <f>IF($B30=0,$B$8*C30/(1+C11/100),IF($B30=D$29,$B$7*C31/(1+C12/100),IF(AND(0&lt;$B30,$B30&lt;D$29),$B$7*C31/(1+C12/100)+$B$8*C30/(1+C11/100),"")))</f>
      </c>
      <c r="E30" t="s" s="176">
        <f>IF($B30=0,$B$8*D30/(1+D11/100),IF($B30=E$29,$B$7*D31/(1+D12/100),IF(AND(0&lt;$B30,$B30&lt;E$29),$B$7*D31/(1+D12/100)+$B$8*D30/(1+D11/100),"")))</f>
      </c>
      <c r="F30" t="s" s="176">
        <f>IF($B30=0,$B$8*E30/(1+E11/100),IF($B30=F$29,$B$7*E31/(1+E12/100),IF(AND(0&lt;$B30,$B30&lt;F$29),$B$7*E31/(1+E12/100)+$B$8*E30/(1+E11/100),"")))</f>
      </c>
      <c r="G30" t="s" s="176">
        <f>IF($B30=0,$B$8*F30/(1+F11/100),IF($B30=G$29,$B$7*F31/(1+F12/100),IF(AND(0&lt;$B30,$B30&lt;G$29),$B$7*F31/(1+F12/100)+$B$8*F30/(1+F11/100),"")))</f>
      </c>
      <c r="H30" t="s" s="176">
        <f>IF($B30=0,$B$8*G30/(1+G11/100),IF($B30=H$29,$B$7*G31/(1+G12/100),IF(AND(0&lt;$B30,$B30&lt;H$29),$B$7*G31/(1+G12/100)+$B$8*G30/(1+G11/100),"")))</f>
      </c>
      <c r="I30" t="s" s="176">
        <f>IF($B30=0,$B$8*H30/(1+H11/100),IF($B30=I$29,$B$7*H31/(1+H12/100),IF(AND(0&lt;$B30,$B30&lt;I$29),$B$7*H31/(1+H12/100)+$B$8*H30/(1+H11/100),"")))</f>
      </c>
      <c r="J30" t="s" s="176">
        <f>IF($B30=0,$B$8*I30/(1+I11/100),IF($B30=J$29,$B$7*I31/(1+I12/100),IF(AND(0&lt;$B30,$B30&lt;J$29),$B$7*I31/(1+I12/100)+$B$8*I30/(1+I11/100),"")))</f>
      </c>
      <c r="K30" t="s" s="176">
        <f>IF($B30=0,$B$8*J30/(1+J11/100),IF($B30=K$29,$B$7*J31/(1+J12/100),IF(AND(0&lt;$B30,$B30&lt;K$29),$B$7*J31/(1+J12/100)+$B$8*J30/(1+J11/100),"")))</f>
      </c>
      <c r="L30" t="s" s="176">
        <f>IF($B30=0,$B$8*K30/(1+K11/100),IF($B30=L$29,$B$7*K31/(1+K12/100),IF(AND(0&lt;$B30,$B30&lt;L$29),$B$7*K31/(1+K12/100)+$B$8*K30/(1+K11/100),"")))</f>
      </c>
      <c r="M30" t="s" s="176">
        <f>IF($B30=0,$B$8*L30/(1+L11/100),IF($B30=M$29,$B$7*L31/(1+L12/100),IF(AND(0&lt;$B30,$B30&lt;M$29),$B$7*L31/(1+L12/100)+$B$8*L30/(1+L11/100),"")))</f>
      </c>
      <c r="N30" t="s" s="176">
        <f>IF($B30=0,$B$8*M30/(1+M11/100),IF($B30=N$29,$B$7*M31/(1+M12/100),IF(AND(0&lt;$B30,$B30&lt;N$29),$B$7*M31/(1+M12/100)+$B$8*M30/(1+M11/100),"")))</f>
      </c>
      <c r="O30" t="s" s="176">
        <f>IF($B30=0,$B$8*N30/(1+N11/100),IF($B30=O$29,$B$7*N31/(1+N12/100),IF(AND(0&lt;$B30,$B30&lt;O$29),$B$7*N31/(1+N12/100)+$B$8*N30/(1+N11/100),"")))</f>
      </c>
      <c r="P30" t="s" s="176">
        <f>IF($B30=0,$B$8*O30/(1+O11/100),IF($B30=P$29,$B$7*O31/(1+O12/100),IF(AND(0&lt;$B30,$B30&lt;P$29),$B$7*O31/(1+O12/100)+$B$8*O30/(1+O11/100),"")))</f>
      </c>
      <c r="Q30" s="262">
        <f>IF($B30=0,$B$8*P30/(1+P11/100),IF($B30=Q$29,$B$7*P31/(1+P12/100),IF(AND(0&lt;$B30,$B30&lt;Q$29),$B$7*P31/(1+P12/100)+$B$8*P30/(1+P11/100),"")))</f>
        <v>1.166753551321778e-05</v>
      </c>
      <c r="R30" s="147"/>
      <c r="S30" s="148"/>
    </row>
    <row r="31" ht="13.55" customHeight="1">
      <c r="A31" s="191"/>
      <c r="B31" s="173">
        <v>13</v>
      </c>
      <c r="C31" s="262"/>
      <c r="D31" t="s" s="176">
        <f>IF($B31=0,$B$8*C31/(1+C12/100),IF($B31=D$29,$B$7*C32/(1+C13/100),IF(AND(0&lt;$B31,$B31&lt;D$29),$B$7*C32/(1+C13/100)+$B$8*C31/(1+C12/100),"")))</f>
      </c>
      <c r="E31" t="s" s="176">
        <f>IF($B31=0,$B$8*D31/(1+D12/100),IF($B31=E$29,$B$7*D32/(1+D13/100),IF(AND(0&lt;$B31,$B31&lt;E$29),$B$7*D32/(1+D13/100)+$B$8*D31/(1+D12/100),"")))</f>
      </c>
      <c r="F31" t="s" s="176">
        <f>IF($B31=0,$B$8*E31/(1+E12/100),IF($B31=F$29,$B$7*E32/(1+E13/100),IF(AND(0&lt;$B31,$B31&lt;F$29),$B$7*E32/(1+E13/100)+$B$8*E31/(1+E12/100),"")))</f>
      </c>
      <c r="G31" t="s" s="176">
        <f>IF($B31=0,$B$8*F31/(1+F12/100),IF($B31=G$29,$B$7*F32/(1+F13/100),IF(AND(0&lt;$B31,$B31&lt;G$29),$B$7*F32/(1+F13/100)+$B$8*F31/(1+F12/100),"")))</f>
      </c>
      <c r="H31" t="s" s="176">
        <f>IF($B31=0,$B$8*G31/(1+G12/100),IF($B31=H$29,$B$7*G32/(1+G13/100),IF(AND(0&lt;$B31,$B31&lt;H$29),$B$7*G32/(1+G13/100)+$B$8*G31/(1+G12/100),"")))</f>
      </c>
      <c r="I31" t="s" s="176">
        <f>IF($B31=0,$B$8*H31/(1+H12/100),IF($B31=I$29,$B$7*H32/(1+H13/100),IF(AND(0&lt;$B31,$B31&lt;I$29),$B$7*H32/(1+H13/100)+$B$8*H31/(1+H12/100),"")))</f>
      </c>
      <c r="J31" t="s" s="176">
        <f>IF($B31=0,$B$8*I31/(1+I12/100),IF($B31=J$29,$B$7*I32/(1+I13/100),IF(AND(0&lt;$B31,$B31&lt;J$29),$B$7*I32/(1+I13/100)+$B$8*I31/(1+I12/100),"")))</f>
      </c>
      <c r="K31" t="s" s="176">
        <f>IF($B31=0,$B$8*J31/(1+J12/100),IF($B31=K$29,$B$7*J32/(1+J13/100),IF(AND(0&lt;$B31,$B31&lt;K$29),$B$7*J32/(1+J13/100)+$B$8*J31/(1+J12/100),"")))</f>
      </c>
      <c r="L31" t="s" s="176">
        <f>IF($B31=0,$B$8*K31/(1+K12/100),IF($B31=L$29,$B$7*K32/(1+K13/100),IF(AND(0&lt;$B31,$B31&lt;L$29),$B$7*K32/(1+K13/100)+$B$8*K31/(1+K12/100),"")))</f>
      </c>
      <c r="M31" t="s" s="176">
        <f>IF($B31=0,$B$8*L31/(1+L12/100),IF($B31=M$29,$B$7*L32/(1+L13/100),IF(AND(0&lt;$B31,$B31&lt;M$29),$B$7*L32/(1+L13/100)+$B$8*L31/(1+L12/100),"")))</f>
      </c>
      <c r="N31" t="s" s="176">
        <f>IF($B31=0,$B$8*M31/(1+M12/100),IF($B31=N$29,$B$7*M32/(1+M13/100),IF(AND(0&lt;$B31,$B31&lt;N$29),$B$7*M32/(1+M13/100)+$B$8*M31/(1+M12/100),"")))</f>
      </c>
      <c r="O31" t="s" s="176">
        <f>IF($B31=0,$B$8*N31/(1+N12/100),IF($B31=O$29,$B$7*N32/(1+N13/100),IF(AND(0&lt;$B31,$B31&lt;O$29),$B$7*N32/(1+N13/100)+$B$8*N31/(1+N12/100),"")))</f>
      </c>
      <c r="P31" s="262">
        <f>IF($B31=0,$B$8*O31/(1+O12/100),IF($B31=P$29,$B$7*O32/(1+O13/100),IF(AND(0&lt;$B31,$B31&lt;P$29),$B$7*O32/(1+O13/100)+$B$8*O31/(1+O12/100),"")))</f>
        <v>2.668386872867813e-05</v>
      </c>
      <c r="Q31" s="262">
        <f>IF($B31=0,$B$8*P31/(1+P12/100),IF($B31=Q$29,$B$7*P32/(1+P13/100),IF(AND(0&lt;$B31,$B31&lt;Q$29),$B$7*P32/(1+P13/100)+$B$8*P31/(1+P12/100),"")))</f>
        <v>0.0001640079750042677</v>
      </c>
      <c r="R31" s="147"/>
      <c r="S31" s="148"/>
    </row>
    <row r="32" ht="13.55" customHeight="1">
      <c r="A32" s="191"/>
      <c r="B32" s="173">
        <v>12</v>
      </c>
      <c r="C32" s="262"/>
      <c r="D32" t="s" s="176">
        <f>IF($B32=0,$B$8*C32/(1+C13/100),IF($B32=D$29,$B$7*C33/(1+C14/100),IF(AND(0&lt;$B32,$B32&lt;D$29),$B$7*C33/(1+C14/100)+$B$8*C32/(1+C13/100),"")))</f>
      </c>
      <c r="E32" t="s" s="176">
        <f>IF($B32=0,$B$8*D32/(1+D13/100),IF($B32=E$29,$B$7*D33/(1+D14/100),IF(AND(0&lt;$B32,$B32&lt;E$29),$B$7*D33/(1+D14/100)+$B$8*D32/(1+D13/100),"")))</f>
      </c>
      <c r="F32" t="s" s="176">
        <f>IF($B32=0,$B$8*E32/(1+E13/100),IF($B32=F$29,$B$7*E33/(1+E14/100),IF(AND(0&lt;$B32,$B32&lt;F$29),$B$7*E33/(1+E14/100)+$B$8*E32/(1+E13/100),"")))</f>
      </c>
      <c r="G32" t="s" s="176">
        <f>IF($B32=0,$B$8*F32/(1+F13/100),IF($B32=G$29,$B$7*F33/(1+F14/100),IF(AND(0&lt;$B32,$B32&lt;G$29),$B$7*F33/(1+F14/100)+$B$8*F32/(1+F13/100),"")))</f>
      </c>
      <c r="H32" t="s" s="176">
        <f>IF($B32=0,$B$8*G32/(1+G13/100),IF($B32=H$29,$B$7*G33/(1+G14/100),IF(AND(0&lt;$B32,$B32&lt;H$29),$B$7*G33/(1+G14/100)+$B$8*G32/(1+G13/100),"")))</f>
      </c>
      <c r="I32" t="s" s="176">
        <f>IF($B32=0,$B$8*H32/(1+H13/100),IF($B32=I$29,$B$7*H33/(1+H14/100),IF(AND(0&lt;$B32,$B32&lt;I$29),$B$7*H33/(1+H14/100)+$B$8*H32/(1+H13/100),"")))</f>
      </c>
      <c r="J32" t="s" s="176">
        <f>IF($B32=0,$B$8*I32/(1+I13/100),IF($B32=J$29,$B$7*I33/(1+I14/100),IF(AND(0&lt;$B32,$B32&lt;J$29),$B$7*I33/(1+I14/100)+$B$8*I32/(1+I13/100),"")))</f>
      </c>
      <c r="K32" t="s" s="176">
        <f>IF($B32=0,$B$8*J32/(1+J13/100),IF($B32=K$29,$B$7*J33/(1+J14/100),IF(AND(0&lt;$B32,$B32&lt;K$29),$B$7*J33/(1+J14/100)+$B$8*J32/(1+J13/100),"")))</f>
      </c>
      <c r="L32" t="s" s="176">
        <f>IF($B32=0,$B$8*K32/(1+K13/100),IF($B32=L$29,$B$7*K33/(1+K14/100),IF(AND(0&lt;$B32,$B32&lt;L$29),$B$7*K33/(1+K14/100)+$B$8*K32/(1+K13/100),"")))</f>
      </c>
      <c r="M32" t="s" s="176">
        <f>IF($B32=0,$B$8*L32/(1+L13/100),IF($B32=M$29,$B$7*L33/(1+L14/100),IF(AND(0&lt;$B32,$B32&lt;M$29),$B$7*L33/(1+L14/100)+$B$8*L32/(1+L13/100),"")))</f>
      </c>
      <c r="N32" t="s" s="176">
        <f>IF($B32=0,$B$8*M32/(1+M13/100),IF($B32=N$29,$B$7*M33/(1+M14/100),IF(AND(0&lt;$B32,$B32&lt;N$29),$B$7*M33/(1+M14/100)+$B$8*M32/(1+M13/100),"")))</f>
      </c>
      <c r="O32" s="262">
        <f>IF($B32=0,$B$8*N32/(1+N13/100),IF($B32=O$29,$B$7*N33/(1+N14/100),IF(AND(0&lt;$B32,$B32&lt;O$29),$B$7*N33/(1+N14/100)+$B$8*N32/(1+N13/100),"")))</f>
        <v>6.195519564381358e-05</v>
      </c>
      <c r="P32" s="262">
        <f>IF($B32=0,$B$8*O32/(1+O13/100),IF($B32=P$29,$B$7*O33/(1+O14/100),IF(AND(0&lt;$B32,$B32&lt;P$29),$B$7*O33/(1+O14/100)+$B$8*O32/(1+O13/100),"")))</f>
        <v>0.0003481873155328162</v>
      </c>
      <c r="Q32" s="262">
        <f>IF($B32=0,$B$8*P32/(1+P13/100),IF($B32=Q$29,$B$7*P33/(1+P14/100),IF(AND(0&lt;$B32,$B32&lt;Q$29),$B$7*P33/(1+P14/100)+$B$8*P32/(1+P13/100),"")))</f>
        <v>0.001070362899915118</v>
      </c>
      <c r="R32" s="147"/>
      <c r="S32" s="148"/>
    </row>
    <row r="33" ht="13.55" customHeight="1">
      <c r="A33" s="191"/>
      <c r="B33" s="173">
        <v>11</v>
      </c>
      <c r="C33" s="262"/>
      <c r="D33" t="s" s="176">
        <f>IF($B33=0,$B$8*C33/(1+C14/100),IF($B33=D$29,$B$7*C34/(1+C15/100),IF(AND(0&lt;$B33,$B33&lt;D$29),$B$7*C34/(1+C15/100)+$B$8*C33/(1+C14/100),"")))</f>
      </c>
      <c r="E33" t="s" s="176">
        <f>IF($B33=0,$B$8*D33/(1+D14/100),IF($B33=E$29,$B$7*D34/(1+D15/100),IF(AND(0&lt;$B33,$B33&lt;E$29),$B$7*D34/(1+D15/100)+$B$8*D33/(1+D14/100),"")))</f>
      </c>
      <c r="F33" t="s" s="176">
        <f>IF($B33=0,$B$8*E33/(1+E14/100),IF($B33=F$29,$B$7*E34/(1+E15/100),IF(AND(0&lt;$B33,$B33&lt;F$29),$B$7*E34/(1+E15/100)+$B$8*E33/(1+E14/100),"")))</f>
      </c>
      <c r="G33" t="s" s="176">
        <f>IF($B33=0,$B$8*F33/(1+F14/100),IF($B33=G$29,$B$7*F34/(1+F15/100),IF(AND(0&lt;$B33,$B33&lt;G$29),$B$7*F34/(1+F15/100)+$B$8*F33/(1+F14/100),"")))</f>
      </c>
      <c r="H33" t="s" s="176">
        <f>IF($B33=0,$B$8*G33/(1+G14/100),IF($B33=H$29,$B$7*G34/(1+G15/100),IF(AND(0&lt;$B33,$B33&lt;H$29),$B$7*G34/(1+G15/100)+$B$8*G33/(1+G14/100),"")))</f>
      </c>
      <c r="I33" t="s" s="176">
        <f>IF($B33=0,$B$8*H33/(1+H14/100),IF($B33=I$29,$B$7*H34/(1+H15/100),IF(AND(0&lt;$B33,$B33&lt;I$29),$B$7*H34/(1+H15/100)+$B$8*H33/(1+H14/100),"")))</f>
      </c>
      <c r="J33" t="s" s="176">
        <f>IF($B33=0,$B$8*I33/(1+I14/100),IF($B33=J$29,$B$7*I34/(1+I15/100),IF(AND(0&lt;$B33,$B33&lt;J$29),$B$7*I34/(1+I15/100)+$B$8*I33/(1+I14/100),"")))</f>
      </c>
      <c r="K33" t="s" s="176">
        <f>IF($B33=0,$B$8*J33/(1+J14/100),IF($B33=K$29,$B$7*J34/(1+J15/100),IF(AND(0&lt;$B33,$B33&lt;K$29),$B$7*J34/(1+J15/100)+$B$8*J33/(1+J14/100),"")))</f>
      </c>
      <c r="L33" t="s" s="176">
        <f>IF($B33=0,$B$8*K33/(1+K14/100),IF($B33=L$29,$B$7*K34/(1+K15/100),IF(AND(0&lt;$B33,$B33&lt;L$29),$B$7*K34/(1+K15/100)+$B$8*K33/(1+K14/100),"")))</f>
      </c>
      <c r="M33" t="s" s="176">
        <f>IF($B33=0,$B$8*L33/(1+L14/100),IF($B33=M$29,$B$7*L34/(1+L15/100),IF(AND(0&lt;$B33,$B33&lt;M$29),$B$7*L34/(1+L15/100)+$B$8*L33/(1+L14/100),"")))</f>
      </c>
      <c r="N33" s="262">
        <f>IF($B33=0,$B$8*M33/(1+M14/100),IF($B33=N$29,$B$7*M34/(1+M15/100),IF(AND(0&lt;$B33,$B33&lt;N$29),$B$7*M34/(1+M15/100)+$B$8*M33/(1+M14/100),"")))</f>
        <v>0.0001443807600995055</v>
      </c>
      <c r="O33" s="262">
        <f>IF($B33=0,$B$8*N33/(1+N14/100),IF($B33=O$29,$B$7*N34/(1+N15/100),IF(AND(0&lt;$B33,$B33&lt;O$29),$B$7*N34/(1+N15/100)+$B$8*N33/(1+N14/100),"")))</f>
        <v>0.0007459577588259403</v>
      </c>
      <c r="P33" s="262">
        <f>IF($B33=0,$B$8*O33/(1+O14/100),IF($B33=P$29,$B$7*O34/(1+O15/100),IF(AND(0&lt;$B33,$B33&lt;P$29),$B$7*O34/(1+O15/100)+$B$8*O33/(1+O14/100),"")))</f>
        <v>0.002096912521383097</v>
      </c>
      <c r="Q33" s="262">
        <f>IF($B33=0,$B$8*P33/(1+P14/100),IF($B33=Q$29,$B$7*P34/(1+P15/100),IF(AND(0&lt;$B33,$B33&lt;Q$29),$B$7*P34/(1+P15/100)+$B$8*P33/(1+P14/100),"")))</f>
        <v>0.004298715502441614</v>
      </c>
      <c r="R33" s="147"/>
      <c r="S33" s="148"/>
    </row>
    <row r="34" ht="13.55" customHeight="1">
      <c r="A34" s="191"/>
      <c r="B34" s="173">
        <v>10</v>
      </c>
      <c r="C34" s="262"/>
      <c r="D34" t="s" s="176">
        <f>IF($B34=0,$B$8*C34/(1+C15/100),IF($B34=D$29,$B$7*C35/(1+C16/100),IF(AND(0&lt;$B34,$B34&lt;D$29),$B$7*C35/(1+C16/100)+$B$8*C34/(1+C15/100),"")))</f>
      </c>
      <c r="E34" t="s" s="176">
        <f>IF($B34=0,$B$8*D34/(1+D15/100),IF($B34=E$29,$B$7*D35/(1+D16/100),IF(AND(0&lt;$B34,$B34&lt;E$29),$B$7*D35/(1+D16/100)+$B$8*D34/(1+D15/100),"")))</f>
      </c>
      <c r="F34" t="s" s="176">
        <f>IF($B34=0,$B$8*E34/(1+E15/100),IF($B34=F$29,$B$7*E35/(1+E16/100),IF(AND(0&lt;$B34,$B34&lt;F$29),$B$7*E35/(1+E16/100)+$B$8*E34/(1+E15/100),"")))</f>
      </c>
      <c r="G34" t="s" s="176">
        <f>IF($B34=0,$B$8*F34/(1+F15/100),IF($B34=G$29,$B$7*F35/(1+F16/100),IF(AND(0&lt;$B34,$B34&lt;G$29),$B$7*F35/(1+F16/100)+$B$8*F34/(1+F15/100),"")))</f>
      </c>
      <c r="H34" t="s" s="176">
        <f>IF($B34=0,$B$8*G34/(1+G15/100),IF($B34=H$29,$B$7*G35/(1+G16/100),IF(AND(0&lt;$B34,$B34&lt;H$29),$B$7*G35/(1+G16/100)+$B$8*G34/(1+G15/100),"")))</f>
      </c>
      <c r="I34" t="s" s="176">
        <f>IF($B34=0,$B$8*H34/(1+H15/100),IF($B34=I$29,$B$7*H35/(1+H16/100),IF(AND(0&lt;$B34,$B34&lt;I$29),$B$7*H35/(1+H16/100)+$B$8*H34/(1+H15/100),"")))</f>
      </c>
      <c r="J34" t="s" s="176">
        <f>IF($B34=0,$B$8*I34/(1+I15/100),IF($B34=J$29,$B$7*I35/(1+I16/100),IF(AND(0&lt;$B34,$B34&lt;J$29),$B$7*I35/(1+I16/100)+$B$8*I34/(1+I15/100),"")))</f>
      </c>
      <c r="K34" t="s" s="176">
        <f>IF($B34=0,$B$8*J34/(1+J15/100),IF($B34=K$29,$B$7*J35/(1+J16/100),IF(AND(0&lt;$B34,$B34&lt;K$29),$B$7*J35/(1+J16/100)+$B$8*J34/(1+J15/100),"")))</f>
      </c>
      <c r="L34" t="s" s="176">
        <f>IF($B34=0,$B$8*K34/(1+K15/100),IF($B34=L$29,$B$7*K35/(1+K16/100),IF(AND(0&lt;$B34,$B34&lt;L$29),$B$7*K35/(1+K16/100)+$B$8*K34/(1+K15/100),"")))</f>
      </c>
      <c r="M34" s="262">
        <f>IF($B34=0,$B$8*L34/(1+L15/100),IF($B34=M$29,$B$7*L35/(1+L16/100),IF(AND(0&lt;$B34,$B34&lt;M$29),$B$7*L35/(1+L16/100)+$B$8*L34/(1+L15/100),"")))</f>
        <v>0.0003328894202280674</v>
      </c>
      <c r="N34" s="262">
        <f>IF($B34=0,$B$8*M34/(1+M15/100),IF($B34=N$29,$B$7*M35/(1+M16/100),IF(AND(0&lt;$B34,$B34&lt;N$29),$B$7*M35/(1+M16/100)+$B$8*M34/(1+M15/100),"")))</f>
        <v>0.001592876509613383</v>
      </c>
      <c r="O34" s="262">
        <f>IF($B34=0,$B$8*N34/(1+N15/100),IF($B34=O$29,$B$7*N35/(1+N16/100),IF(AND(0&lt;$B34,$B34&lt;O$29),$B$7*N35/(1+N16/100)+$B$8*N34/(1+N15/100),"")))</f>
        <v>0.004116498808556478</v>
      </c>
      <c r="P34" s="262">
        <f>IF($B34=0,$B$8*O34/(1+O15/100),IF($B34=P$29,$B$7*O35/(1+O16/100),IF(AND(0&lt;$B34,$B34&lt;P$29),$B$7*O35/(1+O16/100)+$B$8*O34/(1+O15/100),"")))</f>
        <v>0.007717261086011283</v>
      </c>
      <c r="Q34" s="262">
        <f>IF($B34=0,$B$8*P34/(1+P15/100),IF($B34=Q$29,$B$7*P35/(1+P16/100),IF(AND(0&lt;$B34,$B34&lt;Q$29),$B$7*P35/(1+P16/100)+$B$8*P34/(1+P15/100),"")))</f>
        <v>0.01186899693489927</v>
      </c>
      <c r="R34" s="147"/>
      <c r="S34" s="148"/>
    </row>
    <row r="35" ht="13.55" customHeight="1">
      <c r="A35" s="191"/>
      <c r="B35" s="173">
        <v>9</v>
      </c>
      <c r="C35" s="262"/>
      <c r="D35" t="s" s="176">
        <f>IF($B35=0,$B$8*C35/(1+C16/100),IF($B35=D$29,$B$7*C36/(1+C17/100),IF(AND(0&lt;$B35,$B35&lt;D$29),$B$7*C36/(1+C17/100)+$B$8*C35/(1+C16/100),"")))</f>
      </c>
      <c r="E35" t="s" s="176">
        <f>IF($B35=0,$B$8*D35/(1+D16/100),IF($B35=E$29,$B$7*D36/(1+D17/100),IF(AND(0&lt;$B35,$B35&lt;E$29),$B$7*D36/(1+D17/100)+$B$8*D35/(1+D16/100),"")))</f>
      </c>
      <c r="F35" t="s" s="176">
        <f>IF($B35=0,$B$8*E35/(1+E16/100),IF($B35=F$29,$B$7*E36/(1+E17/100),IF(AND(0&lt;$B35,$B35&lt;F$29),$B$7*E36/(1+E17/100)+$B$8*E35/(1+E16/100),"")))</f>
      </c>
      <c r="G35" t="s" s="176">
        <f>IF($B35=0,$B$8*F35/(1+F16/100),IF($B35=G$29,$B$7*F36/(1+F17/100),IF(AND(0&lt;$B35,$B35&lt;G$29),$B$7*F36/(1+F17/100)+$B$8*F35/(1+F16/100),"")))</f>
      </c>
      <c r="H35" t="s" s="176">
        <f>IF($B35=0,$B$8*G35/(1+G16/100),IF($B35=H$29,$B$7*G36/(1+G17/100),IF(AND(0&lt;$B35,$B35&lt;H$29),$B$7*G36/(1+G17/100)+$B$8*G35/(1+G16/100),"")))</f>
      </c>
      <c r="I35" t="s" s="176">
        <f>IF($B35=0,$B$8*H35/(1+H16/100),IF($B35=I$29,$B$7*H36/(1+H17/100),IF(AND(0&lt;$B35,$B35&lt;I$29),$B$7*H36/(1+H17/100)+$B$8*H35/(1+H16/100),"")))</f>
      </c>
      <c r="J35" t="s" s="176">
        <f>IF($B35=0,$B$8*I35/(1+I16/100),IF($B35=J$29,$B$7*I36/(1+I17/100),IF(AND(0&lt;$B35,$B35&lt;J$29),$B$7*I36/(1+I17/100)+$B$8*I35/(1+I16/100),"")))</f>
      </c>
      <c r="K35" t="s" s="176">
        <f>IF($B35=0,$B$8*J35/(1+J16/100),IF($B35=K$29,$B$7*J36/(1+J17/100),IF(AND(0&lt;$B35,$B35&lt;K$29),$B$7*J36/(1+J17/100)+$B$8*J35/(1+J16/100),"")))</f>
      </c>
      <c r="L35" s="262">
        <f>IF($B35=0,$B$8*K35/(1+K16/100),IF($B35=L$29,$B$7*K36/(1+K17/100),IF(AND(0&lt;$B35,$B35&lt;L$29),$B$7*K36/(1+K17/100)+$B$8*K35/(1+K16/100),"")))</f>
        <v>0.0007716006230334479</v>
      </c>
      <c r="M35" s="262">
        <f>IF($B35=0,$B$8*L35/(1+L16/100),IF($B35=M$29,$B$7*L36/(1+L17/100),IF(AND(0&lt;$B35,$B35&lt;M$29),$B$7*L36/(1+L17/100)+$B$8*L35/(1+L16/100),"")))</f>
        <v>0.003337495329756686</v>
      </c>
      <c r="N35" s="262">
        <f>IF($B35=0,$B$8*M35/(1+M16/100),IF($B35=N$29,$B$7*M36/(1+M17/100),IF(AND(0&lt;$B35,$B35&lt;N$29),$B$7*M36/(1+M17/100)+$B$8*M35/(1+M16/100),"")))</f>
        <v>0.007987825213107213</v>
      </c>
      <c r="O35" s="262">
        <f>IF($B35=0,$B$8*N35/(1+N16/100),IF($B35=O$29,$B$7*N36/(1+N17/100),IF(AND(0&lt;$B35,$B35&lt;O$29),$B$7*N36/(1+N17/100)+$B$8*N35/(1+N16/100),"")))</f>
        <v>0.01376745397260322</v>
      </c>
      <c r="P35" s="262">
        <f>IF($B35=0,$B$8*O35/(1+O16/100),IF($B35=P$29,$B$7*O36/(1+O17/100),IF(AND(0&lt;$B35,$B35&lt;P$29),$B$7*O36/(1+O17/100)+$B$8*O35/(1+O16/100),"")))</f>
        <v>0.01936466546082707</v>
      </c>
      <c r="Q35" s="262">
        <f>IF($B35=0,$B$8*P35/(1+P16/100),IF($B35=Q$29,$B$7*P36/(1+P17/100),IF(AND(0&lt;$B35,$B35&lt;Q$29),$B$7*P36/(1+P17/100)+$B$8*P35/(1+P16/100),"")))</f>
        <v>0.02383315866547446</v>
      </c>
      <c r="R35" s="147"/>
      <c r="S35" s="148"/>
    </row>
    <row r="36" ht="13.55" customHeight="1">
      <c r="A36" s="191"/>
      <c r="B36" s="173">
        <v>8</v>
      </c>
      <c r="C36" s="262"/>
      <c r="D36" t="s" s="176">
        <f>IF($B36=0,$B$8*C36/(1+C17/100),IF($B36=D$29,$B$7*C37/(1+C18/100),IF(AND(0&lt;$B36,$B36&lt;D$29),$B$7*C37/(1+C18/100)+$B$8*C36/(1+C17/100),"")))</f>
      </c>
      <c r="E36" t="s" s="176">
        <f>IF($B36=0,$B$8*D36/(1+D17/100),IF($B36=E$29,$B$7*D37/(1+D18/100),IF(AND(0&lt;$B36,$B36&lt;E$29),$B$7*D37/(1+D18/100)+$B$8*D36/(1+D17/100),"")))</f>
      </c>
      <c r="F36" t="s" s="176">
        <f>IF($B36=0,$B$8*E36/(1+E17/100),IF($B36=F$29,$B$7*E37/(1+E18/100),IF(AND(0&lt;$B36,$B36&lt;F$29),$B$7*E37/(1+E18/100)+$B$8*E36/(1+E17/100),"")))</f>
      </c>
      <c r="G36" t="s" s="176">
        <f>IF($B36=0,$B$8*F36/(1+F17/100),IF($B36=G$29,$B$7*F37/(1+F18/100),IF(AND(0&lt;$B36,$B36&lt;G$29),$B$7*F37/(1+F18/100)+$B$8*F36/(1+F17/100),"")))</f>
      </c>
      <c r="H36" t="s" s="176">
        <f>IF($B36=0,$B$8*G36/(1+G17/100),IF($B36=H$29,$B$7*G37/(1+G18/100),IF(AND(0&lt;$B36,$B36&lt;H$29),$B$7*G37/(1+G18/100)+$B$8*G36/(1+G17/100),"")))</f>
      </c>
      <c r="I36" t="s" s="176">
        <f>IF($B36=0,$B$8*H36/(1+H17/100),IF($B36=I$29,$B$7*H37/(1+H18/100),IF(AND(0&lt;$B36,$B36&lt;I$29),$B$7*H37/(1+H18/100)+$B$8*H36/(1+H17/100),"")))</f>
      </c>
      <c r="J36" t="s" s="176">
        <f>IF($B36=0,$B$8*I36/(1+I17/100),IF($B36=J$29,$B$7*I37/(1+I18/100),IF(AND(0&lt;$B36,$B36&lt;J$29),$B$7*I37/(1+I18/100)+$B$8*I36/(1+I17/100),"")))</f>
      </c>
      <c r="K36" s="262">
        <f>IF($B36=0,$B$8*J36/(1+J17/100),IF($B36=K$29,$B$7*J37/(1+J18/100),IF(AND(0&lt;$B36,$B36&lt;K$29),$B$7*J37/(1+J18/100)+$B$8*J36/(1+J17/100),"")))</f>
        <v>0.00175069608846783</v>
      </c>
      <c r="L36" s="262">
        <f>IF($B36=0,$B$8*K36/(1+K17/100),IF($B36=L$29,$B$7*K37/(1+K18/100),IF(AND(0&lt;$B36,$B36&lt;L$29),$B$7*K37/(1+K18/100)+$B$8*K36/(1+K17/100),"")))</f>
        <v>0.006959578331453843</v>
      </c>
      <c r="M36" s="262">
        <f>IF($B36=0,$B$8*L36/(1+L17/100),IF($B36=M$29,$B$7*L37/(1+L18/100),IF(AND(0&lt;$B36,$B36&lt;M$29),$B$7*L37/(1+L18/100)+$B$8*L36/(1+L17/100),"")))</f>
        <v>0.01505742388333944</v>
      </c>
      <c r="N36" s="262">
        <f>IF($B36=0,$B$8*M36/(1+M17/100),IF($B36=N$29,$B$7*M37/(1+M18/100),IF(AND(0&lt;$B36,$B36&lt;N$29),$B$7*M37/(1+M18/100)+$B$8*M36/(1+M17/100),"")))</f>
        <v>0.02403380883269087</v>
      </c>
      <c r="O36" s="262">
        <f>IF($B36=0,$B$8*N36/(1+N17/100),IF($B36=O$29,$B$7*N37/(1+N18/100),IF(AND(0&lt;$B36,$B36&lt;O$29),$B$7*N37/(1+N18/100)+$B$8*N36/(1+N17/100),"")))</f>
        <v>0.03107984773273513</v>
      </c>
      <c r="P36" s="262">
        <f>IF($B36=0,$B$8*O36/(1+O17/100),IF($B36=P$29,$B$7*O37/(1+O18/100),IF(AND(0&lt;$B36,$B36&lt;P$29),$B$7*O37/(1+O18/100)+$B$8*O36/(1+O17/100),"")))</f>
        <v>0.03498522417025055</v>
      </c>
      <c r="Q36" s="262">
        <f>IF($B36=0,$B$8*P36/(1+P17/100),IF($B36=Q$29,$B$7*P37/(1+P18/100),IF(AND(0&lt;$B36,$B36&lt;Q$29),$B$7*P37/(1+P18/100)+$B$8*P36/(1+P17/100),"")))</f>
        <v>0.03589264304798497</v>
      </c>
      <c r="R36" s="147"/>
      <c r="S36" s="148"/>
    </row>
    <row r="37" ht="13.55" customHeight="1">
      <c r="A37" s="191"/>
      <c r="B37" s="173">
        <v>7</v>
      </c>
      <c r="C37" s="262"/>
      <c r="D37" t="s" s="176">
        <f>IF($B37=0,$B$8*C37/(1+C18/100),IF($B37=D$29,$B$7*C38/(1+C19/100),IF(AND(0&lt;$B37,$B37&lt;D$29),$B$7*C38/(1+C19/100)+$B$8*C37/(1+C18/100),"")))</f>
      </c>
      <c r="E37" t="s" s="176">
        <f>IF($B37=0,$B$8*D37/(1+D18/100),IF($B37=E$29,$B$7*D38/(1+D19/100),IF(AND(0&lt;$B37,$B37&lt;E$29),$B$7*D38/(1+D19/100)+$B$8*D37/(1+D18/100),"")))</f>
      </c>
      <c r="F37" t="s" s="176">
        <f>IF($B37=0,$B$8*E37/(1+E18/100),IF($B37=F$29,$B$7*E38/(1+E19/100),IF(AND(0&lt;$B37,$B37&lt;F$29),$B$7*E38/(1+E19/100)+$B$8*E37/(1+E18/100),"")))</f>
      </c>
      <c r="G37" t="s" s="176">
        <f>IF($B37=0,$B$8*F37/(1+F18/100),IF($B37=G$29,$B$7*F38/(1+F19/100),IF(AND(0&lt;$B37,$B37&lt;G$29),$B$7*F38/(1+F19/100)+$B$8*F37/(1+F18/100),"")))</f>
      </c>
      <c r="H37" t="s" s="176">
        <f>IF($B37=0,$B$8*G37/(1+G18/100),IF($B37=H$29,$B$7*G38/(1+G19/100),IF(AND(0&lt;$B37,$B37&lt;H$29),$B$7*G38/(1+G19/100)+$B$8*G37/(1+G18/100),"")))</f>
      </c>
      <c r="I37" t="s" s="176">
        <f>IF($B37=0,$B$8*H37/(1+H18/100),IF($B37=I$29,$B$7*H38/(1+H19/100),IF(AND(0&lt;$B37,$B37&lt;I$29),$B$7*H38/(1+H19/100)+$B$8*H37/(1+H18/100),"")))</f>
      </c>
      <c r="J37" s="262">
        <f>IF($B37=0,$B$8*I37/(1+I18/100),IF($B37=J$29,$B$7*I38/(1+I19/100),IF(AND(0&lt;$B37,$B37&lt;J$29),$B$7*I38/(1+I19/100)+$B$8*I37/(1+I18/100),"")))</f>
        <v>0.00395704892748435</v>
      </c>
      <c r="K37" s="262">
        <f>IF($B37=0,$B$8*J37/(1+J18/100),IF($B37=K$29,$B$7*J38/(1+J19/100),IF(AND(0&lt;$B37,$B37&lt;K$29),$B$7*J38/(1+J19/100)+$B$8*J37/(1+J18/100),"")))</f>
        <v>0.01403169489774198</v>
      </c>
      <c r="L37" s="262">
        <f>IF($B37=0,$B$8*K37/(1+K18/100),IF($B37=L$29,$B$7*K38/(1+K19/100),IF(AND(0&lt;$B37,$B37&lt;L$29),$B$7*K38/(1+K19/100)+$B$8*K37/(1+K18/100),"")))</f>
        <v>0.02789896688575161</v>
      </c>
      <c r="M37" s="262">
        <f>IF($B37=0,$B$8*L37/(1+L18/100),IF($B37=M$29,$B$7*L38/(1+L19/100),IF(AND(0&lt;$B37,$B37&lt;M$29),$B$7*L38/(1+L19/100)+$B$8*L37/(1+L18/100),"")))</f>
        <v>0.04025628890988202</v>
      </c>
      <c r="N37" s="262">
        <f>IF($B37=0,$B$8*M37/(1+M18/100),IF($B37=N$29,$B$7*M38/(1+M19/100),IF(AND(0&lt;$B37,$B37&lt;N$29),$B$7*M38/(1+M19/100)+$B$8*M37/(1+M18/100),"")))</f>
        <v>0.04820829331379249</v>
      </c>
      <c r="O37" s="262">
        <f>IF($B37=0,$B$8*N37/(1+N18/100),IF($B37=O$29,$B$7*N38/(1+N19/100),IF(AND(0&lt;$B37,$B37&lt;O$29),$B$7*N38/(1+N19/100)+$B$8*N37/(1+N18/100),"")))</f>
        <v>0.04989275041231918</v>
      </c>
      <c r="P37" s="262">
        <f>IF($B37=0,$B$8*O37/(1+O18/100),IF($B37=P$29,$B$7*O38/(1+O19/100),IF(AND(0&lt;$B37,$B37&lt;P$29),$B$7*O38/(1+O19/100)+$B$8*O37/(1+O18/100),"")))</f>
        <v>0.04681887020074067</v>
      </c>
      <c r="Q37" s="262">
        <f>IF($B37=0,$B$8*P37/(1+P18/100),IF($B37=Q$29,$B$7*P38/(1+P19/100),IF(AND(0&lt;$B37,$B37&lt;Q$29),$B$7*P38/(1+P19/100)+$B$8*P37/(1+P18/100),"")))</f>
        <v>0.04118366231579301</v>
      </c>
      <c r="R37" s="147"/>
      <c r="S37" s="148"/>
    </row>
    <row r="38" ht="13.55" customHeight="1">
      <c r="A38" s="191"/>
      <c r="B38" s="173">
        <v>6</v>
      </c>
      <c r="C38" s="262"/>
      <c r="D38" t="s" s="176">
        <f>IF($B38=0,$B$8*C38/(1+C19/100),IF($B38=D$29,$B$7*C39/(1+C20/100),IF(AND(0&lt;$B38,$B38&lt;D$29),$B$7*C39/(1+C20/100)+$B$8*C38/(1+C19/100),"")))</f>
      </c>
      <c r="E38" t="s" s="176">
        <f>IF($B38=0,$B$8*D38/(1+D19/100),IF($B38=E$29,$B$7*D39/(1+D20/100),IF(AND(0&lt;$B38,$B38&lt;E$29),$B$7*D39/(1+D20/100)+$B$8*D38/(1+D19/100),"")))</f>
      </c>
      <c r="F38" t="s" s="176">
        <f>IF($B38=0,$B$8*E38/(1+E19/100),IF($B38=F$29,$B$7*E39/(1+E20/100),IF(AND(0&lt;$B38,$B38&lt;F$29),$B$7*E39/(1+E20/100)+$B$8*E38/(1+E19/100),"")))</f>
      </c>
      <c r="G38" t="s" s="176">
        <f>IF($B38=0,$B$8*F38/(1+F19/100),IF($B38=G$29,$B$7*F39/(1+F20/100),IF(AND(0&lt;$B38,$B38&lt;G$29),$B$7*F39/(1+F20/100)+$B$8*F38/(1+F19/100),"")))</f>
      </c>
      <c r="H38" t="s" s="176">
        <f>IF($B38=0,$B$8*G38/(1+G19/100),IF($B38=H$29,$B$7*G39/(1+G20/100),IF(AND(0&lt;$B38,$B38&lt;H$29),$B$7*G39/(1+G20/100)+$B$8*G38/(1+G19/100),"")))</f>
      </c>
      <c r="I38" s="262">
        <f>IF($B38=0,$B$8*H38/(1+H19/100),IF($B38=I$29,$B$7*H39/(1+H20/100),IF(AND(0&lt;$B38,$B38&lt;I$29),$B$7*H39/(1+H20/100)+$B$8*H38/(1+H19/100),"")))</f>
        <v>0.00896204536764076</v>
      </c>
      <c r="J38" s="262">
        <f>IF($B38=0,$B$8*I38/(1+I19/100),IF($B38=J$29,$B$7*I39/(1+I20/100),IF(AND(0&lt;$B38,$B38&lt;J$29),$B$7*I39/(1+I20/100)+$B$8*I38/(1+I19/100),"")))</f>
        <v>0.02774245268445789</v>
      </c>
      <c r="K38" s="262">
        <f>IF($B38=0,$B$8*J38/(1+J19/100),IF($B38=K$29,$B$7*J39/(1+J20/100),IF(AND(0&lt;$B38,$B38&lt;K$29),$B$7*J39/(1+J20/100)+$B$8*J38/(1+J19/100),"")))</f>
        <v>0.04920229197646165</v>
      </c>
      <c r="L38" s="262">
        <f>IF($B38=0,$B$8*K38/(1+K19/100),IF($B38=L$29,$B$7*K39/(1+K20/100),IF(AND(0&lt;$B38,$B38&lt;L$29),$B$7*K39/(1+K20/100)+$B$8*K38/(1+K19/100),"")))</f>
        <v>0.06523902650903754</v>
      </c>
      <c r="M38" s="262">
        <f>IF($B38=0,$B$8*L38/(1+L19/100),IF($B38=M$29,$B$7*L39/(1+L20/100),IF(AND(0&lt;$B38,$B38&lt;M$29),$B$7*L39/(1+L20/100)+$B$8*L38/(1+L19/100),"")))</f>
        <v>0.07062898309231783</v>
      </c>
      <c r="N38" s="262">
        <f>IF($B38=0,$B$8*M38/(1+M19/100),IF($B38=N$29,$B$7*M39/(1+M20/100),IF(AND(0&lt;$B38,$B38&lt;N$29),$B$7*M39/(1+M20/100)+$B$8*M38/(1+M19/100),"")))</f>
        <v>0.06768856792939595</v>
      </c>
      <c r="O38" s="262">
        <f>IF($B38=0,$B$8*N38/(1+N19/100),IF($B38=O$29,$B$7*N39/(1+N20/100),IF(AND(0&lt;$B38,$B38&lt;O$29),$B$7*N39/(1+N20/100)+$B$8*N38/(1+N19/100),"")))</f>
        <v>0.05840078407416101</v>
      </c>
      <c r="P38" s="262">
        <f>IF($B38=0,$B$8*O38/(1+O19/100),IF($B38=P$29,$B$7*O39/(1+O20/100),IF(AND(0&lt;$B38,$B38&lt;P$29),$B$7*O39/(1+O20/100)+$B$8*O38/(1+O19/100),"")))</f>
        <v>0.04699090935035329</v>
      </c>
      <c r="Q38" s="262">
        <f>IF($B38=0,$B$8*P38/(1+P19/100),IF($B38=Q$29,$B$7*P39/(1+P20/100),IF(AND(0&lt;$B38,$B38&lt;Q$29),$B$7*P39/(1+P20/100)+$B$8*P38/(1+P19/100),"")))</f>
        <v>0.036178921005566</v>
      </c>
      <c r="R38" s="147"/>
      <c r="S38" s="148"/>
    </row>
    <row r="39" ht="13.55" customHeight="1">
      <c r="A39" s="191"/>
      <c r="B39" s="173">
        <v>5</v>
      </c>
      <c r="C39" s="262"/>
      <c r="D39" t="s" s="176">
        <f>IF($B39=0,$B$8*C39/(1+C20/100),IF($B39=D$29,$B$7*C40/(1+C21/100),IF(AND(0&lt;$B39,$B39&lt;D$29),$B$7*C40/(1+C21/100)+$B$8*C39/(1+C20/100),"")))</f>
      </c>
      <c r="E39" t="s" s="176">
        <f>IF($B39=0,$B$8*D39/(1+D20/100),IF($B39=E$29,$B$7*D40/(1+D21/100),IF(AND(0&lt;$B39,$B39&lt;E$29),$B$7*D40/(1+D21/100)+$B$8*D39/(1+D20/100),"")))</f>
      </c>
      <c r="F39" t="s" s="176">
        <f>IF($B39=0,$B$8*E39/(1+E20/100),IF($B39=F$29,$B$7*E40/(1+E21/100),IF(AND(0&lt;$B39,$B39&lt;F$29),$B$7*E40/(1+E21/100)+$B$8*E39/(1+E20/100),"")))</f>
      </c>
      <c r="G39" t="s" s="176">
        <f>IF($B39=0,$B$8*F39/(1+F20/100),IF($B39=G$29,$B$7*F40/(1+F21/100),IF(AND(0&lt;$B39,$B39&lt;G$29),$B$7*F40/(1+F21/100)+$B$8*F39/(1+F20/100),"")))</f>
      </c>
      <c r="H39" s="262">
        <f>IF($B39=0,$B$8*G39/(1+G20/100),IF($B39=H$29,$B$7*G40/(1+G21/100),IF(AND(0&lt;$B39,$B39&lt;H$29),$B$7*G40/(1+G21/100)+$B$8*G39/(1+G20/100),"")))</f>
        <v>0.02007783355922371</v>
      </c>
      <c r="I39" s="262">
        <f>IF($B39=0,$B$8*H39/(1+H20/100),IF($B39=I$29,$B$7*H40/(1+H21/100),IF(AND(0&lt;$B39,$B39&lt;I$29),$B$7*H40/(1+H21/100)+$B$8*H39/(1+H20/100),"")))</f>
        <v>0.05383849258444909</v>
      </c>
      <c r="J39" s="262">
        <f>IF($B39=0,$B$8*I39/(1+I20/100),IF($B39=J$29,$B$7*I40/(1+I21/100),IF(AND(0&lt;$B39,$B39&lt;J$29),$B$7*I40/(1+I21/100)+$B$8*I39/(1+I20/100),"")))</f>
        <v>0.08335653943596688</v>
      </c>
      <c r="K39" s="262">
        <f>IF($B39=0,$B$8*J39/(1+J20/100),IF($B39=K$29,$B$7*J40/(1+J21/100),IF(AND(0&lt;$B39,$B39&lt;K$29),$B$7*J40/(1+J21/100)+$B$8*J39/(1+J20/100),"")))</f>
        <v>0.09858713924892443</v>
      </c>
      <c r="L39" s="262">
        <f>IF($B39=0,$B$8*K39/(1+K20/100),IF($B39=L$29,$B$7*K40/(1+K21/100),IF(AND(0&lt;$B39,$B39&lt;L$29),$B$7*K40/(1+K21/100)+$B$8*K39/(1+K20/100),"")))</f>
        <v>0.09807056251851309</v>
      </c>
      <c r="M39" s="262">
        <f>IF($B39=0,$B$8*L39/(1+L20/100),IF($B39=M$29,$B$7*L40/(1+L21/100),IF(AND(0&lt;$B39,$B39&lt;M$29),$B$7*L40/(1+L21/100)+$B$8*L39/(1+L20/100),"")))</f>
        <v>0.08497129126153691</v>
      </c>
      <c r="N39" s="262">
        <f>IF($B39=0,$B$8*M39/(1+M20/100),IF($B39=N$29,$B$7*M40/(1+M21/100),IF(AND(0&lt;$B39,$B39&lt;N$29),$B$7*M40/(1+M21/100)+$B$8*M39/(1+M20/100),"")))</f>
        <v>0.06788553502251404</v>
      </c>
      <c r="O39" s="262">
        <f>IF($B39=0,$B$8*N39/(1+N20/100),IF($B39=O$29,$B$7*N40/(1+N21/100),IF(AND(0&lt;$B39,$B39&lt;O$29),$B$7*N40/(1+N21/100)+$B$8*N39/(1+N20/100),"")))</f>
        <v>0.05022294839997327</v>
      </c>
      <c r="P39" s="262">
        <f>IF($B39=0,$B$8*O39/(1+O20/100),IF($B39=P$29,$B$7*O40/(1+O21/100),IF(AND(0&lt;$B39,$B39&lt;P$29),$B$7*O40/(1+O21/100)+$B$8*O39/(1+O20/100),"")))</f>
        <v>0.03537231100042081</v>
      </c>
      <c r="Q39" s="262">
        <f>IF($B39=0,$B$8*P39/(1+P20/100),IF($B39=Q$29,$B$7*P40/(1+P21/100),IF(AND(0&lt;$B39,$B39&lt;Q$29),$B$7*P40/(1+P21/100)+$B$8*P39/(1+P20/100),"")))</f>
        <v>0.02421486070545335</v>
      </c>
      <c r="R39" s="147"/>
      <c r="S39" s="148"/>
    </row>
    <row r="40" ht="13.55" customHeight="1">
      <c r="A40" s="191"/>
      <c r="B40" s="173">
        <v>4</v>
      </c>
      <c r="C40" s="262"/>
      <c r="D40" t="s" s="176">
        <f>IF($B40=0,$B$8*C40/(1+C21/100),IF($B40=D$29,$B$7*C41/(1+C22/100),IF(AND(0&lt;$B40,$B40&lt;D$29),$B$7*C41/(1+C22/100)+$B$8*C40/(1+C21/100),"")))</f>
      </c>
      <c r="E40" t="s" s="176">
        <f>IF($B40=0,$B$8*D40/(1+D21/100),IF($B40=E$29,$B$7*D41/(1+D22/100),IF(AND(0&lt;$B40,$B40&lt;E$29),$B$7*D41/(1+D22/100)+$B$8*D40/(1+D21/100),"")))</f>
      </c>
      <c r="F40" t="s" s="176">
        <f>IF($B40=0,$B$8*E40/(1+E21/100),IF($B40=F$29,$B$7*E41/(1+E22/100),IF(AND(0&lt;$B40,$B40&lt;F$29),$B$7*E41/(1+E22/100)+$B$8*E40/(1+E21/100),"")))</f>
      </c>
      <c r="G40" s="262">
        <f>IF($B40=0,$B$8*F40/(1+F21/100),IF($B40=G$29,$B$7*F41/(1+F22/100),IF(AND(0&lt;$B40,$B40&lt;G$29),$B$7*F41/(1+F22/100)+$B$8*F40/(1+F21/100),"")))</f>
        <v>0.04512504970838715</v>
      </c>
      <c r="H40" s="262">
        <f>IF($B40=0,$B$8*G40/(1+G21/100),IF($B40=H$29,$B$7*G41/(1+G22/100),IF(AND(0&lt;$B40,$B40&lt;H$29),$B$7*G41/(1+G22/100)+$B$8*G40/(1+G21/100),"")))</f>
        <v>0.1004837339601246</v>
      </c>
      <c r="I40" s="262">
        <f>IF($B40=0,$B$8*H40/(1+H21/100),IF($B40=I$29,$B$7*H41/(1+H22/100),IF(AND(0&lt;$B40,$B40&lt;I$29),$B$7*H41/(1+H22/100)+$B$8*H40/(1+H21/100),"")))</f>
        <v>0.1347615526336132</v>
      </c>
      <c r="J40" s="262">
        <f>IF($B40=0,$B$8*I40/(1+I21/100),IF($B40=J$29,$B$7*I41/(1+I22/100),IF(AND(0&lt;$B40,$B40&lt;J$29),$B$7*I41/(1+I22/100)+$B$8*I40/(1+I21/100),"")))</f>
        <v>0.1391426188414078</v>
      </c>
      <c r="K40" s="262">
        <f>IF($B40=0,$B$8*J40/(1+J21/100),IF($B40=K$29,$B$7*J41/(1+J22/100),IF(AND(0&lt;$B40,$B40&lt;K$29),$B$7*J41/(1+J22/100)+$B$8*J40/(1+J21/100),"")))</f>
        <v>0.123461911831781</v>
      </c>
      <c r="L40" s="262">
        <f>IF($B40=0,$B$8*K40/(1+K21/100),IF($B40=L$29,$B$7*K41/(1+K22/100),IF(AND(0&lt;$B40,$B40&lt;L$29),$B$7*K41/(1+K22/100)+$B$8*K40/(1+K21/100),"")))</f>
        <v>0.09828245125875223</v>
      </c>
      <c r="M40" s="262">
        <f>IF($B40=0,$B$8*L40/(1+L21/100),IF($B40=M$29,$B$7*L41/(1+L22/100),IF(AND(0&lt;$B40,$B40&lt;M$29),$B$7*L41/(1+L22/100)+$B$8*L40/(1+L21/100),"")))</f>
        <v>0.07098978323647454</v>
      </c>
      <c r="N40" s="262">
        <f>IF($B40=0,$B$8*M40/(1+M21/100),IF($B40=N$29,$B$7*M41/(1+M22/100),IF(AND(0&lt;$B40,$B40&lt;N$29),$B$7*M41/(1+M22/100)+$B$8*M40/(1+M21/100),"")))</f>
        <v>0.04863036453154229</v>
      </c>
      <c r="O40" s="262">
        <f>IF($B40=0,$B$8*N40/(1+N21/100),IF($B40=O$29,$B$7*N41/(1+N22/100),IF(AND(0&lt;$B40,$B40&lt;O$29),$B$7*N41/(1+N22/100)+$B$8*N40/(1+N21/100),"")))</f>
        <v>0.03149259334718121</v>
      </c>
      <c r="P40" s="262">
        <f>IF($B40=0,$B$8*O40/(1+O21/100),IF($B40=P$29,$B$7*O41/(1+O22/100),IF(AND(0&lt;$B40,$B40&lt;P$29),$B$7*O41/(1+O22/100)+$B$8*O40/(1+O21/100),"")))</f>
        <v>0.01972307686571299</v>
      </c>
      <c r="Q40" s="262">
        <f>IF($B40=0,$B$8*P40/(1+P21/100),IF($B40=Q$29,$B$7*P41/(1+P22/100),IF(AND(0&lt;$B40,$B40&lt;Q$29),$B$7*P41/(1+P22/100)+$B$8*P40/(1+P21/100),"")))</f>
        <v>0.01215527108558847</v>
      </c>
      <c r="R40" s="147"/>
      <c r="S40" s="148"/>
    </row>
    <row r="41" ht="13.55" customHeight="1">
      <c r="A41" s="191"/>
      <c r="B41" s="173">
        <v>3</v>
      </c>
      <c r="C41" s="262"/>
      <c r="D41" t="s" s="176">
        <f>IF($B41=0,$B$8*C41/(1+C22/100),IF($B41=D$29,$B$7*C42/(1+C23/100),IF(AND(0&lt;$B41,$B41&lt;D$29),$B$7*C42/(1+C23/100)+$B$8*C41/(1+C22/100),"")))</f>
      </c>
      <c r="E41" t="s" s="176">
        <f>IF($B41=0,$B$8*D41/(1+D22/100),IF($B41=E$29,$B$7*D42/(1+D23/100),IF(AND(0&lt;$B41,$B41&lt;E$29),$B$7*D42/(1+D23/100)+$B$8*D41/(1+D22/100),"")))</f>
      </c>
      <c r="F41" s="262">
        <f>IF($B41=0,$B$8*E41/(1+E22/100),IF($B41=F$29,$B$7*E42/(1+E23/100),IF(AND(0&lt;$B41,$B41&lt;F$29),$B$7*E42/(1+E23/100)+$B$8*E41/(1+E22/100),"")))</f>
        <v>0.09889453466087569</v>
      </c>
      <c r="G41" s="262">
        <f>IF($B41=0,$B$8*F41/(1+F22/100),IF($B41=G$29,$B$7*F42/(1+F23/100),IF(AND(0&lt;$B41,$B41&lt;G$29),$B$7*F42/(1+F23/100)+$B$8*F41/(1+F22/100),"")))</f>
        <v>0.1806134805140137</v>
      </c>
      <c r="H41" s="262">
        <f>IF($B41=0,$B$8*G41/(1+G22/100),IF($B41=H$29,$B$7*G42/(1+G23/100),IF(AND(0&lt;$B41,$B41&lt;H$29),$B$7*G42/(1+G23/100)+$B$8*G41/(1+G22/100),"")))</f>
        <v>0.2011563058806959</v>
      </c>
      <c r="I41" s="262">
        <f>IF($B41=0,$B$8*H41/(1+H22/100),IF($B41=I$29,$B$7*H42/(1+H23/100),IF(AND(0&lt;$B41,$B41&lt;I$29),$B$7*H42/(1+H23/100)+$B$8*H41/(1+H22/100),"")))</f>
        <v>0.1799021918425036</v>
      </c>
      <c r="J41" s="262">
        <f>IF($B41=0,$B$8*I41/(1+I22/100),IF($B41=J$29,$B$7*I42/(1+I23/100),IF(AND(0&lt;$B41,$B41&lt;J$29),$B$7*I42/(1+I23/100)+$B$8*I41/(1+I22/100),"")))</f>
        <v>0.1393574222378619</v>
      </c>
      <c r="K41" s="262">
        <f>IF($B41=0,$B$8*J41/(1+J22/100),IF($B41=K$29,$B$7*J42/(1+J23/100),IF(AND(0&lt;$B41,$B41&lt;K$29),$B$7*J42/(1+J23/100)+$B$8*J41/(1+J22/100),"")))</f>
        <v>0.09895175390033448</v>
      </c>
      <c r="L41" s="262">
        <f>IF($B41=0,$B$8*K41/(1+K22/100),IF($B41=L$29,$B$7*K42/(1+K23/100),IF(AND(0&lt;$B41,$B41&lt;L$29),$B$7*K42/(1+K23/100)+$B$8*K41/(1+K22/100),"")))</f>
        <v>0.06566280325592798</v>
      </c>
      <c r="M41" s="262">
        <f>IF($B41=0,$B$8*L41/(1+L22/100),IF($B41=M$29,$B$7*L42/(1+L23/100),IF(AND(0&lt;$B41,$B41&lt;M$29),$B$7*L42/(1+L23/100)+$B$8*L41/(1+L22/100),"")))</f>
        <v>0.04066863052583053</v>
      </c>
      <c r="N41" s="262">
        <f>IF($B41=0,$B$8*M41/(1+M22/100),IF($B41=N$29,$B$7*M42/(1+M23/100),IF(AND(0&lt;$B41,$B41&lt;N$29),$B$7*M42/(1+M23/100)+$B$8*M41/(1+M22/100),"")))</f>
        <v>0.02438553297308109</v>
      </c>
      <c r="O41" s="262">
        <f>IF($B41=0,$B$8*N41/(1+N22/100),IF($B41=O$29,$B$7*N42/(1+N23/100),IF(AND(0&lt;$B41,$B41&lt;O$29),$B$7*N42/(1+N23/100)+$B$8*N41/(1+N22/100),"")))</f>
        <v>0.01404261563767419</v>
      </c>
      <c r="P41" s="262">
        <f>IF($B41=0,$B$8*O41/(1+O22/100),IF($B41=P$29,$B$7*O42/(1+O23/100),IF(AND(0&lt;$B41,$B41&lt;P$29),$B$7*O42/(1+O23/100)+$B$8*O41/(1+O22/100),"")))</f>
        <v>0.007917969518304278</v>
      </c>
      <c r="Q41" s="262">
        <f>IF($B41=0,$B$8*P41/(1+P22/100),IF($B41=Q$29,$B$7*P42/(1+P23/100),IF(AND(0&lt;$B41,$B41&lt;Q$29),$B$7*P42/(1+P23/100)+$B$8*P41/(1+P22/100),"")))</f>
        <v>0.004437513475651709</v>
      </c>
      <c r="R41" s="147"/>
      <c r="S41" s="148"/>
    </row>
    <row r="42" ht="13.55" customHeight="1">
      <c r="A42" s="191"/>
      <c r="B42" s="173">
        <v>2</v>
      </c>
      <c r="C42" s="262"/>
      <c r="D42" t="s" s="176">
        <f>IF($B42=0,$B$8*C42/(1+C23/100),IF($B42=D$29,$B$7*C43/(1+C24/100),IF(AND(0&lt;$B42,$B42&lt;D$29),$B$7*C43/(1+C24/100)+$B$8*C42/(1+C23/100),"")))</f>
      </c>
      <c r="E42" s="262">
        <f>IF($B42=0,$B$8*D42/(1+D23/100),IF($B42=E$29,$B$7*D43/(1+D24/100),IF(AND(0&lt;$B42,$B42&lt;E$29),$B$7*D43/(1+D24/100)+$B$8*D42/(1+D23/100),"")))</f>
        <v>0.2158112953598416</v>
      </c>
      <c r="F42" s="262">
        <f>IF($B42=0,$B$8*E42/(1+E23/100),IF($B42=F$29,$B$7*E43/(1+E24/100),IF(AND(0&lt;$B42,$B42&lt;F$29),$B$7*E43/(1+E24/100)+$B$8*E42/(1+E23/100),"")))</f>
        <v>0.2968024171511408</v>
      </c>
      <c r="G42" s="262">
        <f>IF($B42=0,$B$8*F42/(1+F23/100),IF($B42=G$29,$B$7*F43/(1+F24/100),IF(AND(0&lt;$B42,$B42&lt;G$29),$B$7*F43/(1+F24/100)+$B$8*F42/(1+F23/100),"")))</f>
        <v>0.27108987565267</v>
      </c>
      <c r="H42" s="262">
        <f>IF($B42=0,$B$8*G42/(1+G23/100),IF($B42=H$29,$B$7*G43/(1+G24/100),IF(AND(0&lt;$B42,$B42&lt;H$29),$B$7*G43/(1+G24/100)+$B$8*G42/(1+G23/100),"")))</f>
        <v>0.2013448495348887</v>
      </c>
      <c r="I42" s="262">
        <f>IF($B42=0,$B$8*H42/(1+H23/100),IF($B42=I$29,$B$7*H43/(1+H24/100),IF(AND(0&lt;$B42,$B42&lt;I$29),$B$7*H43/(1+H24/100)+$B$8*H42/(1+H23/100),"")))</f>
        <v>0.1350915050581945</v>
      </c>
      <c r="J42" s="262">
        <f>IF($B42=0,$B$8*I42/(1+I23/100),IF($B42=J$29,$B$7*I43/(1+I24/100),IF(AND(0&lt;$B42,$B42&lt;J$29),$B$7*I43/(1+I24/100)+$B$8*I42/(1+I23/100),"")))</f>
        <v>0.08374318523510403</v>
      </c>
      <c r="K42" s="262">
        <f>IF($B42=0,$B$8*J42/(1+J23/100),IF($B42=K$29,$B$7*J43/(1+J24/100),IF(AND(0&lt;$B42,$B42&lt;K$29),$B$7*J43/(1+J24/100)+$B$8*J42/(1+J23/100),"")))</f>
        <v>0.04956690592811935</v>
      </c>
      <c r="L42" s="262">
        <f>IF($B42=0,$B$8*K42/(1+K23/100),IF($B42=L$29,$B$7*K43/(1+K24/100),IF(AND(0&lt;$B42,$B42&lt;L$29),$B$7*K43/(1+K24/100)+$B$8*K42/(1+K23/100),"")))</f>
        <v>0.02820166351411869</v>
      </c>
      <c r="M42" s="262">
        <f>IF($B42=0,$B$8*L42/(1+L23/100),IF($B42=M$29,$B$7*L43/(1+L24/100),IF(AND(0&lt;$B42,$B42&lt;M$29),$B$7*L43/(1+L24/100)+$B$8*L42/(1+L23/100),"")))</f>
        <v>0.01528936472424148</v>
      </c>
      <c r="N42" s="262">
        <f>IF($B42=0,$B$8*M42/(1+M23/100),IF($B42=N$29,$B$7*M43/(1+M24/100),IF(AND(0&lt;$B42,$B42&lt;N$29),$B$7*M43/(1+M24/100)+$B$8*M42/(1+M23/100),"")))</f>
        <v>0.008151961833218799</v>
      </c>
      <c r="O42" s="262">
        <f>IF($B42=0,$B$8*N42/(1+N23/100),IF($B42=O$29,$B$7*N43/(1+N24/100),IF(AND(0&lt;$B42,$B42&lt;O$29),$B$7*N43/(1+N24/100)+$B$8*N42/(1+N23/100),"")))</f>
        <v>0.004226562310981293</v>
      </c>
      <c r="P42" s="262">
        <f>IF($B42=0,$B$8*O42/(1+O23/100),IF($B42=P$29,$B$7*O43/(1+O24/100),IF(AND(0&lt;$B42,$B42&lt;P$29),$B$7*O43/(1+O24/100)+$B$8*O42/(1+O23/100),"")))</f>
        <v>0.00216728988909023</v>
      </c>
      <c r="Q42" s="262">
        <f>IF($B42=0,$B$8*P42/(1+P23/100),IF($B42=Q$29,$B$7*P43/(1+P24/100),IF(AND(0&lt;$B42,$B42&lt;Q$29),$B$7*P43/(1+P24/100)+$B$8*P42/(1+P23/100),"")))</f>
        <v>0.00111373661767628</v>
      </c>
      <c r="R42" s="147"/>
      <c r="S42" s="148"/>
    </row>
    <row r="43" ht="13.55" customHeight="1">
      <c r="A43" s="191"/>
      <c r="B43" s="173">
        <v>1</v>
      </c>
      <c r="C43" s="262"/>
      <c r="D43" s="262">
        <f>IF($B43=0,$B$8*C43/(1+C24/100),IF($B43=D$29,$B$7*C44/(1+C25/100),IF(AND(0&lt;$B43,$B43&lt;D$29),$B$7*C44/(1+C25/100)+$B$8*C43/(1+C24/100),"")))</f>
        <v>0.4659832400874783</v>
      </c>
      <c r="E43" s="262">
        <f>IF($B43=0,$B$8*D43/(1+D24/100),IF($B43=E$29,$B$7*D44/(1+D25/100),IF(AND(0&lt;$B43,$B43&lt;E$29),$B$7*D44/(1+D25/100)+$B$8*D43/(1+D24/100),"")))</f>
        <v>0.4317019887461565</v>
      </c>
      <c r="F43" s="262">
        <f>IF($B43=0,$B$8*E43/(1+E24/100),IF($B43=F$29,$B$7*E44/(1+E25/100),IF(AND(0&lt;$B43,$B43&lt;F$29),$B$7*E44/(1+E25/100)+$B$8*E43/(1+E24/100),"")))</f>
        <v>0.2969210739933464</v>
      </c>
      <c r="G43" s="262">
        <f>IF($B43=0,$B$8*F43/(1+F24/100),IF($B43=G$29,$B$7*F44/(1+F25/100),IF(AND(0&lt;$B43,$B43&lt;G$29),$B$7*F44/(1+F25/100)+$B$8*F43/(1+F24/100),"")))</f>
        <v>0.1808395087257763</v>
      </c>
      <c r="H43" s="262">
        <f>IF($B43=0,$B$8*G43/(1+G24/100),IF($B43=H$29,$B$7*G44/(1+G25/100),IF(AND(0&lt;$B43,$B43&lt;H$29),$B$7*G44/(1+G25/100)+$B$8*G43/(1+G24/100),"")))</f>
        <v>0.1007665494728202</v>
      </c>
      <c r="I43" s="262">
        <f>IF($B43=0,$B$8*H43/(1+H24/100),IF($B43=I$29,$B$7*H44/(1+H25/100),IF(AND(0&lt;$B43,$B43&lt;I$29),$B$7*H44/(1+H25/100)+$B$8*H43/(1+H24/100),"")))</f>
        <v>0.05410245440692757</v>
      </c>
      <c r="J43" s="262">
        <f>IF($B43=0,$B$8*I43/(1+I24/100),IF($B43=J$29,$B$7*I44/(1+I25/100),IF(AND(0&lt;$B43,$B43&lt;J$29),$B$7*I44/(1+I25/100)+$B$8*I43/(1+I24/100),"")))</f>
        <v>0.02795725555677599</v>
      </c>
      <c r="K43" s="262">
        <f>IF($B43=0,$B$8*J43/(1+J24/100),IF($B43=K$29,$B$7*J44/(1+J25/100),IF(AND(0&lt;$B43,$B43&lt;K$29),$B$7*J44/(1+J25/100)+$B$8*J43/(1+J24/100),"")))</f>
        <v>0.01418795752005575</v>
      </c>
      <c r="L43" s="262">
        <f>IF($B43=0,$B$8*K43/(1+K24/100),IF($B43=L$29,$B$7*K44/(1+K25/100),IF(AND(0&lt;$B43,$B43&lt;L$29),$B$7*K44/(1+K25/100)+$B$8*K43/(1+K24/100),"")))</f>
        <v>0.007065521601190594</v>
      </c>
      <c r="M43" s="262">
        <f>IF($B43=0,$B$8*L43/(1+L24/100),IF($B43=M$29,$B$7*L44/(1+L25/100),IF(AND(0&lt;$B43,$B43&lt;M$29),$B$7*L44/(1+L25/100)+$B$8*L43/(1+L24/100),"")))</f>
        <v>0.003406217995123941</v>
      </c>
      <c r="N43" s="262">
        <f>IF($B43=0,$B$8*M43/(1+M24/100),IF($B43=N$29,$B$7*M44/(1+M25/100),IF(AND(0&lt;$B43,$B43&lt;N$29),$B$7*M44/(1+M25/100)+$B$8*M43/(1+M24/100),"")))</f>
        <v>0.001635082619222882</v>
      </c>
      <c r="O43" s="262">
        <f>IF($B43=0,$B$8*N43/(1+N24/100),IF($B43=O$29,$B$7*N44/(1+N25/100),IF(AND(0&lt;$B43,$B43&lt;O$29),$B$7*N44/(1+N25/100)+$B$8*N43/(1+N24/100),"")))</f>
        <v>0.0007709718511876385</v>
      </c>
      <c r="P43" s="262">
        <f>IF($B43=0,$B$8*O43/(1+O24/100),IF($B43=P$29,$B$7*O44/(1+O25/100),IF(AND(0&lt;$B43,$B43&lt;P$29),$B$7*O44/(1+O25/100)+$B$8*O43/(1+O24/100),"")))</f>
        <v>0.0003625232133311443</v>
      </c>
      <c r="Q43" s="262">
        <f>IF($B43=0,$B$8*P43/(1+P24/100),IF($B43=Q$29,$B$7*P44/(1+P25/100),IF(AND(0&lt;$B43,$B43&lt;Q$29),$B$7*P44/(1+P25/100)+$B$8*P43/(1+P24/100),"")))</f>
        <v>0.0001720152841850293</v>
      </c>
      <c r="R43" s="147"/>
      <c r="S43" s="148"/>
    </row>
    <row r="44" ht="13.55" customHeight="1">
      <c r="A44" s="191"/>
      <c r="B44" s="173">
        <v>0</v>
      </c>
      <c r="C44" s="262">
        <v>1</v>
      </c>
      <c r="D44" s="263">
        <f>IF($B44=0,$B$8*C44/(1+C25/100),IF($B44=D$29,$B$7*C45/(1+C26/100),IF(AND(0&lt;$B44,$B44&lt;D$29),$B$7*C45/(1+C26/100)+$B$8*C44/(1+C25/100),"")))</f>
        <v>0.4659832400874783</v>
      </c>
      <c r="E44" s="262">
        <f>IF($B44=0,$B$8*D44/(1+D25/100),IF($B44=E$29,$B$7*D45/(1+D26/100),IF(AND(0&lt;$B44,$B44&lt;E$29),$B$7*D45/(1+D26/100)+$B$8*D44/(1+D25/100),"")))</f>
        <v>0.2158906933863149</v>
      </c>
      <c r="F44" s="262">
        <f>IF($B44=0,$B$8*E44/(1+E25/100),IF($B44=F$29,$B$7*E45/(1+E26/100),IF(AND(0&lt;$B44,$B44&lt;F$29),$B$7*E45/(1+E26/100)+$B$8*E44/(1+E25/100),"")))</f>
        <v>0.09901319150308129</v>
      </c>
      <c r="G44" s="262">
        <f>IF($B44=0,$B$8*F44/(1+F25/100),IF($B44=G$29,$B$7*F45/(1+F26/100),IF(AND(0&lt;$B44,$B44&lt;G$29),$B$7*F45/(1+F26/100)+$B$8*F44/(1+F25/100),"")))</f>
        <v>0.04523806387873288</v>
      </c>
      <c r="H44" s="262">
        <f>IF($B44=0,$B$8*G44/(1+G25/100),IF($B44=H$29,$B$7*G45/(1+G26/100),IF(AND(0&lt;$B44,$B44&lt;H$29),$B$7*G45/(1+G26/100)+$B$8*G44/(1+G25/100),"")))</f>
        <v>0.02017210541772646</v>
      </c>
      <c r="I44" s="262">
        <f>IF($B44=0,$B$8*H44/(1+H25/100),IF($B44=I$29,$B$7*H45/(1+H26/100),IF(AND(0&lt;$B44,$B44&lt;I$29),$B$7*H45/(1+H26/100)+$B$8*H44/(1+H25/100),"")))</f>
        <v>0.009028035774431786</v>
      </c>
      <c r="J44" s="262">
        <f>IF($B44=0,$B$8*I44/(1+I25/100),IF($B44=J$29,$B$7*I45/(1+I26/100),IF(AND(0&lt;$B44,$B44&lt;J$29),$B$7*I45/(1+I26/100)+$B$8*I44/(1+I25/100),"")))</f>
        <v>0.004000009397119415</v>
      </c>
      <c r="K44" s="262">
        <f>IF($B44=0,$B$8*J44/(1+J25/100),IF($B44=K$29,$B$7*J45/(1+J26/100),IF(AND(0&lt;$B44,$B44&lt;K$29),$B$7*J45/(1+J26/100)+$B$8*J44/(1+J25/100),"")))</f>
        <v>0.001776739742226823</v>
      </c>
      <c r="L44" s="262">
        <f>IF($B44=0,$B$8*K44/(1+K25/100),IF($B44=L$29,$B$7*K45/(1+K26/100),IF(AND(0&lt;$B44,$B44&lt;L$29),$B$7*K45/(1+K26/100)+$B$8*K44/(1+K25/100),"")))</f>
        <v>0.0007867352710544157</v>
      </c>
      <c r="M44" s="262">
        <f>IF($B44=0,$B$8*L44/(1+L25/100),IF($B44=M$29,$B$7*L45/(1+L26/100),IF(AND(0&lt;$B44,$B44&lt;M$29),$B$7*L45/(1+L26/100)+$B$8*L44/(1+L25/100),"")))</f>
        <v>0.0003414796655287136</v>
      </c>
      <c r="N44" s="262">
        <f>IF($B44=0,$B$8*M44/(1+M25/100),IF($B44=N$29,$B$7*M45/(1+M26/100),IF(AND(0&lt;$B44,$B44&lt;N$29),$B$7*M45/(1+M26/100)+$B$8*M44/(1+M25/100),"")))</f>
        <v>0.0001490702653559277</v>
      </c>
      <c r="O44" s="262">
        <f>IF($B44=0,$B$8*N44/(1+N25/100),IF($B44=O$29,$B$7*N45/(1+N26/100),IF(AND(0&lt;$B44,$B44&lt;O$29),$B$7*N45/(1+N26/100)+$B$8*N44/(1+N25/100),"")))</f>
        <v>6.445656332448745e-05</v>
      </c>
      <c r="P44" s="262">
        <f>IF($B44=0,$B$8*O44/(1+O25/100),IF($B44=P$29,$B$7*O45/(1+O26/100),IF(AND(0&lt;$B44,$B44&lt;P$29),$B$7*O45/(1+O26/100)+$B$8*O44/(1+O25/100),"")))</f>
        <v>2.798710678458585e-05</v>
      </c>
      <c r="Q44" s="262">
        <f>IF($B44=0,$B$8*P44/(1+P25/100),IF($B44=Q$29,$B$7*P45/(1+P26/100),IF(AND(0&lt;$B44,$B44&lt;Q$29),$B$7*P45/(1+P26/100)+$B$8*P44/(1+P25/100),"")))</f>
        <v>1.233479686011956e-05</v>
      </c>
      <c r="R44" s="147"/>
      <c r="S44" s="148"/>
    </row>
    <row r="45" ht="13.55" customHeight="1">
      <c r="A45" s="191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8"/>
    </row>
    <row r="46" ht="13.5" customHeight="1">
      <c r="A46" s="192"/>
      <c r="B46" s="160"/>
      <c r="C46" s="160"/>
      <c r="D46" s="160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47"/>
      <c r="S46" s="148"/>
    </row>
    <row r="47" ht="13.5" customHeight="1">
      <c r="A47" t="s" s="236">
        <v>44</v>
      </c>
      <c r="B47" s="237"/>
      <c r="C47" s="238"/>
      <c r="D47" s="264">
        <f>SUM(D30:D44)</f>
        <v>0.9319664801749566</v>
      </c>
      <c r="E47" s="265">
        <f>SUM(E30:E44)</f>
        <v>0.8634039774923129</v>
      </c>
      <c r="F47" s="265">
        <f>SUM(F30:F44)</f>
        <v>0.7916312173084442</v>
      </c>
      <c r="G47" s="265">
        <f>SUM(G30:G44)</f>
        <v>0.7229059784795799</v>
      </c>
      <c r="H47" s="265">
        <f>SUM(H30:H44)</f>
        <v>0.6440013778254795</v>
      </c>
      <c r="I47" s="265">
        <f>SUM(I30:I44)</f>
        <v>0.5756862776677604</v>
      </c>
      <c r="J47" s="265">
        <f>SUM(J30:J44)</f>
        <v>0.5092565323161783</v>
      </c>
      <c r="K47" s="265">
        <f>SUM(K30:K44)</f>
        <v>0.4515170911341133</v>
      </c>
      <c r="L47" s="265">
        <f>SUM(L30:L44)</f>
        <v>0.3989389097688335</v>
      </c>
      <c r="M47" s="265">
        <f>SUM(M30:M44)</f>
        <v>0.3452798480442601</v>
      </c>
      <c r="N47" s="265">
        <f>SUM(N30:N44)</f>
        <v>0.3004932998036345</v>
      </c>
      <c r="O47" s="265">
        <f>SUM(O30:O44)</f>
        <v>0.2588853960651669</v>
      </c>
      <c r="P47" s="265">
        <f>SUM(P30:P44)</f>
        <v>0.2239198715674715</v>
      </c>
      <c r="Q47" s="266">
        <f>SUM(Q30:Q44)</f>
        <v>0.1966078678480069</v>
      </c>
      <c r="R47" s="146"/>
      <c r="S47" s="148"/>
    </row>
    <row r="48" ht="13.5" customHeight="1">
      <c r="A48" t="s" s="236">
        <v>45</v>
      </c>
      <c r="B48" s="237"/>
      <c r="C48" s="238"/>
      <c r="D48" s="267">
        <f>100*((1/D47)^(1/D29)-1)</f>
        <v>7.299996434664857</v>
      </c>
      <c r="E48" s="268">
        <f>100*((1/E47)^(1/E29)-1)</f>
        <v>7.619997468066764</v>
      </c>
      <c r="F48" s="268">
        <f>100*((1/F47)^(1/F29)-1)</f>
        <v>8.100000517062632</v>
      </c>
      <c r="G48" s="268">
        <f>100*((1/G47)^(1/G29)-1)</f>
        <v>8.449997390077968</v>
      </c>
      <c r="H48" s="268">
        <f>100*((1/H47)^(1/H29)-1)</f>
        <v>9.200000585005096</v>
      </c>
      <c r="I48" s="268">
        <f>100*((1/I47)^(1/I29)-1)</f>
        <v>9.639998370265324</v>
      </c>
      <c r="J48" s="268">
        <f>100*((1/J47)^(1/J29)-1)</f>
        <v>10.11999900304392</v>
      </c>
      <c r="K48" s="268">
        <f>100*((1/K47)^(1/K29)-1)</f>
        <v>10.45000140409054</v>
      </c>
      <c r="L48" s="268">
        <f>100*((1/L47)^(1/L29)-1)</f>
        <v>10.74999970133135</v>
      </c>
      <c r="M48" s="268">
        <f>100*((1/M47)^(1/M29)-1)</f>
        <v>11.2199964331017</v>
      </c>
      <c r="N48" s="268">
        <f>100*((1/N47)^(1/N29)-1)</f>
        <v>11.54999734599238</v>
      </c>
      <c r="O48" s="268">
        <f>100*((1/O47)^(1/O29)-1)</f>
        <v>11.92000064366858</v>
      </c>
      <c r="P48" s="268">
        <f>100*((1/P47)^(1/P29)-1)</f>
        <v>12.20000444513012</v>
      </c>
      <c r="Q48" s="269">
        <f>100*((1/Q47)^(1/Q29)-1)</f>
        <v>12.31999592796143</v>
      </c>
      <c r="R48" s="146"/>
      <c r="S48" s="148"/>
    </row>
    <row r="49" ht="13.5" customHeight="1">
      <c r="A49" s="239"/>
      <c r="B49" s="240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147"/>
      <c r="S49" s="148"/>
    </row>
    <row r="50" ht="13.5" customHeight="1">
      <c r="A50" t="s" s="236">
        <v>46</v>
      </c>
      <c r="B50" s="237"/>
      <c r="C50" s="238"/>
      <c r="D50" s="270">
        <f>(D48-C4)^2</f>
        <v>1.271161467959009e-11</v>
      </c>
      <c r="E50" s="271">
        <f>(E48-D4)^2</f>
        <v>6.410685913611699e-12</v>
      </c>
      <c r="F50" s="271">
        <f>(F48-E4)^2</f>
        <v>2.673537661450047e-13</v>
      </c>
      <c r="G50" s="271">
        <f>(G48-F4)^2</f>
        <v>6.811693009895437e-12</v>
      </c>
      <c r="H50" s="271">
        <f>(H48-G4)^2</f>
        <v>3.422309632928054e-13</v>
      </c>
      <c r="I50" s="271">
        <f>(I48-H4)^2</f>
        <v>2.656035114485134e-12</v>
      </c>
      <c r="J50" s="271">
        <f>(J48-I4)^2</f>
        <v>9.93921419076757e-13</v>
      </c>
      <c r="K50" s="271">
        <f>(K48-J4)^2</f>
        <v>1.971470234080381e-12</v>
      </c>
      <c r="L50" s="271">
        <f>(L48-K4)^2</f>
        <v>8.920296397207348e-14</v>
      </c>
      <c r="M50" s="271">
        <f>(M48-L4)^2</f>
        <v>1.272276349719753e-11</v>
      </c>
      <c r="N50" s="271">
        <f>(N48-M4)^2</f>
        <v>7.043756446463576e-12</v>
      </c>
      <c r="O50" s="271">
        <f>(O48-N4)^2</f>
        <v>4.143092451560208e-13</v>
      </c>
      <c r="P50" s="271">
        <f>(P48-O4)^2</f>
        <v>1.975918178364166e-11</v>
      </c>
      <c r="Q50" s="272">
        <f>(Q48-P4)^2</f>
        <v>1.65814981544647e-11</v>
      </c>
      <c r="R50" s="146"/>
      <c r="S50" s="148"/>
    </row>
    <row r="51" ht="13.5" customHeight="1">
      <c r="A51" t="s" s="236">
        <v>47</v>
      </c>
      <c r="B51" s="237"/>
      <c r="C51" s="238"/>
      <c r="D51" s="273">
        <f>SUM(D50:Q50)</f>
        <v>8.877571719107287e-11</v>
      </c>
      <c r="E51" s="167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47"/>
      <c r="S51" s="148"/>
    </row>
    <row r="52" ht="14.05" customHeight="1">
      <c r="A52" s="155"/>
      <c r="B52" s="156"/>
      <c r="C52" s="156"/>
      <c r="D52" s="156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8"/>
    </row>
    <row r="53" ht="13.55" customHeight="1">
      <c r="A53" s="191"/>
      <c r="B53" s="147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8"/>
    </row>
    <row r="54" ht="13.55" customHeight="1">
      <c r="A54" s="191"/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8"/>
    </row>
    <row r="55" ht="13.5" customHeight="1">
      <c r="A55" s="192"/>
      <c r="B55" s="160"/>
      <c r="C55" s="160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8"/>
    </row>
    <row r="56" ht="13.5" customHeight="1">
      <c r="A56" t="s" s="274">
        <v>48</v>
      </c>
      <c r="B56" s="275"/>
      <c r="C56" s="276"/>
      <c r="D56" s="146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8"/>
    </row>
    <row r="57" ht="14.05" customHeight="1">
      <c r="A57" s="155"/>
      <c r="B57" s="156"/>
      <c r="C57" s="172">
        <v>0</v>
      </c>
      <c r="D57" s="173">
        <v>1</v>
      </c>
      <c r="E57" s="173">
        <v>2</v>
      </c>
      <c r="F57" s="173">
        <v>3</v>
      </c>
      <c r="G57" s="173">
        <v>4</v>
      </c>
      <c r="H57" s="173">
        <v>5</v>
      </c>
      <c r="I57" s="173">
        <v>6</v>
      </c>
      <c r="J57" s="173">
        <v>7</v>
      </c>
      <c r="K57" s="173">
        <v>8</v>
      </c>
      <c r="L57" s="173">
        <v>9</v>
      </c>
      <c r="M57" s="147"/>
      <c r="N57" s="147"/>
      <c r="O57" s="147"/>
      <c r="P57" s="147"/>
      <c r="Q57" s="147"/>
      <c r="R57" s="147"/>
      <c r="S57" s="148"/>
    </row>
    <row r="58" ht="13.55" customHeight="1">
      <c r="A58" s="191"/>
      <c r="B58" s="173">
        <v>9</v>
      </c>
      <c r="C58" t="s" s="277">
        <f>IF($B58&lt;=C$57,($B$7*D57+$B$8*D58)/(1+C16/100),"")</f>
      </c>
      <c r="D58" t="s" s="277">
        <f>IF($B58&lt;=D$57,($B$7*E57+$B$8*E58)/(1+D16/100),"")</f>
      </c>
      <c r="E58" t="s" s="277">
        <f>IF($B58&lt;=E$57,MAX((E16/100-$C$70)/(1+E16/100)+($B$7*F57+$B$8*F58)/(1+E16/100)-$C$73,0),"")</f>
      </c>
      <c r="F58" t="s" s="176">
        <f>IF($B58&lt;=F$57,(F16/100-$C$70)/(1+F16/100)+($B$7*G57+$B$8*G58)/(1+F16/100),"")</f>
      </c>
      <c r="G58" t="s" s="176">
        <f>IF($B58&lt;=G$57,(G16/100-$C$70)/(1+G16/100)+($B$7*H57+$B$8*H58)/(1+G16/100),"")</f>
      </c>
      <c r="H58" t="s" s="176">
        <f>IF($B58&lt;=H$57,(H16/100-$C$70)/(1+H16/100)+($B$7*I57+$B$8*I58)/(1+H16/100),"")</f>
      </c>
      <c r="I58" t="s" s="176">
        <f>IF($B58&lt;=I$57,(I16/100-$C$70)/(1+I16/100)+($B$7*J57+$B$8*J58)/(1+I16/100),"")</f>
      </c>
      <c r="J58" t="s" s="176">
        <f>IF($B58&lt;=J$57,(J16/100-$C$70)/(1+J16/100)+($B$7*K57+$B$8*K58)/(1+J16/100),"")</f>
      </c>
      <c r="K58" t="s" s="176">
        <f>IF($B58&lt;=K$57,(K16/100-$C$70)/(1+K16/100)+($B$7*L57+$B$8*L58)/(1+K16/100),"")</f>
      </c>
      <c r="L58" s="206">
        <f>IF($B58&lt;=L$57,(L16/100-$C$70)/(1+L16/100),"")</f>
        <v>0.03662328259025841</v>
      </c>
      <c r="M58" s="180"/>
      <c r="N58" s="180"/>
      <c r="O58" s="180"/>
      <c r="P58" s="180"/>
      <c r="Q58" s="147"/>
      <c r="R58" s="147"/>
      <c r="S58" s="148"/>
    </row>
    <row r="59" ht="13.55" customHeight="1">
      <c r="A59" s="191"/>
      <c r="B59" s="173">
        <v>8</v>
      </c>
      <c r="C59" t="s" s="277">
        <f>IF($B59&lt;=C$57,($B$7*D58+$B$8*D59)/(1+C17/100),"")</f>
      </c>
      <c r="D59" t="s" s="277">
        <f>IF($B59&lt;=D$57,($B$7*E58+$B$8*E59)/(1+D17/100),"")</f>
      </c>
      <c r="E59" t="s" s="277">
        <f>IF($B59&lt;=E$57,MAX((E17/100-$C$70)/(1+E17/100)+($B$7*F58+$B$8*F59)/(1+E17/100)-$C$73,0),"")</f>
      </c>
      <c r="F59" t="s" s="176">
        <f>IF($B59&lt;=F$57,(F17/100-$C$70)/(1+F17/100)+($B$7*G58+$B$8*G59)/(1+F17/100),"")</f>
      </c>
      <c r="G59" t="s" s="176">
        <f>IF($B59&lt;=G$57,(G17/100-$C$70)/(1+G17/100)+($B$7*H58+$B$8*H59)/(1+G17/100),"")</f>
      </c>
      <c r="H59" t="s" s="176">
        <f>IF($B59&lt;=H$57,(H17/100-$C$70)/(1+H17/100)+($B$7*I58+$B$8*I59)/(1+H17/100),"")</f>
      </c>
      <c r="I59" t="s" s="176">
        <f>IF($B59&lt;=I$57,(I17/100-$C$70)/(1+I17/100)+($B$7*J58+$B$8*J59)/(1+I17/100),"")</f>
      </c>
      <c r="J59" t="s" s="176">
        <f>IF($B59&lt;=J$57,(J17/100-$C$70)/(1+J17/100)+($B$7*K58+$B$8*K59)/(1+J17/100),"")</f>
      </c>
      <c r="K59" s="206">
        <f>IF($B59&lt;=K$57,(K17/100-$C$70)/(1+K17/100)+($B$7*L58+$B$8*L59)/(1+K17/100),"")</f>
        <v>0.04782108447044967</v>
      </c>
      <c r="L59" s="206">
        <f>IF($B59&lt;=L$57,(L17/100-$C$70)/(1+L17/100),"")</f>
        <v>0.03596386498665242</v>
      </c>
      <c r="M59" s="180"/>
      <c r="N59" s="180"/>
      <c r="O59" s="180"/>
      <c r="P59" s="180"/>
      <c r="Q59" s="147"/>
      <c r="R59" s="147"/>
      <c r="S59" s="148"/>
    </row>
    <row r="60" ht="13.55" customHeight="1">
      <c r="A60" s="191"/>
      <c r="B60" s="173">
        <v>7</v>
      </c>
      <c r="C60" t="s" s="277">
        <f>IF($B60&lt;=C$57,($B$7*D59+$B$8*D60)/(1+C18/100),"")</f>
      </c>
      <c r="D60" t="s" s="277">
        <f>IF($B60&lt;=D$57,($B$7*E59+$B$8*E60)/(1+D18/100),"")</f>
      </c>
      <c r="E60" t="s" s="277">
        <f>IF($B60&lt;=E$57,MAX((E18/100-$C$70)/(1+E18/100)+($B$7*F59+$B$8*F60)/(1+E18/100)-$C$73,0),"")</f>
      </c>
      <c r="F60" t="s" s="176">
        <f>IF($B60&lt;=F$57,(F18/100-$C$70)/(1+F18/100)+($B$7*G59+$B$8*G60)/(1+F18/100),"")</f>
      </c>
      <c r="G60" t="s" s="176">
        <f>IF($B60&lt;=G$57,(G18/100-$C$70)/(1+G18/100)+($B$7*H59+$B$8*H60)/(1+G18/100),"")</f>
      </c>
      <c r="H60" t="s" s="176">
        <f>IF($B60&lt;=H$57,(H18/100-$C$70)/(1+H18/100)+($B$7*I59+$B$8*I60)/(1+H18/100),"")</f>
      </c>
      <c r="I60" t="s" s="176">
        <f>IF($B60&lt;=I$57,(I18/100-$C$70)/(1+I18/100)+($B$7*J59+$B$8*J60)/(1+I18/100),"")</f>
      </c>
      <c r="J60" s="206">
        <f>IF($B60&lt;=J$57,(J18/100-$C$70)/(1+J18/100)+($B$7*K59+$B$8*K60)/(1+J18/100),"")</f>
        <v>0.0538741343702341</v>
      </c>
      <c r="K60" s="206">
        <f>IF($B60&lt;=K$57,(K18/100-$C$70)/(1+K18/100)+($B$7*L59+$B$8*L60)/(1+K18/100),"")</f>
        <v>0.04667734091758219</v>
      </c>
      <c r="L60" s="206">
        <f>IF($B60&lt;=L$57,(L18/100-$C$70)/(1+L18/100),"")</f>
        <v>0.03530683964986167</v>
      </c>
      <c r="M60" s="180"/>
      <c r="N60" s="180"/>
      <c r="O60" s="180"/>
      <c r="P60" s="180"/>
      <c r="Q60" s="147"/>
      <c r="R60" s="147"/>
      <c r="S60" s="148"/>
    </row>
    <row r="61" ht="13.55" customHeight="1">
      <c r="A61" s="191"/>
      <c r="B61" s="173">
        <v>6</v>
      </c>
      <c r="C61" t="s" s="277">
        <f>IF($B61&lt;=C$57,($B$7*D60+$B$8*D61)/(1+C19/100),"")</f>
      </c>
      <c r="D61" t="s" s="277">
        <f>IF($B61&lt;=D$57,($B$7*E60+$B$8*E61)/(1+D19/100),"")</f>
      </c>
      <c r="E61" t="s" s="277">
        <f>IF($B61&lt;=E$57,MAX((E19/100-$C$70)/(1+E19/100)+($B$7*F60+$B$8*F61)/(1+E19/100)-$C$73,0),"")</f>
      </c>
      <c r="F61" t="s" s="176">
        <f>IF($B61&lt;=F$57,(F19/100-$C$70)/(1+F19/100)+($B$7*G60+$B$8*G61)/(1+F19/100),"")</f>
      </c>
      <c r="G61" t="s" s="176">
        <f>IF($B61&lt;=G$57,(G19/100-$C$70)/(1+G19/100)+($B$7*H60+$B$8*H61)/(1+G19/100),"")</f>
      </c>
      <c r="H61" t="s" s="176">
        <f>IF($B61&lt;=H$57,(H19/100-$C$70)/(1+H19/100)+($B$7*I60+$B$8*I61)/(1+H19/100),"")</f>
      </c>
      <c r="I61" s="206">
        <f>IF($B61&lt;=I$57,(I19/100-$C$70)/(1+I19/100)+($B$7*J60+$B$8*J61)/(1+I19/100),"")</f>
        <v>0.06094235464378739</v>
      </c>
      <c r="J61" s="206">
        <f>IF($B61&lt;=J$57,(J19/100-$C$70)/(1+J19/100)+($B$7*K60+$B$8*K61)/(1+J19/100),"")</f>
        <v>0.052319405881848</v>
      </c>
      <c r="K61" s="206">
        <f>IF($B61&lt;=K$57,(K19/100-$C$70)/(1+K19/100)+($B$7*L60+$B$8*L61)/(1+K19/100),"")</f>
        <v>0.04553717000250592</v>
      </c>
      <c r="L61" s="206">
        <f>IF($B61&lt;=L$57,(L19/100-$C$70)/(1+L19/100),"")</f>
        <v>0.03465220175346125</v>
      </c>
      <c r="M61" s="180"/>
      <c r="N61" s="180"/>
      <c r="O61" s="180"/>
      <c r="P61" s="180"/>
      <c r="Q61" s="147"/>
      <c r="R61" s="147"/>
      <c r="S61" s="148"/>
    </row>
    <row r="62" ht="13.55" customHeight="1">
      <c r="A62" s="191"/>
      <c r="B62" s="173">
        <v>5</v>
      </c>
      <c r="C62" t="s" s="277">
        <f>IF($B62&lt;=C$57,($B$7*D61+$B$8*D62)/(1+C20/100),"")</f>
      </c>
      <c r="D62" t="s" s="277">
        <f>IF($B62&lt;=D$57,($B$7*E61+$B$8*E62)/(1+D20/100),"")</f>
      </c>
      <c r="E62" t="s" s="277">
        <f>IF($B62&lt;=E$57,MAX((E20/100-$C$70)/(1+E20/100)+($B$7*F61+$B$8*F62)/(1+E20/100)-$C$73,0),"")</f>
      </c>
      <c r="F62" t="s" s="176">
        <f>IF($B62&lt;=F$57,(F20/100-$C$70)/(1+F20/100)+($B$7*G61+$B$8*G62)/(1+F20/100),"")</f>
      </c>
      <c r="G62" t="s" s="176">
        <f>IF($B62&lt;=G$57,(G20/100-$C$70)/(1+G20/100)+($B$7*H61+$B$8*H62)/(1+G20/100),"")</f>
      </c>
      <c r="H62" s="206">
        <f>IF($B62&lt;=H$57,(H20/100-$C$70)/(1+H20/100)+($B$7*I61+$B$8*I62)/(1+H20/100),"")</f>
        <v>0.05681471151514644</v>
      </c>
      <c r="I62" s="206">
        <f>IF($B62&lt;=I$57,(I20/100-$C$70)/(1+I20/100)+($B$7*J61+$B$8*J62)/(1+I20/100),"")</f>
        <v>0.05902245518818479</v>
      </c>
      <c r="J62" s="206">
        <f>IF($B62&lt;=J$57,(J20/100-$C$70)/(1+J20/100)+($B$7*K61+$B$8*K62)/(1+J20/100),"")</f>
        <v>0.05076877567231217</v>
      </c>
      <c r="K62" s="206">
        <f>IF($B62&lt;=K$57,(K20/100-$C$70)/(1+K20/100)+($B$7*L61+$B$8*L62)/(1+K20/100),"")</f>
        <v>0.0444005697936378</v>
      </c>
      <c r="L62" s="206">
        <f>IF($B62&lt;=L$57,(L20/100-$C$70)/(1+L20/100),"")</f>
        <v>0.03399994644656913</v>
      </c>
      <c r="M62" s="180"/>
      <c r="N62" s="180"/>
      <c r="O62" s="180"/>
      <c r="P62" s="180"/>
      <c r="Q62" s="147"/>
      <c r="R62" s="147"/>
      <c r="S62" s="148"/>
    </row>
    <row r="63" ht="13.55" customHeight="1">
      <c r="A63" s="191"/>
      <c r="B63" s="173">
        <v>4</v>
      </c>
      <c r="C63" t="s" s="277">
        <f>IF($B63&lt;=C$57,($B$7*D62+$B$8*D63)/(1+C21/100),"")</f>
      </c>
      <c r="D63" t="s" s="277">
        <f>IF($B63&lt;=D$57,($B$7*E62+$B$8*E63)/(1+D21/100),"")</f>
      </c>
      <c r="E63" t="s" s="277">
        <f>IF($B63&lt;=E$57,MAX((E21/100-$C$70)/(1+E21/100)+($B$7*F62+$B$8*F63)/(1+E21/100)-$C$73,0),"")</f>
      </c>
      <c r="F63" t="s" s="176">
        <f>IF($B63&lt;=F$57,(F21/100-$C$70)/(1+F21/100)+($B$7*G62+$B$8*G63)/(1+F21/100),"")</f>
      </c>
      <c r="G63" s="206">
        <f>IF($B63&lt;=G$57,(G21/100-$C$70)/(1+G21/100)+($B$7*H62+$B$8*H63)/(1+G21/100),"")</f>
        <v>0.05602540535942711</v>
      </c>
      <c r="H63" s="206">
        <f>IF($B63&lt;=H$57,(H21/100-$C$70)/(1+H21/100)+($B$7*I62+$B$8*I63)/(1+H21/100),"")</f>
        <v>0.05459680230868683</v>
      </c>
      <c r="I63" s="206">
        <f>IF($B63&lt;=I$57,(I21/100-$C$70)/(1+I21/100)+($B$7*J62+$B$8*J63)/(1+I21/100),"")</f>
        <v>0.05710668507308148</v>
      </c>
      <c r="J63" s="206">
        <f>IF($B63&lt;=J$57,(J21/100-$C$70)/(1+J21/100)+($B$7*K62+$B$8*K63)/(1+J21/100),"")</f>
        <v>0.04922224877086663</v>
      </c>
      <c r="K63" s="206">
        <f>IF($B63&lt;=K$57,(K21/100-$C$70)/(1+K21/100)+($B$7*L62+$B$8*L63)/(1+K21/100),"")</f>
        <v>0.04326753827361736</v>
      </c>
      <c r="L63" s="206">
        <f>IF($B63&lt;=L$57,(L21/100-$C$70)/(1+L21/100),"")</f>
        <v>0.03335006885420129</v>
      </c>
      <c r="M63" s="180"/>
      <c r="N63" s="180"/>
      <c r="O63" s="180"/>
      <c r="P63" s="180"/>
      <c r="Q63" s="147"/>
      <c r="R63" s="147"/>
      <c r="S63" s="148"/>
    </row>
    <row r="64" ht="13.55" customHeight="1">
      <c r="A64" s="191"/>
      <c r="B64" s="173">
        <v>3</v>
      </c>
      <c r="C64" t="s" s="277">
        <f>IF($B64&lt;=C$57,($B$7*D63+$B$8*D64)/(1+C22/100),"")</f>
      </c>
      <c r="D64" t="s" s="277">
        <f>IF($B64&lt;=D$57,($B$7*E63+$B$8*E64)/(1+D22/100),"")</f>
      </c>
      <c r="E64" t="s" s="277">
        <f>IF($B64&lt;=E$57,MAX((E22/100-$C$70)/(1+E22/100)+($B$7*F63+$B$8*F64)/(1+E22/100)-$C$73,0),"")</f>
      </c>
      <c r="F64" s="206">
        <f>IF($B64&lt;=F$57,(F22/100-$C$70)/(1+F22/100)+($B$7*G63+$B$8*G64)/(1+F22/100),"")</f>
        <v>0.03108518308488315</v>
      </c>
      <c r="G64" s="206">
        <f>IF($B64&lt;=G$57,(G22/100-$C$70)/(1+G22/100)+($B$7*H63+$B$8*H64)/(1+G22/100),"")</f>
        <v>0.0535336108838633</v>
      </c>
      <c r="H64" s="206">
        <f>IF($B64&lt;=H$57,(H22/100-$C$70)/(1+H22/100)+($B$7*I63+$B$8*I64)/(1+H22/100),"")</f>
        <v>0.05238274551712095</v>
      </c>
      <c r="I64" s="206">
        <f>IF($B64&lt;=I$57,(I22/100-$C$70)/(1+I22/100)+($B$7*J63+$B$8*J64)/(1+I22/100),"")</f>
        <v>0.05519505889589067</v>
      </c>
      <c r="J64" s="206">
        <f>IF($B64&lt;=J$57,(J22/100-$C$70)/(1+J22/100)+($B$7*K63+$B$8*K64)/(1+J22/100),"")</f>
        <v>0.04767983005147167</v>
      </c>
      <c r="K64" s="206">
        <f>IF($B64&lt;=K$57,(K22/100-$C$70)/(1+K22/100)+($B$7*L63+$B$8*L64)/(1+K22/100),"")</f>
        <v>0.04213807334001791</v>
      </c>
      <c r="L64" s="206">
        <f>IF($B64&lt;=L$57,(L22/100-$C$70)/(1+L22/100),"")</f>
        <v>0.03270256407762516</v>
      </c>
      <c r="M64" s="180"/>
      <c r="N64" s="180"/>
      <c r="O64" s="180"/>
      <c r="P64" s="180"/>
      <c r="Q64" s="147"/>
      <c r="R64" s="147"/>
      <c r="S64" s="148"/>
    </row>
    <row r="65" ht="13.55" customHeight="1">
      <c r="A65" s="191"/>
      <c r="B65" s="173">
        <v>2</v>
      </c>
      <c r="C65" t="s" s="277">
        <f>IF($B65&lt;=C$57,($B$7*D64+$B$8*D65)/(1+C23/100),"")</f>
      </c>
      <c r="D65" t="s" s="277">
        <f>IF($B65&lt;=D$57,($B$7*E64+$B$8*E65)/(1+D23/100),"")</f>
      </c>
      <c r="E65" s="206">
        <f>IF($B65&lt;=E$57,MAX((E23/100-$C$70)/(1+E23/100)+($B$7*F64+$B$8*F65)/(1+E23/100)-$C$73,0),"")</f>
        <v>0.00399183464263865</v>
      </c>
      <c r="F65" s="206">
        <f>IF($B65&lt;=F$57,(F23/100-$C$70)/(1+F23/100)+($B$7*G64+$B$8*G65)/(1+F23/100),"")</f>
        <v>0.02838912015293608</v>
      </c>
      <c r="G65" s="206">
        <f>IF($B65&lt;=G$57,(G23/100-$C$70)/(1+G23/100)+($B$7*H64+$B$8*H65)/(1+G23/100),"")</f>
        <v>0.05104512130572345</v>
      </c>
      <c r="H65" s="206">
        <f>IF($B65&lt;=H$57,(H23/100-$C$70)/(1+H23/100)+($B$7*I64+$B$8*I65)/(1+H23/100),"")</f>
        <v>0.0501725653487167</v>
      </c>
      <c r="I65" s="206">
        <f>IF($B65&lt;=I$57,(I23/100-$C$70)/(1+I23/100)+($B$7*J64+$B$8*J65)/(1+I23/100),"")</f>
        <v>0.05328759103605975</v>
      </c>
      <c r="J65" s="206">
        <f>IF($B65&lt;=J$57,(J23/100-$C$70)/(1+J23/100)+($B$7*K64+$B$8*K65)/(1+J23/100),"")</f>
        <v>0.04614152423365451</v>
      </c>
      <c r="K65" s="206">
        <f>IF($B65&lt;=K$57,(K23/100-$C$70)/(1+K23/100)+($B$7*L64+$B$8*L65)/(1+K23/100),"")</f>
        <v>0.04101217280605703</v>
      </c>
      <c r="L65" s="206">
        <f>IF($B65&lt;=L$57,(L23/100-$C$70)/(1+L23/100),"")</f>
        <v>0.03205742719471148</v>
      </c>
      <c r="M65" s="180"/>
      <c r="N65" s="180"/>
      <c r="O65" s="180"/>
      <c r="P65" s="180"/>
      <c r="Q65" s="147"/>
      <c r="R65" s="147"/>
      <c r="S65" s="148"/>
    </row>
    <row r="66" ht="13.55" customHeight="1">
      <c r="A66" s="191"/>
      <c r="B66" s="173">
        <v>1</v>
      </c>
      <c r="C66" t="s" s="277">
        <f>IF($B66&lt;=C$57,($B$7*D65+$B$8*D66)/(1+C24/100),"")</f>
      </c>
      <c r="D66" s="206">
        <f>IF($B66&lt;=D$57,($B$7*E65+$B$8*E66)/(1+D24/100),"")</f>
        <v>0.002361038826778197</v>
      </c>
      <c r="E66" s="206">
        <f>IF($B66&lt;=E$57,MAX((E24/100-$C$70)/(1+E24/100)+($B$7*F65+$B$8*F66)/(1+E24/100)-$C$73,0),"")</f>
        <v>0.001106158586306909</v>
      </c>
      <c r="F66" s="206">
        <f>IF($B66&lt;=F$57,(F24/100-$C$70)/(1+F24/100)+($B$7*G65+$B$8*G66)/(1+F24/100),"")</f>
        <v>0.02569585908840033</v>
      </c>
      <c r="G66" s="206">
        <f>IF($B66&lt;=G$57,(G24/100-$C$70)/(1+G24/100)+($B$7*H65+$B$8*H66)/(1+G24/100),"")</f>
        <v>0.04855997097811048</v>
      </c>
      <c r="H66" s="206">
        <f>IF($B66&lt;=H$57,(H24/100-$C$70)/(1+H24/100)+($B$7*I65+$B$8*I66)/(1+H24/100),"")</f>
        <v>0.04796628575199506</v>
      </c>
      <c r="I66" s="206">
        <f>IF($B66&lt;=I$57,(I24/100-$C$70)/(1+I24/100)+($B$7*J65+$B$8*J66)/(1+I24/100),"")</f>
        <v>0.05138429565572634</v>
      </c>
      <c r="J66" s="206">
        <f>IF($B66&lt;=J$57,(J24/100-$C$70)/(1+J24/100)+($B$7*K65+$B$8*K66)/(1+J24/100),"")</f>
        <v>0.04460733588336101</v>
      </c>
      <c r="K66" s="206">
        <f>IF($B66&lt;=K$57,(K24/100-$C$70)/(1+K24/100)+($B$7*L65+$B$8*L66)/(1+K24/100),"")</f>
        <v>0.03988983440130675</v>
      </c>
      <c r="L66" s="206">
        <f>IF($B66&lt;=L$57,(L24/100-$C$70)/(1+L24/100),"")</f>
        <v>0.03141465326028428</v>
      </c>
      <c r="M66" s="180"/>
      <c r="N66" s="180"/>
      <c r="O66" s="180"/>
      <c r="P66" s="180"/>
      <c r="Q66" s="147"/>
      <c r="R66" s="147"/>
      <c r="S66" s="148"/>
    </row>
    <row r="67" ht="13.55" customHeight="1">
      <c r="A67" s="191"/>
      <c r="B67" s="173">
        <v>0</v>
      </c>
      <c r="C67" s="290">
        <f>IF($B67&lt;=C$57,($B$7*D66+$B$8*D67)/(1+C25/100),"")</f>
        <v>0.001339013866667467</v>
      </c>
      <c r="D67" s="207">
        <f>IF($B67&lt;=D$57,($B$7*E66+$B$8*E67)/(1+D25/100),"")</f>
        <v>0.0005124848356095232</v>
      </c>
      <c r="E67" s="207">
        <f>IF($B67&lt;=E$57,MAX((E25/100-$C$70)/(1+E25/100)+($B$7*F66+$B$8*F67)/(1+E25/100)-$C$73,0),"")</f>
        <v>0</v>
      </c>
      <c r="F67" s="206">
        <f>IF($B67&lt;=F$57,(F25/100-$C$70)/(1+F25/100)+($B$7*G66+$B$8*G67)/(1+F25/100),"")</f>
        <v>0.0230054417867388</v>
      </c>
      <c r="G67" s="206">
        <f>IF($B67&lt;=G$57,(G25/100-$C$70)/(1+G25/100)+($B$7*H66+$B$8*H67)/(1+G25/100),"")</f>
        <v>0.04607819397185494</v>
      </c>
      <c r="H67" s="206">
        <f>IF($B67&lt;=H$57,(H25/100-$C$70)/(1+H25/100)+($B$7*I66+$B$8*I67)/(1+H25/100),"")</f>
        <v>0.04576393041593221</v>
      </c>
      <c r="I67" s="206">
        <f>IF($B67&lt;=I$57,(I25/100-$C$70)/(1+I25/100)+($B$7*J66+$B$8*J67)/(1+I25/100),"")</f>
        <v>0.04948518670038676</v>
      </c>
      <c r="J67" s="206">
        <f>IF($B67&lt;=J$57,(J25/100-$C$70)/(1+J25/100)+($B$7*K66+$B$8*K67)/(1+J25/100),"")</f>
        <v>0.0430772694138112</v>
      </c>
      <c r="K67" s="207">
        <f>IF($B67&lt;=K$57,(K25/100-$C$70)/(1+K25/100)+($B$7*L66+$B$8*L67)/(1+K25/100),"")</f>
        <v>0.03877105577240293</v>
      </c>
      <c r="L67" s="207">
        <f>IF($B67&lt;=L$57,(L25/100-$C$70)/(1+L25/100),"")</f>
        <v>0.03077423730646965</v>
      </c>
      <c r="M67" s="180"/>
      <c r="N67" s="180"/>
      <c r="O67" s="180"/>
      <c r="P67" s="180"/>
      <c r="Q67" s="147"/>
      <c r="R67" s="147"/>
      <c r="S67" s="148"/>
    </row>
    <row r="68" ht="13.55" customHeight="1">
      <c r="A68" s="191"/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8"/>
    </row>
    <row r="69" ht="13.55" customHeight="1">
      <c r="A69" s="191"/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8"/>
    </row>
    <row r="70" ht="13.55" customHeight="1">
      <c r="A70" t="s" s="279">
        <v>31</v>
      </c>
      <c r="B70" s="280"/>
      <c r="C70" s="281">
        <v>0.1165</v>
      </c>
      <c r="D70" t="s" s="277">
        <v>49</v>
      </c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8"/>
    </row>
    <row r="71" ht="13.55" customHeight="1">
      <c r="A71" t="s" s="279">
        <v>50</v>
      </c>
      <c r="B71" s="147"/>
      <c r="C71" s="282">
        <v>2</v>
      </c>
      <c r="D71" t="s" s="277">
        <v>51</v>
      </c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8"/>
    </row>
    <row r="72" ht="13.55" customHeight="1">
      <c r="A72" t="s" s="279">
        <v>52</v>
      </c>
      <c r="B72" s="147"/>
      <c r="C72" s="283">
        <v>10</v>
      </c>
      <c r="D72" t="s" s="277">
        <v>53</v>
      </c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8"/>
    </row>
    <row r="73" ht="13.55" customHeight="1">
      <c r="A73" t="s" s="279">
        <v>54</v>
      </c>
      <c r="B73" s="147"/>
      <c r="C73" s="284">
        <v>0</v>
      </c>
      <c r="D73" t="s" s="277">
        <v>55</v>
      </c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8"/>
    </row>
    <row r="74" ht="13.55" customHeight="1">
      <c r="A74" t="s" s="279">
        <v>56</v>
      </c>
      <c r="B74" s="147"/>
      <c r="C74" s="283">
        <v>1</v>
      </c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8"/>
    </row>
    <row r="75" ht="13.55" customHeight="1">
      <c r="A75" s="191"/>
      <c r="B75" s="147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8"/>
    </row>
    <row r="76" ht="13.55" customHeight="1">
      <c r="A76" s="191"/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8"/>
    </row>
    <row r="77" ht="13.55" customHeight="1">
      <c r="A77" s="191"/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8"/>
    </row>
    <row r="78" ht="13.55" customHeight="1">
      <c r="A78" s="191"/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8"/>
    </row>
    <row r="79" ht="13.55" customHeight="1">
      <c r="A79" s="191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8"/>
    </row>
    <row r="80" ht="13.55" customHeight="1">
      <c r="A80" s="191"/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8"/>
    </row>
    <row r="81" ht="13.55" customHeight="1">
      <c r="A81" s="191"/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8"/>
    </row>
    <row r="82" ht="13.55" customHeight="1">
      <c r="A82" s="191"/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8"/>
    </row>
    <row r="83" ht="13.55" customHeight="1">
      <c r="A83" s="191"/>
      <c r="B83" s="147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8"/>
    </row>
    <row r="84" ht="13.55" customHeight="1">
      <c r="A84" s="191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8"/>
    </row>
    <row r="85" ht="13.55" customHeight="1">
      <c r="A85" s="191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t="s" s="176">
        <v>7</v>
      </c>
      <c r="P85" s="147"/>
      <c r="Q85" s="147"/>
      <c r="R85" s="147"/>
      <c r="S85" s="148"/>
    </row>
    <row r="86" ht="13.55" customHeight="1">
      <c r="A86" s="191"/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8"/>
    </row>
    <row r="87" ht="13.55" customHeight="1">
      <c r="A87" s="191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t="s" s="285">
        <v>7</v>
      </c>
    </row>
    <row r="88" ht="13.55" customHeight="1">
      <c r="A88" s="191"/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8"/>
    </row>
    <row r="89" ht="13.55" customHeight="1">
      <c r="A89" s="191"/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8"/>
    </row>
    <row r="90" ht="13.55" customHeight="1">
      <c r="A90" s="191"/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8"/>
    </row>
    <row r="91" ht="13.55" customHeight="1">
      <c r="A91" s="191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8"/>
    </row>
    <row r="92" ht="13.55" customHeight="1">
      <c r="A92" s="191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8"/>
    </row>
    <row r="93" ht="13.55" customHeight="1">
      <c r="A93" s="191"/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8"/>
    </row>
    <row r="94" ht="13.55" customHeight="1">
      <c r="A94" s="191"/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8"/>
    </row>
    <row r="95" ht="13.55" customHeight="1">
      <c r="A95" s="191"/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8"/>
    </row>
    <row r="96" ht="13.55" customHeight="1">
      <c r="A96" s="191"/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8"/>
    </row>
    <row r="97" ht="13.55" customHeight="1">
      <c r="A97" s="191"/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8"/>
    </row>
    <row r="98" ht="13.55" customHeight="1">
      <c r="A98" s="191"/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8"/>
    </row>
    <row r="99" ht="13.55" customHeight="1">
      <c r="A99" s="191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8"/>
    </row>
    <row r="100" ht="13.55" customHeight="1">
      <c r="A100" s="191"/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8"/>
    </row>
    <row r="101" ht="13.55" customHeight="1">
      <c r="A101" s="191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8"/>
    </row>
    <row r="102" ht="13.55" customHeight="1">
      <c r="A102" s="191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8"/>
    </row>
    <row r="103" ht="13.55" customHeight="1">
      <c r="A103" s="191"/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8"/>
    </row>
    <row r="104" ht="13.55" customHeight="1">
      <c r="A104" s="191"/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8"/>
    </row>
    <row r="105" ht="13.55" customHeight="1">
      <c r="A105" s="191"/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8"/>
    </row>
    <row r="106" ht="13.55" customHeight="1">
      <c r="A106" s="191"/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8"/>
    </row>
    <row r="107" ht="13.55" customHeight="1">
      <c r="A107" s="191"/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8"/>
    </row>
    <row r="108" ht="13.55" customHeight="1">
      <c r="A108" s="191"/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8"/>
    </row>
    <row r="109" ht="13.55" customHeight="1">
      <c r="A109" s="191"/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8"/>
    </row>
    <row r="110" ht="13.55" customHeight="1">
      <c r="A110" s="191"/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8"/>
    </row>
    <row r="111" ht="13.55" customHeight="1">
      <c r="A111" s="191"/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8"/>
    </row>
    <row r="112" ht="13.55" customHeight="1">
      <c r="A112" s="191"/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8"/>
    </row>
    <row r="113" ht="13.55" customHeight="1">
      <c r="A113" s="191"/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8"/>
    </row>
    <row r="114" ht="13.55" customHeight="1">
      <c r="A114" s="191"/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8"/>
    </row>
    <row r="115" ht="13.55" customHeight="1">
      <c r="A115" s="286"/>
      <c r="B115" s="209"/>
      <c r="C115" s="209"/>
      <c r="D115" s="209"/>
      <c r="E115" s="209"/>
      <c r="F115" s="209"/>
      <c r="G115" s="209"/>
      <c r="H115" s="209"/>
      <c r="I115" t="s" s="287">
        <v>7</v>
      </c>
      <c r="J115" s="209"/>
      <c r="K115" s="209"/>
      <c r="L115" s="209"/>
      <c r="M115" s="209"/>
      <c r="N115" s="209"/>
      <c r="O115" s="209"/>
      <c r="P115" s="209"/>
      <c r="Q115" s="209"/>
      <c r="R115" s="209"/>
      <c r="S115" s="210"/>
    </row>
  </sheetData>
  <mergeCells count="11">
    <mergeCell ref="A51:C51"/>
    <mergeCell ref="A10:B10"/>
    <mergeCell ref="A5:B5"/>
    <mergeCell ref="A48:C48"/>
    <mergeCell ref="A4:B4"/>
    <mergeCell ref="A56:C56"/>
    <mergeCell ref="A1:H1"/>
    <mergeCell ref="A47:C47"/>
    <mergeCell ref="A3:B3"/>
    <mergeCell ref="A50:C50"/>
    <mergeCell ref="A28:B28"/>
  </mergeCells>
  <pageMargins left="0.53" right="0.38" top="0.63" bottom="5.3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S115"/>
  <sheetViews>
    <sheetView workbookViewId="0" showGridLines="0" defaultGridColor="1"/>
  </sheetViews>
  <sheetFormatPr defaultColWidth="8.8" defaultRowHeight="12.75" customHeight="1" outlineLevelRow="0" outlineLevelCol="0"/>
  <cols>
    <col min="1" max="1" width="10.6016" style="291" customWidth="1"/>
    <col min="2" max="2" width="8.8125" style="291" customWidth="1"/>
    <col min="3" max="3" width="9.60156" style="291" customWidth="1"/>
    <col min="4" max="4" width="12.6016" style="291" customWidth="1"/>
    <col min="5" max="19" width="8.8125" style="291" customWidth="1"/>
    <col min="20" max="256" width="8.8125" style="291" customWidth="1"/>
  </cols>
  <sheetData>
    <row r="1" ht="13.5" customHeight="1">
      <c r="A1" t="s" s="236">
        <v>38</v>
      </c>
      <c r="B1" s="237"/>
      <c r="C1" s="237"/>
      <c r="D1" s="237"/>
      <c r="E1" s="237"/>
      <c r="F1" s="237"/>
      <c r="G1" s="237"/>
      <c r="H1" s="238"/>
      <c r="I1" s="140"/>
      <c r="J1" s="141"/>
      <c r="K1" s="141"/>
      <c r="L1" s="141"/>
      <c r="M1" s="141"/>
      <c r="N1" s="141"/>
      <c r="O1" s="141"/>
      <c r="P1" s="141"/>
      <c r="Q1" s="141"/>
      <c r="R1" s="141"/>
      <c r="S1" s="143"/>
    </row>
    <row r="2" ht="13.5" customHeight="1">
      <c r="A2" s="239"/>
      <c r="B2" s="240"/>
      <c r="C2" s="240"/>
      <c r="D2" s="240"/>
      <c r="E2" s="240"/>
      <c r="F2" s="240"/>
      <c r="G2" s="240"/>
      <c r="H2" s="240"/>
      <c r="I2" s="160"/>
      <c r="J2" s="160"/>
      <c r="K2" s="160"/>
      <c r="L2" s="160"/>
      <c r="M2" s="160"/>
      <c r="N2" s="160"/>
      <c r="O2" s="160"/>
      <c r="P2" s="160"/>
      <c r="Q2" s="147"/>
      <c r="R2" s="147"/>
      <c r="S2" s="148"/>
    </row>
    <row r="3" ht="14.05" customHeight="1">
      <c r="A3" t="s" s="241">
        <v>39</v>
      </c>
      <c r="B3" s="242"/>
      <c r="C3" s="243">
        <v>0</v>
      </c>
      <c r="D3" s="244">
        <v>1</v>
      </c>
      <c r="E3" s="244">
        <v>2</v>
      </c>
      <c r="F3" s="244">
        <v>3</v>
      </c>
      <c r="G3" s="244">
        <v>4</v>
      </c>
      <c r="H3" s="244">
        <v>5</v>
      </c>
      <c r="I3" s="244">
        <v>6</v>
      </c>
      <c r="J3" s="244">
        <v>7</v>
      </c>
      <c r="K3" s="244">
        <v>8</v>
      </c>
      <c r="L3" s="244">
        <v>9</v>
      </c>
      <c r="M3" s="244">
        <v>10</v>
      </c>
      <c r="N3" s="244">
        <v>11</v>
      </c>
      <c r="O3" s="244">
        <v>12</v>
      </c>
      <c r="P3" s="245">
        <v>13</v>
      </c>
      <c r="Q3" s="146"/>
      <c r="R3" s="147"/>
      <c r="S3" s="148"/>
    </row>
    <row r="4" ht="13.5" customHeight="1">
      <c r="A4" t="s" s="246">
        <v>40</v>
      </c>
      <c r="B4" s="247"/>
      <c r="C4" s="248">
        <v>7.3</v>
      </c>
      <c r="D4" s="249">
        <v>7.62</v>
      </c>
      <c r="E4" s="249">
        <v>8.1</v>
      </c>
      <c r="F4" s="249">
        <v>8.449999999999999</v>
      </c>
      <c r="G4" s="249">
        <v>9.199999999999999</v>
      </c>
      <c r="H4" s="249">
        <v>9.640000000000001</v>
      </c>
      <c r="I4" s="249">
        <v>10.12</v>
      </c>
      <c r="J4" s="249">
        <v>10.45</v>
      </c>
      <c r="K4" s="249">
        <v>10.75</v>
      </c>
      <c r="L4" s="249">
        <v>11.22</v>
      </c>
      <c r="M4" s="249">
        <v>11.55</v>
      </c>
      <c r="N4" s="249">
        <v>11.92</v>
      </c>
      <c r="O4" s="249">
        <v>12.2</v>
      </c>
      <c r="P4" s="250">
        <v>12.32</v>
      </c>
      <c r="Q4" s="146"/>
      <c r="R4" s="147"/>
      <c r="S4" s="148"/>
    </row>
    <row r="5" ht="13.5" customHeight="1">
      <c r="A5" t="s" s="251">
        <v>41</v>
      </c>
      <c r="B5" s="252"/>
      <c r="C5" s="253">
        <v>7.299997527228356</v>
      </c>
      <c r="D5" s="254">
        <v>7.901264699222317</v>
      </c>
      <c r="E5" s="254">
        <v>8.976050122306752</v>
      </c>
      <c r="F5" s="254">
        <v>9.365026990520178</v>
      </c>
      <c r="G5" s="254">
        <v>12.00938375100705</v>
      </c>
      <c r="H5" s="254">
        <v>11.57312722385941</v>
      </c>
      <c r="I5" s="254">
        <v>12.65944890199313</v>
      </c>
      <c r="J5" s="254">
        <v>12.34663276895573</v>
      </c>
      <c r="K5" s="254">
        <v>12.66374475770486</v>
      </c>
      <c r="L5" s="254">
        <v>14.85724954681358</v>
      </c>
      <c r="M5" s="254">
        <v>14.1764745547454</v>
      </c>
      <c r="N5" s="254">
        <v>15.21477123674759</v>
      </c>
      <c r="O5" s="254">
        <v>14.70563084092418</v>
      </c>
      <c r="P5" s="255">
        <v>13.01952314371494</v>
      </c>
      <c r="Q5" s="146"/>
      <c r="R5" s="147"/>
      <c r="S5" s="148"/>
    </row>
    <row r="6" ht="14.05" customHeight="1">
      <c r="A6" t="s" s="256">
        <v>42</v>
      </c>
      <c r="B6" s="289">
        <v>0.01</v>
      </c>
      <c r="C6" s="167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47"/>
      <c r="R6" s="147"/>
      <c r="S6" s="148"/>
    </row>
    <row r="7" ht="13.55" customHeight="1">
      <c r="A7" t="s" s="258">
        <v>4</v>
      </c>
      <c r="B7" s="151">
        <v>0.5</v>
      </c>
      <c r="C7" s="146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8"/>
    </row>
    <row r="8" ht="13.5" customHeight="1">
      <c r="A8" t="s" s="259">
        <v>5</v>
      </c>
      <c r="B8" s="260">
        <f>1-B7</f>
        <v>0.5</v>
      </c>
      <c r="C8" t="s" s="261">
        <v>7</v>
      </c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8"/>
    </row>
    <row r="9" ht="13.5" customHeight="1">
      <c r="A9" s="239"/>
      <c r="B9" s="240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8"/>
    </row>
    <row r="10" ht="13.5" customHeight="1">
      <c r="A10" t="s" s="236">
        <v>43</v>
      </c>
      <c r="B10" s="238"/>
      <c r="C10" s="146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8"/>
    </row>
    <row r="11" ht="14.05" customHeight="1">
      <c r="A11" s="155"/>
      <c r="B11" s="156"/>
      <c r="C11" s="173">
        <v>0</v>
      </c>
      <c r="D11" s="173">
        <v>1</v>
      </c>
      <c r="E11" s="173">
        <v>2</v>
      </c>
      <c r="F11" s="173">
        <v>3</v>
      </c>
      <c r="G11" s="173">
        <v>4</v>
      </c>
      <c r="H11" s="173">
        <v>5</v>
      </c>
      <c r="I11" s="173">
        <v>6</v>
      </c>
      <c r="J11" s="173">
        <v>7</v>
      </c>
      <c r="K11" s="173">
        <v>8</v>
      </c>
      <c r="L11" s="173">
        <v>9</v>
      </c>
      <c r="M11" s="173">
        <v>10</v>
      </c>
      <c r="N11" s="173">
        <v>11</v>
      </c>
      <c r="O11" s="173">
        <v>12</v>
      </c>
      <c r="P11" s="173">
        <v>13</v>
      </c>
      <c r="Q11" s="147"/>
      <c r="R11" s="147"/>
      <c r="S11" s="148"/>
    </row>
    <row r="12" ht="13.55" customHeight="1">
      <c r="A12" s="191"/>
      <c r="B12" s="173">
        <v>13</v>
      </c>
      <c r="C12" s="180"/>
      <c r="D12" t="s" s="176">
        <f>IF($B12&lt;=D$11,D$5*EXP($B$6*$B12),"")</f>
      </c>
      <c r="E12" t="s" s="176">
        <f>IF($B12&lt;=E$11,E$5*EXP($B$6*$B12),"")</f>
      </c>
      <c r="F12" t="s" s="176">
        <f>IF($B12&lt;=F$11,F$5*EXP($B$6*$B12),"")</f>
      </c>
      <c r="G12" t="s" s="176">
        <f>IF($B12&lt;=G$11,G$5*EXP($B$6*$B12),"")</f>
      </c>
      <c r="H12" t="s" s="176">
        <f>IF($B12&lt;=H$11,H$5*EXP($B$6*$B12),"")</f>
      </c>
      <c r="I12" t="s" s="176">
        <f>IF($B12&lt;=I$11,I$5*EXP($B$6*$B12),"")</f>
      </c>
      <c r="J12" t="s" s="176">
        <f>IF($B12&lt;=J$11,J$5*EXP($B$6*$B12),"")</f>
      </c>
      <c r="K12" t="s" s="176">
        <f>IF($B12&lt;=K$11,K$5*EXP($B$6*$B12),"")</f>
      </c>
      <c r="L12" t="s" s="176">
        <f>IF($B12&lt;=L$11,L$5*EXP($B$6*$B12),"")</f>
      </c>
      <c r="M12" t="s" s="176">
        <f>IF($B12&lt;=M$11,M$5*EXP($B$6*$B12),"")</f>
      </c>
      <c r="N12" t="s" s="176">
        <f>IF($B12&lt;=N$11,N$5*EXP($B$6*$B12),"")</f>
      </c>
      <c r="O12" t="s" s="176">
        <f>IF($B12&lt;=O$11,O$5*EXP($B$6*$B12),"")</f>
      </c>
      <c r="P12" s="180">
        <f>IF($B12&lt;=P$11,P$5*EXP($B$6*$B12),"")</f>
        <v>14.82700249341438</v>
      </c>
      <c r="Q12" s="147"/>
      <c r="R12" s="147"/>
      <c r="S12" s="148"/>
    </row>
    <row r="13" ht="13.55" customHeight="1">
      <c r="A13" s="191"/>
      <c r="B13" s="173">
        <v>12</v>
      </c>
      <c r="C13" s="180"/>
      <c r="D13" t="s" s="176">
        <f>IF($B13&lt;=D$11,D$5*EXP($B$6*$B13),"")</f>
      </c>
      <c r="E13" t="s" s="176">
        <f>IF($B13&lt;=E$11,E$5*EXP($B$6*$B13),"")</f>
      </c>
      <c r="F13" t="s" s="176">
        <f>IF($B13&lt;=F$11,F$5*EXP($B$6*$B13),"")</f>
      </c>
      <c r="G13" t="s" s="176">
        <f>IF($B13&lt;=G$11,G$5*EXP($B$6*$B13),"")</f>
      </c>
      <c r="H13" t="s" s="176">
        <f>IF($B13&lt;=H$11,H$5*EXP($B$6*$B13),"")</f>
      </c>
      <c r="I13" t="s" s="176">
        <f>IF($B13&lt;=I$11,I$5*EXP($B$6*$B13),"")</f>
      </c>
      <c r="J13" t="s" s="176">
        <f>IF($B13&lt;=J$11,J$5*EXP($B$6*$B13),"")</f>
      </c>
      <c r="K13" t="s" s="176">
        <f>IF($B13&lt;=K$11,K$5*EXP($B$6*$B13),"")</f>
      </c>
      <c r="L13" t="s" s="176">
        <f>IF($B13&lt;=L$11,L$5*EXP($B$6*$B13),"")</f>
      </c>
      <c r="M13" t="s" s="176">
        <f>IF($B13&lt;=M$11,M$5*EXP($B$6*$B13),"")</f>
      </c>
      <c r="N13" t="s" s="176">
        <f>IF($B13&lt;=N$11,N$5*EXP($B$6*$B13),"")</f>
      </c>
      <c r="O13" s="180">
        <f>IF($B13&lt;=O$11,O$5*EXP($B$6*$B13),"")</f>
        <v>16.58055247363058</v>
      </c>
      <c r="P13" s="180">
        <f>IF($B13&lt;=P$11,P$5*EXP($B$6*$B13),"")</f>
        <v>14.67947135360341</v>
      </c>
      <c r="Q13" s="147"/>
      <c r="R13" s="147"/>
      <c r="S13" s="148"/>
    </row>
    <row r="14" ht="13.55" customHeight="1">
      <c r="A14" s="191"/>
      <c r="B14" s="173">
        <v>11</v>
      </c>
      <c r="C14" s="180"/>
      <c r="D14" t="s" s="176">
        <f>IF($B14&lt;=D$11,D$5*EXP($B$6*$B14),"")</f>
      </c>
      <c r="E14" t="s" s="176">
        <f>IF($B14&lt;=E$11,E$5*EXP($B$6*$B14),"")</f>
      </c>
      <c r="F14" t="s" s="176">
        <f>IF($B14&lt;=F$11,F$5*EXP($B$6*$B14),"")</f>
      </c>
      <c r="G14" t="s" s="176">
        <f>IF($B14&lt;=G$11,G$5*EXP($B$6*$B14),"")</f>
      </c>
      <c r="H14" t="s" s="176">
        <f>IF($B14&lt;=H$11,H$5*EXP($B$6*$B14),"")</f>
      </c>
      <c r="I14" t="s" s="176">
        <f>IF($B14&lt;=I$11,I$5*EXP($B$6*$B14),"")</f>
      </c>
      <c r="J14" t="s" s="176">
        <f>IF($B14&lt;=J$11,J$5*EXP($B$6*$B14),"")</f>
      </c>
      <c r="K14" t="s" s="176">
        <f>IF($B14&lt;=K$11,K$5*EXP($B$6*$B14),"")</f>
      </c>
      <c r="L14" t="s" s="176">
        <f>IF($B14&lt;=L$11,L$5*EXP($B$6*$B14),"")</f>
      </c>
      <c r="M14" t="s" s="176">
        <f>IF($B14&lt;=M$11,M$5*EXP($B$6*$B14),"")</f>
      </c>
      <c r="N14" s="180">
        <f>IF($B14&lt;=N$11,N$5*EXP($B$6*$B14),"")</f>
        <v>16.98391547862973</v>
      </c>
      <c r="O14" s="180">
        <f>IF($B14&lt;=O$11,O$5*EXP($B$6*$B14),"")</f>
        <v>16.41557321998732</v>
      </c>
      <c r="P14" s="180">
        <f>IF($B14&lt;=P$11,P$5*EXP($B$6*$B14),"")</f>
        <v>14.53340817316073</v>
      </c>
      <c r="Q14" s="147"/>
      <c r="R14" s="147"/>
      <c r="S14" s="148"/>
    </row>
    <row r="15" ht="13.55" customHeight="1">
      <c r="A15" s="191"/>
      <c r="B15" s="173">
        <v>10</v>
      </c>
      <c r="C15" s="180"/>
      <c r="D15" t="s" s="176">
        <f>IF($B15&lt;=D$11,D$5*EXP($B$6*$B15),"")</f>
      </c>
      <c r="E15" t="s" s="176">
        <f>IF($B15&lt;=E$11,E$5*EXP($B$6*$B15),"")</f>
      </c>
      <c r="F15" t="s" s="176">
        <f>IF($B15&lt;=F$11,F$5*EXP($B$6*$B15),"")</f>
      </c>
      <c r="G15" t="s" s="176">
        <f>IF($B15&lt;=G$11,G$5*EXP($B$6*$B15),"")</f>
      </c>
      <c r="H15" t="s" s="176">
        <f>IF($B15&lt;=H$11,H$5*EXP($B$6*$B15),"")</f>
      </c>
      <c r="I15" t="s" s="176">
        <f>IF($B15&lt;=I$11,I$5*EXP($B$6*$B15),"")</f>
      </c>
      <c r="J15" t="s" s="176">
        <f>IF($B15&lt;=J$11,J$5*EXP($B$6*$B15),"")</f>
      </c>
      <c r="K15" t="s" s="176">
        <f>IF($B15&lt;=K$11,K$5*EXP($B$6*$B15),"")</f>
      </c>
      <c r="L15" t="s" s="176">
        <f>IF($B15&lt;=L$11,L$5*EXP($B$6*$B15),"")</f>
      </c>
      <c r="M15" s="180">
        <f>IF($B15&lt;=M$11,M$5*EXP($B$6*$B15),"")</f>
        <v>15.66742739874403</v>
      </c>
      <c r="N15" s="180">
        <f>IF($B15&lt;=N$11,N$5*EXP($B$6*$B15),"")</f>
        <v>16.81492269602729</v>
      </c>
      <c r="O15" s="180">
        <f>IF($B15&lt;=O$11,O$5*EXP($B$6*$B15),"")</f>
        <v>16.25223553734574</v>
      </c>
      <c r="P15" s="180">
        <f>IF($B15&lt;=P$11,P$5*EXP($B$6*$B15),"")</f>
        <v>14.38879834564658</v>
      </c>
      <c r="Q15" s="147"/>
      <c r="R15" s="147"/>
      <c r="S15" s="148"/>
    </row>
    <row r="16" ht="13.55" customHeight="1">
      <c r="A16" s="191"/>
      <c r="B16" s="173">
        <v>9</v>
      </c>
      <c r="C16" s="180"/>
      <c r="D16" t="s" s="176">
        <f>IF($B16&lt;=D$11,D$5*EXP($B$6*$B16),"")</f>
      </c>
      <c r="E16" t="s" s="176">
        <f>IF($B16&lt;=E$11,E$5*EXP($B$6*$B16),"")</f>
      </c>
      <c r="F16" t="s" s="176">
        <f>IF($B16&lt;=F$11,F$5*EXP($B$6*$B16),"")</f>
      </c>
      <c r="G16" t="s" s="176">
        <f>IF($B16&lt;=G$11,G$5*EXP($B$6*$B16),"")</f>
      </c>
      <c r="H16" t="s" s="176">
        <f>IF($B16&lt;=H$11,H$5*EXP($B$6*$B16),"")</f>
      </c>
      <c r="I16" t="s" s="176">
        <f>IF($B16&lt;=I$11,I$5*EXP($B$6*$B16),"")</f>
      </c>
      <c r="J16" t="s" s="176">
        <f>IF($B16&lt;=J$11,J$5*EXP($B$6*$B16),"")</f>
      </c>
      <c r="K16" t="s" s="176">
        <f>IF($B16&lt;=K$11,K$5*EXP($B$6*$B16),"")</f>
      </c>
      <c r="L16" s="180">
        <f>IF($B16&lt;=L$11,L$5*EXP($B$6*$B16),"")</f>
        <v>16.25642038071431</v>
      </c>
      <c r="M16" s="180">
        <f>IF($B16&lt;=M$11,M$5*EXP($B$6*$B16),"")</f>
        <v>15.51153389140369</v>
      </c>
      <c r="N16" s="180">
        <f>IF($B16&lt;=N$11,N$5*EXP($B$6*$B16),"")</f>
        <v>16.64761141970693</v>
      </c>
      <c r="O16" s="180">
        <f>IF($B16&lt;=O$11,O$5*EXP($B$6*$B16),"")</f>
        <v>16.09052309180147</v>
      </c>
      <c r="P16" s="180">
        <f>IF($B16&lt;=P$11,P$5*EXP($B$6*$B16),"")</f>
        <v>14.2456274099577</v>
      </c>
      <c r="Q16" s="147"/>
      <c r="R16" s="147"/>
      <c r="S16" s="148"/>
    </row>
    <row r="17" ht="13.55" customHeight="1">
      <c r="A17" s="191"/>
      <c r="B17" s="173">
        <v>8</v>
      </c>
      <c r="C17" s="180"/>
      <c r="D17" t="s" s="176">
        <f>IF($B17&lt;=D$11,D$5*EXP($B$6*$B17),"")</f>
      </c>
      <c r="E17" t="s" s="176">
        <f>IF($B17&lt;=E$11,E$5*EXP($B$6*$B17),"")</f>
      </c>
      <c r="F17" t="s" s="176">
        <f>IF($B17&lt;=F$11,F$5*EXP($B$6*$B17),"")</f>
      </c>
      <c r="G17" t="s" s="176">
        <f>IF($B17&lt;=G$11,G$5*EXP($B$6*$B17),"")</f>
      </c>
      <c r="H17" t="s" s="176">
        <f>IF($B17&lt;=H$11,H$5*EXP($B$6*$B17),"")</f>
      </c>
      <c r="I17" t="s" s="176">
        <f>IF($B17&lt;=I$11,I$5*EXP($B$6*$B17),"")</f>
      </c>
      <c r="J17" t="s" s="176">
        <f>IF($B17&lt;=J$11,J$5*EXP($B$6*$B17),"")</f>
      </c>
      <c r="K17" s="180">
        <f>IF($B17&lt;=K$11,K$5*EXP($B$6*$B17),"")</f>
        <v>13.71847092435823</v>
      </c>
      <c r="L17" s="180">
        <f>IF($B17&lt;=L$11,L$5*EXP($B$6*$B17),"")</f>
        <v>16.0946662952828</v>
      </c>
      <c r="M17" s="180">
        <f>IF($B17&lt;=M$11,M$5*EXP($B$6*$B17),"")</f>
        <v>15.35719155037881</v>
      </c>
      <c r="N17" s="180">
        <f>IF($B17&lt;=N$11,N$5*EXP($B$6*$B17),"")</f>
        <v>16.4819649184016</v>
      </c>
      <c r="O17" s="180">
        <f>IF($B17&lt;=O$11,O$5*EXP($B$6*$B17),"")</f>
        <v>15.93041971197519</v>
      </c>
      <c r="P17" s="180">
        <f>IF($B17&lt;=P$11,P$5*EXP($B$6*$B17),"")</f>
        <v>14.10388104888121</v>
      </c>
      <c r="Q17" s="147"/>
      <c r="R17" s="147"/>
      <c r="S17" s="148"/>
    </row>
    <row r="18" ht="13.55" customHeight="1">
      <c r="A18" s="191"/>
      <c r="B18" s="173">
        <v>7</v>
      </c>
      <c r="C18" s="180"/>
      <c r="D18" t="s" s="176">
        <f>IF($B18&lt;=D$11,D$5*EXP($B$6*$B18),"")</f>
      </c>
      <c r="E18" t="s" s="176">
        <f>IF($B18&lt;=E$11,E$5*EXP($B$6*$B18),"")</f>
      </c>
      <c r="F18" t="s" s="176">
        <f>IF($B18&lt;=F$11,F$5*EXP($B$6*$B18),"")</f>
      </c>
      <c r="G18" t="s" s="176">
        <f>IF($B18&lt;=G$11,G$5*EXP($B$6*$B18),"")</f>
      </c>
      <c r="H18" t="s" s="176">
        <f>IF($B18&lt;=H$11,H$5*EXP($B$6*$B18),"")</f>
      </c>
      <c r="I18" t="s" s="176">
        <f>IF($B18&lt;=I$11,I$5*EXP($B$6*$B18),"")</f>
      </c>
      <c r="J18" s="180">
        <f>IF($B18&lt;=J$11,J$5*EXP($B$6*$B18),"")</f>
        <v>13.24186465564642</v>
      </c>
      <c r="K18" s="180">
        <f>IF($B18&lt;=K$11,K$5*EXP($B$6*$B18),"")</f>
        <v>13.58196985795366</v>
      </c>
      <c r="L18" s="180">
        <f>IF($B18&lt;=L$11,L$5*EXP($B$6*$B18),"")</f>
        <v>15.93452168989307</v>
      </c>
      <c r="M18" s="180">
        <f>IF($B18&lt;=M$11,M$5*EXP($B$6*$B18),"")</f>
        <v>15.20438494130667</v>
      </c>
      <c r="N18" s="180">
        <f>IF($B18&lt;=N$11,N$5*EXP($B$6*$B18),"")</f>
        <v>16.31796662732312</v>
      </c>
      <c r="O18" s="180">
        <f>IF($B18&lt;=O$11,O$5*EXP($B$6*$B18),"")</f>
        <v>15.77190938739551</v>
      </c>
      <c r="P18" s="180">
        <f>IF($B18&lt;=P$11,P$5*EXP($B$6*$B18),"")</f>
        <v>13.96354508766289</v>
      </c>
      <c r="Q18" s="147"/>
      <c r="R18" s="147"/>
      <c r="S18" s="148"/>
    </row>
    <row r="19" ht="13.55" customHeight="1">
      <c r="A19" s="191"/>
      <c r="B19" s="173">
        <v>6</v>
      </c>
      <c r="C19" s="180"/>
      <c r="D19" t="s" s="176">
        <f>IF($B19&lt;=D$11,D$5*EXP($B$6*$B19),"")</f>
      </c>
      <c r="E19" t="s" s="176">
        <f>IF($B19&lt;=E$11,E$5*EXP($B$6*$B19),"")</f>
      </c>
      <c r="F19" t="s" s="176">
        <f>IF($B19&lt;=F$11,F$5*EXP($B$6*$B19),"")</f>
      </c>
      <c r="G19" t="s" s="176">
        <f>IF($B19&lt;=G$11,G$5*EXP($B$6*$B19),"")</f>
      </c>
      <c r="H19" t="s" s="176">
        <f>IF($B19&lt;=H$11,H$5*EXP($B$6*$B19),"")</f>
      </c>
      <c r="I19" s="180">
        <f>IF($B19&lt;=I$11,I$5*EXP($B$6*$B19),"")</f>
        <v>13.44226550325983</v>
      </c>
      <c r="J19" s="180">
        <f>IF($B19&lt;=J$11,J$5*EXP($B$6*$B19),"")</f>
        <v>13.11010590085172</v>
      </c>
      <c r="K19" s="180">
        <f>IF($B19&lt;=K$11,K$5*EXP($B$6*$B19),"")</f>
        <v>13.44682699985323</v>
      </c>
      <c r="L19" s="180">
        <f>IF($B19&lt;=L$11,L$5*EXP($B$6*$B19),"")</f>
        <v>15.77597054995115</v>
      </c>
      <c r="M19" s="180">
        <f>IF($B19&lt;=M$11,M$5*EXP($B$6*$B19),"")</f>
        <v>15.05309878339902</v>
      </c>
      <c r="N19" s="180">
        <f>IF($B19&lt;=N$11,N$5*EXP($B$6*$B19),"")</f>
        <v>16.15560014650573</v>
      </c>
      <c r="O19" s="180">
        <f>IF($B19&lt;=O$11,O$5*EXP($B$6*$B19),"")</f>
        <v>15.61497626689787</v>
      </c>
      <c r="P19" s="180">
        <f>IF($B19&lt;=P$11,P$5*EXP($B$6*$B19),"")</f>
        <v>13.82460549258965</v>
      </c>
      <c r="Q19" s="147"/>
      <c r="R19" s="147"/>
      <c r="S19" s="148"/>
    </row>
    <row r="20" ht="13.55" customHeight="1">
      <c r="A20" s="191"/>
      <c r="B20" s="173">
        <v>5</v>
      </c>
      <c r="C20" s="180"/>
      <c r="D20" t="s" s="176">
        <f>IF($B20&lt;=D$11,D$5*EXP($B$6*$B20),"")</f>
      </c>
      <c r="E20" t="s" s="176">
        <f>IF($B20&lt;=E$11,E$5*EXP($B$6*$B20),"")</f>
      </c>
      <c r="F20" t="s" s="176">
        <f>IF($B20&lt;=F$11,F$5*EXP($B$6*$B20),"")</f>
      </c>
      <c r="G20" t="s" s="176">
        <f>IF($B20&lt;=G$11,G$5*EXP($B$6*$B20),"")</f>
      </c>
      <c r="H20" s="180">
        <f>IF($B20&lt;=H$11,H$5*EXP($B$6*$B20),"")</f>
        <v>12.1664941451259</v>
      </c>
      <c r="I20" s="180">
        <f>IF($B20&lt;=I$11,I$5*EXP($B$6*$B20),"")</f>
        <v>13.30851272671458</v>
      </c>
      <c r="J20" s="180">
        <f>IF($B20&lt;=J$11,J$5*EXP($B$6*$B20),"")</f>
        <v>12.97965816757223</v>
      </c>
      <c r="K20" s="180">
        <f>IF($B20&lt;=K$11,K$5*EXP($B$6*$B20),"")</f>
        <v>13.31302883565852</v>
      </c>
      <c r="L20" s="180">
        <f>IF($B20&lt;=L$11,L$5*EXP($B$6*$B20),"")</f>
        <v>15.6189970202109</v>
      </c>
      <c r="M20" s="180">
        <f>IF($B20&lt;=M$11,M$5*EXP($B$6*$B20),"")</f>
        <v>14.90331794791401</v>
      </c>
      <c r="N20" s="180">
        <f>IF($B20&lt;=N$11,N$5*EXP($B$6*$B20),"")</f>
        <v>15.99484923916603</v>
      </c>
      <c r="O20" s="180">
        <f>IF($B20&lt;=O$11,O$5*EXP($B$6*$B20),"")</f>
        <v>15.45960465703944</v>
      </c>
      <c r="P20" s="180">
        <f>IF($B20&lt;=P$11,P$5*EXP($B$6*$B20),"")</f>
        <v>13.68704836958622</v>
      </c>
      <c r="Q20" s="147"/>
      <c r="R20" s="147"/>
      <c r="S20" s="148"/>
    </row>
    <row r="21" ht="13.55" customHeight="1">
      <c r="A21" s="191"/>
      <c r="B21" s="173">
        <v>4</v>
      </c>
      <c r="C21" s="180"/>
      <c r="D21" t="s" s="176">
        <f>IF($B21&lt;=D$11,D$5*EXP($B$6*$B21),"")</f>
      </c>
      <c r="E21" t="s" s="176">
        <f>IF($B21&lt;=E$11,E$5*EXP($B$6*$B21),"")</f>
      </c>
      <c r="F21" t="s" s="176">
        <f>IF($B21&lt;=F$11,F$5*EXP($B$6*$B21),"")</f>
      </c>
      <c r="G21" s="180">
        <f>IF($B21&lt;=G$11,G$5*EXP($B$6*$B21),"")</f>
        <v>12.49949599945914</v>
      </c>
      <c r="H21" s="180">
        <f>IF($B21&lt;=H$11,H$5*EXP($B$6*$B21),"")</f>
        <v>12.04543550569212</v>
      </c>
      <c r="I21" s="180">
        <f>IF($B21&lt;=I$11,I$5*EXP($B$6*$B21),"")</f>
        <v>13.17609081253245</v>
      </c>
      <c r="J21" s="180">
        <f>IF($B21&lt;=J$11,J$5*EXP($B$6*$B21),"")</f>
        <v>12.85050841092592</v>
      </c>
      <c r="K21" s="180">
        <f>IF($B21&lt;=K$11,K$5*EXP($B$6*$B21),"")</f>
        <v>13.1805619854416</v>
      </c>
      <c r="L21" s="180">
        <f>IF($B21&lt;=L$11,L$5*EXP($B$6*$B21),"")</f>
        <v>15.46358540318855</v>
      </c>
      <c r="M21" s="180">
        <f>IF($B21&lt;=M$11,M$5*EXP($B$6*$B21),"")</f>
        <v>14.75502745664325</v>
      </c>
      <c r="N21" s="180">
        <f>IF($B21&lt;=N$11,N$5*EXP($B$6*$B21),"")</f>
        <v>15.83569783007934</v>
      </c>
      <c r="O21" s="180">
        <f>IF($B21&lt;=O$11,O$5*EXP($B$6*$B21),"")</f>
        <v>15.30577902052976</v>
      </c>
      <c r="P21" s="180">
        <f>IF($B21&lt;=P$11,P$5*EXP($B$6*$B21),"")</f>
        <v>13.55085996282566</v>
      </c>
      <c r="Q21" s="147"/>
      <c r="R21" s="147"/>
      <c r="S21" s="148"/>
    </row>
    <row r="22" ht="13.55" customHeight="1">
      <c r="A22" s="191"/>
      <c r="B22" s="173">
        <v>3</v>
      </c>
      <c r="C22" s="180"/>
      <c r="D22" t="s" s="176">
        <f>IF($B22&lt;=D$11,D$5*EXP($B$6*$B22),"")</f>
      </c>
      <c r="E22" t="s" s="176">
        <f>IF($B22&lt;=E$11,E$5*EXP($B$6*$B22),"")</f>
      </c>
      <c r="F22" s="180">
        <f>IF($B22&lt;=F$11,F$5*EXP($B$6*$B22),"")</f>
        <v>9.650234522978577</v>
      </c>
      <c r="G22" s="180">
        <f>IF($B22&lt;=G$11,G$5*EXP($B$6*$B22),"")</f>
        <v>12.37512393621291</v>
      </c>
      <c r="H22" s="180">
        <f>IF($B22&lt;=H$11,H$5*EXP($B$6*$B22),"")</f>
        <v>11.92558141984681</v>
      </c>
      <c r="I22" s="180">
        <f>IF($B22&lt;=I$11,I$5*EXP($B$6*$B22),"")</f>
        <v>13.0449865184117</v>
      </c>
      <c r="J22" s="180">
        <f>IF($B22&lt;=J$11,J$5*EXP($B$6*$B22),"")</f>
        <v>12.72264371582949</v>
      </c>
      <c r="K22" s="180">
        <f>IF($B22&lt;=K$11,K$5*EXP($B$6*$B22),"")</f>
        <v>13.04941320240706</v>
      </c>
      <c r="L22" s="180">
        <f>IF($B22&lt;=L$11,L$5*EXP($B$6*$B22),"")</f>
        <v>15.30972015759289</v>
      </c>
      <c r="M22" s="180">
        <f>IF($B22&lt;=M$11,M$5*EXP($B$6*$B22),"")</f>
        <v>14.60821248041406</v>
      </c>
      <c r="N22" s="180">
        <f>IF($B22&lt;=N$11,N$5*EXP($B$6*$B22),"")</f>
        <v>15.67813000397211</v>
      </c>
      <c r="O22" s="180">
        <f>IF($B22&lt;=O$11,O$5*EXP($B$6*$B22),"")</f>
        <v>15.15348397467699</v>
      </c>
      <c r="P22" s="180">
        <f>IF($B22&lt;=P$11,P$5*EXP($B$6*$B22),"")</f>
        <v>13.4160266533538</v>
      </c>
      <c r="Q22" s="147"/>
      <c r="R22" s="147"/>
      <c r="S22" s="148"/>
    </row>
    <row r="23" ht="13.55" customHeight="1">
      <c r="A23" s="191"/>
      <c r="B23" s="173">
        <v>2</v>
      </c>
      <c r="C23" s="180"/>
      <c r="D23" t="s" s="176">
        <f>IF($B23&lt;=D$11,D$5*EXP($B$6*$B23),"")</f>
      </c>
      <c r="E23" s="180">
        <f>IF($B23&lt;=E$11,E$5*EXP($B$6*$B23),"")</f>
        <v>9.157378362924673</v>
      </c>
      <c r="F23" s="180">
        <f>IF($B23&lt;=F$11,F$5*EXP($B$6*$B23),"")</f>
        <v>9.554213085115421</v>
      </c>
      <c r="G23" s="180">
        <f>IF($B23&lt;=G$11,G$5*EXP($B$6*$B23),"")</f>
        <v>12.25198939567294</v>
      </c>
      <c r="H23" s="180">
        <f>IF($B23&lt;=H$11,H$5*EXP($B$6*$B23),"")</f>
        <v>11.8069199020815</v>
      </c>
      <c r="I23" s="180">
        <f>IF($B23&lt;=I$11,I$5*EXP($B$6*$B23),"")</f>
        <v>12.91518673381364</v>
      </c>
      <c r="J23" s="180">
        <f>IF($B23&lt;=J$11,J$5*EXP($B$6*$B23),"")</f>
        <v>12.59605129570689</v>
      </c>
      <c r="K23" s="180">
        <f>IF($B23&lt;=K$11,K$5*EXP($B$6*$B23),"")</f>
        <v>12.91956937156731</v>
      </c>
      <c r="L23" s="180">
        <f>IF($B23&lt;=L$11,L$5*EXP($B$6*$B23),"")</f>
        <v>15.15738589677113</v>
      </c>
      <c r="M23" s="180">
        <f>IF($B23&lt;=M$11,M$5*EXP($B$6*$B23),"")</f>
        <v>14.46285833760646</v>
      </c>
      <c r="N23" s="180">
        <f>IF($B23&lt;=N$11,N$5*EXP($B$6*$B23),"")</f>
        <v>15.52213000393043</v>
      </c>
      <c r="O23" s="180">
        <f>IF($B23&lt;=O$11,O$5*EXP($B$6*$B23),"")</f>
        <v>15.00270428984964</v>
      </c>
      <c r="P23" s="180">
        <f>IF($B23&lt;=P$11,P$5*EXP($B$6*$B23),"")</f>
        <v>13.28253495772734</v>
      </c>
      <c r="Q23" s="147"/>
      <c r="R23" s="147"/>
      <c r="S23" s="148"/>
    </row>
    <row r="24" ht="13.55" customHeight="1">
      <c r="A24" s="191"/>
      <c r="B24" s="173">
        <v>1</v>
      </c>
      <c r="C24" s="180"/>
      <c r="D24" s="180">
        <f>IF($B24&lt;=D$11,D$5*EXP($B$6*$B24),"")</f>
        <v>7.980673729625739</v>
      </c>
      <c r="E24" s="180">
        <f>IF($B24&lt;=E$11,E$5*EXP($B$6*$B24),"")</f>
        <v>9.0662609257918</v>
      </c>
      <c r="F24" s="180">
        <f>IF($B24&lt;=F$11,F$5*EXP($B$6*$B24),"")</f>
        <v>9.459147076522649</v>
      </c>
      <c r="G24" s="180">
        <f>IF($B24&lt;=G$11,G$5*EXP($B$6*$B24),"")</f>
        <v>12.13008006428256</v>
      </c>
      <c r="H24" s="180">
        <f>IF($B24&lt;=H$11,H$5*EXP($B$6*$B24),"")</f>
        <v>11.68943908614553</v>
      </c>
      <c r="I24" s="180">
        <f>IF($B24&lt;=I$11,I$5*EXP($B$6*$B24),"")</f>
        <v>12.78667847865165</v>
      </c>
      <c r="J24" s="180">
        <f>IF($B24&lt;=J$11,J$5*EXP($B$6*$B24),"")</f>
        <v>12.4707184912106</v>
      </c>
      <c r="K24" s="180">
        <f>IF($B24&lt;=K$11,K$5*EXP($B$6*$B24),"")</f>
        <v>12.79101750843105</v>
      </c>
      <c r="L24" s="180">
        <f>IF($B24&lt;=L$11,L$5*EXP($B$6*$B24),"")</f>
        <v>15.00656738717024</v>
      </c>
      <c r="M24" s="180">
        <f>IF($B24&lt;=M$11,M$5*EXP($B$6*$B24),"")</f>
        <v>14.31895049268505</v>
      </c>
      <c r="N24" s="180">
        <f>IF($B24&lt;=N$11,N$5*EXP($B$6*$B24),"")</f>
        <v>15.36768222982429</v>
      </c>
      <c r="O24" s="180">
        <f>IF($B24&lt;=O$11,O$5*EXP($B$6*$B24),"")</f>
        <v>14.85342488795356</v>
      </c>
      <c r="P24" s="180">
        <f>IF($B24&lt;=P$11,P$5*EXP($B$6*$B24),"")</f>
        <v>13.15037152666546</v>
      </c>
      <c r="Q24" s="147"/>
      <c r="R24" s="147"/>
      <c r="S24" s="148"/>
    </row>
    <row r="25" ht="13.55" customHeight="1">
      <c r="A25" s="191"/>
      <c r="B25" s="173">
        <v>0</v>
      </c>
      <c r="C25" s="180">
        <f>IF($B25&lt;=C$11,(C$5+$B$6*$B25),"")</f>
        <v>7.299997527228356</v>
      </c>
      <c r="D25" s="182">
        <f>IF($B25&lt;=D$11,D$5*EXP($B$6*$B25),"")</f>
        <v>7.901264699222317</v>
      </c>
      <c r="E25" s="180">
        <f>IF($B25&lt;=E$11,E$5*EXP($B$6*$B25),"")</f>
        <v>8.976050122306752</v>
      </c>
      <c r="F25" s="180">
        <f>IF($B25&lt;=F$11,F$5*EXP($B$6*$B25),"")</f>
        <v>9.365026990520178</v>
      </c>
      <c r="G25" s="180">
        <f>IF($B25&lt;=G$11,G$5*EXP($B$6*$B25),"")</f>
        <v>12.00938375100705</v>
      </c>
      <c r="H25" s="180">
        <f>IF($B25&lt;=H$11,H$5*EXP($B$6*$B25),"")</f>
        <v>11.57312722385941</v>
      </c>
      <c r="I25" s="180">
        <f>IF($B25&lt;=I$11,I$5*EXP($B$6*$B25),"")</f>
        <v>12.65944890199313</v>
      </c>
      <c r="J25" s="180">
        <f>IF($B25&lt;=J$11,J$5*EXP($B$6*$B25),"")</f>
        <v>12.34663276895573</v>
      </c>
      <c r="K25" s="180">
        <f>IF($B25&lt;=K$11,K$5*EXP($B$6*$B25),"")</f>
        <v>12.66374475770486</v>
      </c>
      <c r="L25" s="180">
        <f>IF($B25&lt;=L$11,L$5*EXP($B$6*$B25),"")</f>
        <v>14.85724954681358</v>
      </c>
      <c r="M25" s="180">
        <f>IF($B25&lt;=M$11,M$5*EXP($B$6*$B25),"")</f>
        <v>14.1764745547454</v>
      </c>
      <c r="N25" s="180">
        <f>IF($B25&lt;=N$11,N$5*EXP($B$6*$B25),"")</f>
        <v>15.21477123674759</v>
      </c>
      <c r="O25" s="180">
        <f>IF($B25&lt;=O$11,O$5*EXP($B$6*$B25),"")</f>
        <v>14.70563084092418</v>
      </c>
      <c r="P25" s="180">
        <f>IF($B25&lt;=P$11,P$5*EXP($B$6*$B25),"")</f>
        <v>13.01952314371494</v>
      </c>
      <c r="Q25" s="147"/>
      <c r="R25" s="147"/>
      <c r="S25" s="148"/>
    </row>
    <row r="26" ht="13.55" customHeight="1">
      <c r="A26" s="191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8"/>
    </row>
    <row r="27" ht="13.5" customHeight="1">
      <c r="A27" s="192"/>
      <c r="B27" s="160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8"/>
    </row>
    <row r="28" ht="13.5" customHeight="1">
      <c r="A28" t="s" s="236">
        <v>23</v>
      </c>
      <c r="B28" s="238"/>
      <c r="C28" s="146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8"/>
    </row>
    <row r="29" ht="14.05" customHeight="1">
      <c r="A29" s="155"/>
      <c r="B29" s="156"/>
      <c r="C29" s="173">
        <v>0</v>
      </c>
      <c r="D29" s="173">
        <v>1</v>
      </c>
      <c r="E29" s="173">
        <v>2</v>
      </c>
      <c r="F29" s="173">
        <v>3</v>
      </c>
      <c r="G29" s="173">
        <v>4</v>
      </c>
      <c r="H29" s="173">
        <v>5</v>
      </c>
      <c r="I29" s="173">
        <v>6</v>
      </c>
      <c r="J29" s="173">
        <v>7</v>
      </c>
      <c r="K29" s="173">
        <v>8</v>
      </c>
      <c r="L29" s="173">
        <v>9</v>
      </c>
      <c r="M29" s="173">
        <v>10</v>
      </c>
      <c r="N29" s="173">
        <v>11</v>
      </c>
      <c r="O29" s="173">
        <v>12</v>
      </c>
      <c r="P29" s="173">
        <v>13</v>
      </c>
      <c r="Q29" s="173">
        <v>14</v>
      </c>
      <c r="R29" s="147"/>
      <c r="S29" s="148"/>
    </row>
    <row r="30" ht="13.55" customHeight="1">
      <c r="A30" s="191"/>
      <c r="B30" s="173">
        <v>14</v>
      </c>
      <c r="C30" s="262"/>
      <c r="D30" t="s" s="176">
        <f>IF($B30=0,$B$8*C30/(1+C11/100),IF($B30=D$29,$B$7*C31/(1+C12/100),IF(AND(0&lt;$B30,$B30&lt;D$29),$B$7*C31/(1+C12/100)+$B$8*C30/(1+C11/100),"")))</f>
      </c>
      <c r="E30" t="s" s="176">
        <f>IF($B30=0,$B$8*D30/(1+D11/100),IF($B30=E$29,$B$7*D31/(1+D12/100),IF(AND(0&lt;$B30,$B30&lt;E$29),$B$7*D31/(1+D12/100)+$B$8*D30/(1+D11/100),"")))</f>
      </c>
      <c r="F30" t="s" s="176">
        <f>IF($B30=0,$B$8*E30/(1+E11/100),IF($B30=F$29,$B$7*E31/(1+E12/100),IF(AND(0&lt;$B30,$B30&lt;F$29),$B$7*E31/(1+E12/100)+$B$8*E30/(1+E11/100),"")))</f>
      </c>
      <c r="G30" t="s" s="176">
        <f>IF($B30=0,$B$8*F30/(1+F11/100),IF($B30=G$29,$B$7*F31/(1+F12/100),IF(AND(0&lt;$B30,$B30&lt;G$29),$B$7*F31/(1+F12/100)+$B$8*F30/(1+F11/100),"")))</f>
      </c>
      <c r="H30" t="s" s="176">
        <f>IF($B30=0,$B$8*G30/(1+G11/100),IF($B30=H$29,$B$7*G31/(1+G12/100),IF(AND(0&lt;$B30,$B30&lt;H$29),$B$7*G31/(1+G12/100)+$B$8*G30/(1+G11/100),"")))</f>
      </c>
      <c r="I30" t="s" s="176">
        <f>IF($B30=0,$B$8*H30/(1+H11/100),IF($B30=I$29,$B$7*H31/(1+H12/100),IF(AND(0&lt;$B30,$B30&lt;I$29),$B$7*H31/(1+H12/100)+$B$8*H30/(1+H11/100),"")))</f>
      </c>
      <c r="J30" t="s" s="176">
        <f>IF($B30=0,$B$8*I30/(1+I11/100),IF($B30=J$29,$B$7*I31/(1+I12/100),IF(AND(0&lt;$B30,$B30&lt;J$29),$B$7*I31/(1+I12/100)+$B$8*I30/(1+I11/100),"")))</f>
      </c>
      <c r="K30" t="s" s="176">
        <f>IF($B30=0,$B$8*J30/(1+J11/100),IF($B30=K$29,$B$7*J31/(1+J12/100),IF(AND(0&lt;$B30,$B30&lt;K$29),$B$7*J31/(1+J12/100)+$B$8*J30/(1+J11/100),"")))</f>
      </c>
      <c r="L30" t="s" s="176">
        <f>IF($B30=0,$B$8*K30/(1+K11/100),IF($B30=L$29,$B$7*K31/(1+K12/100),IF(AND(0&lt;$B30,$B30&lt;L$29),$B$7*K31/(1+K12/100)+$B$8*K30/(1+K11/100),"")))</f>
      </c>
      <c r="M30" t="s" s="176">
        <f>IF($B30=0,$B$8*L30/(1+L11/100),IF($B30=M$29,$B$7*L31/(1+L12/100),IF(AND(0&lt;$B30,$B30&lt;M$29),$B$7*L31/(1+L12/100)+$B$8*L30/(1+L11/100),"")))</f>
      </c>
      <c r="N30" t="s" s="176">
        <f>IF($B30=0,$B$8*M30/(1+M11/100),IF($B30=N$29,$B$7*M31/(1+M12/100),IF(AND(0&lt;$B30,$B30&lt;N$29),$B$7*M31/(1+M12/100)+$B$8*M30/(1+M11/100),"")))</f>
      </c>
      <c r="O30" t="s" s="176">
        <f>IF($B30=0,$B$8*N30/(1+N11/100),IF($B30=O$29,$B$7*N31/(1+N12/100),IF(AND(0&lt;$B30,$B30&lt;O$29),$B$7*N31/(1+N12/100)+$B$8*N30/(1+N11/100),"")))</f>
      </c>
      <c r="P30" t="s" s="176">
        <f>IF($B30=0,$B$8*O30/(1+O11/100),IF($B30=P$29,$B$7*O31/(1+O12/100),IF(AND(0&lt;$B30,$B30&lt;P$29),$B$7*O31/(1+O12/100)+$B$8*O30/(1+O11/100),"")))</f>
      </c>
      <c r="Q30" s="262">
        <f>IF($B30=0,$B$8*P30/(1+P11/100),IF($B30=Q$29,$B$7*P31/(1+P12/100),IF(AND(0&lt;$B30,$B30&lt;Q$29),$B$7*P31/(1+P12/100)+$B$8*P30/(1+P11/100),"")))</f>
        <v>1.133758886410006e-05</v>
      </c>
      <c r="R30" s="147"/>
      <c r="S30" s="148"/>
    </row>
    <row r="31" ht="13.55" customHeight="1">
      <c r="A31" s="191"/>
      <c r="B31" s="173">
        <v>13</v>
      </c>
      <c r="C31" s="262"/>
      <c r="D31" t="s" s="176">
        <f>IF($B31=0,$B$8*C31/(1+C12/100),IF($B31=D$29,$B$7*C32/(1+C13/100),IF(AND(0&lt;$B31,$B31&lt;D$29),$B$7*C32/(1+C13/100)+$B$8*C31/(1+C12/100),"")))</f>
      </c>
      <c r="E31" t="s" s="176">
        <f>IF($B31=0,$B$8*D31/(1+D12/100),IF($B31=E$29,$B$7*D32/(1+D13/100),IF(AND(0&lt;$B31,$B31&lt;E$29),$B$7*D32/(1+D13/100)+$B$8*D31/(1+D12/100),"")))</f>
      </c>
      <c r="F31" t="s" s="176">
        <f>IF($B31=0,$B$8*E31/(1+E12/100),IF($B31=F$29,$B$7*E32/(1+E13/100),IF(AND(0&lt;$B31,$B31&lt;F$29),$B$7*E32/(1+E13/100)+$B$8*E31/(1+E12/100),"")))</f>
      </c>
      <c r="G31" t="s" s="176">
        <f>IF($B31=0,$B$8*F31/(1+F12/100),IF($B31=G$29,$B$7*F32/(1+F13/100),IF(AND(0&lt;$B31,$B31&lt;G$29),$B$7*F32/(1+F13/100)+$B$8*F31/(1+F12/100),"")))</f>
      </c>
      <c r="H31" t="s" s="176">
        <f>IF($B31=0,$B$8*G31/(1+G12/100),IF($B31=H$29,$B$7*G32/(1+G13/100),IF(AND(0&lt;$B31,$B31&lt;H$29),$B$7*G32/(1+G13/100)+$B$8*G31/(1+G12/100),"")))</f>
      </c>
      <c r="I31" t="s" s="176">
        <f>IF($B31=0,$B$8*H31/(1+H12/100),IF($B31=I$29,$B$7*H32/(1+H13/100),IF(AND(0&lt;$B31,$B31&lt;I$29),$B$7*H32/(1+H13/100)+$B$8*H31/(1+H12/100),"")))</f>
      </c>
      <c r="J31" t="s" s="176">
        <f>IF($B31=0,$B$8*I31/(1+I12/100),IF($B31=J$29,$B$7*I32/(1+I13/100),IF(AND(0&lt;$B31,$B31&lt;J$29),$B$7*I32/(1+I13/100)+$B$8*I31/(1+I12/100),"")))</f>
      </c>
      <c r="K31" t="s" s="176">
        <f>IF($B31=0,$B$8*J31/(1+J12/100),IF($B31=K$29,$B$7*J32/(1+J13/100),IF(AND(0&lt;$B31,$B31&lt;K$29),$B$7*J32/(1+J13/100)+$B$8*J31/(1+J12/100),"")))</f>
      </c>
      <c r="L31" t="s" s="176">
        <f>IF($B31=0,$B$8*K31/(1+K12/100),IF($B31=L$29,$B$7*K32/(1+K13/100),IF(AND(0&lt;$B31,$B31&lt;L$29),$B$7*K32/(1+K13/100)+$B$8*K31/(1+K12/100),"")))</f>
      </c>
      <c r="M31" t="s" s="176">
        <f>IF($B31=0,$B$8*L31/(1+L12/100),IF($B31=M$29,$B$7*L32/(1+L13/100),IF(AND(0&lt;$B31,$B31&lt;M$29),$B$7*L32/(1+L13/100)+$B$8*L31/(1+L12/100),"")))</f>
      </c>
      <c r="N31" t="s" s="176">
        <f>IF($B31=0,$B$8*M31/(1+M12/100),IF($B31=N$29,$B$7*M32/(1+M13/100),IF(AND(0&lt;$B31,$B31&lt;N$29),$B$7*M32/(1+M13/100)+$B$8*M31/(1+M12/100),"")))</f>
      </c>
      <c r="O31" t="s" s="176">
        <f>IF($B31=0,$B$8*N31/(1+N12/100),IF($B31=O$29,$B$7*N32/(1+N13/100),IF(AND(0&lt;$B31,$B31&lt;O$29),$B$7*N32/(1+N13/100)+$B$8*N31/(1+N12/100),"")))</f>
      </c>
      <c r="P31" s="262">
        <f>IF($B31=0,$B$8*O31/(1+O12/100),IF($B31=P$29,$B$7*O32/(1+O13/100),IF(AND(0&lt;$B31,$B31&lt;P$29),$B$7*O32/(1+O13/100)+$B$8*O31/(1+O12/100),"")))</f>
        <v>2.603722689534648e-05</v>
      </c>
      <c r="Q31" s="262">
        <f>IF($B31=0,$B$8*P31/(1+P12/100),IF($B31=Q$29,$B$7*P32/(1+P13/100),IF(AND(0&lt;$B31,$B31&lt;Q$29),$B$7*P32/(1+P13/100)+$B$8*P31/(1+P12/100),"")))</f>
        <v>0.0001600409353907043</v>
      </c>
      <c r="R31" s="147"/>
      <c r="S31" s="148"/>
    </row>
    <row r="32" ht="13.55" customHeight="1">
      <c r="A32" s="191"/>
      <c r="B32" s="173">
        <v>12</v>
      </c>
      <c r="C32" s="262"/>
      <c r="D32" t="s" s="176">
        <f>IF($B32=0,$B$8*C32/(1+C13/100),IF($B32=D$29,$B$7*C33/(1+C14/100),IF(AND(0&lt;$B32,$B32&lt;D$29),$B$7*C33/(1+C14/100)+$B$8*C32/(1+C13/100),"")))</f>
      </c>
      <c r="E32" t="s" s="176">
        <f>IF($B32=0,$B$8*D32/(1+D13/100),IF($B32=E$29,$B$7*D33/(1+D14/100),IF(AND(0&lt;$B32,$B32&lt;E$29),$B$7*D33/(1+D14/100)+$B$8*D32/(1+D13/100),"")))</f>
      </c>
      <c r="F32" t="s" s="176">
        <f>IF($B32=0,$B$8*E32/(1+E13/100),IF($B32=F$29,$B$7*E33/(1+E14/100),IF(AND(0&lt;$B32,$B32&lt;F$29),$B$7*E33/(1+E14/100)+$B$8*E32/(1+E13/100),"")))</f>
      </c>
      <c r="G32" t="s" s="176">
        <f>IF($B32=0,$B$8*F32/(1+F13/100),IF($B32=G$29,$B$7*F33/(1+F14/100),IF(AND(0&lt;$B32,$B32&lt;G$29),$B$7*F33/(1+F14/100)+$B$8*F32/(1+F13/100),"")))</f>
      </c>
      <c r="H32" t="s" s="176">
        <f>IF($B32=0,$B$8*G32/(1+G13/100),IF($B32=H$29,$B$7*G33/(1+G14/100),IF(AND(0&lt;$B32,$B32&lt;H$29),$B$7*G33/(1+G14/100)+$B$8*G32/(1+G13/100),"")))</f>
      </c>
      <c r="I32" t="s" s="176">
        <f>IF($B32=0,$B$8*H32/(1+H13/100),IF($B32=I$29,$B$7*H33/(1+H14/100),IF(AND(0&lt;$B32,$B32&lt;I$29),$B$7*H33/(1+H14/100)+$B$8*H32/(1+H13/100),"")))</f>
      </c>
      <c r="J32" t="s" s="176">
        <f>IF($B32=0,$B$8*I32/(1+I13/100),IF($B32=J$29,$B$7*I33/(1+I14/100),IF(AND(0&lt;$B32,$B32&lt;J$29),$B$7*I33/(1+I14/100)+$B$8*I32/(1+I13/100),"")))</f>
      </c>
      <c r="K32" t="s" s="176">
        <f>IF($B32=0,$B$8*J32/(1+J13/100),IF($B32=K$29,$B$7*J33/(1+J14/100),IF(AND(0&lt;$B32,$B32&lt;K$29),$B$7*J33/(1+J14/100)+$B$8*J32/(1+J13/100),"")))</f>
      </c>
      <c r="L32" t="s" s="176">
        <f>IF($B32=0,$B$8*K32/(1+K13/100),IF($B32=L$29,$B$7*K33/(1+K14/100),IF(AND(0&lt;$B32,$B32&lt;L$29),$B$7*K33/(1+K14/100)+$B$8*K32/(1+K13/100),"")))</f>
      </c>
      <c r="M32" t="s" s="176">
        <f>IF($B32=0,$B$8*L32/(1+L13/100),IF($B32=M$29,$B$7*L33/(1+L14/100),IF(AND(0&lt;$B32,$B32&lt;M$29),$B$7*L33/(1+L14/100)+$B$8*L32/(1+L13/100),"")))</f>
      </c>
      <c r="N32" t="s" s="176">
        <f>IF($B32=0,$B$8*M32/(1+M13/100),IF($B32=N$29,$B$7*M33/(1+M14/100),IF(AND(0&lt;$B32,$B32&lt;N$29),$B$7*M33/(1+M14/100)+$B$8*M32/(1+M13/100),"")))</f>
      </c>
      <c r="O32" s="262">
        <f>IF($B32=0,$B$8*N32/(1+N13/100),IF($B32=O$29,$B$7*N33/(1+N14/100),IF(AND(0&lt;$B32,$B32&lt;O$29),$B$7*N33/(1+N14/100)+$B$8*N32/(1+N13/100),"")))</f>
        <v>6.070868592681532e-05</v>
      </c>
      <c r="P32" s="262">
        <f>IF($B32=0,$B$8*O32/(1+O13/100),IF($B32=P$29,$B$7*O33/(1+O14/100),IF(AND(0&lt;$B32,$B32&lt;P$29),$B$7*O33/(1+O14/100)+$B$8*O32/(1+O13/100),"")))</f>
        <v>0.0003410644233636536</v>
      </c>
      <c r="Q32" s="262">
        <f>IF($B32=0,$B$8*P32/(1+P13/100),IF($B32=Q$29,$B$7*P33/(1+P14/100),IF(AND(0&lt;$B32,$B32&lt;Q$29),$B$7*P33/(1+P14/100)+$B$8*P32/(1+P13/100),"")))</f>
        <v>0.001048832438419883</v>
      </c>
      <c r="R32" s="147"/>
      <c r="S32" s="148"/>
    </row>
    <row r="33" ht="13.55" customHeight="1">
      <c r="A33" s="191"/>
      <c r="B33" s="173">
        <v>11</v>
      </c>
      <c r="C33" s="262"/>
      <c r="D33" t="s" s="176">
        <f>IF($B33=0,$B$8*C33/(1+C14/100),IF($B33=D$29,$B$7*C34/(1+C15/100),IF(AND(0&lt;$B33,$B33&lt;D$29),$B$7*C34/(1+C15/100)+$B$8*C33/(1+C14/100),"")))</f>
      </c>
      <c r="E33" t="s" s="176">
        <f>IF($B33=0,$B$8*D33/(1+D14/100),IF($B33=E$29,$B$7*D34/(1+D15/100),IF(AND(0&lt;$B33,$B33&lt;E$29),$B$7*D34/(1+D15/100)+$B$8*D33/(1+D14/100),"")))</f>
      </c>
      <c r="F33" t="s" s="176">
        <f>IF($B33=0,$B$8*E33/(1+E14/100),IF($B33=F$29,$B$7*E34/(1+E15/100),IF(AND(0&lt;$B33,$B33&lt;F$29),$B$7*E34/(1+E15/100)+$B$8*E33/(1+E14/100),"")))</f>
      </c>
      <c r="G33" t="s" s="176">
        <f>IF($B33=0,$B$8*F33/(1+F14/100),IF($B33=G$29,$B$7*F34/(1+F15/100),IF(AND(0&lt;$B33,$B33&lt;G$29),$B$7*F34/(1+F15/100)+$B$8*F33/(1+F14/100),"")))</f>
      </c>
      <c r="H33" t="s" s="176">
        <f>IF($B33=0,$B$8*G33/(1+G14/100),IF($B33=H$29,$B$7*G34/(1+G15/100),IF(AND(0&lt;$B33,$B33&lt;H$29),$B$7*G34/(1+G15/100)+$B$8*G33/(1+G14/100),"")))</f>
      </c>
      <c r="I33" t="s" s="176">
        <f>IF($B33=0,$B$8*H33/(1+H14/100),IF($B33=I$29,$B$7*H34/(1+H15/100),IF(AND(0&lt;$B33,$B33&lt;I$29),$B$7*H34/(1+H15/100)+$B$8*H33/(1+H14/100),"")))</f>
      </c>
      <c r="J33" t="s" s="176">
        <f>IF($B33=0,$B$8*I33/(1+I14/100),IF($B33=J$29,$B$7*I34/(1+I15/100),IF(AND(0&lt;$B33,$B33&lt;J$29),$B$7*I34/(1+I15/100)+$B$8*I33/(1+I14/100),"")))</f>
      </c>
      <c r="K33" t="s" s="176">
        <f>IF($B33=0,$B$8*J33/(1+J14/100),IF($B33=K$29,$B$7*J34/(1+J15/100),IF(AND(0&lt;$B33,$B33&lt;K$29),$B$7*J34/(1+J15/100)+$B$8*J33/(1+J14/100),"")))</f>
      </c>
      <c r="L33" t="s" s="176">
        <f>IF($B33=0,$B$8*K33/(1+K14/100),IF($B33=L$29,$B$7*K34/(1+K15/100),IF(AND(0&lt;$B33,$B33&lt;L$29),$B$7*K34/(1+K15/100)+$B$8*K33/(1+K14/100),"")))</f>
      </c>
      <c r="M33" t="s" s="176">
        <f>IF($B33=0,$B$8*L33/(1+L14/100),IF($B33=M$29,$B$7*L34/(1+L15/100),IF(AND(0&lt;$B33,$B33&lt;M$29),$B$7*L34/(1+L15/100)+$B$8*L33/(1+L14/100),"")))</f>
      </c>
      <c r="N33" s="262">
        <f>IF($B33=0,$B$8*M33/(1+M14/100),IF($B33=N$29,$B$7*M34/(1+M15/100),IF(AND(0&lt;$B33,$B33&lt;N$29),$B$7*M34/(1+M15/100)+$B$8*M33/(1+M14/100),"")))</f>
        <v>0.0001420387956656248</v>
      </c>
      <c r="O33" s="262">
        <f>IF($B33=0,$B$8*N33/(1+N14/100),IF($B33=O$29,$B$7*N34/(1+N15/100),IF(AND(0&lt;$B33,$B33&lt;O$29),$B$7*N34/(1+N15/100)+$B$8*N33/(1+N14/100),"")))</f>
        <v>0.0007334814331348707</v>
      </c>
      <c r="P33" s="262">
        <f>IF($B33=0,$B$8*O33/(1+O14/100),IF($B33=P$29,$B$7*O34/(1+O15/100),IF(AND(0&lt;$B33,$B33&lt;P$29),$B$7*O34/(1+O15/100)+$B$8*O33/(1+O14/100),"")))</f>
        <v>0.002061897053806988</v>
      </c>
      <c r="Q33" s="262">
        <f>IF($B33=0,$B$8*P33/(1+P14/100),IF($B33=Q$29,$B$7*P34/(1+P15/100),IF(AND(0&lt;$B33,$B33&lt;Q$29),$B$7*P34/(1+P15/100)+$B$8*P33/(1+P14/100),"")))</f>
        <v>0.004229677264731801</v>
      </c>
      <c r="R33" s="147"/>
      <c r="S33" s="148"/>
    </row>
    <row r="34" ht="13.55" customHeight="1">
      <c r="A34" s="191"/>
      <c r="B34" s="173">
        <v>10</v>
      </c>
      <c r="C34" s="262"/>
      <c r="D34" t="s" s="176">
        <f>IF($B34=0,$B$8*C34/(1+C15/100),IF($B34=D$29,$B$7*C35/(1+C16/100),IF(AND(0&lt;$B34,$B34&lt;D$29),$B$7*C35/(1+C16/100)+$B$8*C34/(1+C15/100),"")))</f>
      </c>
      <c r="E34" t="s" s="176">
        <f>IF($B34=0,$B$8*D34/(1+D15/100),IF($B34=E$29,$B$7*D35/(1+D16/100),IF(AND(0&lt;$B34,$B34&lt;E$29),$B$7*D35/(1+D16/100)+$B$8*D34/(1+D15/100),"")))</f>
      </c>
      <c r="F34" t="s" s="176">
        <f>IF($B34=0,$B$8*E34/(1+E15/100),IF($B34=F$29,$B$7*E35/(1+E16/100),IF(AND(0&lt;$B34,$B34&lt;F$29),$B$7*E35/(1+E16/100)+$B$8*E34/(1+E15/100),"")))</f>
      </c>
      <c r="G34" t="s" s="176">
        <f>IF($B34=0,$B$8*F34/(1+F15/100),IF($B34=G$29,$B$7*F35/(1+F16/100),IF(AND(0&lt;$B34,$B34&lt;G$29),$B$7*F35/(1+F16/100)+$B$8*F34/(1+F15/100),"")))</f>
      </c>
      <c r="H34" t="s" s="176">
        <f>IF($B34=0,$B$8*G34/(1+G15/100),IF($B34=H$29,$B$7*G35/(1+G16/100),IF(AND(0&lt;$B34,$B34&lt;H$29),$B$7*G35/(1+G16/100)+$B$8*G34/(1+G15/100),"")))</f>
      </c>
      <c r="I34" t="s" s="176">
        <f>IF($B34=0,$B$8*H34/(1+H15/100),IF($B34=I$29,$B$7*H35/(1+H16/100),IF(AND(0&lt;$B34,$B34&lt;I$29),$B$7*H35/(1+H16/100)+$B$8*H34/(1+H15/100),"")))</f>
      </c>
      <c r="J34" t="s" s="176">
        <f>IF($B34=0,$B$8*I34/(1+I15/100),IF($B34=J$29,$B$7*I35/(1+I16/100),IF(AND(0&lt;$B34,$B34&lt;J$29),$B$7*I35/(1+I16/100)+$B$8*I34/(1+I15/100),"")))</f>
      </c>
      <c r="K34" t="s" s="176">
        <f>IF($B34=0,$B$8*J34/(1+J15/100),IF($B34=K$29,$B$7*J35/(1+J16/100),IF(AND(0&lt;$B34,$B34&lt;K$29),$B$7*J35/(1+J16/100)+$B$8*J34/(1+J15/100),"")))</f>
      </c>
      <c r="L34" t="s" s="176">
        <f>IF($B34=0,$B$8*K34/(1+K15/100),IF($B34=L$29,$B$7*K35/(1+K16/100),IF(AND(0&lt;$B34,$B34&lt;L$29),$B$7*K35/(1+K16/100)+$B$8*K34/(1+K15/100),"")))</f>
      </c>
      <c r="M34" s="262">
        <f>IF($B34=0,$B$8*L34/(1+L15/100),IF($B34=M$29,$B$7*L35/(1+L16/100),IF(AND(0&lt;$B34,$B34&lt;M$29),$B$7*L35/(1+L16/100)+$B$8*L34/(1+L15/100),"")))</f>
        <v>0.000328585241709174</v>
      </c>
      <c r="N34" s="262">
        <f>IF($B34=0,$B$8*M34/(1+M15/100),IF($B34=N$29,$B$7*M35/(1+M16/100),IF(AND(0&lt;$B34,$B34&lt;N$29),$B$7*M35/(1+M16/100)+$B$8*M34/(1+M15/100),"")))</f>
        <v>0.001571797929142058</v>
      </c>
      <c r="O34" s="262">
        <f>IF($B34=0,$B$8*N34/(1+N15/100),IF($B34=O$29,$B$7*N35/(1+N16/100),IF(AND(0&lt;$B34,$B34&lt;O$29),$B$7*N35/(1+N16/100)+$B$8*N34/(1+N15/100),"")))</f>
        <v>0.004061550522168517</v>
      </c>
      <c r="P34" s="262">
        <f>IF($B34=0,$B$8*O34/(1+O15/100),IF($B34=P$29,$B$7*O35/(1+O16/100),IF(AND(0&lt;$B34,$B34&lt;P$29),$B$7*O35/(1+O16/100)+$B$8*O34/(1+O15/100),"")))</f>
        <v>0.007617260290498837</v>
      </c>
      <c r="Q34" s="262">
        <f>IF($B34=0,$B$8*P34/(1+P15/100),IF($B34=Q$29,$B$7*P35/(1+P16/100),IF(AND(0&lt;$B34,$B34&lt;Q$29),$B$7*P35/(1+P16/100)+$B$8*P34/(1+P15/100),"")))</f>
        <v>0.01172629004292699</v>
      </c>
      <c r="R34" s="147"/>
      <c r="S34" s="148"/>
    </row>
    <row r="35" ht="13.55" customHeight="1">
      <c r="A35" s="191"/>
      <c r="B35" s="173">
        <v>9</v>
      </c>
      <c r="C35" s="262"/>
      <c r="D35" t="s" s="176">
        <f>IF($B35=0,$B$8*C35/(1+C16/100),IF($B35=D$29,$B$7*C36/(1+C17/100),IF(AND(0&lt;$B35,$B35&lt;D$29),$B$7*C36/(1+C17/100)+$B$8*C35/(1+C16/100),"")))</f>
      </c>
      <c r="E35" t="s" s="176">
        <f>IF($B35=0,$B$8*D35/(1+D16/100),IF($B35=E$29,$B$7*D36/(1+D17/100),IF(AND(0&lt;$B35,$B35&lt;E$29),$B$7*D36/(1+D17/100)+$B$8*D35/(1+D16/100),"")))</f>
      </c>
      <c r="F35" t="s" s="176">
        <f>IF($B35=0,$B$8*E35/(1+E16/100),IF($B35=F$29,$B$7*E36/(1+E17/100),IF(AND(0&lt;$B35,$B35&lt;F$29),$B$7*E36/(1+E17/100)+$B$8*E35/(1+E16/100),"")))</f>
      </c>
      <c r="G35" t="s" s="176">
        <f>IF($B35=0,$B$8*F35/(1+F16/100),IF($B35=G$29,$B$7*F36/(1+F17/100),IF(AND(0&lt;$B35,$B35&lt;G$29),$B$7*F36/(1+F17/100)+$B$8*F35/(1+F16/100),"")))</f>
      </c>
      <c r="H35" t="s" s="176">
        <f>IF($B35=0,$B$8*G35/(1+G16/100),IF($B35=H$29,$B$7*G36/(1+G17/100),IF(AND(0&lt;$B35,$B35&lt;H$29),$B$7*G36/(1+G17/100)+$B$8*G35/(1+G16/100),"")))</f>
      </c>
      <c r="I35" t="s" s="176">
        <f>IF($B35=0,$B$8*H35/(1+H16/100),IF($B35=I$29,$B$7*H36/(1+H17/100),IF(AND(0&lt;$B35,$B35&lt;I$29),$B$7*H36/(1+H17/100)+$B$8*H35/(1+H16/100),"")))</f>
      </c>
      <c r="J35" t="s" s="176">
        <f>IF($B35=0,$B$8*I35/(1+I16/100),IF($B35=J$29,$B$7*I36/(1+I17/100),IF(AND(0&lt;$B35,$B35&lt;J$29),$B$7*I36/(1+I17/100)+$B$8*I35/(1+I16/100),"")))</f>
      </c>
      <c r="K35" t="s" s="176">
        <f>IF($B35=0,$B$8*J35/(1+J16/100),IF($B35=K$29,$B$7*J36/(1+J17/100),IF(AND(0&lt;$B35,$B35&lt;K$29),$B$7*J36/(1+J17/100)+$B$8*J35/(1+J16/100),"")))</f>
      </c>
      <c r="L35" s="262">
        <f>IF($B35=0,$B$8*K35/(1+K16/100),IF($B35=L$29,$B$7*K36/(1+K17/100),IF(AND(0&lt;$B35,$B35&lt;L$29),$B$7*K36/(1+K17/100)+$B$8*K35/(1+K16/100),"")))</f>
        <v>0.0007640028798208071</v>
      </c>
      <c r="M35" s="262">
        <f>IF($B35=0,$B$8*L35/(1+L16/100),IF($B35=M$29,$B$7*L36/(1+L17/100),IF(AND(0&lt;$B35,$B35&lt;M$29),$B$7*L36/(1+L17/100)+$B$8*L35/(1+L16/100),"")))</f>
        <v>0.003303073412062139</v>
      </c>
      <c r="N35" s="262">
        <f>IF($B35=0,$B$8*M35/(1+M16/100),IF($B35=N$29,$B$7*M36/(1+M17/100),IF(AND(0&lt;$B35,$B35&lt;N$29),$B$7*M36/(1+M17/100)+$B$8*M35/(1+M16/100),"")))</f>
        <v>0.007905856661626543</v>
      </c>
      <c r="O35" s="262">
        <f>IF($B35=0,$B$8*N35/(1+N16/100),IF($B35=O$29,$B$7*N36/(1+N17/100),IF(AND(0&lt;$B35,$B35&lt;O$29),$B$7*N36/(1+N17/100)+$B$8*N35/(1+N16/100),"")))</f>
        <v>0.01362993392277339</v>
      </c>
      <c r="P35" s="262">
        <f>IF($B35=0,$B$8*O35/(1+O16/100),IF($B35=P$29,$B$7*O36/(1+O17/100),IF(AND(0&lt;$B35,$B35&lt;P$29),$B$7*O36/(1+O17/100)+$B$8*O35/(1+O16/100),"")))</f>
        <v>0.01918582086295438</v>
      </c>
      <c r="Q35" s="262">
        <f>IF($B35=0,$B$8*P35/(1+P16/100),IF($B35=Q$29,$B$7*P36/(1+P17/100),IF(AND(0&lt;$B35,$B35&lt;Q$29),$B$7*P36/(1+P17/100)+$B$8*P35/(1+P16/100),"")))</f>
        <v>0.023642371424081</v>
      </c>
      <c r="R35" s="147"/>
      <c r="S35" s="148"/>
    </row>
    <row r="36" ht="13.55" customHeight="1">
      <c r="A36" s="191"/>
      <c r="B36" s="173">
        <v>8</v>
      </c>
      <c r="C36" s="262"/>
      <c r="D36" t="s" s="176">
        <f>IF($B36=0,$B$8*C36/(1+C17/100),IF($B36=D$29,$B$7*C37/(1+C18/100),IF(AND(0&lt;$B36,$B36&lt;D$29),$B$7*C37/(1+C18/100)+$B$8*C36/(1+C17/100),"")))</f>
      </c>
      <c r="E36" t="s" s="176">
        <f>IF($B36=0,$B$8*D36/(1+D17/100),IF($B36=E$29,$B$7*D37/(1+D18/100),IF(AND(0&lt;$B36,$B36&lt;E$29),$B$7*D37/(1+D18/100)+$B$8*D36/(1+D17/100),"")))</f>
      </c>
      <c r="F36" t="s" s="176">
        <f>IF($B36=0,$B$8*E36/(1+E17/100),IF($B36=F$29,$B$7*E37/(1+E18/100),IF(AND(0&lt;$B36,$B36&lt;F$29),$B$7*E37/(1+E18/100)+$B$8*E36/(1+E17/100),"")))</f>
      </c>
      <c r="G36" t="s" s="176">
        <f>IF($B36=0,$B$8*F36/(1+F17/100),IF($B36=G$29,$B$7*F37/(1+F18/100),IF(AND(0&lt;$B36,$B36&lt;G$29),$B$7*F37/(1+F18/100)+$B$8*F36/(1+F17/100),"")))</f>
      </c>
      <c r="H36" t="s" s="176">
        <f>IF($B36=0,$B$8*G36/(1+G17/100),IF($B36=H$29,$B$7*G37/(1+G18/100),IF(AND(0&lt;$B36,$B36&lt;H$29),$B$7*G37/(1+G18/100)+$B$8*G36/(1+G17/100),"")))</f>
      </c>
      <c r="I36" t="s" s="176">
        <f>IF($B36=0,$B$8*H36/(1+H17/100),IF($B36=I$29,$B$7*H37/(1+H18/100),IF(AND(0&lt;$B36,$B36&lt;I$29),$B$7*H37/(1+H18/100)+$B$8*H36/(1+H17/100),"")))</f>
      </c>
      <c r="J36" t="s" s="176">
        <f>IF($B36=0,$B$8*I36/(1+I17/100),IF($B36=J$29,$B$7*I37/(1+I18/100),IF(AND(0&lt;$B36,$B36&lt;J$29),$B$7*I37/(1+I18/100)+$B$8*I36/(1+I17/100),"")))</f>
      </c>
      <c r="K36" s="262">
        <f>IF($B36=0,$B$8*J36/(1+J17/100),IF($B36=K$29,$B$7*J37/(1+J18/100),IF(AND(0&lt;$B36,$B36&lt;K$29),$B$7*J37/(1+J18/100)+$B$8*J36/(1+J17/100),"")))</f>
        <v>0.001737624785500568</v>
      </c>
      <c r="L36" s="262">
        <f>IF($B36=0,$B$8*K36/(1+K17/100),IF($B36=L$29,$B$7*K37/(1+K18/100),IF(AND(0&lt;$B36,$B36&lt;L$29),$B$7*K37/(1+K18/100)+$B$8*K36/(1+K17/100),"")))</f>
        <v>0.006906444230727875</v>
      </c>
      <c r="M36" s="262">
        <f>IF($B36=0,$B$8*L36/(1+L17/100),IF($B36=M$29,$B$7*L37/(1+L18/100),IF(AND(0&lt;$B36,$B36&lt;M$29),$B$7*L37/(1+L18/100)+$B$8*L36/(1+L17/100),"")))</f>
        <v>0.01494128846107494</v>
      </c>
      <c r="N36" s="262">
        <f>IF($B36=0,$B$8*M36/(1+M17/100),IF($B36=N$29,$B$7*M37/(1+M18/100),IF(AND(0&lt;$B36,$B36&lt;N$29),$B$7*M37/(1+M18/100)+$B$8*M36/(1+M17/100),"")))</f>
        <v>0.02385819982266836</v>
      </c>
      <c r="O36" s="262">
        <f>IF($B36=0,$B$8*N36/(1+N17/100),IF($B36=O$29,$B$7*N37/(1+N18/100),IF(AND(0&lt;$B36,$B36&lt;O$29),$B$7*N37/(1+N18/100)+$B$8*N36/(1+N17/100),"")))</f>
        <v>0.03087326876743301</v>
      </c>
      <c r="P36" s="262">
        <f>IF($B36=0,$B$8*O36/(1+O17/100),IF($B36=P$29,$B$7*O37/(1+O18/100),IF(AND(0&lt;$B36,$B36&lt;P$29),$B$7*O37/(1+O18/100)+$B$8*O36/(1+O17/100),"")))</f>
        <v>0.03479171002288144</v>
      </c>
      <c r="Q36" s="262">
        <f>IF($B36=0,$B$8*P36/(1+P17/100),IF($B36=Q$29,$B$7*P37/(1+P18/100),IF(AND(0&lt;$B36,$B36&lt;Q$29),$B$7*P37/(1+P18/100)+$B$8*P36/(1+P17/100),"")))</f>
        <v>0.03574888703684699</v>
      </c>
      <c r="R36" s="147"/>
      <c r="S36" s="148"/>
    </row>
    <row r="37" ht="13.55" customHeight="1">
      <c r="A37" s="191"/>
      <c r="B37" s="173">
        <v>7</v>
      </c>
      <c r="C37" s="262"/>
      <c r="D37" t="s" s="176">
        <f>IF($B37=0,$B$8*C37/(1+C18/100),IF($B37=D$29,$B$7*C38/(1+C19/100),IF(AND(0&lt;$B37,$B37&lt;D$29),$B$7*C38/(1+C19/100)+$B$8*C37/(1+C18/100),"")))</f>
      </c>
      <c r="E37" t="s" s="176">
        <f>IF($B37=0,$B$8*D37/(1+D18/100),IF($B37=E$29,$B$7*D38/(1+D19/100),IF(AND(0&lt;$B37,$B37&lt;E$29),$B$7*D38/(1+D19/100)+$B$8*D37/(1+D18/100),"")))</f>
      </c>
      <c r="F37" t="s" s="176">
        <f>IF($B37=0,$B$8*E37/(1+E18/100),IF($B37=F$29,$B$7*E38/(1+E19/100),IF(AND(0&lt;$B37,$B37&lt;F$29),$B$7*E38/(1+E19/100)+$B$8*E37/(1+E18/100),"")))</f>
      </c>
      <c r="G37" t="s" s="176">
        <f>IF($B37=0,$B$8*F37/(1+F18/100),IF($B37=G$29,$B$7*F38/(1+F19/100),IF(AND(0&lt;$B37,$B37&lt;G$29),$B$7*F38/(1+F19/100)+$B$8*F37/(1+F18/100),"")))</f>
      </c>
      <c r="H37" t="s" s="176">
        <f>IF($B37=0,$B$8*G37/(1+G18/100),IF($B37=H$29,$B$7*G38/(1+G19/100),IF(AND(0&lt;$B37,$B37&lt;H$29),$B$7*G38/(1+G19/100)+$B$8*G37/(1+G18/100),"")))</f>
      </c>
      <c r="I37" t="s" s="176">
        <f>IF($B37=0,$B$8*H37/(1+H18/100),IF($B37=I$29,$B$7*H38/(1+H19/100),IF(AND(0&lt;$B37,$B37&lt;I$29),$B$7*H38/(1+H19/100)+$B$8*H37/(1+H18/100),"")))</f>
      </c>
      <c r="J37" s="262">
        <f>IF($B37=0,$B$8*I37/(1+I18/100),IF($B37=J$29,$B$7*I38/(1+I19/100),IF(AND(0&lt;$B37,$B37&lt;J$29),$B$7*I38/(1+I19/100)+$B$8*I37/(1+I18/100),"")))</f>
        <v>0.00393543741563904</v>
      </c>
      <c r="K37" s="262">
        <f>IF($B37=0,$B$8*J37/(1+J18/100),IF($B37=K$29,$B$7*J38/(1+J19/100),IF(AND(0&lt;$B37,$B37&lt;K$29),$B$7*J38/(1+J19/100)+$B$8*J37/(1+J18/100),"")))</f>
        <v>0.01395341176745949</v>
      </c>
      <c r="L37" s="262">
        <f>IF($B37=0,$B$8*K37/(1+K18/100),IF($B37=L$29,$B$7*K38/(1+K19/100),IF(AND(0&lt;$B37,$B37&lt;L$29),$B$7*K38/(1+K19/100)+$B$8*K37/(1+K18/100),"")))</f>
        <v>0.02774730535726651</v>
      </c>
      <c r="M37" s="262">
        <f>IF($B37=0,$B$8*L37/(1+L18/100),IF($B37=M$29,$B$7*L38/(1+L19/100),IF(AND(0&lt;$B37,$B37&lt;M$29),$B$7*L38/(1+L19/100)+$B$8*L37/(1+L18/100),"")))</f>
        <v>0.040049888076537</v>
      </c>
      <c r="N37" s="262">
        <f>IF($B37=0,$B$8*M37/(1+M18/100),IF($B37=N$29,$B$7*M38/(1+M19/100),IF(AND(0&lt;$B37,$B37&lt;N$29),$B$7*M38/(1+M19/100)+$B$8*M37/(1+M18/100),"")))</f>
        <v>0.04799770774280282</v>
      </c>
      <c r="O37" s="262">
        <f>IF($B37=0,$B$8*N37/(1+N18/100),IF($B37=O$29,$B$7*N38/(1+N19/100),IF(AND(0&lt;$B37,$B37&lt;O$29),$B$7*N38/(1+N19/100)+$B$8*N37/(1+N18/100),"")))</f>
        <v>0.04972699790058527</v>
      </c>
      <c r="P37" s="262">
        <f>IF($B37=0,$B$8*O37/(1+O18/100),IF($B37=P$29,$B$7*O38/(1+O19/100),IF(AND(0&lt;$B37,$B37&lt;P$29),$B$7*O38/(1+O19/100)+$B$8*O37/(1+O18/100),"")))</f>
        <v>0.04673247817182492</v>
      </c>
      <c r="Q37" s="262">
        <f>IF($B37=0,$B$8*P37/(1+P18/100),IF($B37=Q$29,$B$7*P38/(1+P19/100),IF(AND(0&lt;$B37,$B37&lt;Q$29),$B$7*P38/(1+P19/100)+$B$8*P37/(1+P18/100),"")))</f>
        <v>0.0411826838972945</v>
      </c>
      <c r="R37" s="147"/>
      <c r="S37" s="148"/>
    </row>
    <row r="38" ht="13.55" customHeight="1">
      <c r="A38" s="191"/>
      <c r="B38" s="173">
        <v>6</v>
      </c>
      <c r="C38" s="262"/>
      <c r="D38" t="s" s="176">
        <f>IF($B38=0,$B$8*C38/(1+C19/100),IF($B38=D$29,$B$7*C39/(1+C20/100),IF(AND(0&lt;$B38,$B38&lt;D$29),$B$7*C39/(1+C20/100)+$B$8*C38/(1+C19/100),"")))</f>
      </c>
      <c r="E38" t="s" s="176">
        <f>IF($B38=0,$B$8*D38/(1+D19/100),IF($B38=E$29,$B$7*D39/(1+D20/100),IF(AND(0&lt;$B38,$B38&lt;E$29),$B$7*D39/(1+D20/100)+$B$8*D38/(1+D19/100),"")))</f>
      </c>
      <c r="F38" t="s" s="176">
        <f>IF($B38=0,$B$8*E38/(1+E19/100),IF($B38=F$29,$B$7*E39/(1+E20/100),IF(AND(0&lt;$B38,$B38&lt;F$29),$B$7*E39/(1+E20/100)+$B$8*E38/(1+E19/100),"")))</f>
      </c>
      <c r="G38" t="s" s="176">
        <f>IF($B38=0,$B$8*F38/(1+F19/100),IF($B38=G$29,$B$7*F39/(1+F20/100),IF(AND(0&lt;$B38,$B38&lt;G$29),$B$7*F39/(1+F20/100)+$B$8*F38/(1+F19/100),"")))</f>
      </c>
      <c r="H38" t="s" s="176">
        <f>IF($B38=0,$B$8*G38/(1+G19/100),IF($B38=H$29,$B$7*G39/(1+G20/100),IF(AND(0&lt;$B38,$B38&lt;H$29),$B$7*G39/(1+G20/100)+$B$8*G38/(1+G19/100),"")))</f>
      </c>
      <c r="I38" s="262">
        <f>IF($B38=0,$B$8*H38/(1+H19/100),IF($B38=I$29,$B$7*H39/(1+H20/100),IF(AND(0&lt;$B38,$B38&lt;I$29),$B$7*H39/(1+H20/100)+$B$8*H38/(1+H19/100),"")))</f>
        <v>0.008928898723527734</v>
      </c>
      <c r="J38" s="262">
        <f>IF($B38=0,$B$8*I38/(1+I19/100),IF($B38=J$29,$B$7*I39/(1+I20/100),IF(AND(0&lt;$B38,$B38&lt;J$29),$B$7*I39/(1+I20/100)+$B$8*I38/(1+I19/100),"")))</f>
        <v>0.0276345791838324</v>
      </c>
      <c r="K38" s="262">
        <f>IF($B38=0,$B$8*J38/(1+J19/100),IF($B38=K$29,$B$7*J39/(1+J20/100),IF(AND(0&lt;$B38,$B38&lt;K$29),$B$7*J39/(1+J20/100)+$B$8*J38/(1+J19/100),"")))</f>
        <v>0.04902006538569631</v>
      </c>
      <c r="L38" s="262">
        <f>IF($B38=0,$B$8*K38/(1+K19/100),IF($B38=L$29,$B$7*K39/(1+K20/100),IF(AND(0&lt;$B38,$B38&lt;L$29),$B$7*K39/(1+K20/100)+$B$8*K38/(1+K19/100),"")))</f>
        <v>0.06502693488884427</v>
      </c>
      <c r="M38" s="262">
        <f>IF($B38=0,$B$8*L38/(1+L19/100),IF($B38=M$29,$B$7*L39/(1+L20/100),IF(AND(0&lt;$B38,$B38&lt;M$29),$B$7*L39/(1+L20/100)+$B$8*L38/(1+L19/100),"")))</f>
        <v>0.07044840555910108</v>
      </c>
      <c r="N38" s="262">
        <f>IF($B38=0,$B$8*M38/(1+M19/100),IF($B38=N$29,$B$7*M39/(1+M20/100),IF(AND(0&lt;$B38,$B38&lt;N$29),$B$7*M39/(1+M20/100)+$B$8*M38/(1+M19/100),"")))</f>
        <v>0.06759067722008495</v>
      </c>
      <c r="O38" s="262">
        <f>IF($B38=0,$B$8*N38/(1+N19/100),IF($B38=O$29,$B$7*N39/(1+N20/100),IF(AND(0&lt;$B38,$B38&lt;O$29),$B$7*N39/(1+N20/100)+$B$8*N38/(1+N19/100),"")))</f>
        <v>0.05839989598545639</v>
      </c>
      <c r="P38" s="262">
        <f>IF($B38=0,$B$8*O38/(1+O19/100),IF($B38=P$29,$B$7*O39/(1+O20/100),IF(AND(0&lt;$B38,$B38&lt;P$29),$B$7*O39/(1+O20/100)+$B$8*O38/(1+O19/100),"")))</f>
        <v>0.04707655106873351</v>
      </c>
      <c r="Q38" s="262">
        <f>IF($B38=0,$B$8*P38/(1+P19/100),IF($B38=Q$29,$B$7*P39/(1+P20/100),IF(AND(0&lt;$B38,$B38&lt;Q$29),$B$7*P39/(1+P20/100)+$B$8*P38/(1+P19/100),"")))</f>
        <v>0.03632142983515775</v>
      </c>
      <c r="R38" s="147"/>
      <c r="S38" s="148"/>
    </row>
    <row r="39" ht="13.55" customHeight="1">
      <c r="A39" s="191"/>
      <c r="B39" s="173">
        <v>5</v>
      </c>
      <c r="C39" s="262"/>
      <c r="D39" t="s" s="176">
        <f>IF($B39=0,$B$8*C39/(1+C20/100),IF($B39=D$29,$B$7*C40/(1+C21/100),IF(AND(0&lt;$B39,$B39&lt;D$29),$B$7*C40/(1+C21/100)+$B$8*C39/(1+C20/100),"")))</f>
      </c>
      <c r="E39" t="s" s="176">
        <f>IF($B39=0,$B$8*D39/(1+D20/100),IF($B39=E$29,$B$7*D40/(1+D21/100),IF(AND(0&lt;$B39,$B39&lt;E$29),$B$7*D40/(1+D21/100)+$B$8*D39/(1+D20/100),"")))</f>
      </c>
      <c r="F39" t="s" s="176">
        <f>IF($B39=0,$B$8*E39/(1+E20/100),IF($B39=F$29,$B$7*E40/(1+E21/100),IF(AND(0&lt;$B39,$B39&lt;F$29),$B$7*E40/(1+E21/100)+$B$8*E39/(1+E20/100),"")))</f>
      </c>
      <c r="G39" t="s" s="176">
        <f>IF($B39=0,$B$8*F39/(1+F20/100),IF($B39=G$29,$B$7*F40/(1+F21/100),IF(AND(0&lt;$B39,$B39&lt;G$29),$B$7*F40/(1+F21/100)+$B$8*F39/(1+F20/100),"")))</f>
      </c>
      <c r="H39" s="262">
        <f>IF($B39=0,$B$8*G39/(1+G20/100),IF($B39=H$29,$B$7*G40/(1+G21/100),IF(AND(0&lt;$B39,$B39&lt;H$29),$B$7*G40/(1+G21/100)+$B$8*G39/(1+G20/100),"")))</f>
        <v>0.02003046532789991</v>
      </c>
      <c r="I39" s="262">
        <f>IF($B39=0,$B$8*H39/(1+H20/100),IF($B39=I$29,$B$7*H40/(1+H21/100),IF(AND(0&lt;$B39,$B39&lt;I$29),$B$7*H40/(1+H21/100)+$B$8*H39/(1+H20/100),"")))</f>
        <v>0.05370629013307102</v>
      </c>
      <c r="J39" s="262">
        <f>IF($B39=0,$B$8*I39/(1+I20/100),IF($B39=J$29,$B$7*I40/(1+I21/100),IF(AND(0&lt;$B39,$B39&lt;J$29),$B$7*I40/(1+I21/100)+$B$8*I39/(1+I20/100),"")))</f>
        <v>0.08316269586316821</v>
      </c>
      <c r="K39" s="262">
        <f>IF($B39=0,$B$8*J39/(1+J20/100),IF($B39=K$29,$B$7*J40/(1+J21/100),IF(AND(0&lt;$B39,$B39&lt;K$29),$B$7*J40/(1+J21/100)+$B$8*J39/(1+J20/100),"")))</f>
        <v>0.09840572740022024</v>
      </c>
      <c r="L39" s="262">
        <f>IF($B39=0,$B$8*K39/(1+K20/100),IF($B39=L$29,$B$7*K40/(1+K21/100),IF(AND(0&lt;$B39,$B39&lt;L$29),$B$7*K40/(1+K21/100)+$B$8*K39/(1+K20/100),"")))</f>
        <v>0.09796471098779694</v>
      </c>
      <c r="M39" s="262">
        <f>IF($B39=0,$B$8*L39/(1+L20/100),IF($B39=M$29,$B$7*L40/(1+L21/100),IF(AND(0&lt;$B39,$B39&lt;M$29),$B$7*L40/(1+L21/100)+$B$8*L39/(1+L20/100),"")))</f>
        <v>0.0849711685588424</v>
      </c>
      <c r="N39" s="262">
        <f>IF($B39=0,$B$8*M39/(1+M20/100),IF($B39=N$29,$B$7*M40/(1+M21/100),IF(AND(0&lt;$B39,$B39&lt;N$29),$B$7*M40/(1+M21/100)+$B$8*M39/(1+M20/100),"")))</f>
        <v>0.06798460597239207</v>
      </c>
      <c r="O39" s="262">
        <f>IF($B39=0,$B$8*N39/(1+N20/100),IF($B39=O$29,$B$7*N40/(1+N21/100),IF(AND(0&lt;$B39,$B39&lt;O$29),$B$7*N40/(1+N21/100)+$B$8*N39/(1+N20/100),"")))</f>
        <v>0.05038738543944324</v>
      </c>
      <c r="P39" s="262">
        <f>IF($B39=0,$B$8*O39/(1+O20/100),IF($B39=P$29,$B$7*O40/(1+O21/100),IF(AND(0&lt;$B39,$B39&lt;P$29),$B$7*O40/(1+O21/100)+$B$8*O39/(1+O20/100),"")))</f>
        <v>0.03556586398976735</v>
      </c>
      <c r="Q39" s="262">
        <f>IF($B39=0,$B$8*P39/(1+P20/100),IF($B39=Q$29,$B$7*P40/(1+P21/100),IF(AND(0&lt;$B39,$B39&lt;Q$29),$B$7*P40/(1+P21/100)+$B$8*P39/(1+P20/100),"")))</f>
        <v>0.02440574659513659</v>
      </c>
      <c r="R39" s="147"/>
      <c r="S39" s="148"/>
    </row>
    <row r="40" ht="13.55" customHeight="1">
      <c r="A40" s="191"/>
      <c r="B40" s="173">
        <v>4</v>
      </c>
      <c r="C40" s="262"/>
      <c r="D40" t="s" s="176">
        <f>IF($B40=0,$B$8*C40/(1+C21/100),IF($B40=D$29,$B$7*C41/(1+C22/100),IF(AND(0&lt;$B40,$B40&lt;D$29),$B$7*C41/(1+C22/100)+$B$8*C40/(1+C21/100),"")))</f>
      </c>
      <c r="E40" t="s" s="176">
        <f>IF($B40=0,$B$8*D40/(1+D21/100),IF($B40=E$29,$B$7*D41/(1+D22/100),IF(AND(0&lt;$B40,$B40&lt;E$29),$B$7*D41/(1+D22/100)+$B$8*D40/(1+D21/100),"")))</f>
      </c>
      <c r="F40" t="s" s="176">
        <f>IF($B40=0,$B$8*E40/(1+E21/100),IF($B40=F$29,$B$7*E41/(1+E22/100),IF(AND(0&lt;$B40,$B40&lt;F$29),$B$7*E41/(1+E22/100)+$B$8*E40/(1+E21/100),"")))</f>
      </c>
      <c r="G40" s="262">
        <f>IF($B40=0,$B$8*F40/(1+F21/100),IF($B40=G$29,$B$7*F41/(1+F22/100),IF(AND(0&lt;$B40,$B40&lt;G$29),$B$7*F41/(1+F22/100)+$B$8*F40/(1+F21/100),"")))</f>
        <v>0.04506834508046763</v>
      </c>
      <c r="H40" s="262">
        <f>IF($B40=0,$B$8*G40/(1+G21/100),IF($B40=H$29,$B$7*G41/(1+G22/100),IF(AND(0&lt;$B40,$B40&lt;H$29),$B$7*G41/(1+G22/100)+$B$8*G40/(1+G21/100),"")))</f>
        <v>0.1003420464258223</v>
      </c>
      <c r="I40" s="262">
        <f>IF($B40=0,$B$8*H40/(1+H21/100),IF($B40=I$29,$B$7*H41/(1+H22/100),IF(AND(0&lt;$B40,$B40&lt;I$29),$B$7*H41/(1+H22/100)+$B$8*H40/(1+H21/100),"")))</f>
        <v>0.1345970519657762</v>
      </c>
      <c r="J40" s="262">
        <f>IF($B40=0,$B$8*I40/(1+I21/100),IF($B40=J$29,$B$7*I41/(1+I22/100),IF(AND(0&lt;$B40,$B40&lt;J$29),$B$7*I41/(1+I22/100)+$B$8*I40/(1+I21/100),"")))</f>
        <v>0.1390350967620563</v>
      </c>
      <c r="K40" s="262">
        <f>IF($B40=0,$B$8*J40/(1+J21/100),IF($B40=K$29,$B$7*J41/(1+J22/100),IF(AND(0&lt;$B40,$B40&lt;K$29),$B$7*J41/(1+J22/100)+$B$8*J40/(1+J21/100),"")))</f>
        <v>0.1234633331857782</v>
      </c>
      <c r="L40" s="262">
        <f>IF($B40=0,$B$8*K40/(1+K21/100),IF($B40=L$29,$B$7*K41/(1+K22/100),IF(AND(0&lt;$B40,$B40&lt;L$29),$B$7*K41/(1+K22/100)+$B$8*K40/(1+K21/100),"")))</f>
        <v>0.09838848581707188</v>
      </c>
      <c r="M40" s="262">
        <f>IF($B40=0,$B$8*L40/(1+L21/100),IF($B40=M$29,$B$7*L41/(1+L22/100),IF(AND(0&lt;$B40,$B40&lt;M$29),$B$7*L41/(1+L22/100)+$B$8*L40/(1+L21/100),"")))</f>
        <v>0.07116999897213233</v>
      </c>
      <c r="N40" s="262">
        <f>IF($B40=0,$B$8*M40/(1+M21/100),IF($B40=N$29,$B$7*M41/(1+M22/100),IF(AND(0&lt;$B40,$B40&lt;N$29),$B$7*M41/(1+M22/100)+$B$8*M40/(1+M21/100),"")))</f>
        <v>0.04884183178676806</v>
      </c>
      <c r="O40" s="262">
        <f>IF($B40=0,$B$8*N40/(1+N21/100),IF($B40=O$29,$B$7*N41/(1+N22/100),IF(AND(0&lt;$B40,$B40&lt;O$29),$B$7*N41/(1+N22/100)+$B$8*N40/(1+N21/100),"")))</f>
        <v>0.03169873823033616</v>
      </c>
      <c r="P40" s="262">
        <f>IF($B40=0,$B$8*O40/(1+O21/100),IF($B40=P$29,$B$7*O41/(1+O22/100),IF(AND(0&lt;$B40,$B40&lt;P$29),$B$7*O41/(1+O22/100)+$B$8*O40/(1+O21/100),"")))</f>
        <v>0.01990261147897215</v>
      </c>
      <c r="Q40" s="262">
        <f>IF($B40=0,$B$8*P40/(1+P21/100),IF($B40=Q$29,$B$7*P41/(1+P22/100),IF(AND(0&lt;$B40,$B40&lt;Q$29),$B$7*P41/(1+P22/100)+$B$8*P40/(1+P21/100),"")))</f>
        <v>0.01229880238891425</v>
      </c>
      <c r="R40" s="147"/>
      <c r="S40" s="148"/>
    </row>
    <row r="41" ht="13.55" customHeight="1">
      <c r="A41" s="191"/>
      <c r="B41" s="173">
        <v>3</v>
      </c>
      <c r="C41" s="262"/>
      <c r="D41" t="s" s="176">
        <f>IF($B41=0,$B$8*C41/(1+C22/100),IF($B41=D$29,$B$7*C42/(1+C23/100),IF(AND(0&lt;$B41,$B41&lt;D$29),$B$7*C42/(1+C23/100)+$B$8*C41/(1+C22/100),"")))</f>
      </c>
      <c r="E41" t="s" s="176">
        <f>IF($B41=0,$B$8*D41/(1+D22/100),IF($B41=E$29,$B$7*D42/(1+D23/100),IF(AND(0&lt;$B41,$B41&lt;E$29),$B$7*D42/(1+D23/100)+$B$8*D41/(1+D22/100),"")))</f>
      </c>
      <c r="F41" s="262">
        <f>IF($B41=0,$B$8*E41/(1+E22/100),IF($B41=F$29,$B$7*E42/(1+E23/100),IF(AND(0&lt;$B41,$B41&lt;F$29),$B$7*E42/(1+E23/100)+$B$8*E41/(1+E22/100),"")))</f>
        <v>0.09883509215271606</v>
      </c>
      <c r="G41" s="262">
        <f>IF($B41=0,$B$8*F41/(1+F22/100),IF($B41=G$29,$B$7*F42/(1+F23/100),IF(AND(0&lt;$B41,$B41&lt;G$29),$B$7*F42/(1+F23/100)+$B$8*F41/(1+F22/100),"")))</f>
        <v>0.1805004775878448</v>
      </c>
      <c r="H41" s="262">
        <f>IF($B41=0,$B$8*G41/(1+G22/100),IF($B41=H$29,$B$7*G42/(1+G23/100),IF(AND(0&lt;$B41,$B41&lt;H$29),$B$7*G42/(1+G23/100)+$B$8*G41/(1+G22/100),"")))</f>
        <v>0.201062354613793</v>
      </c>
      <c r="I41" s="262">
        <f>IF($B41=0,$B$8*H41/(1+H22/100),IF($B41=I$29,$B$7*H42/(1+H23/100),IF(AND(0&lt;$B41,$B41&lt;I$29),$B$7*H42/(1+H23/100)+$B$8*H41/(1+H22/100),"")))</f>
        <v>0.1799032793609888</v>
      </c>
      <c r="J41" s="262">
        <f>IF($B41=0,$B$8*I41/(1+I22/100),IF($B41=J$29,$B$7*I42/(1+I23/100),IF(AND(0&lt;$B41,$B41&lt;J$29),$B$7*I42/(1+I23/100)+$B$8*I41/(1+I22/100),"")))</f>
        <v>0.1394647026211968</v>
      </c>
      <c r="K41" s="262">
        <f>IF($B41=0,$B$8*J41/(1+J22/100),IF($B41=K$29,$B$7*J42/(1+J23/100),IF(AND(0&lt;$B41,$B41&lt;K$29),$B$7*J42/(1+J23/100)+$B$8*J41/(1+J22/100),"")))</f>
        <v>0.09913494258155438</v>
      </c>
      <c r="L41" s="262">
        <f>IF($B41=0,$B$8*K41/(1+K22/100),IF($B41=L$29,$B$7*K42/(1+K23/100),IF(AND(0&lt;$B41,$B41&lt;L$29),$B$7*K42/(1+K23/100)+$B$8*K41/(1+K22/100),"")))</f>
        <v>0.06587447867868182</v>
      </c>
      <c r="M41" s="262">
        <f>IF($B41=0,$B$8*L41/(1+L22/100),IF($B41=M$29,$B$7*L42/(1+L23/100),IF(AND(0&lt;$B41,$B41&lt;M$29),$B$7*L42/(1+L23/100)+$B$8*L41/(1+L22/100),"")))</f>
        <v>0.04087455501540954</v>
      </c>
      <c r="N41" s="262">
        <f>IF($B41=0,$B$8*M41/(1+M22/100),IF($B41=N$29,$B$7*M42/(1+M23/100),IF(AND(0&lt;$B41,$B41&lt;N$29),$B$7*M42/(1+M23/100)+$B$8*M41/(1+M22/100),"")))</f>
        <v>0.02456162153176937</v>
      </c>
      <c r="O41" s="262">
        <f>IF($B41=0,$B$8*N41/(1+N22/100),IF($B41=O$29,$B$7*N42/(1+N23/100),IF(AND(0&lt;$B41,$B41&lt;O$29),$B$7*N42/(1+N23/100)+$B$8*N41/(1+N22/100),"")))</f>
        <v>0.01418023027570724</v>
      </c>
      <c r="P41" s="262">
        <f>IF($B41=0,$B$8*O41/(1+O22/100),IF($B41=P$29,$B$7*O42/(1+O23/100),IF(AND(0&lt;$B41,$B41&lt;P$29),$B$7*O42/(1+O23/100)+$B$8*O41/(1+O22/100),"")))</f>
        <v>0.008018647401847807</v>
      </c>
      <c r="Q41" s="262">
        <f>IF($B41=0,$B$8*P41/(1+P22/100),IF($B41=Q$29,$B$7*P42/(1+P23/100),IF(AND(0&lt;$B41,$B41&lt;Q$29),$B$7*P42/(1+P23/100)+$B$8*P41/(1+P22/100),"")))</f>
        <v>0.004507246090423129</v>
      </c>
      <c r="R41" s="147"/>
      <c r="S41" s="148"/>
    </row>
    <row r="42" ht="13.55" customHeight="1">
      <c r="A42" s="191"/>
      <c r="B42" s="173">
        <v>2</v>
      </c>
      <c r="C42" s="262"/>
      <c r="D42" t="s" s="176">
        <f>IF($B42=0,$B$8*C42/(1+C23/100),IF($B42=D$29,$B$7*C43/(1+C24/100),IF(AND(0&lt;$B42,$B42&lt;D$29),$B$7*C43/(1+C24/100)+$B$8*C42/(1+C23/100),"")))</f>
      </c>
      <c r="E42" s="262">
        <f>IF($B42=0,$B$8*D42/(1+D23/100),IF($B42=E$29,$B$7*D43/(1+D24/100),IF(AND(0&lt;$B42,$B42&lt;E$29),$B$7*D43/(1+D24/100)+$B$8*D42/(1+D23/100),"")))</f>
        <v>0.2157715909929711</v>
      </c>
      <c r="F42" s="262">
        <f>IF($B42=0,$B$8*E42/(1+E23/100),IF($B42=F$29,$B$7*E43/(1+E24/100),IF(AND(0&lt;$B42,$B42&lt;F$29),$B$7*E43/(1+E24/100)+$B$8*E42/(1+E23/100),"")))</f>
        <v>0.2967432140656958</v>
      </c>
      <c r="G42" s="262">
        <f>IF($B42=0,$B$8*F42/(1+F23/100),IF($B42=G$29,$B$7*F43/(1+F24/100),IF(AND(0&lt;$B42,$B42&lt;G$29),$B$7*F43/(1+F24/100)+$B$8*F42/(1+F23/100),"")))</f>
        <v>0.2710902909644562</v>
      </c>
      <c r="H42" s="262">
        <f>IF($B42=0,$B$8*G42/(1+G23/100),IF($B42=H$29,$B$7*G43/(1+G24/100),IF(AND(0&lt;$B42,$B42&lt;H$29),$B$7*G43/(1+G24/100)+$B$8*G42/(1+G23/100),"")))</f>
        <v>0.2014394390438597</v>
      </c>
      <c r="I42" s="262">
        <f>IF($B42=0,$B$8*H42/(1+H23/100),IF($B42=I$29,$B$7*H43/(1+H24/100),IF(AND(0&lt;$B42,$B42&lt;I$29),$B$7*H43/(1+H24/100)+$B$8*H42/(1+H23/100),"")))</f>
        <v>0.1352569468059422</v>
      </c>
      <c r="J42" s="262">
        <f>IF($B42=0,$B$8*I42/(1+I23/100),IF($B42=J$29,$B$7*I43/(1+I24/100),IF(AND(0&lt;$B42,$B42&lt;J$29),$B$7*I43/(1+I24/100)+$B$8*I42/(1+I23/100),"")))</f>
        <v>0.0839359838936536</v>
      </c>
      <c r="K42" s="262">
        <f>IF($B42=0,$B$8*J42/(1+J23/100),IF($B42=K$29,$B$7*J43/(1+J24/100),IF(AND(0&lt;$B42,$B42&lt;K$29),$B$7*J43/(1+J24/100)+$B$8*J42/(1+J23/100),"")))</f>
        <v>0.04974927496938296</v>
      </c>
      <c r="L42" s="262">
        <f>IF($B42=0,$B$8*K42/(1+K23/100),IF($B42=L$29,$B$7*K43/(1+K24/100),IF(AND(0&lt;$B42,$B42&lt;L$29),$B$7*K43/(1+K24/100)+$B$8*K42/(1+K23/100),"")))</f>
        <v>0.02835268539468466</v>
      </c>
      <c r="M42" s="262">
        <f>IF($B42=0,$B$8*L42/(1+L23/100),IF($B42=M$29,$B$7*L43/(1+L24/100),IF(AND(0&lt;$B42,$B42&lt;M$29),$B$7*L43/(1+L24/100)+$B$8*L42/(1+L23/100),"")))</f>
        <v>0.01540515306984546</v>
      </c>
      <c r="N42" s="262">
        <f>IF($B42=0,$B$8*M42/(1+M23/100),IF($B42=N$29,$B$7*M43/(1+M24/100),IF(AND(0&lt;$B42,$B42&lt;N$29),$B$7*M43/(1+M24/100)+$B$8*M42/(1+M23/100),"")))</f>
        <v>0.008234109630263532</v>
      </c>
      <c r="O42" s="262">
        <f>IF($B42=0,$B$8*N42/(1+N23/100),IF($B42=O$29,$B$7*N43/(1+N24/100),IF(AND(0&lt;$B42,$B42&lt;O$29),$B$7*N43/(1+N24/100)+$B$8*N42/(1+N23/100),"")))</f>
        <v>0.004281659755364535</v>
      </c>
      <c r="P42" s="262">
        <f>IF($B42=0,$B$8*O42/(1+O23/100),IF($B42=P$29,$B$7*O43/(1+O24/100),IF(AND(0&lt;$B42,$B42&lt;P$29),$B$7*O43/(1+O24/100)+$B$8*O42/(1+O23/100),"")))</f>
        <v>0.00220263587515461</v>
      </c>
      <c r="Q42" s="262">
        <f>IF($B42=0,$B$8*P42/(1+P23/100),IF($B42=Q$29,$B$7*P43/(1+P24/100),IF(AND(0&lt;$B42,$B42&lt;Q$29),$B$7*P43/(1+P24/100)+$B$8*P42/(1+P23/100),"")))</f>
        <v>0.001135567506832323</v>
      </c>
      <c r="R42" s="147"/>
      <c r="S42" s="148"/>
    </row>
    <row r="43" ht="13.55" customHeight="1">
      <c r="A43" s="191"/>
      <c r="B43" s="173">
        <v>1</v>
      </c>
      <c r="C43" s="262"/>
      <c r="D43" s="262">
        <f>IF($B43=0,$B$8*C43/(1+C24/100),IF($B43=D$29,$B$7*C44/(1+C25/100),IF(AND(0&lt;$B43,$B43&lt;D$29),$B$7*C44/(1+C25/100)+$B$8*C43/(1+C24/100),"")))</f>
        <v>0.4659832353426853</v>
      </c>
      <c r="E43" s="262">
        <f>IF($B43=0,$B$8*D43/(1+D24/100),IF($B43=E$29,$B$7*D44/(1+D25/100),IF(AND(0&lt;$B43,$B43&lt;E$29),$B$7*D44/(1+D25/100)+$B$8*D43/(1+D24/100),"")))</f>
        <v>0.4317019772778891</v>
      </c>
      <c r="F43" s="262">
        <f>IF($B43=0,$B$8*E43/(1+E24/100),IF($B43=F$29,$B$7*E44/(1+E25/100),IF(AND(0&lt;$B43,$B43&lt;F$29),$B$7*E44/(1+E25/100)+$B$8*E43/(1+E24/100),"")))</f>
        <v>0.2969805263736724</v>
      </c>
      <c r="G43" s="262">
        <f>IF($B43=0,$B$8*F43/(1+F24/100),IF($B43=G$29,$B$7*F44/(1+F25/100),IF(AND(0&lt;$B43,$B43&lt;G$29),$B$7*F44/(1+F25/100)+$B$8*F43/(1+F24/100),"")))</f>
        <v>0.1809525305186707</v>
      </c>
      <c r="H43" s="262">
        <f>IF($B43=0,$B$8*G43/(1+G24/100),IF($B43=H$29,$B$7*G44/(1+G25/100),IF(AND(0&lt;$B43,$B43&lt;H$29),$B$7*G44/(1+G25/100)+$B$8*G43/(1+G24/100),"")))</f>
        <v>0.1009076733221394</v>
      </c>
      <c r="I43" s="262">
        <f>IF($B43=0,$B$8*H43/(1+H24/100),IF($B43=I$29,$B$7*H44/(1+H25/100),IF(AND(0&lt;$B43,$B43&lt;I$29),$B$7*H44/(1+H25/100)+$B$8*H43/(1+H24/100),"")))</f>
        <v>0.05423420506775049</v>
      </c>
      <c r="J43" s="262">
        <f>IF($B43=0,$B$8*I43/(1+I24/100),IF($B43=J$29,$B$7*I44/(1+I25/100),IF(AND(0&lt;$B43,$B43&lt;J$29),$B$7*I44/(1+I25/100)+$B$8*I43/(1+I24/100),"")))</f>
        <v>0.02806418084962153</v>
      </c>
      <c r="K43" s="262">
        <f>IF($B43=0,$B$8*J43/(1+J24/100),IF($B43=K$29,$B$7*J44/(1+J25/100),IF(AND(0&lt;$B43,$B43&lt;K$29),$B$7*J44/(1+J25/100)+$B$8*J43/(1+J24/100),"")))</f>
        <v>0.0142659261620802</v>
      </c>
      <c r="L43" s="262">
        <f>IF($B43=0,$B$8*K43/(1+K24/100),IF($B43=L$29,$B$7*K44/(1+K25/100),IF(AND(0&lt;$B43,$B43&lt;L$29),$B$7*K44/(1+K25/100)+$B$8*K43/(1+K24/100),"")))</f>
        <v>0.00711832284226254</v>
      </c>
      <c r="M43" s="262">
        <f>IF($B43=0,$B$8*L43/(1+L24/100),IF($B43=M$29,$B$7*L44/(1+L25/100),IF(AND(0&lt;$B43,$B43&lt;M$29),$B$7*L44/(1+L25/100)+$B$8*L43/(1+L24/100),"")))</f>
        <v>0.003440510403759064</v>
      </c>
      <c r="N43" s="262">
        <f>IF($B43=0,$B$8*M43/(1+M24/100),IF($B43=N$29,$B$7*M44/(1+M25/100),IF(AND(0&lt;$B43,$B43&lt;N$29),$B$7*M44/(1+M25/100)+$B$8*M43/(1+M24/100),"")))</f>
        <v>0.001656202237027561</v>
      </c>
      <c r="O43" s="262">
        <f>IF($B43=0,$B$8*N43/(1+N24/100),IF($B43=O$29,$B$7*N44/(1+N25/100),IF(AND(0&lt;$B43,$B43&lt;O$29),$B$7*N44/(1+N25/100)+$B$8*N43/(1+N24/100),"")))</f>
        <v>0.0007835035392041807</v>
      </c>
      <c r="P43" s="262">
        <f>IF($B43=0,$B$8*O43/(1+O24/100),IF($B43=P$29,$B$7*O44/(1+O25/100),IF(AND(0&lt;$B43,$B43&lt;P$29),$B$7*O44/(1+O25/100)+$B$8*O43/(1+O24/100),"")))</f>
        <v>0.0003697315817422396</v>
      </c>
      <c r="Q43" s="262">
        <f>IF($B43=0,$B$8*P43/(1+P24/100),IF($B43=Q$29,$B$7*P44/(1+P25/100),IF(AND(0&lt;$B43,$B43&lt;Q$29),$B$7*P44/(1+P25/100)+$B$8*P43/(1+P24/100),"")))</f>
        <v>0.0001760523925781602</v>
      </c>
      <c r="R43" s="147"/>
      <c r="S43" s="148"/>
    </row>
    <row r="44" ht="13.55" customHeight="1">
      <c r="A44" s="191"/>
      <c r="B44" s="173">
        <v>0</v>
      </c>
      <c r="C44" s="262">
        <v>1</v>
      </c>
      <c r="D44" s="263">
        <f>IF($B44=0,$B$8*C44/(1+C25/100),IF($B44=D$29,$B$7*C45/(1+C26/100),IF(AND(0&lt;$B44,$B44&lt;D$29),$B$7*C45/(1+C26/100)+$B$8*C44/(1+C25/100),"")))</f>
        <v>0.4659832353426853</v>
      </c>
      <c r="E44" s="262">
        <f>IF($B44=0,$B$8*D44/(1+D25/100),IF($B44=E$29,$B$7*D45/(1+D26/100),IF(AND(0&lt;$B44,$B44&lt;E$29),$B$7*D45/(1+D26/100)+$B$8*D44/(1+D25/100),"")))</f>
        <v>0.215930386284918</v>
      </c>
      <c r="F44" s="262">
        <f>IF($B44=0,$B$8*E44/(1+E25/100),IF($B44=F$29,$B$7*E45/(1+E26/100),IF(AND(0&lt;$B44,$B44&lt;F$29),$B$7*E45/(1+E26/100)+$B$8*E44/(1+E25/100),"")))</f>
        <v>0.09907240446069275</v>
      </c>
      <c r="G44" s="262">
        <f>IF($B44=0,$B$8*F44/(1+F25/100),IF($B44=G$29,$B$7*F45/(1+F26/100),IF(AND(0&lt;$B44,$B44&lt;G$29),$B$7*F45/(1+F26/100)+$B$8*F44/(1+F25/100),"")))</f>
        <v>0.04529437206159168</v>
      </c>
      <c r="H44" s="262">
        <f>IF($B44=0,$B$8*G44/(1+G25/100),IF($B44=H$29,$B$7*G45/(1+G26/100),IF(AND(0&lt;$B44,$B44&lt;H$29),$B$7*G45/(1+G26/100)+$B$8*G44/(1+G25/100),"")))</f>
        <v>0.02021900779415031</v>
      </c>
      <c r="I44" s="262">
        <f>IF($B44=0,$B$8*H44/(1+H25/100),IF($B44=I$29,$B$7*H45/(1+H26/100),IF(AND(0&lt;$B44,$B44&lt;I$29),$B$7*H45/(1+H26/100)+$B$8*H44/(1+H25/100),"")))</f>
        <v>0.009060877066564181</v>
      </c>
      <c r="J44" s="262">
        <f>IF($B44=0,$B$8*I44/(1+I25/100),IF($B44=J$29,$B$7*I45/(1+I26/100),IF(AND(0&lt;$B44,$B44&lt;J$29),$B$7*I45/(1+I26/100)+$B$8*I44/(1+I25/100),"")))</f>
        <v>0.004021356910083322</v>
      </c>
      <c r="K44" s="262">
        <f>IF($B44=0,$B$8*J44/(1+J25/100),IF($B44=K$29,$B$7*J45/(1+J26/100),IF(AND(0&lt;$B44,$B44&lt;K$29),$B$7*J45/(1+J26/100)+$B$8*J44/(1+J25/100),"")))</f>
        <v>0.001789709584956304</v>
      </c>
      <c r="L44" s="262">
        <f>IF($B44=0,$B$8*K44/(1+K25/100),IF($B44=L$29,$B$7*K45/(1+K26/100),IF(AND(0&lt;$B44,$B44&lt;L$29),$B$7*K45/(1+K26/100)+$B$8*K44/(1+K25/100),"")))</f>
        <v>0.0007942704144999181</v>
      </c>
      <c r="M44" s="262">
        <f>IF($B44=0,$B$8*L44/(1+L25/100),IF($B44=M$29,$B$7*L45/(1+L26/100),IF(AND(0&lt;$B44,$B44&lt;M$29),$B$7*L45/(1+L26/100)+$B$8*L44/(1+L25/100),"")))</f>
        <v>0.0003457641627471625</v>
      </c>
      <c r="N44" s="262">
        <f>IF($B44=0,$B$8*M44/(1+M25/100),IF($B44=N$29,$B$7*M45/(1+M26/100),IF(AND(0&lt;$B44,$B44&lt;N$29),$B$7*M45/(1+M26/100)+$B$8*M44/(1+M25/100),"")))</f>
        <v>0.0001514165523570161</v>
      </c>
      <c r="O44" s="262">
        <f>IF($B44=0,$B$8*N44/(1+N25/100),IF($B44=O$29,$B$7*N45/(1+N26/100),IF(AND(0&lt;$B44,$B44&lt;O$29),$B$7*N45/(1+N26/100)+$B$8*N44/(1+N25/100),"")))</f>
        <v>6.571056416276683e-05</v>
      </c>
      <c r="P44" s="262">
        <f>IF($B44=0,$B$8*O44/(1+O25/100),IF($B44=P$29,$B$7*O45/(1+O26/100),IF(AND(0&lt;$B44,$B44&lt;P$29),$B$7*O45/(1+O26/100)+$B$8*O44/(1+O25/100),"")))</f>
        <v>2.86431292348217e-05</v>
      </c>
      <c r="Q44" s="262">
        <f>IF($B44=0,$B$8*P44/(1+P25/100),IF($B44=Q$29,$B$7*P45/(1+P26/100),IF(AND(0&lt;$B44,$B44&lt;Q$29),$B$7*P45/(1+P26/100)+$B$8*P44/(1+P25/100),"")))</f>
        <v>1.267176167360009e-05</v>
      </c>
      <c r="R44" s="147"/>
      <c r="S44" s="148"/>
    </row>
    <row r="45" ht="13.55" customHeight="1">
      <c r="A45" s="191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8"/>
    </row>
    <row r="46" ht="13.5" customHeight="1">
      <c r="A46" s="192"/>
      <c r="B46" s="160"/>
      <c r="C46" s="160"/>
      <c r="D46" s="160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47"/>
      <c r="S46" s="148"/>
    </row>
    <row r="47" ht="13.5" customHeight="1">
      <c r="A47" t="s" s="236">
        <v>44</v>
      </c>
      <c r="B47" s="237"/>
      <c r="C47" s="238"/>
      <c r="D47" s="264">
        <f>SUM(D30:D44)</f>
        <v>0.9319664706853705</v>
      </c>
      <c r="E47" s="265">
        <f>SUM(E30:E44)</f>
        <v>0.8634039545557781</v>
      </c>
      <c r="F47" s="265">
        <f>SUM(F30:F44)</f>
        <v>0.791631237052777</v>
      </c>
      <c r="G47" s="265">
        <f>SUM(G30:G44)</f>
        <v>0.722906016213031</v>
      </c>
      <c r="H47" s="265">
        <f>SUM(H30:H44)</f>
        <v>0.6440009865276647</v>
      </c>
      <c r="I47" s="265">
        <f>SUM(I30:I44)</f>
        <v>0.5756875491236205</v>
      </c>
      <c r="J47" s="265">
        <f>SUM(J30:J44)</f>
        <v>0.5092540334992511</v>
      </c>
      <c r="K47" s="265">
        <f>SUM(K30:K44)</f>
        <v>0.4515200158226286</v>
      </c>
      <c r="L47" s="265">
        <f>SUM(L30:L44)</f>
        <v>0.3989376414916572</v>
      </c>
      <c r="M47" s="265">
        <f>SUM(M30:M44)</f>
        <v>0.3452783909332203</v>
      </c>
      <c r="N47" s="265">
        <f>SUM(N30:N44)</f>
        <v>0.300496065882568</v>
      </c>
      <c r="O47" s="265">
        <f>SUM(O30:O44)</f>
        <v>0.2588830650216964</v>
      </c>
      <c r="P47" s="265">
        <f>SUM(P30:P44)</f>
        <v>0.2239209525776781</v>
      </c>
      <c r="Q47" s="266">
        <f>SUM(Q30:Q44)</f>
        <v>0.1966076371992718</v>
      </c>
      <c r="R47" s="146"/>
      <c r="S47" s="148"/>
    </row>
    <row r="48" ht="13.5" customHeight="1">
      <c r="A48" t="s" s="236">
        <v>45</v>
      </c>
      <c r="B48" s="237"/>
      <c r="C48" s="238"/>
      <c r="D48" s="267">
        <f>100*((1/D47)^(1/D29)-1)</f>
        <v>7.299997527228363</v>
      </c>
      <c r="E48" s="268">
        <f>100*((1/E47)^(1/E29)-1)</f>
        <v>7.619998897542368</v>
      </c>
      <c r="F48" s="268">
        <f>100*((1/F47)^(1/F29)-1)</f>
        <v>8.099999618343512</v>
      </c>
      <c r="G48" s="268">
        <f>100*((1/G47)^(1/G29)-1)</f>
        <v>8.449995974889601</v>
      </c>
      <c r="H48" s="268">
        <f>100*((1/H47)^(1/H29)-1)</f>
        <v>9.200013855081423</v>
      </c>
      <c r="I48" s="268">
        <f>100*((1/I47)^(1/I29)-1)</f>
        <v>9.639958011987959</v>
      </c>
      <c r="J48" s="268">
        <f>100*((1/J47)^(1/J29)-1)</f>
        <v>10.12007619413991</v>
      </c>
      <c r="K48" s="268">
        <f>100*((1/K47)^(1/K29)-1)</f>
        <v>10.44991197484189</v>
      </c>
      <c r="L48" s="268">
        <f>100*((1/L47)^(1/L29)-1)</f>
        <v>10.75003882231553</v>
      </c>
      <c r="M48" s="268">
        <f>100*((1/M47)^(1/M29)-1)</f>
        <v>11.2200433690181</v>
      </c>
      <c r="N48" s="268">
        <f>100*((1/N47)^(1/N29)-1)</f>
        <v>11.54990399810904</v>
      </c>
      <c r="O48" s="268">
        <f>100*((1/O47)^(1/O29)-1)</f>
        <v>11.92008462280347</v>
      </c>
      <c r="P48" s="268">
        <f>100*((1/P47)^(1/P29)-1)</f>
        <v>12.19996277877116</v>
      </c>
      <c r="Q48" s="269">
        <f>100*((1/Q47)^(1/Q29)-1)</f>
        <v>12.32000533990902</v>
      </c>
      <c r="R48" s="146"/>
      <c r="S48" s="148"/>
    </row>
    <row r="49" ht="13.5" customHeight="1">
      <c r="A49" s="239"/>
      <c r="B49" s="240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147"/>
      <c r="S49" s="148"/>
    </row>
    <row r="50" ht="13.5" customHeight="1">
      <c r="A50" t="s" s="236">
        <v>46</v>
      </c>
      <c r="B50" s="237"/>
      <c r="C50" s="238"/>
      <c r="D50" s="270">
        <f>(D48-C4)^2</f>
        <v>6.114599565495118e-12</v>
      </c>
      <c r="E50" s="271">
        <f>(E48-D4)^2</f>
        <v>1.215412830028511e-12</v>
      </c>
      <c r="F50" s="271">
        <f>(F48-E4)^2</f>
        <v>1.456616746392198e-13</v>
      </c>
      <c r="G50" s="271">
        <f>(G48-F4)^2</f>
        <v>1.620151371509045e-11</v>
      </c>
      <c r="H50" s="271">
        <f>(H48-G4)^2</f>
        <v>1.919632812514303e-10</v>
      </c>
      <c r="I50" s="271">
        <f>(I48-H4)^2</f>
        <v>1.762993155194775e-09</v>
      </c>
      <c r="J50" s="271">
        <f>(J48-I4)^2</f>
        <v>5.80554695599896e-09</v>
      </c>
      <c r="K50" s="271">
        <f>(K48-J4)^2</f>
        <v>7.748428460938432e-09</v>
      </c>
      <c r="L50" s="271">
        <f>(L48-K4)^2</f>
        <v>1.507172183342458e-09</v>
      </c>
      <c r="M50" s="271">
        <f>(M48-L4)^2</f>
        <v>1.880871730600199e-09</v>
      </c>
      <c r="N50" s="271">
        <f>(N48-M4)^2</f>
        <v>9.21636306711473e-09</v>
      </c>
      <c r="O50" s="271">
        <f>(O48-N4)^2</f>
        <v>7.1610188674778e-09</v>
      </c>
      <c r="P50" s="271">
        <f>(P48-O4)^2</f>
        <v>1.385419876655593e-09</v>
      </c>
      <c r="Q50" s="272">
        <f>(Q48-P4)^2</f>
        <v>2.851462837824426e-11</v>
      </c>
      <c r="R50" s="146"/>
      <c r="S50" s="148"/>
    </row>
    <row r="51" ht="13.5" customHeight="1">
      <c r="A51" t="s" s="236">
        <v>47</v>
      </c>
      <c r="B51" s="237"/>
      <c r="C51" s="238"/>
      <c r="D51" s="273">
        <f>SUM(D50:Q50)</f>
        <v>3.671196939473788e-08</v>
      </c>
      <c r="E51" s="167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47"/>
      <c r="S51" s="148"/>
    </row>
    <row r="52" ht="14.05" customHeight="1">
      <c r="A52" s="155"/>
      <c r="B52" s="156"/>
      <c r="C52" s="156"/>
      <c r="D52" s="156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8"/>
    </row>
    <row r="53" ht="13.55" customHeight="1">
      <c r="A53" s="191"/>
      <c r="B53" s="147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8"/>
    </row>
    <row r="54" ht="13.55" customHeight="1">
      <c r="A54" s="191"/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8"/>
    </row>
    <row r="55" ht="13.5" customHeight="1">
      <c r="A55" s="192"/>
      <c r="B55" s="160"/>
      <c r="C55" s="160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8"/>
    </row>
    <row r="56" ht="13.5" customHeight="1">
      <c r="A56" t="s" s="274">
        <v>48</v>
      </c>
      <c r="B56" s="275"/>
      <c r="C56" s="276"/>
      <c r="D56" s="146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8"/>
    </row>
    <row r="57" ht="14.05" customHeight="1">
      <c r="A57" s="155"/>
      <c r="B57" s="156"/>
      <c r="C57" s="172">
        <v>0</v>
      </c>
      <c r="D57" s="173">
        <v>1</v>
      </c>
      <c r="E57" s="173">
        <v>2</v>
      </c>
      <c r="F57" s="173">
        <v>3</v>
      </c>
      <c r="G57" s="173">
        <v>4</v>
      </c>
      <c r="H57" s="173">
        <v>5</v>
      </c>
      <c r="I57" s="173">
        <v>6</v>
      </c>
      <c r="J57" s="173">
        <v>7</v>
      </c>
      <c r="K57" s="173">
        <v>8</v>
      </c>
      <c r="L57" s="173">
        <v>9</v>
      </c>
      <c r="M57" s="147"/>
      <c r="N57" s="147"/>
      <c r="O57" s="147"/>
      <c r="P57" s="147"/>
      <c r="Q57" s="147"/>
      <c r="R57" s="147"/>
      <c r="S57" s="148"/>
    </row>
    <row r="58" ht="13.55" customHeight="1">
      <c r="A58" s="191"/>
      <c r="B58" s="173">
        <v>9</v>
      </c>
      <c r="C58" t="s" s="277">
        <f>IF($B58&lt;=C$57,($B$7*D57+$B$8*D58)/(1+C16/100),"")</f>
      </c>
      <c r="D58" t="s" s="277">
        <f>IF($B58&lt;=D$57,($B$7*E57+$B$8*E58)/(1+D16/100),"")</f>
      </c>
      <c r="E58" t="s" s="277">
        <f>IF($B58&lt;=E$57,MAX((E16/100-$C$70)/(1+E16/100)+($B$7*F57+$B$8*F58)/(1+E16/100)-$C$73,0),"")</f>
      </c>
      <c r="F58" t="s" s="176">
        <f>IF($B58&lt;=F$57,(F16/100-$C$70)/(1+F16/100)+($B$7*G57+$B$8*G58)/(1+F16/100),"")</f>
      </c>
      <c r="G58" t="s" s="176">
        <f>IF($B58&lt;=G$57,(G16/100-$C$70)/(1+G16/100)+($B$7*H57+$B$8*H58)/(1+G16/100),"")</f>
      </c>
      <c r="H58" t="s" s="176">
        <f>IF($B58&lt;=H$57,(H16/100-$C$70)/(1+H16/100)+($B$7*I57+$B$8*I58)/(1+H16/100),"")</f>
      </c>
      <c r="I58" t="s" s="176">
        <f>IF($B58&lt;=I$57,(I16/100-$C$70)/(1+I16/100)+($B$7*J57+$B$8*J58)/(1+I16/100),"")</f>
      </c>
      <c r="J58" t="s" s="176">
        <f>IF($B58&lt;=J$57,(J16/100-$C$70)/(1+J16/100)+($B$7*K57+$B$8*K58)/(1+J16/100),"")</f>
      </c>
      <c r="K58" t="s" s="176">
        <f>IF($B58&lt;=K$57,(K16/100-$C$70)/(1+K16/100)+($B$7*L57+$B$8*L58)/(1+K16/100),"")</f>
      </c>
      <c r="L58" s="206">
        <f>IF($B58&lt;=L$57,(L16/100-$C$70)/(1+L16/100),"")</f>
        <v>0.0396229332163273</v>
      </c>
      <c r="M58" s="180"/>
      <c r="N58" s="180"/>
      <c r="O58" s="180"/>
      <c r="P58" s="180"/>
      <c r="Q58" s="147"/>
      <c r="R58" s="147"/>
      <c r="S58" s="148"/>
    </row>
    <row r="59" ht="13.55" customHeight="1">
      <c r="A59" s="191"/>
      <c r="B59" s="173">
        <v>8</v>
      </c>
      <c r="C59" t="s" s="277">
        <f>IF($B59&lt;=C$57,($B$7*D58+$B$8*D59)/(1+C17/100),"")</f>
      </c>
      <c r="D59" t="s" s="277">
        <f>IF($B59&lt;=D$57,($B$7*E58+$B$8*E59)/(1+D17/100),"")</f>
      </c>
      <c r="E59" t="s" s="277">
        <f>IF($B59&lt;=E$57,MAX((E17/100-$C$70)/(1+E17/100)+($B$7*F58+$B$8*F59)/(1+E17/100)-$C$73,0),"")</f>
      </c>
      <c r="F59" t="s" s="176">
        <f>IF($B59&lt;=F$57,(F17/100-$C$70)/(1+F17/100)+($B$7*G58+$B$8*G59)/(1+F17/100),"")</f>
      </c>
      <c r="G59" t="s" s="176">
        <f>IF($B59&lt;=G$57,(G17/100-$C$70)/(1+G17/100)+($B$7*H58+$B$8*H59)/(1+G17/100),"")</f>
      </c>
      <c r="H59" t="s" s="176">
        <f>IF($B59&lt;=H$57,(H17/100-$C$70)/(1+H17/100)+($B$7*I58+$B$8*I59)/(1+H17/100),"")</f>
      </c>
      <c r="I59" t="s" s="176">
        <f>IF($B59&lt;=I$57,(I17/100-$C$70)/(1+I17/100)+($B$7*J58+$B$8*J59)/(1+I17/100),"")</f>
      </c>
      <c r="J59" t="s" s="176">
        <f>IF($B59&lt;=J$57,(J17/100-$C$70)/(1+J17/100)+($B$7*K58+$B$8*K59)/(1+J17/100),"")</f>
      </c>
      <c r="K59" s="206">
        <f>IF($B59&lt;=K$57,(K17/100-$C$70)/(1+K17/100)+($B$7*L58+$B$8*L59)/(1+K17/100),"")</f>
        <v>0.05244407335723855</v>
      </c>
      <c r="L59" s="206">
        <f>IF($B59&lt;=L$57,(L17/100-$C$70)/(1+L17/100),"")</f>
        <v>0.03828484492110893</v>
      </c>
      <c r="M59" s="180"/>
      <c r="N59" s="180"/>
      <c r="O59" s="180"/>
      <c r="P59" s="180"/>
      <c r="Q59" s="147"/>
      <c r="R59" s="147"/>
      <c r="S59" s="148"/>
    </row>
    <row r="60" ht="13.55" customHeight="1">
      <c r="A60" s="191"/>
      <c r="B60" s="173">
        <v>7</v>
      </c>
      <c r="C60" t="s" s="277">
        <f>IF($B60&lt;=C$57,($B$7*D59+$B$8*D60)/(1+C18/100),"")</f>
      </c>
      <c r="D60" t="s" s="277">
        <f>IF($B60&lt;=D$57,($B$7*E59+$B$8*E60)/(1+D18/100),"")</f>
      </c>
      <c r="E60" t="s" s="277">
        <f>IF($B60&lt;=E$57,MAX((E18/100-$C$70)/(1+E18/100)+($B$7*F59+$B$8*F60)/(1+E18/100)-$C$73,0),"")</f>
      </c>
      <c r="F60" t="s" s="176">
        <f>IF($B60&lt;=F$57,(F18/100-$C$70)/(1+F18/100)+($B$7*G59+$B$8*G60)/(1+F18/100),"")</f>
      </c>
      <c r="G60" t="s" s="176">
        <f>IF($B60&lt;=G$57,(G18/100-$C$70)/(1+G18/100)+($B$7*H59+$B$8*H60)/(1+G18/100),"")</f>
      </c>
      <c r="H60" t="s" s="176">
        <f>IF($B60&lt;=H$57,(H18/100-$C$70)/(1+H18/100)+($B$7*I59+$B$8*I60)/(1+H18/100),"")</f>
      </c>
      <c r="I60" t="s" s="176">
        <f>IF($B60&lt;=I$57,(I18/100-$C$70)/(1+I18/100)+($B$7*J59+$B$8*J60)/(1+I18/100),"")</f>
      </c>
      <c r="J60" s="206">
        <f>IF($B60&lt;=J$57,(J18/100-$C$70)/(1+J18/100)+($B$7*K59+$B$8*K60)/(1+J18/100),"")</f>
        <v>0.05934768130896891</v>
      </c>
      <c r="K60" s="206">
        <f>IF($B60&lt;=K$57,(K18/100-$C$70)/(1+K18/100)+($B$7*L59+$B$8*L60)/(1+K18/100),"")</f>
        <v>0.050131475418167</v>
      </c>
      <c r="L60" s="206">
        <f>IF($B60&lt;=L$57,(L18/100-$C$70)/(1+L18/100),"")</f>
        <v>0.0369563925174376</v>
      </c>
      <c r="M60" s="180"/>
      <c r="N60" s="180"/>
      <c r="O60" s="180"/>
      <c r="P60" s="180"/>
      <c r="Q60" s="147"/>
      <c r="R60" s="147"/>
      <c r="S60" s="148"/>
    </row>
    <row r="61" ht="13.55" customHeight="1">
      <c r="A61" s="191"/>
      <c r="B61" s="173">
        <v>6</v>
      </c>
      <c r="C61" t="s" s="277">
        <f>IF($B61&lt;=C$57,($B$7*D60+$B$8*D61)/(1+C19/100),"")</f>
      </c>
      <c r="D61" t="s" s="277">
        <f>IF($B61&lt;=D$57,($B$7*E60+$B$8*E61)/(1+D19/100),"")</f>
      </c>
      <c r="E61" t="s" s="277">
        <f>IF($B61&lt;=E$57,MAX((E19/100-$C$70)/(1+E19/100)+($B$7*F60+$B$8*F61)/(1+E19/100)-$C$73,0),"")</f>
      </c>
      <c r="F61" t="s" s="176">
        <f>IF($B61&lt;=F$57,(F19/100-$C$70)/(1+F19/100)+($B$7*G60+$B$8*G61)/(1+F19/100),"")</f>
      </c>
      <c r="G61" t="s" s="176">
        <f>IF($B61&lt;=G$57,(G19/100-$C$70)/(1+G19/100)+($B$7*H60+$B$8*H61)/(1+G19/100),"")</f>
      </c>
      <c r="H61" t="s" s="176">
        <f>IF($B61&lt;=H$57,(H19/100-$C$70)/(1+H19/100)+($B$7*I60+$B$8*I61)/(1+H19/100),"")</f>
      </c>
      <c r="I61" s="206">
        <f>IF($B61&lt;=I$57,(I19/100-$C$70)/(1+I19/100)+($B$7*J60+$B$8*J61)/(1+I19/100),"")</f>
        <v>0.06673293438821068</v>
      </c>
      <c r="J61" s="206">
        <f>IF($B61&lt;=J$57,(J19/100-$C$70)/(1+J19/100)+($B$7*K60+$B$8*K61)/(1+J19/100),"")</f>
        <v>0.0562137138394147</v>
      </c>
      <c r="K61" s="206">
        <f>IF($B61&lt;=K$57,(K19/100-$C$70)/(1+K19/100)+($B$7*L60+$B$8*L61)/(1+K19/100),"")</f>
        <v>0.04783318907392604</v>
      </c>
      <c r="L61" s="206">
        <f>IF($B61&lt;=L$57,(L19/100-$C$70)/(1+L19/100),"")</f>
        <v>0.03563753799991691</v>
      </c>
      <c r="M61" s="180"/>
      <c r="N61" s="180"/>
      <c r="O61" s="180"/>
      <c r="P61" s="180"/>
      <c r="Q61" s="147"/>
      <c r="R61" s="147"/>
      <c r="S61" s="148"/>
    </row>
    <row r="62" ht="13.55" customHeight="1">
      <c r="A62" s="191"/>
      <c r="B62" s="173">
        <v>5</v>
      </c>
      <c r="C62" t="s" s="277">
        <f>IF($B62&lt;=C$57,($B$7*D61+$B$8*D62)/(1+C20/100),"")</f>
      </c>
      <c r="D62" t="s" s="277">
        <f>IF($B62&lt;=D$57,($B$7*E61+$B$8*E62)/(1+D20/100),"")</f>
      </c>
      <c r="E62" t="s" s="277">
        <f>IF($B62&lt;=E$57,MAX((E20/100-$C$70)/(1+E20/100)+($B$7*F61+$B$8*F62)/(1+E20/100)-$C$73,0),"")</f>
      </c>
      <c r="F62" t="s" s="176">
        <f>IF($B62&lt;=F$57,(F20/100-$C$70)/(1+F20/100)+($B$7*G61+$B$8*G62)/(1+F20/100),"")</f>
      </c>
      <c r="G62" t="s" s="176">
        <f>IF($B62&lt;=G$57,(G20/100-$C$70)/(1+G20/100)+($B$7*H61+$B$8*H62)/(1+G20/100),"")</f>
      </c>
      <c r="H62" s="206">
        <f>IF($B62&lt;=H$57,(H20/100-$C$70)/(1+H20/100)+($B$7*I61+$B$8*I62)/(1+H20/100),"")</f>
        <v>0.06237844703017006</v>
      </c>
      <c r="I62" s="206">
        <f>IF($B62&lt;=I$57,(I20/100-$C$70)/(1+I20/100)+($B$7*J61+$B$8*J62)/(1+I20/100),"")</f>
        <v>0.06287261698110375</v>
      </c>
      <c r="J62" s="206">
        <f>IF($B62&lt;=J$57,(J20/100-$C$70)/(1+J20/100)+($B$7*K61+$B$8*K62)/(1+J20/100),"")</f>
        <v>0.05309608605359866</v>
      </c>
      <c r="K62" s="206">
        <f>IF($B62&lt;=K$57,(K20/100-$C$70)/(1+K20/100)+($B$7*L61+$B$8*L62)/(1+K20/100),"")</f>
        <v>0.04554920062206082</v>
      </c>
      <c r="L62" s="206">
        <f>IF($B62&lt;=L$57,(L20/100-$C$70)/(1+L20/100),"")</f>
        <v>0.03432824295748819</v>
      </c>
      <c r="M62" s="180"/>
      <c r="N62" s="180"/>
      <c r="O62" s="180"/>
      <c r="P62" s="180"/>
      <c r="Q62" s="147"/>
      <c r="R62" s="147"/>
      <c r="S62" s="148"/>
    </row>
    <row r="63" ht="13.55" customHeight="1">
      <c r="A63" s="191"/>
      <c r="B63" s="173">
        <v>4</v>
      </c>
      <c r="C63" t="s" s="277">
        <f>IF($B63&lt;=C$57,($B$7*D62+$B$8*D63)/(1+C21/100),"")</f>
      </c>
      <c r="D63" t="s" s="277">
        <f>IF($B63&lt;=D$57,($B$7*E62+$B$8*E63)/(1+D21/100),"")</f>
      </c>
      <c r="E63" t="s" s="277">
        <f>IF($B63&lt;=E$57,MAX((E21/100-$C$70)/(1+E21/100)+($B$7*F62+$B$8*F63)/(1+E21/100)-$C$73,0),"")</f>
      </c>
      <c r="F63" t="s" s="176">
        <f>IF($B63&lt;=F$57,(F21/100-$C$70)/(1+F21/100)+($B$7*G62+$B$8*G63)/(1+F21/100),"")</f>
      </c>
      <c r="G63" s="206">
        <f>IF($B63&lt;=G$57,(G21/100-$C$70)/(1+G21/100)+($B$7*H62+$B$8*H63)/(1+G21/100),"")</f>
        <v>0.06102061599240496</v>
      </c>
      <c r="H63" s="206">
        <f>IF($B63&lt;=H$57,(H21/100-$C$70)/(1+H21/100)+($B$7*I62+$B$8*I63)/(1+H21/100),"")</f>
        <v>0.05792740387508913</v>
      </c>
      <c r="I63" s="206">
        <f>IF($B63&lt;=I$57,(I21/100-$C$70)/(1+I21/100)+($B$7*J62+$B$8*J63)/(1+I21/100),"")</f>
        <v>0.05902869680302351</v>
      </c>
      <c r="J63" s="206">
        <f>IF($B63&lt;=J$57,(J21/100-$C$70)/(1+J21/100)+($B$7*K62+$B$8*K63)/(1+J21/100),"")</f>
        <v>0.04999484069424098</v>
      </c>
      <c r="K63" s="206">
        <f>IF($B63&lt;=K$57,(K21/100-$C$70)/(1+K21/100)+($B$7*L62+$B$8*L63)/(1+K21/100),"")</f>
        <v>0.04327949496478764</v>
      </c>
      <c r="L63" s="206">
        <f>IF($B63&lt;=L$57,(L21/100-$C$70)/(1+L21/100),"")</f>
        <v>0.03302846858489499</v>
      </c>
      <c r="M63" s="180"/>
      <c r="N63" s="180"/>
      <c r="O63" s="180"/>
      <c r="P63" s="180"/>
      <c r="Q63" s="147"/>
      <c r="R63" s="147"/>
      <c r="S63" s="148"/>
    </row>
    <row r="64" ht="13.55" customHeight="1">
      <c r="A64" s="191"/>
      <c r="B64" s="173">
        <v>3</v>
      </c>
      <c r="C64" t="s" s="277">
        <f>IF($B64&lt;=C$57,($B$7*D63+$B$8*D64)/(1+C22/100),"")</f>
      </c>
      <c r="D64" t="s" s="277">
        <f>IF($B64&lt;=D$57,($B$7*E63+$B$8*E64)/(1+D22/100),"")</f>
      </c>
      <c r="E64" t="s" s="277">
        <f>IF($B64&lt;=E$57,MAX((E22/100-$C$70)/(1+E22/100)+($B$7*F63+$B$8*F64)/(1+E22/100)-$C$73,0),"")</f>
      </c>
      <c r="F64" s="206">
        <f>IF($B64&lt;=F$57,(F22/100-$C$70)/(1+F22/100)+($B$7*G63+$B$8*G64)/(1+F22/100),"")</f>
        <v>0.03513563418192329</v>
      </c>
      <c r="G64" s="206">
        <f>IF($B64&lt;=G$57,(G22/100-$C$70)/(1+G22/100)+($B$7*H63+$B$8*H64)/(1+G22/100),"")</f>
        <v>0.05602730411125292</v>
      </c>
      <c r="H64" s="206">
        <f>IF($B64&lt;=H$57,(H22/100-$C$70)/(1+H22/100)+($B$7*I63+$B$8*I64)/(1+H22/100),"")</f>
        <v>0.05349162226693147</v>
      </c>
      <c r="I64" s="206">
        <f>IF($B64&lt;=I$57,(I22/100-$C$70)/(1+I22/100)+($B$7*J63+$B$8*J64)/(1+I22/100),"")</f>
        <v>0.05520129326638293</v>
      </c>
      <c r="J64" s="206">
        <f>IF($B64&lt;=J$57,(J22/100-$C$70)/(1+J22/100)+($B$7*K63+$B$8*K64)/(1+J22/100),"")</f>
        <v>0.04691001799946808</v>
      </c>
      <c r="K64" s="206">
        <f>IF($B64&lt;=K$57,(K22/100-$C$70)/(1+K22/100)+($B$7*L63+$B$8*L64)/(1+K22/100),"")</f>
        <v>0.04102405563176625</v>
      </c>
      <c r="L64" s="206">
        <f>IF($B64&lt;=L$57,(L22/100-$C$70)/(1+L22/100),"")</f>
        <v>0.03173817569404541</v>
      </c>
      <c r="M64" s="180"/>
      <c r="N64" s="180"/>
      <c r="O64" s="180"/>
      <c r="P64" s="180"/>
      <c r="Q64" s="147"/>
      <c r="R64" s="147"/>
      <c r="S64" s="148"/>
    </row>
    <row r="65" ht="13.55" customHeight="1">
      <c r="A65" s="191"/>
      <c r="B65" s="173">
        <v>2</v>
      </c>
      <c r="C65" t="s" s="277">
        <f>IF($B65&lt;=C$57,($B$7*D64+$B$8*D65)/(1+C23/100),"")</f>
      </c>
      <c r="D65" t="s" s="277">
        <f>IF($B65&lt;=D$57,($B$7*E64+$B$8*E65)/(1+D23/100),"")</f>
      </c>
      <c r="E65" s="206">
        <f>IF($B65&lt;=E$57,MAX((E23/100-$C$70)/(1+E23/100)+($B$7*F64+$B$8*F65)/(1+E23/100)-$C$73,0),"")</f>
        <v>0.006880561435719211</v>
      </c>
      <c r="F65" s="206">
        <f>IF($B65&lt;=F$57,(F23/100-$C$70)/(1+F23/100)+($B$7*G64+$B$8*G65)/(1+F23/100),"")</f>
        <v>0.02973807951934626</v>
      </c>
      <c r="G65" s="206">
        <f>IF($B65&lt;=G$57,(G23/100-$C$70)/(1+G23/100)+($B$7*H64+$B$8*H65)/(1+G23/100),"")</f>
        <v>0.05104707219453002</v>
      </c>
      <c r="H65" s="206">
        <f>IF($B65&lt;=H$57,(H23/100-$C$70)/(1+H23/100)+($B$7*I64+$B$8*I65)/(1+H23/100),"")</f>
        <v>0.04907129795282046</v>
      </c>
      <c r="I65" s="206">
        <f>IF($B65&lt;=I$57,(I23/100-$C$70)/(1+I23/100)+($B$7*J64+$B$8*J65)/(1+I23/100),"")</f>
        <v>0.05139052228603058</v>
      </c>
      <c r="J65" s="206">
        <f>IF($B65&lt;=J$57,(J23/100-$C$70)/(1+J23/100)+($B$7*K64+$B$8*K65)/(1+J23/100),"")</f>
        <v>0.04384165572976625</v>
      </c>
      <c r="K65" s="206">
        <f>IF($B65&lt;=K$57,(K23/100-$C$70)/(1+K23/100)+($B$7*L64+$B$8*L65)/(1+K23/100),"")</f>
        <v>0.03878286480284569</v>
      </c>
      <c r="L65" s="206">
        <f>IF($B65&lt;=L$57,(L23/100-$C$70)/(1+L23/100),"")</f>
        <v>0.03045732472526949</v>
      </c>
      <c r="M65" s="180"/>
      <c r="N65" s="180"/>
      <c r="O65" s="180"/>
      <c r="P65" s="180"/>
      <c r="Q65" s="147"/>
      <c r="R65" s="147"/>
      <c r="S65" s="148"/>
    </row>
    <row r="66" ht="13.55" customHeight="1">
      <c r="A66" s="191"/>
      <c r="B66" s="173">
        <v>1</v>
      </c>
      <c r="C66" t="s" s="277">
        <f>IF($B66&lt;=C$57,($B$7*D65+$B$8*D66)/(1+C24/100),"")</f>
      </c>
      <c r="D66" s="206">
        <f>IF($B66&lt;=D$57,($B$7*E65+$B$8*E66)/(1+D24/100),"")</f>
        <v>0.003698653215143296</v>
      </c>
      <c r="E66" s="206">
        <f>IF($B66&lt;=E$57,MAX((E24/100-$C$70)/(1+E24/100)+($B$7*F65+$B$8*F66)/(1+E24/100)-$C$73,0),"")</f>
        <v>0.001107099885549179</v>
      </c>
      <c r="F66" s="206">
        <f>IF($B66&lt;=F$57,(F24/100-$C$70)/(1+F24/100)+($B$7*G65+$B$8*G66)/(1+F24/100),"")</f>
        <v>0.02435164686458217</v>
      </c>
      <c r="G66" s="206">
        <f>IF($B66&lt;=G$57,(G24/100-$C$70)/(1+G24/100)+($B$7*H65+$B$8*H66)/(1+G24/100),"")</f>
        <v>0.04608019618913384</v>
      </c>
      <c r="H66" s="206">
        <f>IF($B66&lt;=H$57,(H24/100-$C$70)/(1+H24/100)+($B$7*I65+$B$8*I66)/(1+H24/100),"")</f>
        <v>0.0446666225228368</v>
      </c>
      <c r="I66" s="206">
        <f>IF($B66&lt;=I$57,(I24/100-$C$70)/(1+I24/100)+($B$7*J65+$B$8*J66)/(1+I24/100),"")</f>
        <v>0.04759649630002357</v>
      </c>
      <c r="J66" s="206">
        <f>IF($B66&lt;=J$57,(J24/100-$C$70)/(1+J24/100)+($B$7*K65+$B$8*K66)/(1+J24/100),"")</f>
        <v>0.04078978919522252</v>
      </c>
      <c r="K66" s="206">
        <f>IF($B66&lt;=K$57,(K24/100-$C$70)/(1+K24/100)+($B$7*L65+$B$8*L66)/(1+K24/100),"")</f>
        <v>0.03655590333077633</v>
      </c>
      <c r="L66" s="206">
        <f>IF($B66&lt;=L$57,(L24/100-$C$70)/(1+L24/100),"")</f>
        <v>0.02918587575847156</v>
      </c>
      <c r="M66" s="180"/>
      <c r="N66" s="180"/>
      <c r="O66" s="180"/>
      <c r="P66" s="180"/>
      <c r="Q66" s="147"/>
      <c r="R66" s="147"/>
      <c r="S66" s="148"/>
    </row>
    <row r="67" ht="13.55" customHeight="1">
      <c r="A67" s="191"/>
      <c r="B67" s="173">
        <v>0</v>
      </c>
      <c r="C67" s="290">
        <f>IF($B67&lt;=C$57,($B$7*D66+$B$8*D67)/(1+C25/100),"")</f>
        <v>0.001962566897545721</v>
      </c>
      <c r="D67" s="207">
        <f>IF($B67&lt;=D$57,($B$7*E66+$B$8*E67)/(1+D25/100),"")</f>
        <v>0.0005130152499302256</v>
      </c>
      <c r="E67" s="207">
        <f>IF($B67&lt;=E$57,MAX((E25/100-$C$70)/(1+E25/100)+($B$7*F66+$B$8*F67)/(1+E25/100)-$C$73,0),"")</f>
        <v>0</v>
      </c>
      <c r="F67" s="206">
        <f>IF($B67&lt;=F$57,(F25/100-$C$70)/(1+F25/100)+($B$7*G66+$B$8*G67)/(1+F25/100),"")</f>
        <v>0.01897667136742056</v>
      </c>
      <c r="G67" s="206">
        <f>IF($B67&lt;=G$57,(G25/100-$C$70)/(1+G25/100)+($B$7*H66+$B$8*H67)/(1+G25/100),"")</f>
        <v>0.04112694752622623</v>
      </c>
      <c r="H67" s="206">
        <f>IF($B67&lt;=H$57,(H25/100-$C$70)/(1+H25/100)+($B$7*I66+$B$8*I67)/(1+H25/100),"")</f>
        <v>0.04027778341647427</v>
      </c>
      <c r="I67" s="206">
        <f>IF($B67&lt;=I$57,(I25/100-$C$70)/(1+I25/100)+($B$7*J66+$B$8*J67)/(1+I25/100),"")</f>
        <v>0.04381932429121502</v>
      </c>
      <c r="J67" s="206">
        <f>IF($B67&lt;=J$57,(J25/100-$C$70)/(1+J25/100)+($B$7*K66+$B$8*K67)/(1+J25/100),"")</f>
        <v>0.03775445128303492</v>
      </c>
      <c r="K67" s="207">
        <f>IF($B67&lt;=K$57,(K25/100-$C$70)/(1+K25/100)+($B$7*L66+$B$8*L67)/(1+K25/100),"")</f>
        <v>0.03434315076388021</v>
      </c>
      <c r="L67" s="207">
        <f>IF($B67&lt;=L$57,(L25/100-$C$70)/(1+L25/100),"")</f>
        <v>0.0279237885241747</v>
      </c>
      <c r="M67" s="180"/>
      <c r="N67" s="180"/>
      <c r="O67" s="180"/>
      <c r="P67" s="180"/>
      <c r="Q67" s="147"/>
      <c r="R67" s="147"/>
      <c r="S67" s="148"/>
    </row>
    <row r="68" ht="13.55" customHeight="1">
      <c r="A68" s="191"/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8"/>
    </row>
    <row r="69" ht="13.55" customHeight="1">
      <c r="A69" s="191"/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8"/>
    </row>
    <row r="70" ht="13.55" customHeight="1">
      <c r="A70" t="s" s="279">
        <v>31</v>
      </c>
      <c r="B70" s="280"/>
      <c r="C70" s="281">
        <v>0.1165</v>
      </c>
      <c r="D70" t="s" s="277">
        <v>49</v>
      </c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8"/>
    </row>
    <row r="71" ht="13.55" customHeight="1">
      <c r="A71" t="s" s="279">
        <v>50</v>
      </c>
      <c r="B71" s="147"/>
      <c r="C71" s="282">
        <v>2</v>
      </c>
      <c r="D71" t="s" s="277">
        <v>51</v>
      </c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8"/>
    </row>
    <row r="72" ht="13.55" customHeight="1">
      <c r="A72" t="s" s="279">
        <v>52</v>
      </c>
      <c r="B72" s="147"/>
      <c r="C72" s="283">
        <v>10</v>
      </c>
      <c r="D72" t="s" s="277">
        <v>53</v>
      </c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8"/>
    </row>
    <row r="73" ht="13.55" customHeight="1">
      <c r="A73" t="s" s="279">
        <v>54</v>
      </c>
      <c r="B73" s="147"/>
      <c r="C73" s="284">
        <v>0</v>
      </c>
      <c r="D73" t="s" s="277">
        <v>55</v>
      </c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8"/>
    </row>
    <row r="74" ht="13.55" customHeight="1">
      <c r="A74" t="s" s="279">
        <v>56</v>
      </c>
      <c r="B74" s="147"/>
      <c r="C74" s="283">
        <v>1</v>
      </c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8"/>
    </row>
    <row r="75" ht="13.55" customHeight="1">
      <c r="A75" s="191"/>
      <c r="B75" s="147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8"/>
    </row>
    <row r="76" ht="13.55" customHeight="1">
      <c r="A76" s="191"/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8"/>
    </row>
    <row r="77" ht="13.55" customHeight="1">
      <c r="A77" s="191"/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8"/>
    </row>
    <row r="78" ht="13.55" customHeight="1">
      <c r="A78" s="191"/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8"/>
    </row>
    <row r="79" ht="13.55" customHeight="1">
      <c r="A79" s="191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8"/>
    </row>
    <row r="80" ht="13.55" customHeight="1">
      <c r="A80" s="191"/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8"/>
    </row>
    <row r="81" ht="13.55" customHeight="1">
      <c r="A81" s="191"/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8"/>
    </row>
    <row r="82" ht="13.55" customHeight="1">
      <c r="A82" s="191"/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8"/>
    </row>
    <row r="83" ht="13.55" customHeight="1">
      <c r="A83" s="191"/>
      <c r="B83" s="147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8"/>
    </row>
    <row r="84" ht="13.55" customHeight="1">
      <c r="A84" s="191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8"/>
    </row>
    <row r="85" ht="13.55" customHeight="1">
      <c r="A85" s="191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t="s" s="176">
        <v>7</v>
      </c>
      <c r="P85" s="147"/>
      <c r="Q85" s="147"/>
      <c r="R85" s="147"/>
      <c r="S85" s="148"/>
    </row>
    <row r="86" ht="13.55" customHeight="1">
      <c r="A86" s="191"/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8"/>
    </row>
    <row r="87" ht="13.55" customHeight="1">
      <c r="A87" s="191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t="s" s="285">
        <v>7</v>
      </c>
    </row>
    <row r="88" ht="13.55" customHeight="1">
      <c r="A88" s="191"/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8"/>
    </row>
    <row r="89" ht="13.55" customHeight="1">
      <c r="A89" s="191"/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8"/>
    </row>
    <row r="90" ht="13.55" customHeight="1">
      <c r="A90" s="191"/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8"/>
    </row>
    <row r="91" ht="13.55" customHeight="1">
      <c r="A91" s="191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8"/>
    </row>
    <row r="92" ht="13.55" customHeight="1">
      <c r="A92" s="191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8"/>
    </row>
    <row r="93" ht="13.55" customHeight="1">
      <c r="A93" s="191"/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8"/>
    </row>
    <row r="94" ht="13.55" customHeight="1">
      <c r="A94" s="191"/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8"/>
    </row>
    <row r="95" ht="13.55" customHeight="1">
      <c r="A95" s="191"/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8"/>
    </row>
    <row r="96" ht="13.55" customHeight="1">
      <c r="A96" s="191"/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8"/>
    </row>
    <row r="97" ht="13.55" customHeight="1">
      <c r="A97" s="191"/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8"/>
    </row>
    <row r="98" ht="13.55" customHeight="1">
      <c r="A98" s="191"/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8"/>
    </row>
    <row r="99" ht="13.55" customHeight="1">
      <c r="A99" s="191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8"/>
    </row>
    <row r="100" ht="13.55" customHeight="1">
      <c r="A100" s="191"/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8"/>
    </row>
    <row r="101" ht="13.55" customHeight="1">
      <c r="A101" s="191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8"/>
    </row>
    <row r="102" ht="13.55" customHeight="1">
      <c r="A102" s="191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8"/>
    </row>
    <row r="103" ht="13.55" customHeight="1">
      <c r="A103" s="191"/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8"/>
    </row>
    <row r="104" ht="13.55" customHeight="1">
      <c r="A104" s="191"/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8"/>
    </row>
    <row r="105" ht="13.55" customHeight="1">
      <c r="A105" s="191"/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8"/>
    </row>
    <row r="106" ht="13.55" customHeight="1">
      <c r="A106" s="191"/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8"/>
    </row>
    <row r="107" ht="13.55" customHeight="1">
      <c r="A107" s="191"/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8"/>
    </row>
    <row r="108" ht="13.55" customHeight="1">
      <c r="A108" s="191"/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8"/>
    </row>
    <row r="109" ht="13.55" customHeight="1">
      <c r="A109" s="191"/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8"/>
    </row>
    <row r="110" ht="13.55" customHeight="1">
      <c r="A110" s="191"/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8"/>
    </row>
    <row r="111" ht="13.55" customHeight="1">
      <c r="A111" s="191"/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8"/>
    </row>
    <row r="112" ht="13.55" customHeight="1">
      <c r="A112" s="191"/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8"/>
    </row>
    <row r="113" ht="13.55" customHeight="1">
      <c r="A113" s="191"/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8"/>
    </row>
    <row r="114" ht="13.55" customHeight="1">
      <c r="A114" s="191"/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8"/>
    </row>
    <row r="115" ht="13.55" customHeight="1">
      <c r="A115" s="286"/>
      <c r="B115" s="209"/>
      <c r="C115" s="209"/>
      <c r="D115" s="209"/>
      <c r="E115" s="209"/>
      <c r="F115" s="209"/>
      <c r="G115" s="209"/>
      <c r="H115" s="209"/>
      <c r="I115" t="s" s="287">
        <v>7</v>
      </c>
      <c r="J115" s="209"/>
      <c r="K115" s="209"/>
      <c r="L115" s="209"/>
      <c r="M115" s="209"/>
      <c r="N115" s="209"/>
      <c r="O115" s="209"/>
      <c r="P115" s="209"/>
      <c r="Q115" s="209"/>
      <c r="R115" s="209"/>
      <c r="S115" s="210"/>
    </row>
  </sheetData>
  <mergeCells count="11">
    <mergeCell ref="A51:C51"/>
    <mergeCell ref="A10:B10"/>
    <mergeCell ref="A5:B5"/>
    <mergeCell ref="A48:C48"/>
    <mergeCell ref="A4:B4"/>
    <mergeCell ref="A56:C56"/>
    <mergeCell ref="A1:H1"/>
    <mergeCell ref="A47:C47"/>
    <mergeCell ref="A3:B3"/>
    <mergeCell ref="A50:C50"/>
    <mergeCell ref="A28:B28"/>
  </mergeCells>
  <pageMargins left="0.53" right="0.38" top="0.63" bottom="5.3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