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C1994891-024B-40C6-9A55-B4D650D158A4}" xr6:coauthVersionLast="47" xr6:coauthVersionMax="47" xr10:uidLastSave="{00000000-0000-0000-0000-000000000000}"/>
  <bookViews>
    <workbookView xWindow="-120" yWindow="-120" windowWidth="38640" windowHeight="21240" activeTab="4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pm.a" hidden="1" xlm="1">#NAME?</definedName>
    <definedName name="_xlpm.acc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60" i="1" l="1" a="1"/>
  <c r="M759" i="1" a="1"/>
  <c r="M758" i="1" a="1"/>
  <c r="M757" i="1" a="1"/>
  <c r="M756" i="1" a="1"/>
  <c r="M755" i="1" a="1"/>
  <c r="M754" i="1" a="1"/>
  <c r="M753" i="1" a="1"/>
  <c r="M752" i="1" a="1"/>
  <c r="M751" i="1" a="1"/>
  <c r="M750" i="1" a="1"/>
  <c r="M749" i="1" a="1"/>
  <c r="M748" i="1" a="1"/>
  <c r="M747" i="1" a="1"/>
  <c r="M746" i="1" a="1"/>
  <c r="M745" i="1" a="1"/>
  <c r="M744" i="1" a="1"/>
  <c r="M743" i="1" a="1"/>
  <c r="M742" i="1" a="1"/>
  <c r="M741" i="1" a="1"/>
  <c r="M740" i="1" a="1"/>
  <c r="M739" i="1" a="1"/>
  <c r="M738" i="1" a="1"/>
  <c r="M737" i="1" a="1"/>
  <c r="M736" i="1" a="1"/>
  <c r="M735" i="1" a="1"/>
  <c r="M734" i="1" a="1"/>
  <c r="M733" i="1" a="1"/>
  <c r="M732" i="1" a="1"/>
  <c r="M731" i="1" a="1"/>
  <c r="M730" i="1" a="1"/>
  <c r="M729" i="1" a="1"/>
  <c r="M728" i="1" a="1"/>
  <c r="M727" i="1" a="1"/>
  <c r="M726" i="1" a="1"/>
  <c r="M725" i="1" a="1"/>
  <c r="M724" i="1" a="1"/>
  <c r="M723" i="1" a="1"/>
  <c r="M722" i="1" a="1"/>
  <c r="M721" i="1" a="1"/>
  <c r="M720" i="1" a="1"/>
  <c r="M719" i="1" a="1"/>
  <c r="M718" i="1" a="1"/>
  <c r="M717" i="1" a="1"/>
  <c r="M716" i="1" a="1"/>
  <c r="M715" i="1" a="1"/>
  <c r="M714" i="1" a="1"/>
  <c r="M713" i="1" a="1"/>
  <c r="M712" i="1" a="1"/>
  <c r="M711" i="1" a="1"/>
  <c r="M710" i="1" a="1"/>
  <c r="M709" i="1" a="1"/>
  <c r="M708" i="1" a="1"/>
  <c r="M707" i="1" a="1"/>
  <c r="M706" i="1" a="1"/>
  <c r="M705" i="1" a="1"/>
  <c r="M704" i="1" a="1"/>
  <c r="M703" i="1" a="1"/>
  <c r="M702" i="1" a="1"/>
  <c r="M701" i="1" a="1"/>
  <c r="M700" i="1" a="1"/>
  <c r="M699" i="1" a="1"/>
  <c r="M698" i="1" a="1"/>
  <c r="M697" i="1" a="1"/>
  <c r="M696" i="1" a="1"/>
  <c r="M695" i="1" a="1"/>
  <c r="M694" i="1" a="1"/>
  <c r="M693" i="1" a="1"/>
  <c r="M692" i="1" a="1"/>
  <c r="M691" i="1" a="1"/>
  <c r="M690" i="1" a="1"/>
  <c r="M689" i="1" a="1"/>
  <c r="M688" i="1" a="1"/>
  <c r="M687" i="1" a="1"/>
  <c r="M686" i="1" a="1"/>
  <c r="M685" i="1" a="1"/>
  <c r="M684" i="1" a="1"/>
  <c r="M683" i="1" a="1"/>
  <c r="M682" i="1" a="1"/>
  <c r="M681" i="1" a="1"/>
  <c r="M680" i="1" a="1"/>
  <c r="M679" i="1" a="1"/>
  <c r="M678" i="1" a="1"/>
  <c r="M677" i="1" a="1"/>
  <c r="M676" i="1" a="1"/>
  <c r="M675" i="1" a="1"/>
  <c r="M674" i="1" a="1"/>
  <c r="M673" i="1" a="1"/>
  <c r="M672" i="1" a="1"/>
  <c r="M671" i="1" a="1"/>
  <c r="M670" i="1" a="1"/>
  <c r="M669" i="1" a="1"/>
  <c r="M668" i="1" a="1"/>
  <c r="M667" i="1" a="1"/>
  <c r="M666" i="1" a="1"/>
  <c r="M665" i="1" a="1"/>
  <c r="M664" i="1" a="1"/>
  <c r="M663" i="1" a="1"/>
  <c r="M662" i="1" a="1"/>
  <c r="M661" i="1" a="1"/>
  <c r="M660" i="1" a="1"/>
  <c r="M659" i="1" a="1"/>
  <c r="M658" i="1" a="1"/>
  <c r="M657" i="1" a="1"/>
  <c r="M656" i="1" a="1"/>
  <c r="M655" i="1" a="1"/>
  <c r="M654" i="1" a="1"/>
  <c r="M653" i="1" a="1"/>
  <c r="M652" i="1" a="1"/>
  <c r="M651" i="1" a="1"/>
  <c r="M650" i="1" a="1"/>
  <c r="M649" i="1" a="1"/>
  <c r="M648" i="1" a="1"/>
  <c r="M647" i="1" a="1"/>
  <c r="M646" i="1" a="1"/>
  <c r="M645" i="1" a="1"/>
  <c r="M644" i="1" a="1"/>
  <c r="M643" i="1" a="1"/>
  <c r="M642" i="1" a="1"/>
  <c r="M641" i="1" a="1"/>
  <c r="M640" i="1" a="1"/>
  <c r="M639" i="1" a="1"/>
  <c r="M638" i="1" a="1"/>
  <c r="M637" i="1" a="1"/>
  <c r="M636" i="1" a="1"/>
  <c r="M635" i="1" a="1"/>
  <c r="M634" i="1" a="1"/>
  <c r="M633" i="1" a="1"/>
  <c r="M632" i="1" a="1"/>
  <c r="M631" i="1" a="1"/>
  <c r="M630" i="1" a="1"/>
  <c r="M629" i="1" a="1"/>
  <c r="M628" i="1" a="1"/>
  <c r="M627" i="1" a="1"/>
  <c r="M626" i="1" a="1"/>
  <c r="M625" i="1" a="1"/>
  <c r="M624" i="1" a="1"/>
  <c r="M623" i="1" a="1"/>
  <c r="M622" i="1" a="1"/>
  <c r="M621" i="1" a="1"/>
  <c r="M620" i="1" a="1"/>
  <c r="M619" i="1" a="1"/>
  <c r="M618" i="1" a="1"/>
  <c r="M617" i="1" a="1"/>
  <c r="M616" i="1" a="1"/>
  <c r="M615" i="1" a="1"/>
  <c r="M614" i="1" a="1"/>
  <c r="M613" i="1" a="1"/>
  <c r="M612" i="1" a="1"/>
  <c r="M611" i="1" a="1"/>
  <c r="M610" i="1" a="1"/>
  <c r="M609" i="1" a="1"/>
  <c r="M608" i="1" a="1"/>
  <c r="M607" i="1" a="1"/>
  <c r="M606" i="1" a="1"/>
  <c r="M605" i="1" a="1"/>
  <c r="M604" i="1" a="1"/>
  <c r="M603" i="1" a="1"/>
  <c r="M602" i="1" a="1"/>
  <c r="M601" i="1" a="1"/>
  <c r="M600" i="1" a="1"/>
  <c r="M599" i="1" a="1"/>
  <c r="M598" i="1" a="1"/>
  <c r="M597" i="1" a="1"/>
  <c r="M596" i="1" a="1"/>
  <c r="M595" i="1" a="1"/>
  <c r="M594" i="1" a="1"/>
  <c r="M593" i="1" a="1"/>
  <c r="M592" i="1" a="1"/>
  <c r="M591" i="1" a="1"/>
  <c r="M590" i="1" a="1"/>
  <c r="M589" i="1" a="1"/>
  <c r="M588" i="1" a="1"/>
  <c r="M587" i="1" a="1"/>
  <c r="M586" i="1" a="1"/>
  <c r="M585" i="1" a="1"/>
  <c r="M584" i="1" a="1"/>
  <c r="M583" i="1" a="1"/>
  <c r="M582" i="1" a="1"/>
  <c r="M581" i="1" a="1"/>
  <c r="M580" i="1" a="1"/>
  <c r="M579" i="1" a="1"/>
  <c r="M578" i="1" a="1"/>
  <c r="M577" i="1" a="1"/>
  <c r="M576" i="1" a="1"/>
  <c r="M575" i="1" a="1"/>
  <c r="M574" i="1" a="1"/>
  <c r="M573" i="1" a="1"/>
  <c r="M572" i="1" a="1"/>
  <c r="M571" i="1" a="1"/>
  <c r="M570" i="1" a="1"/>
  <c r="M569" i="1" a="1"/>
  <c r="M568" i="1" a="1"/>
  <c r="M567" i="1" a="1"/>
  <c r="M566" i="1" a="1"/>
  <c r="M565" i="1" a="1"/>
  <c r="M564" i="1" a="1"/>
  <c r="M563" i="1" a="1"/>
  <c r="M562" i="1" a="1"/>
  <c r="M561" i="1" a="1"/>
  <c r="M560" i="1" a="1"/>
  <c r="M559" i="1" a="1"/>
  <c r="M558" i="1" a="1"/>
  <c r="M557" i="1" a="1"/>
  <c r="M556" i="1" a="1"/>
  <c r="M555" i="1" a="1"/>
  <c r="M554" i="1" a="1"/>
  <c r="M553" i="1" a="1"/>
  <c r="M552" i="1" a="1"/>
  <c r="M551" i="1" a="1"/>
  <c r="M550" i="1" a="1"/>
  <c r="M549" i="1" a="1"/>
  <c r="M548" i="1" a="1"/>
  <c r="M547" i="1" a="1"/>
  <c r="M546" i="1" a="1"/>
  <c r="M545" i="1" a="1"/>
  <c r="M544" i="1" a="1"/>
  <c r="M543" i="1" a="1"/>
  <c r="M542" i="1" a="1"/>
  <c r="M541" i="1" a="1"/>
  <c r="M540" i="1" a="1"/>
  <c r="M539" i="1" a="1"/>
  <c r="M538" i="1" a="1"/>
  <c r="M537" i="1" a="1"/>
  <c r="M536" i="1" a="1"/>
  <c r="M535" i="1" a="1"/>
  <c r="M534" i="1" a="1"/>
  <c r="M533" i="1" a="1"/>
  <c r="M532" i="1" a="1"/>
  <c r="M531" i="1" a="1"/>
  <c r="M530" i="1" a="1"/>
  <c r="M529" i="1" a="1"/>
  <c r="M528" i="1" a="1"/>
  <c r="M527" i="1" a="1"/>
  <c r="M526" i="1" a="1"/>
  <c r="M525" i="1" a="1"/>
  <c r="M524" i="1" a="1"/>
  <c r="M523" i="1" a="1"/>
  <c r="M522" i="1" a="1"/>
  <c r="M521" i="1" a="1"/>
  <c r="M520" i="1" a="1"/>
  <c r="M519" i="1" a="1"/>
  <c r="M518" i="1" a="1"/>
  <c r="M517" i="1" a="1"/>
  <c r="M516" i="1" a="1"/>
  <c r="M515" i="1" a="1"/>
  <c r="M514" i="1" a="1"/>
  <c r="M513" i="1" a="1"/>
  <c r="M512" i="1" a="1"/>
  <c r="M511" i="1" a="1"/>
  <c r="M510" i="1" a="1"/>
  <c r="M509" i="1" a="1"/>
  <c r="M508" i="1" a="1"/>
  <c r="M507" i="1" a="1"/>
  <c r="M506" i="1" a="1"/>
  <c r="M505" i="1" a="1"/>
  <c r="M504" i="1" a="1"/>
  <c r="M503" i="1" a="1"/>
  <c r="M502" i="1" a="1"/>
  <c r="M501" i="1" a="1"/>
  <c r="M500" i="1" a="1"/>
  <c r="M499" i="1" a="1"/>
  <c r="M498" i="1" a="1"/>
  <c r="M497" i="1" a="1"/>
  <c r="M496" i="1" a="1"/>
  <c r="M495" i="1" a="1"/>
  <c r="M494" i="1" a="1"/>
  <c r="M493" i="1" a="1"/>
  <c r="M492" i="1" a="1"/>
  <c r="M491" i="1" a="1"/>
  <c r="M490" i="1" a="1"/>
  <c r="M489" i="1" a="1"/>
  <c r="M488" i="1" a="1"/>
  <c r="M487" i="1" a="1"/>
  <c r="M486" i="1" a="1"/>
  <c r="M485" i="1" a="1"/>
  <c r="M484" i="1" a="1"/>
  <c r="M483" i="1" a="1"/>
  <c r="M482" i="1" a="1"/>
  <c r="M481" i="1" a="1"/>
  <c r="M480" i="1" a="1"/>
  <c r="M479" i="1" a="1"/>
  <c r="M478" i="1" a="1"/>
  <c r="M477" i="1" a="1"/>
  <c r="M476" i="1" a="1"/>
  <c r="M475" i="1" a="1"/>
  <c r="M474" i="1" a="1"/>
  <c r="M473" i="1" a="1"/>
  <c r="M472" i="1" a="1"/>
  <c r="M471" i="1" a="1"/>
  <c r="M470" i="1" a="1"/>
  <c r="M469" i="1" a="1"/>
  <c r="M468" i="1" a="1"/>
  <c r="M467" i="1" a="1"/>
  <c r="M466" i="1" a="1"/>
  <c r="M465" i="1" a="1"/>
  <c r="M464" i="1" a="1"/>
  <c r="M463" i="1" a="1"/>
  <c r="M462" i="1" a="1"/>
  <c r="M461" i="1" a="1"/>
  <c r="M460" i="1" a="1"/>
  <c r="M459" i="1" a="1"/>
  <c r="M458" i="1" a="1"/>
  <c r="M457" i="1" a="1"/>
  <c r="M456" i="1" a="1"/>
  <c r="M455" i="1" a="1"/>
  <c r="M454" i="1" a="1"/>
  <c r="M453" i="1" a="1"/>
  <c r="M452" i="1" a="1"/>
  <c r="M451" i="1" a="1"/>
  <c r="M450" i="1" a="1"/>
  <c r="M449" i="1" a="1"/>
  <c r="M448" i="1" a="1"/>
  <c r="M447" i="1" a="1"/>
  <c r="M446" i="1" a="1"/>
  <c r="M445" i="1" a="1"/>
  <c r="M444" i="1" a="1"/>
  <c r="M443" i="1" a="1"/>
  <c r="M442" i="1" a="1"/>
  <c r="M441" i="1" a="1"/>
  <c r="M440" i="1" a="1"/>
  <c r="M439" i="1" a="1"/>
  <c r="M438" i="1" a="1"/>
  <c r="M437" i="1" a="1"/>
  <c r="M436" i="1" a="1"/>
  <c r="M435" i="1" a="1"/>
  <c r="M434" i="1" a="1"/>
  <c r="M433" i="1" a="1"/>
  <c r="M432" i="1" a="1"/>
  <c r="M431" i="1" a="1"/>
  <c r="M430" i="1" a="1"/>
  <c r="M429" i="1" a="1"/>
  <c r="M428" i="1" a="1"/>
  <c r="M427" i="1" a="1"/>
  <c r="M426" i="1" a="1"/>
  <c r="M425" i="1" a="1"/>
  <c r="M424" i="1" a="1"/>
  <c r="M423" i="1" a="1"/>
  <c r="M422" i="1" a="1"/>
  <c r="M421" i="1" a="1"/>
  <c r="M420" i="1" a="1"/>
  <c r="M419" i="1" a="1"/>
  <c r="M418" i="1" a="1"/>
  <c r="M417" i="1" a="1"/>
  <c r="M416" i="1" a="1"/>
  <c r="M415" i="1" a="1"/>
  <c r="M414" i="1" a="1"/>
  <c r="M413" i="1" a="1"/>
  <c r="M412" i="1" a="1"/>
  <c r="M411" i="1" a="1"/>
  <c r="M410" i="1" a="1"/>
  <c r="M409" i="1" a="1"/>
  <c r="M408" i="1" a="1"/>
  <c r="M407" i="1" a="1"/>
  <c r="M406" i="1" a="1"/>
  <c r="M405" i="1" a="1"/>
  <c r="M404" i="1" a="1"/>
  <c r="M403" i="1" a="1"/>
  <c r="M402" i="1" a="1"/>
  <c r="M401" i="1" a="1"/>
  <c r="M400" i="1" a="1"/>
  <c r="M399" i="1" a="1"/>
  <c r="M398" i="1" a="1"/>
  <c r="M397" i="1" a="1"/>
  <c r="M396" i="1" a="1"/>
  <c r="M395" i="1" a="1"/>
  <c r="M394" i="1" a="1"/>
  <c r="M393" i="1" a="1"/>
  <c r="M392" i="1" a="1"/>
  <c r="M391" i="1" a="1"/>
  <c r="M390" i="1" a="1"/>
  <c r="M389" i="1" a="1"/>
  <c r="M388" i="1" a="1"/>
  <c r="M387" i="1" a="1"/>
  <c r="M386" i="1" a="1"/>
  <c r="M385" i="1" a="1"/>
  <c r="M384" i="1" a="1"/>
  <c r="M383" i="1" a="1"/>
  <c r="M382" i="1" a="1"/>
  <c r="M381" i="1" a="1"/>
  <c r="M380" i="1" a="1"/>
  <c r="M379" i="1" a="1"/>
  <c r="M378" i="1" a="1"/>
  <c r="M377" i="1" a="1"/>
  <c r="M376" i="1" a="1"/>
  <c r="M375" i="1" a="1"/>
  <c r="M374" i="1" a="1"/>
  <c r="M373" i="1" a="1"/>
  <c r="M372" i="1" a="1"/>
  <c r="M371" i="1" a="1"/>
  <c r="M370" i="1" a="1"/>
  <c r="M369" i="1" a="1"/>
  <c r="M368" i="1" a="1"/>
  <c r="M367" i="1" a="1"/>
  <c r="M366" i="1" a="1"/>
  <c r="M365" i="1" a="1"/>
  <c r="M364" i="1" a="1"/>
  <c r="M363" i="1" a="1"/>
  <c r="M362" i="1" a="1"/>
  <c r="M361" i="1" a="1"/>
  <c r="M360" i="1" a="1"/>
  <c r="M359" i="1" a="1"/>
  <c r="M358" i="1" a="1"/>
  <c r="M357" i="1" a="1"/>
  <c r="M356" i="1" a="1"/>
  <c r="M355" i="1" a="1"/>
  <c r="M354" i="1" a="1"/>
  <c r="M353" i="1" a="1"/>
  <c r="M352" i="1" a="1"/>
  <c r="M351" i="1" a="1"/>
  <c r="M350" i="1" a="1"/>
  <c r="M349" i="1" a="1"/>
  <c r="M348" i="1" a="1"/>
  <c r="M347" i="1" a="1"/>
  <c r="M346" i="1" a="1"/>
  <c r="M345" i="1" a="1"/>
  <c r="M344" i="1" a="1"/>
  <c r="M343" i="1" a="1"/>
  <c r="M342" i="1" a="1"/>
  <c r="M341" i="1" a="1"/>
  <c r="M340" i="1" a="1"/>
  <c r="M339" i="1" a="1"/>
  <c r="M338" i="1" a="1"/>
  <c r="M337" i="1" a="1"/>
  <c r="M336" i="1" a="1"/>
  <c r="M335" i="1" a="1"/>
  <c r="M334" i="1" a="1"/>
  <c r="M333" i="1" a="1"/>
  <c r="M332" i="1" a="1"/>
  <c r="M331" i="1" a="1"/>
  <c r="M330" i="1" a="1"/>
  <c r="M329" i="1" a="1"/>
  <c r="M328" i="1" a="1"/>
  <c r="M327" i="1" a="1"/>
  <c r="M326" i="1" a="1"/>
  <c r="M325" i="1" a="1"/>
  <c r="M324" i="1" a="1"/>
  <c r="M323" i="1" a="1"/>
  <c r="M322" i="1" a="1"/>
  <c r="M321" i="1" a="1"/>
  <c r="M320" i="1" a="1"/>
  <c r="M319" i="1" a="1"/>
  <c r="M318" i="1" a="1"/>
  <c r="M317" i="1" a="1"/>
  <c r="M316" i="1" a="1"/>
  <c r="M315" i="1" a="1"/>
  <c r="M314" i="1" a="1"/>
  <c r="M313" i="1" a="1"/>
  <c r="M312" i="1" a="1"/>
  <c r="M311" i="1" a="1"/>
  <c r="M310" i="1" a="1"/>
  <c r="M309" i="1" a="1"/>
  <c r="M308" i="1" a="1"/>
  <c r="M307" i="1" a="1"/>
  <c r="M306" i="1" a="1"/>
  <c r="M305" i="1" a="1"/>
  <c r="M304" i="1" a="1"/>
  <c r="M303" i="1" a="1"/>
  <c r="M302" i="1" a="1"/>
  <c r="M301" i="1" a="1"/>
  <c r="M300" i="1" a="1"/>
  <c r="M299" i="1" a="1"/>
  <c r="M298" i="1" a="1"/>
  <c r="M297" i="1" a="1"/>
  <c r="M296" i="1" a="1"/>
  <c r="M295" i="1" a="1"/>
  <c r="M294" i="1" a="1"/>
  <c r="M293" i="1" a="1"/>
  <c r="M292" i="1" a="1"/>
  <c r="M291" i="1" a="1"/>
  <c r="M290" i="1" a="1"/>
  <c r="M289" i="1" a="1"/>
  <c r="M288" i="1" a="1"/>
  <c r="M287" i="1" a="1"/>
  <c r="M286" i="1" a="1"/>
  <c r="M285" i="1" a="1"/>
  <c r="M284" i="1" a="1"/>
  <c r="M283" i="1" a="1"/>
  <c r="M282" i="1" a="1"/>
  <c r="M281" i="1" a="1"/>
  <c r="M280" i="1" a="1"/>
  <c r="M279" i="1" a="1"/>
  <c r="M278" i="1" a="1"/>
  <c r="M277" i="1" a="1"/>
  <c r="M276" i="1" a="1"/>
  <c r="M275" i="1" a="1"/>
  <c r="M274" i="1" a="1"/>
  <c r="M273" i="1" a="1"/>
  <c r="M272" i="1" a="1"/>
  <c r="M271" i="1" a="1"/>
  <c r="M270" i="1" a="1"/>
  <c r="M269" i="1" a="1"/>
  <c r="M268" i="1" a="1"/>
  <c r="M267" i="1" a="1"/>
  <c r="M266" i="1" a="1"/>
  <c r="M265" i="1" a="1"/>
  <c r="M264" i="1" a="1"/>
  <c r="M263" i="1" a="1"/>
  <c r="M262" i="1" a="1"/>
  <c r="M261" i="1" a="1"/>
  <c r="M260" i="1" a="1"/>
  <c r="M259" i="1" a="1"/>
  <c r="M258" i="1" a="1"/>
  <c r="M257" i="1" a="1"/>
  <c r="M256" i="1" a="1"/>
  <c r="M255" i="1" a="1"/>
  <c r="M254" i="1" a="1"/>
  <c r="M253" i="1" a="1"/>
  <c r="M252" i="1" a="1"/>
  <c r="M251" i="1" a="1"/>
  <c r="M250" i="1" a="1"/>
  <c r="M249" i="1" a="1"/>
  <c r="M248" i="1" a="1"/>
  <c r="M247" i="1" a="1"/>
  <c r="M246" i="1" a="1"/>
  <c r="M245" i="1" a="1"/>
  <c r="M244" i="1" a="1"/>
  <c r="M243" i="1" a="1"/>
  <c r="M242" i="1" a="1"/>
  <c r="M241" i="1" a="1"/>
  <c r="M240" i="1" a="1"/>
  <c r="M239" i="1" a="1"/>
  <c r="M238" i="1" a="1"/>
  <c r="M237" i="1" a="1"/>
  <c r="M236" i="1" a="1"/>
  <c r="M235" i="1" a="1"/>
  <c r="M234" i="1" a="1"/>
  <c r="M233" i="1" a="1"/>
  <c r="M232" i="1" a="1"/>
  <c r="M231" i="1" a="1"/>
  <c r="M230" i="1" a="1"/>
  <c r="M229" i="1" a="1"/>
  <c r="M228" i="1" a="1"/>
  <c r="M227" i="1" a="1"/>
  <c r="M226" i="1" a="1"/>
  <c r="M225" i="1" a="1"/>
  <c r="M224" i="1" a="1"/>
  <c r="M223" i="1" a="1"/>
  <c r="M222" i="1" a="1"/>
  <c r="M221" i="1" a="1"/>
  <c r="M220" i="1" a="1"/>
  <c r="M219" i="1" a="1"/>
  <c r="M218" i="1" a="1"/>
  <c r="M217" i="1" a="1"/>
  <c r="M216" i="1" a="1"/>
  <c r="M215" i="1" a="1"/>
  <c r="M214" i="1" a="1"/>
  <c r="M213" i="1" a="1"/>
  <c r="M212" i="1" a="1"/>
  <c r="M211" i="1" a="1"/>
  <c r="M210" i="1" a="1"/>
  <c r="M209" i="1" a="1"/>
  <c r="M208" i="1" a="1"/>
  <c r="M207" i="1" a="1"/>
  <c r="M206" i="1" a="1"/>
  <c r="M205" i="1" a="1"/>
  <c r="M204" i="1" a="1"/>
  <c r="M203" i="1" a="1"/>
  <c r="M202" i="1" a="1"/>
  <c r="M201" i="1" a="1"/>
  <c r="M200" i="1" a="1"/>
  <c r="M199" i="1" a="1"/>
  <c r="M198" i="1" a="1"/>
  <c r="M197" i="1" a="1"/>
  <c r="M196" i="1" a="1"/>
  <c r="M195" i="1" a="1"/>
  <c r="M194" i="1" a="1"/>
  <c r="M193" i="1" a="1"/>
  <c r="M192" i="1" a="1"/>
  <c r="M191" i="1" a="1"/>
  <c r="M190" i="1" a="1"/>
  <c r="M189" i="1" a="1"/>
  <c r="M188" i="1" a="1"/>
  <c r="M187" i="1" a="1"/>
  <c r="M186" i="1" a="1"/>
  <c r="M185" i="1" a="1"/>
  <c r="M184" i="1" a="1"/>
  <c r="M183" i="1" a="1"/>
  <c r="M182" i="1" a="1"/>
  <c r="M181" i="1" a="1"/>
  <c r="M180" i="1" a="1"/>
  <c r="M179" i="1" a="1"/>
  <c r="M178" i="1" a="1"/>
  <c r="M177" i="1" a="1"/>
  <c r="M176" i="1" a="1"/>
  <c r="M175" i="1" a="1"/>
  <c r="M174" i="1" a="1"/>
  <c r="M173" i="1" a="1"/>
  <c r="M172" i="1" a="1"/>
  <c r="M171" i="1" a="1"/>
  <c r="M170" i="1" a="1"/>
  <c r="M169" i="1" a="1"/>
  <c r="M168" i="1" a="1"/>
  <c r="M167" i="1" a="1"/>
  <c r="M166" i="1" a="1"/>
  <c r="M165" i="1" a="1"/>
  <c r="M164" i="1" a="1"/>
  <c r="M163" i="1" a="1"/>
  <c r="M162" i="1" a="1"/>
  <c r="M161" i="1" a="1"/>
  <c r="M160" i="1" a="1"/>
  <c r="M159" i="1" a="1"/>
  <c r="M158" i="1" a="1"/>
  <c r="M157" i="1" a="1"/>
  <c r="M156" i="1" a="1"/>
  <c r="M155" i="1" a="1"/>
  <c r="M154" i="1" a="1"/>
  <c r="M153" i="1" a="1"/>
  <c r="M152" i="1" a="1"/>
  <c r="M151" i="1" a="1"/>
  <c r="M150" i="1" a="1"/>
  <c r="M149" i="1" a="1"/>
  <c r="M148" i="1" a="1"/>
  <c r="M147" i="1" a="1"/>
  <c r="M146" i="1" a="1"/>
  <c r="M145" i="1" a="1"/>
  <c r="M144" i="1" a="1"/>
  <c r="M143" i="1" a="1"/>
  <c r="M142" i="1" a="1"/>
  <c r="M141" i="1" a="1"/>
  <c r="M140" i="1" a="1"/>
  <c r="M139" i="1" a="1"/>
  <c r="M138" i="1" a="1"/>
  <c r="M137" i="1" a="1"/>
  <c r="M136" i="1" a="1"/>
  <c r="M135" i="1" a="1"/>
  <c r="M134" i="1" a="1"/>
  <c r="M133" i="1" a="1"/>
  <c r="M132" i="1" a="1"/>
  <c r="M131" i="1" a="1"/>
  <c r="M130" i="1" a="1"/>
  <c r="M129" i="1" a="1"/>
  <c r="M128" i="1" a="1"/>
  <c r="M127" i="1" a="1"/>
  <c r="M126" i="1" a="1"/>
  <c r="M125" i="1" a="1"/>
  <c r="M124" i="1" a="1"/>
  <c r="M123" i="1" a="1"/>
  <c r="M122" i="1" a="1"/>
  <c r="M121" i="1" a="1"/>
  <c r="M120" i="1" a="1"/>
  <c r="M119" i="1" a="1"/>
  <c r="M118" i="1" a="1"/>
  <c r="M117" i="1" a="1"/>
  <c r="M116" i="1" a="1"/>
  <c r="M115" i="1" a="1"/>
  <c r="M114" i="1" a="1"/>
  <c r="M113" i="1" a="1"/>
  <c r="M112" i="1" a="1"/>
  <c r="M111" i="1" a="1"/>
  <c r="M110" i="1" a="1"/>
  <c r="M109" i="1" a="1"/>
  <c r="M108" i="1" a="1"/>
  <c r="M107" i="1" a="1"/>
  <c r="M106" i="1" a="1"/>
  <c r="M105" i="1" a="1"/>
  <c r="M104" i="1" a="1"/>
  <c r="M103" i="1" a="1"/>
  <c r="M102" i="1" a="1"/>
  <c r="M101" i="1" a="1"/>
  <c r="M100" i="1" a="1"/>
  <c r="M99" i="1" a="1"/>
  <c r="M98" i="1" a="1"/>
  <c r="M97" i="1" a="1"/>
  <c r="M96" i="1" a="1"/>
  <c r="M95" i="1" a="1"/>
  <c r="M94" i="1" a="1"/>
  <c r="M93" i="1" a="1"/>
  <c r="M92" i="1" a="1"/>
  <c r="M91" i="1" a="1"/>
  <c r="M90" i="1" a="1"/>
  <c r="M89" i="1" a="1"/>
  <c r="M88" i="1" a="1"/>
  <c r="M87" i="1" a="1"/>
  <c r="M86" i="1" a="1"/>
  <c r="M85" i="1" a="1"/>
  <c r="M84" i="1" a="1"/>
  <c r="M83" i="1" a="1"/>
  <c r="M82" i="1" a="1"/>
  <c r="M81" i="1" a="1"/>
  <c r="M80" i="1" a="1"/>
  <c r="M79" i="1" a="1"/>
  <c r="M78" i="1" a="1"/>
  <c r="M77" i="1" a="1"/>
  <c r="M76" i="1" a="1"/>
  <c r="M75" i="1" a="1"/>
  <c r="M74" i="1" a="1"/>
  <c r="M73" i="1" a="1"/>
  <c r="M72" i="1" a="1"/>
  <c r="M71" i="1" a="1"/>
  <c r="M70" i="1" a="1"/>
  <c r="M69" i="1" a="1"/>
  <c r="M68" i="1" a="1"/>
  <c r="M67" i="1" a="1"/>
  <c r="M66" i="1" a="1"/>
  <c r="M65" i="1" a="1"/>
  <c r="M64" i="1" a="1"/>
  <c r="M63" i="1" a="1"/>
  <c r="M62" i="1" a="1"/>
  <c r="M61" i="1" a="1"/>
  <c r="M60" i="1" a="1"/>
  <c r="M59" i="1" a="1"/>
  <c r="M58" i="1" a="1"/>
  <c r="M57" i="1" a="1"/>
  <c r="M56" i="1" a="1"/>
  <c r="M55" i="1" a="1"/>
  <c r="M54" i="1" a="1"/>
  <c r="M53" i="1" a="1"/>
  <c r="M52" i="1" a="1"/>
  <c r="M51" i="1" a="1"/>
  <c r="M50" i="1" a="1"/>
  <c r="M49" i="1" a="1"/>
  <c r="M48" i="1" a="1"/>
  <c r="M47" i="1" a="1"/>
  <c r="M46" i="1" a="1"/>
  <c r="M45" i="1" a="1"/>
  <c r="M44" i="1" a="1"/>
  <c r="M43" i="1" a="1"/>
  <c r="M42" i="1" a="1"/>
  <c r="M41" i="1" a="1"/>
  <c r="M40" i="1" a="1"/>
  <c r="M39" i="1" a="1"/>
  <c r="M38" i="1" a="1"/>
  <c r="M37" i="1" a="1"/>
  <c r="M36" i="1" a="1"/>
  <c r="M35" i="1" a="1"/>
  <c r="M34" i="1" a="1"/>
  <c r="M33" i="1" a="1"/>
  <c r="M32" i="1" a="1"/>
  <c r="M31" i="1" a="1"/>
  <c r="M30" i="1" a="1"/>
  <c r="M29" i="1" a="1"/>
  <c r="M28" i="1" a="1"/>
  <c r="M27" i="1" a="1"/>
  <c r="M26" i="1" a="1"/>
  <c r="M25" i="1" a="1"/>
  <c r="M24" i="1" a="1"/>
  <c r="M23" i="1" a="1"/>
  <c r="M22" i="1" a="1"/>
  <c r="M21" i="1" a="1"/>
  <c r="M20" i="1" a="1"/>
  <c r="M19" i="1" a="1"/>
  <c r="M18" i="1" a="1"/>
  <c r="M17" i="1" a="1"/>
  <c r="M16" i="1" a="1"/>
  <c r="M15" i="1" a="1"/>
  <c r="M14" i="1" a="1"/>
  <c r="M13" i="1" a="1"/>
  <c r="M12" i="1" a="1"/>
  <c r="M11" i="1" a="1"/>
  <c r="M10" i="1" a="1"/>
  <c r="M9" i="1" a="1"/>
  <c r="M8" i="1" a="1"/>
  <c r="M7" i="1" a="1"/>
  <c r="M6" i="1" a="1"/>
  <c r="M5" i="1" a="1"/>
  <c r="M4" i="1" a="1"/>
  <c r="M3" i="1" a="1"/>
  <c r="M2" i="1" a="1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23" i="6"/>
  <c r="C22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23" i="6"/>
  <c r="B22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23" i="3"/>
  <c r="R22" i="3"/>
  <c r="O510" i="4" a="1"/>
  <c r="O509" i="4" a="1"/>
  <c r="O508" i="4" a="1"/>
  <c r="O507" i="4" a="1"/>
  <c r="O506" i="4" a="1"/>
  <c r="O505" i="4" a="1"/>
  <c r="O504" i="4" a="1"/>
  <c r="O503" i="4" a="1"/>
  <c r="O502" i="4" a="1"/>
  <c r="O501" i="4" a="1"/>
  <c r="O500" i="4" a="1"/>
  <c r="O499" i="4" a="1"/>
  <c r="O498" i="4" a="1"/>
  <c r="O497" i="4" a="1"/>
  <c r="O496" i="4" a="1"/>
  <c r="O495" i="4" a="1"/>
  <c r="O494" i="4" a="1"/>
  <c r="O493" i="4" a="1"/>
  <c r="O492" i="4" a="1"/>
  <c r="O491" i="4" a="1"/>
  <c r="O490" i="4" a="1"/>
  <c r="O489" i="4" a="1"/>
  <c r="O488" i="4" a="1"/>
  <c r="O487" i="4" a="1"/>
  <c r="O486" i="4" a="1"/>
  <c r="O485" i="4" a="1"/>
  <c r="O484" i="4" a="1"/>
  <c r="O483" i="4" a="1"/>
  <c r="O482" i="4" a="1"/>
  <c r="O481" i="4" a="1"/>
  <c r="O480" i="4" a="1"/>
  <c r="O479" i="4" a="1"/>
  <c r="O478" i="4" a="1"/>
  <c r="O477" i="4" a="1"/>
  <c r="O476" i="4" a="1"/>
  <c r="O475" i="4" a="1"/>
  <c r="O474" i="4" a="1"/>
  <c r="O473" i="4" a="1"/>
  <c r="O472" i="4" a="1"/>
  <c r="O471" i="4" a="1"/>
  <c r="O470" i="4" a="1"/>
  <c r="O469" i="4" a="1"/>
  <c r="O468" i="4" a="1"/>
  <c r="O467" i="4" a="1"/>
  <c r="O466" i="4" a="1"/>
  <c r="O465" i="4" a="1"/>
  <c r="O464" i="4" a="1"/>
  <c r="O463" i="4" a="1"/>
  <c r="O462" i="4" a="1"/>
  <c r="O461" i="4" a="1"/>
  <c r="O460" i="4" a="1"/>
  <c r="O459" i="4" a="1"/>
  <c r="O458" i="4" a="1"/>
  <c r="O457" i="4" a="1"/>
  <c r="O456" i="4" a="1"/>
  <c r="O455" i="4" a="1"/>
  <c r="O454" i="4" a="1"/>
  <c r="O453" i="4" a="1"/>
  <c r="O452" i="4" a="1"/>
  <c r="O451" i="4" a="1"/>
  <c r="O450" i="4" a="1"/>
  <c r="O449" i="4" a="1"/>
  <c r="O448" i="4" a="1"/>
  <c r="O447" i="4" a="1"/>
  <c r="O446" i="4" a="1"/>
  <c r="O445" i="4" a="1"/>
  <c r="O444" i="4" a="1"/>
  <c r="O443" i="4" a="1"/>
  <c r="O442" i="4" a="1"/>
  <c r="O441" i="4" a="1"/>
  <c r="O440" i="4" a="1"/>
  <c r="O439" i="4" a="1"/>
  <c r="O438" i="4" a="1"/>
  <c r="O437" i="4" a="1"/>
  <c r="O436" i="4" a="1"/>
  <c r="O435" i="4" a="1"/>
  <c r="O434" i="4" a="1"/>
  <c r="O433" i="4" a="1"/>
  <c r="O432" i="4" a="1"/>
  <c r="O431" i="4" a="1"/>
  <c r="O430" i="4" a="1"/>
  <c r="O429" i="4" a="1"/>
  <c r="O428" i="4" a="1"/>
  <c r="O427" i="4" a="1"/>
  <c r="O426" i="4" a="1"/>
  <c r="O425" i="4" a="1"/>
  <c r="O424" i="4" a="1"/>
  <c r="O423" i="4" a="1"/>
  <c r="O422" i="4" a="1"/>
  <c r="O421" i="4" a="1"/>
  <c r="O420" i="4" a="1"/>
  <c r="O419" i="4" a="1"/>
  <c r="O418" i="4" a="1"/>
  <c r="O417" i="4" a="1"/>
  <c r="O416" i="4" a="1"/>
  <c r="O415" i="4" a="1"/>
  <c r="O414" i="4" a="1"/>
  <c r="O413" i="4" a="1"/>
  <c r="O412" i="4" a="1"/>
  <c r="O411" i="4" a="1"/>
  <c r="O410" i="4" a="1"/>
  <c r="O408" i="4" a="1"/>
  <c r="L510" i="4" a="1"/>
  <c r="L509" i="4" a="1"/>
  <c r="L508" i="4" a="1"/>
  <c r="L507" i="4" a="1"/>
  <c r="L506" i="4" a="1"/>
  <c r="L505" i="4" a="1"/>
  <c r="L504" i="4" a="1"/>
  <c r="L503" i="4" a="1"/>
  <c r="L502" i="4" a="1"/>
  <c r="L501" i="4" a="1"/>
  <c r="L500" i="4" a="1"/>
  <c r="L499" i="4" a="1"/>
  <c r="L498" i="4" a="1"/>
  <c r="L497" i="4" a="1"/>
  <c r="L496" i="4" a="1"/>
  <c r="L495" i="4" a="1"/>
  <c r="L494" i="4" a="1"/>
  <c r="L493" i="4" a="1"/>
  <c r="L492" i="4" a="1"/>
  <c r="L491" i="4" a="1"/>
  <c r="L490" i="4" a="1"/>
  <c r="L489" i="4" a="1"/>
  <c r="L488" i="4" a="1"/>
  <c r="L487" i="4" a="1"/>
  <c r="L486" i="4" a="1"/>
  <c r="L485" i="4" a="1"/>
  <c r="L484" i="4" a="1"/>
  <c r="L483" i="4" a="1"/>
  <c r="L482" i="4" a="1"/>
  <c r="L481" i="4" a="1"/>
  <c r="L480" i="4" a="1"/>
  <c r="L479" i="4" a="1"/>
  <c r="L478" i="4" a="1"/>
  <c r="L477" i="4" a="1"/>
  <c r="L476" i="4" a="1"/>
  <c r="L475" i="4" a="1"/>
  <c r="L474" i="4" a="1"/>
  <c r="L473" i="4" a="1"/>
  <c r="L472" i="4" a="1"/>
  <c r="L471" i="4" a="1"/>
  <c r="L470" i="4" a="1"/>
  <c r="L469" i="4" a="1"/>
  <c r="L468" i="4" a="1"/>
  <c r="L467" i="4" a="1"/>
  <c r="L466" i="4" a="1"/>
  <c r="L465" i="4" a="1"/>
  <c r="L464" i="4" a="1"/>
  <c r="L463" i="4" a="1"/>
  <c r="L462" i="4" a="1"/>
  <c r="L461" i="4" a="1"/>
  <c r="L460" i="4" a="1"/>
  <c r="L459" i="4" a="1"/>
  <c r="L458" i="4" a="1"/>
  <c r="L457" i="4" a="1"/>
  <c r="L456" i="4" a="1"/>
  <c r="L455" i="4" a="1"/>
  <c r="L454" i="4" a="1"/>
  <c r="L453" i="4" a="1"/>
  <c r="L452" i="4" a="1"/>
  <c r="L451" i="4" a="1"/>
  <c r="L450" i="4" a="1"/>
  <c r="L449" i="4" a="1"/>
  <c r="L448" i="4" a="1"/>
  <c r="L447" i="4" a="1"/>
  <c r="L446" i="4" a="1"/>
  <c r="L445" i="4" a="1"/>
  <c r="L444" i="4" a="1"/>
  <c r="L443" i="4" a="1"/>
  <c r="L442" i="4" a="1"/>
  <c r="L441" i="4" a="1"/>
  <c r="L440" i="4" a="1"/>
  <c r="L439" i="4" a="1"/>
  <c r="L438" i="4" a="1"/>
  <c r="L437" i="4" a="1"/>
  <c r="L436" i="4" a="1"/>
  <c r="L435" i="4" a="1"/>
  <c r="L434" i="4" a="1"/>
  <c r="L433" i="4" a="1"/>
  <c r="L432" i="4" a="1"/>
  <c r="L431" i="4" a="1"/>
  <c r="L430" i="4" a="1"/>
  <c r="L429" i="4" a="1"/>
  <c r="L428" i="4" a="1"/>
  <c r="L427" i="4" a="1"/>
  <c r="L426" i="4" a="1"/>
  <c r="L425" i="4" a="1"/>
  <c r="L424" i="4" a="1"/>
  <c r="L423" i="4" a="1"/>
  <c r="L422" i="4" a="1"/>
  <c r="L421" i="4" a="1"/>
  <c r="L420" i="4" a="1"/>
  <c r="L419" i="4" a="1"/>
  <c r="L418" i="4" a="1"/>
  <c r="L417" i="4" a="1"/>
  <c r="L416" i="4" a="1"/>
  <c r="L415" i="4" a="1"/>
  <c r="L414" i="4" a="1"/>
  <c r="L413" i="4" a="1"/>
  <c r="L412" i="4" a="1"/>
  <c r="L411" i="4" a="1"/>
  <c r="L410" i="4" a="1"/>
  <c r="L409" i="4" a="1"/>
  <c r="L408" i="4" a="1"/>
  <c r="L407" i="4" a="1"/>
  <c r="L406" i="4" a="1"/>
  <c r="L405" i="4" a="1"/>
  <c r="L404" i="4" a="1"/>
  <c r="L403" i="4" a="1"/>
  <c r="L402" i="4" a="1"/>
  <c r="L401" i="4" a="1"/>
  <c r="L400" i="4" a="1"/>
  <c r="L399" i="4" a="1"/>
  <c r="L398" i="4" a="1"/>
  <c r="L397" i="4" a="1"/>
  <c r="L396" i="4" a="1"/>
  <c r="L395" i="4" a="1"/>
  <c r="L394" i="4" a="1"/>
  <c r="L393" i="4" a="1"/>
  <c r="L392" i="4" a="1"/>
  <c r="L391" i="4" a="1"/>
  <c r="L390" i="4" a="1"/>
  <c r="L389" i="4" a="1"/>
  <c r="L388" i="4" a="1"/>
  <c r="L387" i="4" a="1"/>
  <c r="L386" i="4" a="1"/>
  <c r="L385" i="4" a="1"/>
  <c r="L384" i="4" a="1"/>
  <c r="L383" i="4" a="1"/>
  <c r="L382" i="4" a="1"/>
  <c r="L381" i="4" a="1"/>
  <c r="L380" i="4" a="1"/>
  <c r="L379" i="4" a="1"/>
  <c r="L378" i="4" a="1"/>
  <c r="L377" i="4" a="1"/>
  <c r="L376" i="4" a="1"/>
  <c r="L375" i="4" a="1"/>
  <c r="L374" i="4" a="1"/>
  <c r="L373" i="4" a="1"/>
  <c r="L372" i="4" a="1"/>
  <c r="L371" i="4" a="1"/>
  <c r="L370" i="4" a="1"/>
  <c r="L369" i="4" a="1"/>
  <c r="L368" i="4" a="1"/>
  <c r="L367" i="4" a="1"/>
  <c r="L366" i="4" a="1"/>
  <c r="L365" i="4" a="1"/>
  <c r="L364" i="4" a="1"/>
  <c r="L363" i="4" a="1"/>
  <c r="L362" i="4" a="1"/>
  <c r="L361" i="4" a="1"/>
  <c r="L360" i="4" a="1"/>
  <c r="L359" i="4" a="1"/>
  <c r="L358" i="4" a="1"/>
  <c r="L357" i="4" a="1"/>
  <c r="L356" i="4" a="1"/>
  <c r="L355" i="4" a="1"/>
  <c r="L354" i="4" a="1"/>
  <c r="L353" i="4" a="1"/>
  <c r="L352" i="4" a="1"/>
  <c r="L351" i="4" a="1"/>
  <c r="L350" i="4" a="1"/>
  <c r="L349" i="4" a="1"/>
  <c r="L348" i="4" a="1"/>
  <c r="L347" i="4" a="1"/>
  <c r="L346" i="4" a="1"/>
  <c r="L345" i="4" a="1"/>
  <c r="L344" i="4" a="1"/>
  <c r="L343" i="4" a="1"/>
  <c r="L342" i="4" a="1"/>
  <c r="L341" i="4" a="1"/>
  <c r="L340" i="4" a="1"/>
  <c r="L339" i="4" a="1"/>
  <c r="L338" i="4" a="1"/>
  <c r="L337" i="4" a="1"/>
  <c r="L336" i="4" a="1"/>
  <c r="L335" i="4" a="1"/>
  <c r="L334" i="4" a="1"/>
  <c r="L333" i="4" a="1"/>
  <c r="L332" i="4" a="1"/>
  <c r="L331" i="4" a="1"/>
  <c r="L330" i="4" a="1"/>
  <c r="L329" i="4" a="1"/>
  <c r="L328" i="4" a="1"/>
  <c r="L327" i="4" a="1"/>
  <c r="L326" i="4" a="1"/>
  <c r="L325" i="4" a="1"/>
  <c r="L324" i="4" a="1"/>
  <c r="L323" i="4" a="1"/>
  <c r="L322" i="4" a="1"/>
  <c r="L321" i="4" a="1"/>
  <c r="L320" i="4" a="1"/>
  <c r="L319" i="4" a="1"/>
  <c r="L318" i="4" a="1"/>
  <c r="L317" i="4" a="1"/>
  <c r="L316" i="4" a="1"/>
  <c r="L315" i="4" a="1"/>
  <c r="L314" i="4" a="1"/>
  <c r="L313" i="4" a="1"/>
  <c r="L312" i="4" a="1"/>
  <c r="L311" i="4" a="1"/>
  <c r="L310" i="4" a="1"/>
  <c r="L309" i="4" a="1"/>
  <c r="L308" i="4" a="1"/>
  <c r="L307" i="4" a="1"/>
  <c r="L306" i="4" a="1"/>
  <c r="L305" i="4" a="1"/>
  <c r="L304" i="4" a="1"/>
  <c r="L303" i="4" a="1"/>
  <c r="L302" i="4" a="1"/>
  <c r="L301" i="4" a="1"/>
  <c r="L300" i="4" a="1"/>
  <c r="L299" i="4" a="1"/>
  <c r="L298" i="4" a="1"/>
  <c r="L297" i="4" a="1"/>
  <c r="L296" i="4" a="1"/>
  <c r="L295" i="4" a="1"/>
  <c r="L294" i="4" a="1"/>
  <c r="L293" i="4" a="1"/>
  <c r="L292" i="4" a="1"/>
  <c r="L291" i="4" a="1"/>
  <c r="L290" i="4" a="1"/>
  <c r="L289" i="4" a="1"/>
  <c r="L288" i="4" a="1"/>
  <c r="L287" i="4" a="1"/>
  <c r="L286" i="4" a="1"/>
  <c r="L285" i="4" a="1"/>
  <c r="L284" i="4" a="1"/>
  <c r="L283" i="4" a="1"/>
  <c r="L282" i="4" a="1"/>
  <c r="L281" i="4" a="1"/>
  <c r="L280" i="4" a="1"/>
  <c r="L279" i="4" a="1"/>
  <c r="L278" i="4" a="1"/>
  <c r="L277" i="4" a="1"/>
  <c r="L276" i="4" a="1"/>
  <c r="L275" i="4" a="1"/>
  <c r="L274" i="4" a="1"/>
  <c r="L273" i="4" a="1"/>
  <c r="L272" i="4" a="1"/>
  <c r="L271" i="4" a="1"/>
  <c r="L270" i="4" a="1"/>
  <c r="L269" i="4" a="1"/>
  <c r="L268" i="4" a="1"/>
  <c r="L267" i="4" a="1"/>
  <c r="L266" i="4" a="1"/>
  <c r="L265" i="4" a="1"/>
  <c r="L264" i="4" a="1"/>
  <c r="L263" i="4" a="1"/>
  <c r="L262" i="4" a="1"/>
  <c r="L261" i="4" a="1"/>
  <c r="L260" i="4" a="1"/>
  <c r="L259" i="4" a="1"/>
  <c r="L258" i="4" a="1"/>
  <c r="L257" i="4" a="1"/>
  <c r="L256" i="4" a="1"/>
  <c r="L255" i="4" a="1"/>
  <c r="L254" i="4" a="1"/>
  <c r="L253" i="4" a="1"/>
  <c r="L252" i="4" a="1"/>
  <c r="L251" i="4" a="1"/>
  <c r="L250" i="4" a="1"/>
  <c r="L249" i="4" a="1"/>
  <c r="L248" i="4" a="1"/>
  <c r="L247" i="4" a="1"/>
  <c r="L246" i="4" a="1"/>
  <c r="L245" i="4" a="1"/>
  <c r="L244" i="4" a="1"/>
  <c r="L243" i="4" a="1"/>
  <c r="L242" i="4" a="1"/>
  <c r="L241" i="4" a="1"/>
  <c r="L240" i="4" a="1"/>
  <c r="L239" i="4" a="1"/>
  <c r="L238" i="4" a="1"/>
  <c r="L237" i="4" a="1"/>
  <c r="L236" i="4" a="1"/>
  <c r="L235" i="4" a="1"/>
  <c r="L234" i="4" a="1"/>
  <c r="L233" i="4" a="1"/>
  <c r="L232" i="4" a="1"/>
  <c r="L231" i="4" a="1"/>
  <c r="L230" i="4" a="1"/>
  <c r="L229" i="4" a="1"/>
  <c r="L228" i="4" a="1"/>
  <c r="L227" i="4" a="1"/>
  <c r="L226" i="4" a="1"/>
  <c r="L225" i="4" a="1"/>
  <c r="L224" i="4" a="1"/>
  <c r="L223" i="4" a="1"/>
  <c r="L222" i="4" a="1"/>
  <c r="L221" i="4" a="1"/>
  <c r="L220" i="4" a="1"/>
  <c r="L219" i="4" a="1"/>
  <c r="L218" i="4" a="1"/>
  <c r="L217" i="4" a="1"/>
  <c r="L216" i="4" a="1"/>
  <c r="L215" i="4" a="1"/>
  <c r="L214" i="4" a="1"/>
  <c r="L213" i="4" a="1"/>
  <c r="L212" i="4" a="1"/>
  <c r="L211" i="4" a="1"/>
  <c r="L210" i="4" a="1"/>
  <c r="L209" i="4" a="1"/>
  <c r="L208" i="4" a="1"/>
  <c r="L207" i="4" a="1"/>
  <c r="L206" i="4" a="1"/>
  <c r="L205" i="4" a="1"/>
  <c r="L204" i="4" a="1"/>
  <c r="L203" i="4" a="1"/>
  <c r="L202" i="4" a="1"/>
  <c r="L201" i="4" a="1"/>
  <c r="L200" i="4" a="1"/>
  <c r="L199" i="4" a="1"/>
  <c r="L198" i="4" a="1"/>
  <c r="L197" i="4" a="1"/>
  <c r="L196" i="4" a="1"/>
  <c r="L195" i="4" a="1"/>
  <c r="L194" i="4" a="1"/>
  <c r="L193" i="4" a="1"/>
  <c r="L192" i="4" a="1"/>
  <c r="L191" i="4" a="1"/>
  <c r="L190" i="4" a="1"/>
  <c r="L189" i="4" a="1"/>
  <c r="L188" i="4" a="1"/>
  <c r="L187" i="4" a="1"/>
  <c r="L186" i="4" a="1"/>
  <c r="L185" i="4" a="1"/>
  <c r="L184" i="4" a="1"/>
  <c r="L183" i="4" a="1"/>
  <c r="L182" i="4" a="1"/>
  <c r="L181" i="4" a="1"/>
  <c r="L180" i="4" a="1"/>
  <c r="L179" i="4" a="1"/>
  <c r="L178" i="4" a="1"/>
  <c r="L177" i="4" a="1"/>
  <c r="L176" i="4" a="1"/>
  <c r="L175" i="4" a="1"/>
  <c r="L174" i="4" a="1"/>
  <c r="L173" i="4" a="1"/>
  <c r="L172" i="4" a="1"/>
  <c r="L171" i="4" a="1"/>
  <c r="L170" i="4" a="1"/>
  <c r="L169" i="4" a="1"/>
  <c r="L168" i="4" a="1"/>
  <c r="L167" i="4" a="1"/>
  <c r="L166" i="4" a="1"/>
  <c r="L165" i="4" a="1"/>
  <c r="L164" i="4" a="1"/>
  <c r="L163" i="4" a="1"/>
  <c r="L162" i="4" a="1"/>
  <c r="L161" i="4" a="1"/>
  <c r="L160" i="4" a="1"/>
  <c r="L159" i="4" a="1"/>
  <c r="L158" i="4" a="1"/>
  <c r="L157" i="4" a="1"/>
  <c r="L156" i="4" a="1"/>
  <c r="L155" i="4" a="1"/>
  <c r="L154" i="4" a="1"/>
  <c r="L153" i="4" a="1"/>
  <c r="L152" i="4" a="1"/>
  <c r="L151" i="4" a="1"/>
  <c r="L150" i="4" a="1"/>
  <c r="L149" i="4" a="1"/>
  <c r="L148" i="4" a="1"/>
  <c r="L147" i="4" a="1"/>
  <c r="L146" i="4" a="1"/>
  <c r="L145" i="4" a="1"/>
  <c r="L144" i="4" a="1"/>
  <c r="L143" i="4" a="1"/>
  <c r="L142" i="4" a="1"/>
  <c r="L141" i="4" a="1"/>
  <c r="L140" i="4" a="1"/>
  <c r="L139" i="4" a="1"/>
  <c r="L138" i="4" a="1"/>
  <c r="L137" i="4" a="1"/>
  <c r="L136" i="4" a="1"/>
  <c r="L135" i="4" a="1"/>
  <c r="L134" i="4" a="1"/>
  <c r="L133" i="4" a="1"/>
  <c r="L132" i="4" a="1"/>
  <c r="L131" i="4" a="1"/>
  <c r="L130" i="4" a="1"/>
  <c r="L129" i="4" a="1"/>
  <c r="L128" i="4" a="1"/>
  <c r="L127" i="4" a="1"/>
  <c r="L126" i="4" a="1"/>
  <c r="L125" i="4" a="1"/>
  <c r="L123" i="4" a="1"/>
  <c r="L122" i="4" a="1"/>
  <c r="L121" i="4" a="1"/>
  <c r="L120" i="4" a="1"/>
  <c r="L119" i="4" a="1"/>
  <c r="L118" i="4" a="1"/>
  <c r="L117" i="4" a="1"/>
  <c r="L116" i="4" a="1"/>
  <c r="L115" i="4" a="1"/>
  <c r="L114" i="4" a="1"/>
  <c r="L113" i="4" a="1"/>
  <c r="L112" i="4" a="1"/>
  <c r="L111" i="4" a="1"/>
  <c r="L110" i="4" a="1"/>
  <c r="L109" i="4" a="1"/>
  <c r="L108" i="4" a="1"/>
  <c r="L107" i="4" a="1"/>
  <c r="L106" i="4" a="1"/>
  <c r="L105" i="4" a="1"/>
  <c r="L104" i="4" a="1"/>
  <c r="L103" i="4" a="1"/>
  <c r="L102" i="4" a="1"/>
  <c r="L101" i="4" a="1"/>
  <c r="K510" i="4" a="1"/>
  <c r="K509" i="4" a="1"/>
  <c r="K508" i="4" a="1"/>
  <c r="K507" i="4" a="1"/>
  <c r="K506" i="4" a="1"/>
  <c r="K505" i="4" a="1"/>
  <c r="K504" i="4" a="1"/>
  <c r="K503" i="4" a="1"/>
  <c r="K502" i="4" a="1"/>
  <c r="K501" i="4" a="1"/>
  <c r="K500" i="4" a="1"/>
  <c r="K499" i="4" a="1"/>
  <c r="K498" i="4" a="1"/>
  <c r="K497" i="4" a="1"/>
  <c r="K496" i="4" a="1"/>
  <c r="K495" i="4" a="1"/>
  <c r="K494" i="4" a="1"/>
  <c r="K493" i="4" a="1"/>
  <c r="K492" i="4" a="1"/>
  <c r="K491" i="4" a="1"/>
  <c r="K490" i="4" a="1"/>
  <c r="K489" i="4" a="1"/>
  <c r="K488" i="4" a="1"/>
  <c r="K487" i="4" a="1"/>
  <c r="K486" i="4" a="1"/>
  <c r="K485" i="4" a="1"/>
  <c r="K484" i="4" a="1"/>
  <c r="K483" i="4" a="1"/>
  <c r="K482" i="4" a="1"/>
  <c r="K481" i="4" a="1"/>
  <c r="K480" i="4" a="1"/>
  <c r="K479" i="4" a="1"/>
  <c r="K478" i="4" a="1"/>
  <c r="K477" i="4" a="1"/>
  <c r="K476" i="4" a="1"/>
  <c r="K475" i="4" a="1"/>
  <c r="K474" i="4" a="1"/>
  <c r="K473" i="4" a="1"/>
  <c r="K472" i="4" a="1"/>
  <c r="K471" i="4" a="1"/>
  <c r="K470" i="4" a="1"/>
  <c r="K469" i="4" a="1"/>
  <c r="K468" i="4" a="1"/>
  <c r="K467" i="4" a="1"/>
  <c r="K466" i="4" a="1"/>
  <c r="K465" i="4" a="1"/>
  <c r="K464" i="4" a="1"/>
  <c r="K463" i="4" a="1"/>
  <c r="K462" i="4" a="1"/>
  <c r="K461" i="4" a="1"/>
  <c r="K460" i="4" a="1"/>
  <c r="K459" i="4" a="1"/>
  <c r="K458" i="4" a="1"/>
  <c r="K457" i="4" a="1"/>
  <c r="K456" i="4" a="1"/>
  <c r="K455" i="4" a="1"/>
  <c r="K454" i="4" a="1"/>
  <c r="K453" i="4" a="1"/>
  <c r="K452" i="4" a="1"/>
  <c r="K451" i="4" a="1"/>
  <c r="K450" i="4" a="1"/>
  <c r="K449" i="4" a="1"/>
  <c r="K448" i="4" a="1"/>
  <c r="K447" i="4" a="1"/>
  <c r="K446" i="4" a="1"/>
  <c r="K445" i="4" a="1"/>
  <c r="K444" i="4" a="1"/>
  <c r="K443" i="4" a="1"/>
  <c r="K442" i="4" a="1"/>
  <c r="K441" i="4" a="1"/>
  <c r="K440" i="4" a="1"/>
  <c r="K439" i="4" a="1"/>
  <c r="K438" i="4" a="1"/>
  <c r="K437" i="4" a="1"/>
  <c r="K436" i="4" a="1"/>
  <c r="K435" i="4" a="1"/>
  <c r="K434" i="4" a="1"/>
  <c r="K433" i="4" a="1"/>
  <c r="K432" i="4" a="1"/>
  <c r="K431" i="4" a="1"/>
  <c r="K430" i="4" a="1"/>
  <c r="K429" i="4" a="1"/>
  <c r="K428" i="4" a="1"/>
  <c r="K427" i="4" a="1"/>
  <c r="K426" i="4" a="1"/>
  <c r="K425" i="4" a="1"/>
  <c r="K424" i="4" a="1"/>
  <c r="K423" i="4" a="1"/>
  <c r="K422" i="4" a="1"/>
  <c r="K421" i="4" a="1"/>
  <c r="K420" i="4" a="1"/>
  <c r="K419" i="4" a="1"/>
  <c r="K418" i="4" a="1"/>
  <c r="K417" i="4" a="1"/>
  <c r="K416" i="4" a="1"/>
  <c r="K415" i="4" a="1"/>
  <c r="K414" i="4" a="1"/>
  <c r="K413" i="4" a="1"/>
  <c r="K412" i="4" a="1"/>
  <c r="K411" i="4" a="1"/>
  <c r="K410" i="4" a="1"/>
  <c r="K409" i="4" a="1"/>
  <c r="K408" i="4" a="1"/>
  <c r="K407" i="4" a="1"/>
  <c r="K406" i="4" a="1"/>
  <c r="K405" i="4" a="1"/>
  <c r="K404" i="4" a="1"/>
  <c r="K403" i="4" a="1"/>
  <c r="K402" i="4" a="1"/>
  <c r="K401" i="4" a="1"/>
  <c r="K400" i="4" a="1"/>
  <c r="K399" i="4" a="1"/>
  <c r="K398" i="4" a="1"/>
  <c r="K397" i="4" a="1"/>
  <c r="K396" i="4" a="1"/>
  <c r="K395" i="4" a="1"/>
  <c r="K394" i="4" a="1"/>
  <c r="K393" i="4" a="1"/>
  <c r="K392" i="4" a="1"/>
  <c r="K391" i="4" a="1"/>
  <c r="K390" i="4" a="1"/>
  <c r="K389" i="4" a="1"/>
  <c r="K388" i="4" a="1"/>
  <c r="K387" i="4" a="1"/>
  <c r="K386" i="4" a="1"/>
  <c r="K385" i="4" a="1"/>
  <c r="K384" i="4" a="1"/>
  <c r="K383" i="4" a="1"/>
  <c r="K382" i="4" a="1"/>
  <c r="K381" i="4" a="1"/>
  <c r="K380" i="4" a="1"/>
  <c r="K379" i="4" a="1"/>
  <c r="K378" i="4" a="1"/>
  <c r="K377" i="4" a="1"/>
  <c r="K376" i="4" a="1"/>
  <c r="K375" i="4" a="1"/>
  <c r="K374" i="4" a="1"/>
  <c r="K373" i="4" a="1"/>
  <c r="K372" i="4" a="1"/>
  <c r="K371" i="4" a="1"/>
  <c r="K370" i="4" a="1"/>
  <c r="K369" i="4" a="1"/>
  <c r="K368" i="4" a="1"/>
  <c r="K367" i="4" a="1"/>
  <c r="K366" i="4" a="1"/>
  <c r="K365" i="4" a="1"/>
  <c r="K364" i="4" a="1"/>
  <c r="K363" i="4" a="1"/>
  <c r="K362" i="4" a="1"/>
  <c r="K361" i="4" a="1"/>
  <c r="K360" i="4" a="1"/>
  <c r="K359" i="4" a="1"/>
  <c r="K358" i="4" a="1"/>
  <c r="K357" i="4" a="1"/>
  <c r="K356" i="4" a="1"/>
  <c r="K355" i="4" a="1"/>
  <c r="K354" i="4" a="1"/>
  <c r="K353" i="4" a="1"/>
  <c r="K352" i="4" a="1"/>
  <c r="K351" i="4" a="1"/>
  <c r="K350" i="4" a="1"/>
  <c r="K349" i="4" a="1"/>
  <c r="K348" i="4" a="1"/>
  <c r="K347" i="4" a="1"/>
  <c r="K346" i="4" a="1"/>
  <c r="K345" i="4" a="1"/>
  <c r="K344" i="4" a="1"/>
  <c r="K343" i="4" a="1"/>
  <c r="K342" i="4" a="1"/>
  <c r="K341" i="4" a="1"/>
  <c r="K340" i="4" a="1"/>
  <c r="K339" i="4" a="1"/>
  <c r="K338" i="4" a="1"/>
  <c r="K337" i="4" a="1"/>
  <c r="K336" i="4" a="1"/>
  <c r="K335" i="4" a="1"/>
  <c r="K334" i="4" a="1"/>
  <c r="K333" i="4" a="1"/>
  <c r="K332" i="4" a="1"/>
  <c r="K331" i="4" a="1"/>
  <c r="K330" i="4" a="1"/>
  <c r="K329" i="4" a="1"/>
  <c r="K328" i="4" a="1"/>
  <c r="K327" i="4" a="1"/>
  <c r="K326" i="4" a="1"/>
  <c r="K325" i="4" a="1"/>
  <c r="K324" i="4" a="1"/>
  <c r="K323" i="4" a="1"/>
  <c r="K322" i="4" a="1"/>
  <c r="K321" i="4" a="1"/>
  <c r="K320" i="4" a="1"/>
  <c r="K319" i="4" a="1"/>
  <c r="K318" i="4" a="1"/>
  <c r="K317" i="4" a="1"/>
  <c r="K316" i="4" a="1"/>
  <c r="K315" i="4" a="1"/>
  <c r="K314" i="4" a="1"/>
  <c r="K313" i="4" a="1"/>
  <c r="K312" i="4" a="1"/>
  <c r="K311" i="4" a="1"/>
  <c r="K310" i="4" a="1"/>
  <c r="K309" i="4" a="1"/>
  <c r="K308" i="4" a="1"/>
  <c r="K307" i="4" a="1"/>
  <c r="K306" i="4" a="1"/>
  <c r="K305" i="4" a="1"/>
  <c r="K304" i="4" a="1"/>
  <c r="K303" i="4" a="1"/>
  <c r="K302" i="4" a="1"/>
  <c r="K301" i="4" a="1"/>
  <c r="K300" i="4" a="1"/>
  <c r="K299" i="4" a="1"/>
  <c r="K298" i="4" a="1"/>
  <c r="K297" i="4" a="1"/>
  <c r="K296" i="4" a="1"/>
  <c r="K295" i="4" a="1"/>
  <c r="K294" i="4" a="1"/>
  <c r="K293" i="4" a="1"/>
  <c r="K292" i="4" a="1"/>
  <c r="K291" i="4" a="1"/>
  <c r="K290" i="4" a="1"/>
  <c r="K289" i="4" a="1"/>
  <c r="K288" i="4" a="1"/>
  <c r="K287" i="4" a="1"/>
  <c r="K286" i="4" a="1"/>
  <c r="K285" i="4" a="1"/>
  <c r="K284" i="4" a="1"/>
  <c r="K283" i="4" a="1"/>
  <c r="K282" i="4" a="1"/>
  <c r="K281" i="4" a="1"/>
  <c r="K280" i="4" a="1"/>
  <c r="K279" i="4" a="1"/>
  <c r="K278" i="4" a="1"/>
  <c r="K277" i="4" a="1"/>
  <c r="K276" i="4" a="1"/>
  <c r="K275" i="4" a="1"/>
  <c r="K274" i="4" a="1"/>
  <c r="K273" i="4" a="1"/>
  <c r="K272" i="4" a="1"/>
  <c r="K271" i="4" a="1"/>
  <c r="K270" i="4" a="1"/>
  <c r="K269" i="4" a="1"/>
  <c r="K268" i="4" a="1"/>
  <c r="K267" i="4" a="1"/>
  <c r="K266" i="4" a="1"/>
  <c r="K265" i="4" a="1"/>
  <c r="K264" i="4" a="1"/>
  <c r="K263" i="4" a="1"/>
  <c r="K262" i="4" a="1"/>
  <c r="K261" i="4" a="1"/>
  <c r="K260" i="4" a="1"/>
  <c r="K259" i="4" a="1"/>
  <c r="K258" i="4" a="1"/>
  <c r="K257" i="4" a="1"/>
  <c r="K256" i="4" a="1"/>
  <c r="K255" i="4" a="1"/>
  <c r="K254" i="4" a="1"/>
  <c r="K253" i="4" a="1"/>
  <c r="K252" i="4" a="1"/>
  <c r="K251" i="4" a="1"/>
  <c r="K250" i="4" a="1"/>
  <c r="K249" i="4" a="1"/>
  <c r="K248" i="4" a="1"/>
  <c r="K247" i="4" a="1"/>
  <c r="K246" i="4" a="1"/>
  <c r="K245" i="4" a="1"/>
  <c r="K244" i="4" a="1"/>
  <c r="K243" i="4" a="1"/>
  <c r="K242" i="4" a="1"/>
  <c r="K241" i="4" a="1"/>
  <c r="K240" i="4" a="1"/>
  <c r="K239" i="4" a="1"/>
  <c r="K238" i="4" a="1"/>
  <c r="K237" i="4" a="1"/>
  <c r="K236" i="4" a="1"/>
  <c r="K235" i="4" a="1"/>
  <c r="K234" i="4" a="1"/>
  <c r="K233" i="4" a="1"/>
  <c r="K232" i="4" a="1"/>
  <c r="K231" i="4" a="1"/>
  <c r="K230" i="4" a="1"/>
  <c r="K229" i="4" a="1"/>
  <c r="K228" i="4" a="1"/>
  <c r="K227" i="4" a="1"/>
  <c r="K226" i="4" a="1"/>
  <c r="K225" i="4" a="1"/>
  <c r="K224" i="4" a="1"/>
  <c r="K223" i="4" a="1"/>
  <c r="K222" i="4" a="1"/>
  <c r="K221" i="4" a="1"/>
  <c r="K220" i="4" a="1"/>
  <c r="K219" i="4" a="1"/>
  <c r="K218" i="4" a="1"/>
  <c r="K217" i="4" a="1"/>
  <c r="K216" i="4" a="1"/>
  <c r="K215" i="4" a="1"/>
  <c r="K214" i="4" a="1"/>
  <c r="K213" i="4" a="1"/>
  <c r="K212" i="4" a="1"/>
  <c r="K211" i="4" a="1"/>
  <c r="K210" i="4" a="1"/>
  <c r="K209" i="4" a="1"/>
  <c r="K208" i="4" a="1"/>
  <c r="K207" i="4" a="1"/>
  <c r="K206" i="4" a="1"/>
  <c r="K205" i="4" a="1"/>
  <c r="K204" i="4" a="1"/>
  <c r="K203" i="4" a="1"/>
  <c r="K202" i="4" a="1"/>
  <c r="K201" i="4" a="1"/>
  <c r="K200" i="4" a="1"/>
  <c r="K199" i="4" a="1"/>
  <c r="K198" i="4" a="1"/>
  <c r="K197" i="4" a="1"/>
  <c r="K196" i="4" a="1"/>
  <c r="K195" i="4" a="1"/>
  <c r="K194" i="4" a="1"/>
  <c r="K193" i="4" a="1"/>
  <c r="K192" i="4" a="1"/>
  <c r="K191" i="4" a="1"/>
  <c r="K190" i="4" a="1"/>
  <c r="K189" i="4" a="1"/>
  <c r="K188" i="4" a="1"/>
  <c r="K187" i="4" a="1"/>
  <c r="K186" i="4" a="1"/>
  <c r="K185" i="4" a="1"/>
  <c r="K184" i="4" a="1"/>
  <c r="K183" i="4" a="1"/>
  <c r="K182" i="4" a="1"/>
  <c r="K181" i="4" a="1"/>
  <c r="K180" i="4" a="1"/>
  <c r="K179" i="4" a="1"/>
  <c r="K178" i="4" a="1"/>
  <c r="K177" i="4" a="1"/>
  <c r="K176" i="4" a="1"/>
  <c r="K175" i="4" a="1"/>
  <c r="K174" i="4" a="1"/>
  <c r="K173" i="4" a="1"/>
  <c r="K172" i="4" a="1"/>
  <c r="K171" i="4" a="1"/>
  <c r="K170" i="4" a="1"/>
  <c r="K169" i="4" a="1"/>
  <c r="K168" i="4" a="1"/>
  <c r="K167" i="4" a="1"/>
  <c r="K166" i="4" a="1"/>
  <c r="K165" i="4" a="1"/>
  <c r="K164" i="4" a="1"/>
  <c r="K163" i="4" a="1"/>
  <c r="K162" i="4" a="1"/>
  <c r="K161" i="4" a="1"/>
  <c r="K160" i="4" a="1"/>
  <c r="K159" i="4" a="1"/>
  <c r="K158" i="4" a="1"/>
  <c r="K157" i="4" a="1"/>
  <c r="K156" i="4" a="1"/>
  <c r="K155" i="4" a="1"/>
  <c r="K154" i="4" a="1"/>
  <c r="K153" i="4" a="1"/>
  <c r="K152" i="4" a="1"/>
  <c r="K151" i="4" a="1"/>
  <c r="K150" i="4" a="1"/>
  <c r="K149" i="4" a="1"/>
  <c r="K148" i="4" a="1"/>
  <c r="K147" i="4" a="1"/>
  <c r="K146" i="4" a="1"/>
  <c r="K145" i="4" a="1"/>
  <c r="K144" i="4" a="1"/>
  <c r="K143" i="4" a="1"/>
  <c r="K142" i="4" a="1"/>
  <c r="K141" i="4" a="1"/>
  <c r="K140" i="4" a="1"/>
  <c r="K139" i="4" a="1"/>
  <c r="K138" i="4" a="1"/>
  <c r="K137" i="4" a="1"/>
  <c r="K136" i="4" a="1"/>
  <c r="K135" i="4" a="1"/>
  <c r="K134" i="4" a="1"/>
  <c r="K133" i="4" a="1"/>
  <c r="K132" i="4" a="1"/>
  <c r="K131" i="4" a="1"/>
  <c r="K130" i="4" a="1"/>
  <c r="K129" i="4" a="1"/>
  <c r="K128" i="4" a="1"/>
  <c r="K127" i="4" a="1"/>
  <c r="K126" i="4" a="1"/>
  <c r="K125" i="4" a="1"/>
  <c r="K124" i="4" a="1"/>
  <c r="K123" i="4" a="1"/>
  <c r="K122" i="4" a="1"/>
  <c r="K121" i="4" a="1"/>
  <c r="K120" i="4" a="1"/>
  <c r="K119" i="4" a="1"/>
  <c r="K118" i="4" a="1"/>
  <c r="K117" i="4" a="1"/>
  <c r="K116" i="4" a="1"/>
  <c r="K115" i="4" a="1"/>
  <c r="K114" i="4" a="1"/>
  <c r="K113" i="4" a="1"/>
  <c r="K112" i="4" a="1"/>
  <c r="K111" i="4" a="1"/>
  <c r="K110" i="4" a="1"/>
  <c r="K109" i="4" a="1"/>
  <c r="K108" i="4" a="1"/>
  <c r="K107" i="4" a="1"/>
  <c r="K106" i="4" a="1"/>
  <c r="K105" i="4" a="1"/>
  <c r="K104" i="4" a="1"/>
  <c r="K103" i="4" a="1"/>
  <c r="K102" i="4" a="1"/>
  <c r="K101" i="4" a="1"/>
  <c r="K100" i="4" a="1"/>
  <c r="K99" i="4" a="1"/>
  <c r="K98" i="4" a="1"/>
  <c r="K97" i="4" a="1"/>
  <c r="K96" i="4" a="1"/>
  <c r="K95" i="4" a="1"/>
  <c r="K94" i="4" a="1"/>
  <c r="K93" i="4" a="1"/>
  <c r="K92" i="4" a="1"/>
  <c r="K91" i="4" a="1"/>
  <c r="K90" i="4" a="1"/>
  <c r="K89" i="4" a="1"/>
  <c r="K88" i="4" a="1"/>
  <c r="K87" i="4" a="1"/>
  <c r="K86" i="4" a="1"/>
  <c r="K85" i="4" a="1"/>
  <c r="K84" i="4" a="1"/>
  <c r="K83" i="4" a="1"/>
  <c r="K82" i="4" a="1"/>
  <c r="K81" i="4" a="1"/>
  <c r="K80" i="4" a="1"/>
  <c r="K79" i="4" a="1"/>
  <c r="K78" i="4" a="1"/>
  <c r="K77" i="4" a="1"/>
  <c r="K76" i="4" a="1"/>
  <c r="K75" i="4" a="1"/>
  <c r="K74" i="4" a="1"/>
  <c r="K73" i="4" a="1"/>
  <c r="K72" i="4" a="1"/>
  <c r="K71" i="4" a="1"/>
  <c r="K70" i="4" a="1"/>
  <c r="K69" i="4" a="1"/>
  <c r="K68" i="4" a="1"/>
  <c r="K67" i="4" a="1"/>
  <c r="K66" i="4" a="1"/>
  <c r="K65" i="4" a="1"/>
  <c r="K64" i="4" a="1"/>
  <c r="K63" i="4" a="1"/>
  <c r="K62" i="4" a="1"/>
  <c r="K61" i="4" a="1"/>
  <c r="K60" i="4" a="1"/>
  <c r="K59" i="4" a="1"/>
  <c r="K58" i="4" a="1"/>
  <c r="K57" i="4" a="1"/>
  <c r="K56" i="4" a="1"/>
  <c r="K55" i="4" a="1"/>
  <c r="K54" i="4" a="1"/>
  <c r="K53" i="4" a="1"/>
  <c r="K52" i="4" a="1"/>
  <c r="K51" i="4" a="1"/>
  <c r="K50" i="4" a="1"/>
  <c r="K49" i="4" a="1"/>
  <c r="K48" i="4" a="1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B510" i="8" a="1"/>
  <c r="B509" i="8" a="1"/>
  <c r="B508" i="8" a="1"/>
  <c r="B507" i="8" a="1"/>
  <c r="B506" i="8" a="1"/>
  <c r="B505" i="8" a="1"/>
  <c r="B504" i="8" a="1"/>
  <c r="B503" i="8" a="1"/>
  <c r="B502" i="8" a="1"/>
  <c r="B501" i="8" a="1"/>
  <c r="B500" i="8" a="1"/>
  <c r="B499" i="8" a="1"/>
  <c r="B498" i="8" a="1"/>
  <c r="B497" i="8" a="1"/>
  <c r="B496" i="8" a="1"/>
  <c r="B495" i="8" a="1"/>
  <c r="B494" i="8" a="1"/>
  <c r="B493" i="8" a="1"/>
  <c r="B492" i="8" a="1"/>
  <c r="B491" i="8" a="1"/>
  <c r="B490" i="8" a="1"/>
  <c r="B489" i="8" a="1"/>
  <c r="B488" i="8" a="1"/>
  <c r="B487" i="8" a="1"/>
  <c r="B486" i="8" a="1"/>
  <c r="B485" i="8" a="1"/>
  <c r="B484" i="8" a="1"/>
  <c r="B483" i="8" a="1"/>
  <c r="B482" i="8" a="1"/>
  <c r="B481" i="8" a="1"/>
  <c r="B480" i="8" a="1"/>
  <c r="B479" i="8" a="1"/>
  <c r="B478" i="8" a="1"/>
  <c r="B477" i="8" a="1"/>
  <c r="B476" i="8" a="1"/>
  <c r="B475" i="8" a="1"/>
  <c r="B474" i="8" a="1"/>
  <c r="B473" i="8" a="1"/>
  <c r="B472" i="8" a="1"/>
  <c r="B471" i="8" a="1"/>
  <c r="B470" i="8" a="1"/>
  <c r="B469" i="8" a="1"/>
  <c r="B468" i="8" a="1"/>
  <c r="B467" i="8" a="1"/>
  <c r="B466" i="8" a="1"/>
  <c r="B465" i="8" a="1"/>
  <c r="B464" i="8" a="1"/>
  <c r="B463" i="8" a="1"/>
  <c r="B462" i="8" a="1"/>
  <c r="B461" i="8" a="1"/>
  <c r="B460" i="8" a="1"/>
  <c r="B459" i="8" a="1"/>
  <c r="B458" i="8" a="1"/>
  <c r="B457" i="8" a="1"/>
  <c r="B456" i="8" a="1"/>
  <c r="B455" i="8" a="1"/>
  <c r="B454" i="8" a="1"/>
  <c r="B453" i="8" a="1"/>
  <c r="B452" i="8" a="1"/>
  <c r="B451" i="8" a="1"/>
  <c r="B450" i="8" a="1"/>
  <c r="B449" i="8" a="1"/>
  <c r="B448" i="8" a="1"/>
  <c r="B447" i="8" a="1"/>
  <c r="B446" i="8" a="1"/>
  <c r="B445" i="8" a="1"/>
  <c r="B444" i="8" a="1"/>
  <c r="B443" i="8" a="1"/>
  <c r="B442" i="8" a="1"/>
  <c r="B441" i="8" a="1"/>
  <c r="B440" i="8" a="1"/>
  <c r="B439" i="8" a="1"/>
  <c r="B438" i="8" a="1"/>
  <c r="B437" i="8" a="1"/>
  <c r="B436" i="8" a="1"/>
  <c r="B435" i="8" a="1"/>
  <c r="B434" i="8" a="1"/>
  <c r="B433" i="8" a="1"/>
  <c r="B432" i="8" a="1"/>
  <c r="B431" i="8" a="1"/>
  <c r="B430" i="8" a="1"/>
  <c r="B429" i="8" a="1"/>
  <c r="B428" i="8" a="1"/>
  <c r="B427" i="8" a="1"/>
  <c r="B426" i="8" a="1"/>
  <c r="B425" i="8" a="1"/>
  <c r="B424" i="8" a="1"/>
  <c r="B423" i="8" a="1"/>
  <c r="B422" i="8" a="1"/>
  <c r="B421" i="8" a="1"/>
  <c r="B420" i="8" a="1"/>
  <c r="B419" i="8" a="1"/>
  <c r="B418" i="8" a="1"/>
  <c r="B417" i="8" a="1"/>
  <c r="B416" i="8" a="1"/>
  <c r="B415" i="8" a="1"/>
  <c r="B414" i="8" a="1"/>
  <c r="B413" i="8" a="1"/>
  <c r="B412" i="8" a="1"/>
  <c r="B411" i="8" a="1"/>
  <c r="B410" i="8" a="1"/>
  <c r="B409" i="8" a="1"/>
  <c r="B408" i="8" a="1"/>
  <c r="B407" i="8" a="1"/>
  <c r="B406" i="8" a="1"/>
  <c r="B405" i="8" a="1"/>
  <c r="B404" i="8" a="1"/>
  <c r="B403" i="8" a="1"/>
  <c r="B402" i="8" a="1"/>
  <c r="B401" i="8" a="1"/>
  <c r="B400" i="8" a="1"/>
  <c r="B399" i="8" a="1"/>
  <c r="B398" i="8" a="1"/>
  <c r="B397" i="8" a="1"/>
  <c r="B396" i="8" a="1"/>
  <c r="B395" i="8" a="1"/>
  <c r="B394" i="8" a="1"/>
  <c r="B393" i="8" a="1"/>
  <c r="B392" i="8" a="1"/>
  <c r="B391" i="8" a="1"/>
  <c r="B390" i="8" a="1"/>
  <c r="B389" i="8" a="1"/>
  <c r="B388" i="8" a="1"/>
  <c r="B387" i="8" a="1"/>
  <c r="B386" i="8" a="1"/>
  <c r="B385" i="8" a="1"/>
  <c r="B384" i="8" a="1"/>
  <c r="B383" i="8" a="1"/>
  <c r="B382" i="8" a="1"/>
  <c r="B381" i="8" a="1"/>
  <c r="B380" i="8" a="1"/>
  <c r="B379" i="8" a="1"/>
  <c r="B378" i="8" a="1"/>
  <c r="B377" i="8" a="1"/>
  <c r="B376" i="8" a="1"/>
  <c r="B375" i="8" a="1"/>
  <c r="B374" i="8" a="1"/>
  <c r="B373" i="8" a="1"/>
  <c r="B372" i="8" a="1"/>
  <c r="B371" i="8" a="1"/>
  <c r="B370" i="8" a="1"/>
  <c r="B369" i="8" a="1"/>
  <c r="B368" i="8" a="1"/>
  <c r="B367" i="8" a="1"/>
  <c r="B366" i="8" a="1"/>
  <c r="B365" i="8" a="1"/>
  <c r="B364" i="8" a="1"/>
  <c r="B363" i="8" a="1"/>
  <c r="B362" i="8" a="1"/>
  <c r="B361" i="8" a="1"/>
  <c r="B360" i="8" a="1"/>
  <c r="B359" i="8" a="1"/>
  <c r="B358" i="8" a="1"/>
  <c r="B357" i="8" a="1"/>
  <c r="B356" i="8" a="1"/>
  <c r="B355" i="8" a="1"/>
  <c r="B354" i="8" a="1"/>
  <c r="B353" i="8" a="1"/>
  <c r="B352" i="8" a="1"/>
  <c r="B351" i="8" a="1"/>
  <c r="B350" i="8" a="1"/>
  <c r="B349" i="8" a="1"/>
  <c r="B348" i="8" a="1"/>
  <c r="B347" i="8" a="1"/>
  <c r="B346" i="8" a="1"/>
  <c r="B345" i="8" a="1"/>
  <c r="B344" i="8" a="1"/>
  <c r="B343" i="8" a="1"/>
  <c r="B342" i="8" a="1"/>
  <c r="B341" i="8" a="1"/>
  <c r="B340" i="8" a="1"/>
  <c r="B339" i="8" a="1"/>
  <c r="B338" i="8" a="1"/>
  <c r="B337" i="8" a="1"/>
  <c r="B336" i="8" a="1"/>
  <c r="B335" i="8" a="1"/>
  <c r="B334" i="8" a="1"/>
  <c r="B333" i="8" a="1"/>
  <c r="B332" i="8" a="1"/>
  <c r="B331" i="8" a="1"/>
  <c r="B330" i="8" a="1"/>
  <c r="B329" i="8" a="1"/>
  <c r="B328" i="8" a="1"/>
  <c r="B327" i="8" a="1"/>
  <c r="B326" i="8" a="1"/>
  <c r="B325" i="8" a="1"/>
  <c r="B324" i="8" a="1"/>
  <c r="B323" i="8" a="1"/>
  <c r="B322" i="8" a="1"/>
  <c r="B321" i="8" a="1"/>
  <c r="B320" i="8" a="1"/>
  <c r="B319" i="8" a="1"/>
  <c r="B318" i="8" a="1"/>
  <c r="B317" i="8" a="1"/>
  <c r="B316" i="8" a="1"/>
  <c r="B315" i="8" a="1"/>
  <c r="B314" i="8" a="1"/>
  <c r="B313" i="8" a="1"/>
  <c r="B312" i="8" a="1"/>
  <c r="B311" i="8" a="1"/>
  <c r="B310" i="8" a="1"/>
  <c r="B309" i="8" a="1"/>
  <c r="B308" i="8" a="1"/>
  <c r="B307" i="8" a="1"/>
  <c r="B306" i="8" a="1"/>
  <c r="B305" i="8" a="1"/>
  <c r="B304" i="8" a="1"/>
  <c r="B303" i="8" a="1"/>
  <c r="B302" i="8" a="1"/>
  <c r="B301" i="8" a="1"/>
  <c r="B300" i="8" a="1"/>
  <c r="B299" i="8" a="1"/>
  <c r="B298" i="8" a="1"/>
  <c r="B297" i="8" a="1"/>
  <c r="B296" i="8" a="1"/>
  <c r="B295" i="8" a="1"/>
  <c r="B294" i="8" a="1"/>
  <c r="B293" i="8" a="1"/>
  <c r="B292" i="8" a="1"/>
  <c r="B291" i="8" a="1"/>
  <c r="B290" i="8" a="1"/>
  <c r="B289" i="8" a="1"/>
  <c r="B288" i="8" a="1"/>
  <c r="B287" i="8" a="1"/>
  <c r="B286" i="8" a="1"/>
  <c r="B285" i="8" a="1"/>
  <c r="B284" i="8" a="1"/>
  <c r="B283" i="8" a="1"/>
  <c r="B282" i="8" a="1"/>
  <c r="B281" i="8" a="1"/>
  <c r="B280" i="8" a="1"/>
  <c r="B279" i="8" a="1"/>
  <c r="B278" i="8" a="1"/>
  <c r="B277" i="8" a="1"/>
  <c r="B276" i="8" a="1"/>
  <c r="B275" i="8" a="1"/>
  <c r="B274" i="8" a="1"/>
  <c r="B273" i="8" a="1"/>
  <c r="B272" i="8" a="1"/>
  <c r="B271" i="8" a="1"/>
  <c r="B270" i="8" a="1"/>
  <c r="B269" i="8" a="1"/>
  <c r="B268" i="8" a="1"/>
  <c r="B267" i="8" a="1"/>
  <c r="B266" i="8" a="1"/>
  <c r="B265" i="8" a="1"/>
  <c r="B264" i="8" a="1"/>
  <c r="B263" i="8" a="1"/>
  <c r="B262" i="8" a="1"/>
  <c r="B261" i="8" a="1"/>
  <c r="B260" i="8" a="1"/>
  <c r="B259" i="8" a="1"/>
  <c r="B258" i="8" a="1"/>
  <c r="B257" i="8" a="1"/>
  <c r="B256" i="8" a="1"/>
  <c r="B255" i="8" a="1"/>
  <c r="B254" i="8" a="1"/>
  <c r="B253" i="8" a="1"/>
  <c r="B252" i="8" a="1"/>
  <c r="B251" i="8" a="1"/>
  <c r="B250" i="8" a="1"/>
  <c r="B249" i="8" a="1"/>
  <c r="B248" i="8" a="1"/>
  <c r="B247" i="8" a="1"/>
  <c r="B246" i="8" a="1"/>
  <c r="B245" i="8" a="1"/>
  <c r="B244" i="8" a="1"/>
  <c r="B243" i="8" a="1"/>
  <c r="B242" i="8" a="1"/>
  <c r="B241" i="8" a="1"/>
  <c r="B240" i="8" a="1"/>
  <c r="B239" i="8" a="1"/>
  <c r="B238" i="8" a="1"/>
  <c r="B237" i="8" a="1"/>
  <c r="B236" i="8" a="1"/>
  <c r="B235" i="8" a="1"/>
  <c r="B234" i="8" a="1"/>
  <c r="B233" i="8" a="1"/>
  <c r="B232" i="8" a="1"/>
  <c r="B231" i="8" a="1"/>
  <c r="B230" i="8" a="1"/>
  <c r="B229" i="8" a="1"/>
  <c r="B228" i="8" a="1"/>
  <c r="B227" i="8" a="1"/>
  <c r="B226" i="8" a="1"/>
  <c r="B225" i="8" a="1"/>
  <c r="B224" i="8" a="1"/>
  <c r="B223" i="8" a="1"/>
  <c r="B222" i="8" a="1"/>
  <c r="B221" i="8" a="1"/>
  <c r="B220" i="8" a="1"/>
  <c r="B219" i="8" a="1"/>
  <c r="B218" i="8" a="1"/>
  <c r="B217" i="8" a="1"/>
  <c r="B216" i="8" a="1"/>
  <c r="B215" i="8" a="1"/>
  <c r="B214" i="8" a="1"/>
  <c r="B213" i="8" a="1"/>
  <c r="B212" i="8" a="1"/>
  <c r="B211" i="8" a="1"/>
  <c r="B210" i="8" a="1"/>
  <c r="B209" i="8" a="1"/>
  <c r="B208" i="8" a="1"/>
  <c r="B207" i="8" a="1"/>
  <c r="B206" i="8" a="1"/>
  <c r="B205" i="8" a="1"/>
  <c r="B204" i="8" a="1"/>
  <c r="B203" i="8" a="1"/>
  <c r="B202" i="8" a="1"/>
  <c r="B201" i="8" a="1"/>
  <c r="B200" i="8" a="1"/>
  <c r="B199" i="8" a="1"/>
  <c r="B198" i="8" a="1"/>
  <c r="B197" i="8" a="1"/>
  <c r="B196" i="8" a="1"/>
  <c r="B195" i="8" a="1"/>
  <c r="B194" i="8" a="1"/>
  <c r="B193" i="8" a="1"/>
  <c r="B192" i="8" a="1"/>
  <c r="B191" i="8" a="1"/>
  <c r="B190" i="8" a="1"/>
  <c r="B189" i="8" a="1"/>
  <c r="B188" i="8" a="1"/>
  <c r="B187" i="8" a="1"/>
  <c r="B186" i="8" a="1"/>
  <c r="B185" i="8" a="1"/>
  <c r="B184" i="8" a="1"/>
  <c r="B183" i="8" a="1"/>
  <c r="B182" i="8" a="1"/>
  <c r="B181" i="8" a="1"/>
  <c r="B180" i="8" a="1"/>
  <c r="B179" i="8" a="1"/>
  <c r="B178" i="8" a="1"/>
  <c r="B177" i="8" a="1"/>
  <c r="B176" i="8" a="1"/>
  <c r="B175" i="8" a="1"/>
  <c r="B174" i="8" a="1"/>
  <c r="B173" i="8" a="1"/>
  <c r="B172" i="8" a="1"/>
  <c r="B171" i="8" a="1"/>
  <c r="B170" i="8" a="1"/>
  <c r="B169" i="8" a="1"/>
  <c r="B168" i="8" a="1"/>
  <c r="B167" i="8" a="1"/>
  <c r="B166" i="8" a="1"/>
  <c r="B165" i="8" a="1"/>
  <c r="B164" i="8" a="1"/>
  <c r="B163" i="8" a="1"/>
  <c r="B162" i="8" a="1"/>
  <c r="B161" i="8" a="1"/>
  <c r="B160" i="8" a="1"/>
  <c r="B159" i="8" a="1"/>
  <c r="B158" i="8" a="1"/>
  <c r="B157" i="8" a="1"/>
  <c r="B156" i="8" a="1"/>
  <c r="B155" i="8" a="1"/>
  <c r="B154" i="8" a="1"/>
  <c r="B153" i="8" a="1"/>
  <c r="B152" i="8" a="1"/>
  <c r="B151" i="8" a="1"/>
  <c r="B150" i="8" a="1"/>
  <c r="B149" i="8" a="1"/>
  <c r="B148" i="8" a="1"/>
  <c r="B147" i="8" a="1"/>
  <c r="B146" i="8" a="1"/>
  <c r="B145" i="8" a="1"/>
  <c r="B144" i="8" a="1"/>
  <c r="B143" i="8" a="1"/>
  <c r="B142" i="8" a="1"/>
  <c r="B141" i="8" a="1"/>
  <c r="B140" i="8" a="1"/>
  <c r="B139" i="8" a="1"/>
  <c r="B138" i="8" a="1"/>
  <c r="B137" i="8" a="1"/>
  <c r="B136" i="8" a="1"/>
  <c r="B135" i="8" a="1"/>
  <c r="B134" i="8" a="1"/>
  <c r="B133" i="8" a="1"/>
  <c r="B132" i="8" a="1"/>
  <c r="B131" i="8" a="1"/>
  <c r="B130" i="8" a="1"/>
  <c r="B129" i="8" a="1"/>
  <c r="B128" i="8" a="1"/>
  <c r="B127" i="8" a="1"/>
  <c r="B126" i="8" a="1"/>
  <c r="B125" i="8" a="1"/>
  <c r="B124" i="8" a="1"/>
  <c r="B123" i="8" a="1"/>
  <c r="B122" i="8" a="1"/>
  <c r="B121" i="8" a="1"/>
  <c r="B120" i="8" a="1"/>
  <c r="B119" i="8" a="1"/>
  <c r="B118" i="8" a="1"/>
  <c r="B117" i="8" a="1"/>
  <c r="B116" i="8" a="1"/>
  <c r="B115" i="8" a="1"/>
  <c r="B114" i="8" a="1"/>
  <c r="B113" i="8" a="1"/>
  <c r="B112" i="8" a="1"/>
  <c r="B111" i="8" a="1"/>
  <c r="B110" i="8" a="1"/>
  <c r="B109" i="8" a="1"/>
  <c r="B108" i="8" a="1"/>
  <c r="B107" i="8" a="1"/>
  <c r="B106" i="8" a="1"/>
  <c r="B105" i="8" a="1"/>
  <c r="B104" i="8" a="1"/>
  <c r="B103" i="8" a="1"/>
  <c r="B102" i="8" a="1"/>
  <c r="B101" i="8" a="1"/>
  <c r="B100" i="8" a="1"/>
  <c r="B99" i="8" a="1"/>
  <c r="B98" i="8" a="1"/>
  <c r="B97" i="8" a="1"/>
  <c r="B96" i="8" a="1"/>
  <c r="B95" i="8" a="1"/>
  <c r="B94" i="8" a="1"/>
  <c r="B93" i="8" a="1"/>
  <c r="B92" i="8" a="1"/>
  <c r="B91" i="8" a="1"/>
  <c r="B90" i="8" a="1"/>
  <c r="B89" i="8" a="1"/>
  <c r="B88" i="8" a="1"/>
  <c r="B87" i="8" a="1"/>
  <c r="B86" i="8" a="1"/>
  <c r="B85" i="8" a="1"/>
  <c r="B84" i="8" a="1"/>
  <c r="B83" i="8" a="1"/>
  <c r="B82" i="8" a="1"/>
  <c r="B81" i="8" a="1"/>
  <c r="B80" i="8" a="1"/>
  <c r="B79" i="8" a="1"/>
  <c r="B78" i="8" a="1"/>
  <c r="B77" i="8" a="1"/>
  <c r="B76" i="8" a="1"/>
  <c r="B75" i="8" a="1"/>
  <c r="B74" i="8" a="1"/>
  <c r="B73" i="8" a="1"/>
  <c r="B72" i="8" a="1"/>
  <c r="B71" i="8" a="1"/>
  <c r="B70" i="8" a="1"/>
  <c r="B69" i="8" a="1"/>
  <c r="B68" i="8" a="1"/>
  <c r="B67" i="8" a="1"/>
  <c r="B66" i="8" a="1"/>
  <c r="B65" i="8" a="1"/>
  <c r="B64" i="8" a="1"/>
  <c r="B63" i="8" a="1"/>
  <c r="B62" i="8" a="1"/>
  <c r="B61" i="8" a="1"/>
  <c r="B60" i="8" a="1"/>
  <c r="B59" i="8" a="1"/>
  <c r="B58" i="8" a="1"/>
  <c r="B57" i="8" a="1"/>
  <c r="B56" i="8" a="1"/>
  <c r="B55" i="8" a="1"/>
  <c r="B54" i="8" a="1"/>
  <c r="B53" i="8" a="1"/>
  <c r="B52" i="8" a="1"/>
  <c r="B51" i="8" a="1"/>
  <c r="B50" i="8" a="1"/>
  <c r="B49" i="8" a="1"/>
  <c r="B48" i="8" a="1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23" i="6"/>
  <c r="P22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23" i="6"/>
  <c r="M22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K23" i="6"/>
  <c r="L23" i="6" s="1"/>
  <c r="K22" i="6"/>
  <c r="L22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23" i="6"/>
  <c r="J22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23" i="6"/>
  <c r="F22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A1" i="10" a="1"/>
  <c r="L2" i="14"/>
  <c r="N2" i="8"/>
  <c r="M2" i="15"/>
  <c r="K2" i="15"/>
  <c r="F2" i="15"/>
  <c r="B2" i="15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3" i="6" s="1"/>
  <c r="A22" i="3" a="1"/>
  <c r="A22" i="6" s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N9" i="5"/>
  <c r="N10" i="5"/>
  <c r="N11" i="5"/>
  <c r="N12" i="5"/>
  <c r="N13" i="5"/>
  <c r="N14" i="5"/>
  <c r="N15" i="5"/>
  <c r="N16" i="5"/>
  <c r="N8" i="5"/>
  <c r="N7" i="5"/>
  <c r="N6" i="5"/>
  <c r="N5" i="5"/>
  <c r="N4" i="5"/>
  <c r="N3" i="5"/>
  <c r="N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O212" i="8"/>
  <c r="R212" i="8" s="1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N500" i="12" s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23" i="6"/>
  <c r="R22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23" i="6"/>
  <c r="Q22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23" i="6"/>
  <c r="O22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N23" i="6" a="1"/>
  <c r="N22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23" i="6"/>
  <c r="AD22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23" i="6"/>
  <c r="D22" i="6"/>
  <c r="L1" i="8"/>
  <c r="AR510" i="4"/>
  <c r="W510" i="4" s="1" a="1"/>
  <c r="AR509" i="4"/>
  <c r="W509" i="4" s="1" a="1"/>
  <c r="AR508" i="4"/>
  <c r="W508" i="4" s="1" a="1"/>
  <c r="AR507" i="4"/>
  <c r="W507" i="4" s="1" a="1"/>
  <c r="AR506" i="4"/>
  <c r="W506" i="4" s="1" a="1"/>
  <c r="AR505" i="4"/>
  <c r="W505" i="4" s="1" a="1"/>
  <c r="AR504" i="4"/>
  <c r="W504" i="4" s="1" a="1"/>
  <c r="AR503" i="4"/>
  <c r="W503" i="4" s="1" a="1"/>
  <c r="AR502" i="4"/>
  <c r="W502" i="4" s="1" a="1"/>
  <c r="AR501" i="4"/>
  <c r="W501" i="4" s="1" a="1"/>
  <c r="AR500" i="4"/>
  <c r="W500" i="4" s="1" a="1"/>
  <c r="AR499" i="4"/>
  <c r="W499" i="4" s="1" a="1"/>
  <c r="AR498" i="4"/>
  <c r="W498" i="4" s="1" a="1"/>
  <c r="AR497" i="4"/>
  <c r="W497" i="4" s="1" a="1"/>
  <c r="AR496" i="4"/>
  <c r="W496" i="4" s="1" a="1"/>
  <c r="AR495" i="4"/>
  <c r="W495" i="4" s="1" a="1"/>
  <c r="AR494" i="4"/>
  <c r="W494" i="4" s="1" a="1"/>
  <c r="AR493" i="4"/>
  <c r="W493" i="4" s="1" a="1"/>
  <c r="AR492" i="4"/>
  <c r="W492" i="4" s="1" a="1"/>
  <c r="AR491" i="4"/>
  <c r="W491" i="4" s="1" a="1"/>
  <c r="AR490" i="4"/>
  <c r="W490" i="4" s="1" a="1"/>
  <c r="AR489" i="4"/>
  <c r="W489" i="4" s="1" a="1"/>
  <c r="AR488" i="4"/>
  <c r="W488" i="4" s="1" a="1"/>
  <c r="AR487" i="4"/>
  <c r="W487" i="4" s="1" a="1"/>
  <c r="AR486" i="4"/>
  <c r="W486" i="4" s="1" a="1"/>
  <c r="AR485" i="4"/>
  <c r="W485" i="4" s="1" a="1"/>
  <c r="AR484" i="4"/>
  <c r="W484" i="4" s="1" a="1"/>
  <c r="AR483" i="4"/>
  <c r="W483" i="4" s="1" a="1"/>
  <c r="AR482" i="4"/>
  <c r="W482" i="4" s="1" a="1"/>
  <c r="AR481" i="4"/>
  <c r="W481" i="4" s="1" a="1"/>
  <c r="AR480" i="4"/>
  <c r="W480" i="4" s="1" a="1"/>
  <c r="AR479" i="4"/>
  <c r="W479" i="4" s="1" a="1"/>
  <c r="AR478" i="4"/>
  <c r="W478" i="4" s="1" a="1"/>
  <c r="AR477" i="4"/>
  <c r="W477" i="4" s="1" a="1"/>
  <c r="AR476" i="4"/>
  <c r="W476" i="4" s="1" a="1"/>
  <c r="AR475" i="4"/>
  <c r="W475" i="4" s="1" a="1"/>
  <c r="AR474" i="4"/>
  <c r="W474" i="4" s="1" a="1"/>
  <c r="AR473" i="4"/>
  <c r="W473" i="4" s="1" a="1"/>
  <c r="AR472" i="4"/>
  <c r="W472" i="4" s="1" a="1"/>
  <c r="AR471" i="4"/>
  <c r="W471" i="4" s="1" a="1"/>
  <c r="AR470" i="4"/>
  <c r="W470" i="4" s="1" a="1"/>
  <c r="AR469" i="4"/>
  <c r="W469" i="4" s="1" a="1"/>
  <c r="AR468" i="4"/>
  <c r="W468" i="4" s="1" a="1"/>
  <c r="AR467" i="4"/>
  <c r="W467" i="4" s="1" a="1"/>
  <c r="AR466" i="4"/>
  <c r="W466" i="4" s="1" a="1"/>
  <c r="AR465" i="4"/>
  <c r="W465" i="4" s="1" a="1"/>
  <c r="AR464" i="4"/>
  <c r="W464" i="4" s="1" a="1"/>
  <c r="AR463" i="4"/>
  <c r="W463" i="4" s="1" a="1"/>
  <c r="AR462" i="4"/>
  <c r="W462" i="4" s="1" a="1"/>
  <c r="AR461" i="4"/>
  <c r="W461" i="4" s="1" a="1"/>
  <c r="AR460" i="4"/>
  <c r="W460" i="4" s="1" a="1"/>
  <c r="AR459" i="4"/>
  <c r="W459" i="4" s="1" a="1"/>
  <c r="AR458" i="4"/>
  <c r="W458" i="4" s="1" a="1"/>
  <c r="AR457" i="4"/>
  <c r="W457" i="4" s="1" a="1"/>
  <c r="AR456" i="4"/>
  <c r="W456" i="4" s="1" a="1"/>
  <c r="AR455" i="4"/>
  <c r="W455" i="4" s="1" a="1"/>
  <c r="AR454" i="4"/>
  <c r="W454" i="4" s="1" a="1"/>
  <c r="AR453" i="4"/>
  <c r="W453" i="4" s="1" a="1"/>
  <c r="AR452" i="4"/>
  <c r="W452" i="4" s="1" a="1"/>
  <c r="AR451" i="4"/>
  <c r="W451" i="4" s="1" a="1"/>
  <c r="AR450" i="4"/>
  <c r="W450" i="4" s="1" a="1"/>
  <c r="AR449" i="4"/>
  <c r="W449" i="4" s="1" a="1"/>
  <c r="AR448" i="4"/>
  <c r="W448" i="4" s="1" a="1"/>
  <c r="AR447" i="4"/>
  <c r="W447" i="4" s="1" a="1"/>
  <c r="AR446" i="4"/>
  <c r="W446" i="4" s="1" a="1"/>
  <c r="AR445" i="4"/>
  <c r="W445" i="4" s="1" a="1"/>
  <c r="AR444" i="4"/>
  <c r="W444" i="4" s="1" a="1"/>
  <c r="AR443" i="4"/>
  <c r="W443" i="4" s="1" a="1"/>
  <c r="AR442" i="4"/>
  <c r="W442" i="4" s="1" a="1"/>
  <c r="AR441" i="4"/>
  <c r="W441" i="4" s="1" a="1"/>
  <c r="AR440" i="4"/>
  <c r="W440" i="4" s="1" a="1"/>
  <c r="AR439" i="4"/>
  <c r="W439" i="4" s="1" a="1"/>
  <c r="AR438" i="4"/>
  <c r="W438" i="4" s="1" a="1"/>
  <c r="AR437" i="4"/>
  <c r="W437" i="4" s="1" a="1"/>
  <c r="AR436" i="4"/>
  <c r="W436" i="4" s="1" a="1"/>
  <c r="AR435" i="4"/>
  <c r="W435" i="4" s="1" a="1"/>
  <c r="AR434" i="4"/>
  <c r="W434" i="4" s="1" a="1"/>
  <c r="AR433" i="4"/>
  <c r="W433" i="4" s="1" a="1"/>
  <c r="AR432" i="4"/>
  <c r="W432" i="4" s="1" a="1"/>
  <c r="AR431" i="4"/>
  <c r="W431" i="4" s="1" a="1"/>
  <c r="AR430" i="4"/>
  <c r="W430" i="4" s="1" a="1"/>
  <c r="AR429" i="4"/>
  <c r="W429" i="4" s="1" a="1"/>
  <c r="AR428" i="4"/>
  <c r="W428" i="4" s="1" a="1"/>
  <c r="AR427" i="4"/>
  <c r="W427" i="4" s="1" a="1"/>
  <c r="AR426" i="4"/>
  <c r="W426" i="4" s="1" a="1"/>
  <c r="AR425" i="4"/>
  <c r="W425" i="4" s="1" a="1"/>
  <c r="AR424" i="4"/>
  <c r="W424" i="4" s="1" a="1"/>
  <c r="AR423" i="4"/>
  <c r="W423" i="4" s="1" a="1"/>
  <c r="AR422" i="4"/>
  <c r="W422" i="4" s="1" a="1"/>
  <c r="AR421" i="4"/>
  <c r="W421" i="4" s="1" a="1"/>
  <c r="AR420" i="4"/>
  <c r="W420" i="4" s="1" a="1"/>
  <c r="AR419" i="4"/>
  <c r="W419" i="4" s="1" a="1"/>
  <c r="AR418" i="4"/>
  <c r="W418" i="4" s="1" a="1"/>
  <c r="AR417" i="4"/>
  <c r="W417" i="4" s="1" a="1"/>
  <c r="AR416" i="4"/>
  <c r="W416" i="4" s="1" a="1"/>
  <c r="AR415" i="4"/>
  <c r="W415" i="4" s="1" a="1"/>
  <c r="AR414" i="4"/>
  <c r="W414" i="4" s="1" a="1"/>
  <c r="AR413" i="4"/>
  <c r="W413" i="4" s="1" a="1"/>
  <c r="AR412" i="4"/>
  <c r="W412" i="4" s="1" a="1"/>
  <c r="AR411" i="4"/>
  <c r="W411" i="4" s="1" a="1"/>
  <c r="AR410" i="4"/>
  <c r="W410" i="4" s="1" a="1"/>
  <c r="AR409" i="4"/>
  <c r="AR408" i="4"/>
  <c r="W408" i="4" s="1" a="1"/>
  <c r="AR407" i="4"/>
  <c r="AR406" i="4"/>
  <c r="AR405" i="4"/>
  <c r="AR404" i="4"/>
  <c r="AR403" i="4"/>
  <c r="AR402" i="4"/>
  <c r="AR401" i="4"/>
  <c r="AR400" i="4"/>
  <c r="AR399" i="4"/>
  <c r="AR398" i="4"/>
  <c r="AR397" i="4"/>
  <c r="AR396" i="4"/>
  <c r="AR395" i="4"/>
  <c r="AR394" i="4"/>
  <c r="AR393" i="4"/>
  <c r="AR392" i="4"/>
  <c r="AR391" i="4"/>
  <c r="AR390" i="4"/>
  <c r="AR389" i="4"/>
  <c r="AR388" i="4"/>
  <c r="O388" i="4" s="1" a="1"/>
  <c r="AR387" i="4"/>
  <c r="O387" i="4" s="1" a="1"/>
  <c r="AR386" i="4"/>
  <c r="O386" i="4" s="1" a="1"/>
  <c r="AR385" i="4"/>
  <c r="O385" i="4" s="1" a="1"/>
  <c r="AR384" i="4"/>
  <c r="O384" i="4" s="1" a="1"/>
  <c r="AR383" i="4"/>
  <c r="O383" i="4" s="1" a="1"/>
  <c r="AR382" i="4"/>
  <c r="O382" i="4" s="1" a="1"/>
  <c r="AR381" i="4"/>
  <c r="O381" i="4" s="1" a="1"/>
  <c r="AR380" i="4"/>
  <c r="O380" i="4" s="1" a="1"/>
  <c r="AR379" i="4"/>
  <c r="O379" i="4" s="1" a="1"/>
  <c r="AR378" i="4"/>
  <c r="O378" i="4" s="1" a="1"/>
  <c r="AR377" i="4"/>
  <c r="O377" i="4" s="1" a="1"/>
  <c r="AR376" i="4"/>
  <c r="O376" i="4" s="1" a="1"/>
  <c r="AR375" i="4"/>
  <c r="O375" i="4" s="1" a="1"/>
  <c r="AR374" i="4"/>
  <c r="O374" i="4" s="1" a="1"/>
  <c r="AR373" i="4"/>
  <c r="O373" i="4" s="1" a="1"/>
  <c r="AR372" i="4"/>
  <c r="O372" i="4" s="1" a="1"/>
  <c r="AR371" i="4"/>
  <c r="O371" i="4" s="1" a="1"/>
  <c r="AR370" i="4"/>
  <c r="O370" i="4" s="1" a="1"/>
  <c r="AR369" i="4"/>
  <c r="O369" i="4" s="1" a="1"/>
  <c r="AR368" i="4"/>
  <c r="O368" i="4" s="1" a="1"/>
  <c r="AR367" i="4"/>
  <c r="O367" i="4" s="1" a="1"/>
  <c r="AR366" i="4"/>
  <c r="O366" i="4" s="1" a="1"/>
  <c r="AR365" i="4"/>
  <c r="O365" i="4" s="1" a="1"/>
  <c r="AR364" i="4"/>
  <c r="O364" i="4" s="1" a="1"/>
  <c r="AR363" i="4"/>
  <c r="O363" i="4" s="1" a="1"/>
  <c r="AR362" i="4"/>
  <c r="O362" i="4" s="1" a="1"/>
  <c r="AR361" i="4"/>
  <c r="O361" i="4" s="1" a="1"/>
  <c r="AR360" i="4"/>
  <c r="O360" i="4" s="1" a="1"/>
  <c r="AR359" i="4"/>
  <c r="O359" i="4" s="1" a="1"/>
  <c r="AR358" i="4"/>
  <c r="O358" i="4" s="1" a="1"/>
  <c r="AR357" i="4"/>
  <c r="O357" i="4" s="1" a="1"/>
  <c r="AR356" i="4"/>
  <c r="O356" i="4" s="1" a="1"/>
  <c r="AR355" i="4"/>
  <c r="O355" i="4" s="1" a="1"/>
  <c r="AR354" i="4"/>
  <c r="O354" i="4" s="1" a="1"/>
  <c r="AR353" i="4"/>
  <c r="O353" i="4" s="1" a="1"/>
  <c r="AR352" i="4"/>
  <c r="O352" i="4" s="1" a="1"/>
  <c r="AR351" i="4"/>
  <c r="O351" i="4" s="1" a="1"/>
  <c r="AR350" i="4"/>
  <c r="O350" i="4" s="1" a="1"/>
  <c r="AR349" i="4"/>
  <c r="O349" i="4" s="1" a="1"/>
  <c r="AR348" i="4"/>
  <c r="O348" i="4" s="1" a="1"/>
  <c r="AR347" i="4"/>
  <c r="O347" i="4" s="1" a="1"/>
  <c r="AR346" i="4"/>
  <c r="O346" i="4" s="1" a="1"/>
  <c r="AR345" i="4"/>
  <c r="O345" i="4" s="1" a="1"/>
  <c r="AR344" i="4"/>
  <c r="O344" i="4" s="1" a="1"/>
  <c r="AR343" i="4"/>
  <c r="O343" i="4" s="1" a="1"/>
  <c r="AR342" i="4"/>
  <c r="O342" i="4" s="1" a="1"/>
  <c r="AR341" i="4"/>
  <c r="O341" i="4" s="1" a="1"/>
  <c r="AR340" i="4"/>
  <c r="O340" i="4" s="1" a="1"/>
  <c r="AR339" i="4"/>
  <c r="O339" i="4" s="1" a="1"/>
  <c r="AR338" i="4"/>
  <c r="O338" i="4" s="1" a="1"/>
  <c r="AR337" i="4"/>
  <c r="O337" i="4" s="1" a="1"/>
  <c r="AR336" i="4"/>
  <c r="O336" i="4" s="1" a="1"/>
  <c r="AR335" i="4"/>
  <c r="O335" i="4" s="1" a="1"/>
  <c r="AR334" i="4"/>
  <c r="O334" i="4" s="1" a="1"/>
  <c r="AR333" i="4"/>
  <c r="O333" i="4" s="1" a="1"/>
  <c r="AR332" i="4"/>
  <c r="O332" i="4" s="1" a="1"/>
  <c r="AR331" i="4"/>
  <c r="O331" i="4" s="1" a="1"/>
  <c r="AR330" i="4"/>
  <c r="O330" i="4" s="1" a="1"/>
  <c r="AR329" i="4"/>
  <c r="O329" i="4" s="1" a="1"/>
  <c r="AR328" i="4"/>
  <c r="O328" i="4" s="1" a="1"/>
  <c r="AR327" i="4"/>
  <c r="O327" i="4" s="1" a="1"/>
  <c r="AR326" i="4"/>
  <c r="O326" i="4" s="1" a="1"/>
  <c r="AR325" i="4"/>
  <c r="O325" i="4" s="1" a="1"/>
  <c r="AR324" i="4"/>
  <c r="O324" i="4" s="1" a="1"/>
  <c r="AR323" i="4"/>
  <c r="O323" i="4" s="1" a="1"/>
  <c r="AR322" i="4"/>
  <c r="O322" i="4" s="1" a="1"/>
  <c r="AR321" i="4"/>
  <c r="O321" i="4" s="1" a="1"/>
  <c r="AR320" i="4"/>
  <c r="O320" i="4" s="1" a="1"/>
  <c r="AR319" i="4"/>
  <c r="O319" i="4" s="1" a="1"/>
  <c r="AR318" i="4"/>
  <c r="O318" i="4" s="1" a="1"/>
  <c r="AR317" i="4"/>
  <c r="O317" i="4" s="1" a="1"/>
  <c r="AR316" i="4"/>
  <c r="O316" i="4" s="1" a="1"/>
  <c r="AR315" i="4"/>
  <c r="O315" i="4" s="1" a="1"/>
  <c r="AR314" i="4"/>
  <c r="O314" i="4" s="1" a="1"/>
  <c r="AR313" i="4"/>
  <c r="O313" i="4" s="1" a="1"/>
  <c r="AR312" i="4"/>
  <c r="O312" i="4" s="1" a="1"/>
  <c r="AR311" i="4"/>
  <c r="O311" i="4" s="1" a="1"/>
  <c r="AR310" i="4"/>
  <c r="O310" i="4" s="1" a="1"/>
  <c r="AR309" i="4"/>
  <c r="O309" i="4" s="1" a="1"/>
  <c r="AR308" i="4"/>
  <c r="O308" i="4" s="1" a="1"/>
  <c r="AR307" i="4"/>
  <c r="O307" i="4" s="1" a="1"/>
  <c r="AR306" i="4"/>
  <c r="O306" i="4" s="1" a="1"/>
  <c r="AR305" i="4"/>
  <c r="O305" i="4" s="1" a="1"/>
  <c r="AR304" i="4"/>
  <c r="O304" i="4" s="1" a="1"/>
  <c r="AR303" i="4"/>
  <c r="O303" i="4" s="1" a="1"/>
  <c r="AR302" i="4"/>
  <c r="O302" i="4" s="1" a="1"/>
  <c r="AR301" i="4"/>
  <c r="O301" i="4" s="1" a="1"/>
  <c r="AR300" i="4"/>
  <c r="O300" i="4" s="1" a="1"/>
  <c r="AR299" i="4"/>
  <c r="O299" i="4" s="1" a="1"/>
  <c r="AR298" i="4"/>
  <c r="O298" i="4" s="1" a="1"/>
  <c r="AR297" i="4"/>
  <c r="O297" i="4" s="1" a="1"/>
  <c r="AR296" i="4"/>
  <c r="O296" i="4" s="1" a="1"/>
  <c r="AR295" i="4"/>
  <c r="O295" i="4" s="1" a="1"/>
  <c r="AR294" i="4"/>
  <c r="O294" i="4" s="1" a="1"/>
  <c r="AR293" i="4"/>
  <c r="O293" i="4" s="1" a="1"/>
  <c r="AR292" i="4"/>
  <c r="O292" i="4" s="1" a="1"/>
  <c r="AR291" i="4"/>
  <c r="O291" i="4" s="1" a="1"/>
  <c r="AR290" i="4"/>
  <c r="O290" i="4" s="1" a="1"/>
  <c r="AR289" i="4"/>
  <c r="O289" i="4" s="1" a="1"/>
  <c r="AR288" i="4"/>
  <c r="O288" i="4" s="1" a="1"/>
  <c r="AR287" i="4"/>
  <c r="O287" i="4" s="1" a="1"/>
  <c r="AR286" i="4"/>
  <c r="O286" i="4" s="1" a="1"/>
  <c r="AR285" i="4"/>
  <c r="O285" i="4" s="1" a="1"/>
  <c r="AR284" i="4"/>
  <c r="O284" i="4" s="1" a="1"/>
  <c r="AR283" i="4"/>
  <c r="O283" i="4" s="1" a="1"/>
  <c r="AR282" i="4"/>
  <c r="O282" i="4" s="1" a="1"/>
  <c r="AR281" i="4"/>
  <c r="O281" i="4" s="1" a="1"/>
  <c r="AR280" i="4"/>
  <c r="O280" i="4" s="1" a="1"/>
  <c r="AR279" i="4"/>
  <c r="O279" i="4" s="1" a="1"/>
  <c r="AR278" i="4"/>
  <c r="O278" i="4" s="1" a="1"/>
  <c r="AR277" i="4"/>
  <c r="O277" i="4" s="1" a="1"/>
  <c r="AR276" i="4"/>
  <c r="O276" i="4" s="1" a="1"/>
  <c r="AR275" i="4"/>
  <c r="O275" i="4" s="1" a="1"/>
  <c r="AR274" i="4"/>
  <c r="O274" i="4" s="1" a="1"/>
  <c r="AR273" i="4"/>
  <c r="O273" i="4" s="1" a="1"/>
  <c r="AR272" i="4"/>
  <c r="O272" i="4" s="1" a="1"/>
  <c r="AR271" i="4"/>
  <c r="O271" i="4" s="1" a="1"/>
  <c r="AR270" i="4"/>
  <c r="O270" i="4" s="1" a="1"/>
  <c r="AR269" i="4"/>
  <c r="O269" i="4" s="1" a="1"/>
  <c r="AR268" i="4"/>
  <c r="O268" i="4" s="1" a="1"/>
  <c r="AR267" i="4"/>
  <c r="O267" i="4" s="1" a="1"/>
  <c r="AR266" i="4"/>
  <c r="O266" i="4" s="1" a="1"/>
  <c r="AR265" i="4"/>
  <c r="O265" i="4" s="1" a="1"/>
  <c r="AR264" i="4"/>
  <c r="O264" i="4" s="1" a="1"/>
  <c r="AR263" i="4"/>
  <c r="O263" i="4" s="1" a="1"/>
  <c r="AR262" i="4"/>
  <c r="O262" i="4" s="1" a="1"/>
  <c r="AR261" i="4"/>
  <c r="O261" i="4" s="1" a="1"/>
  <c r="AR260" i="4"/>
  <c r="O260" i="4" s="1" a="1"/>
  <c r="AR259" i="4"/>
  <c r="O259" i="4" s="1" a="1"/>
  <c r="AR258" i="4"/>
  <c r="O258" i="4" s="1" a="1"/>
  <c r="AR257" i="4"/>
  <c r="O257" i="4" s="1" a="1"/>
  <c r="AR256" i="4"/>
  <c r="O256" i="4" s="1" a="1"/>
  <c r="AR255" i="4"/>
  <c r="O255" i="4" s="1" a="1"/>
  <c r="AR254" i="4"/>
  <c r="O254" i="4" s="1" a="1"/>
  <c r="AR253" i="4"/>
  <c r="O253" i="4" s="1" a="1"/>
  <c r="AR252" i="4"/>
  <c r="O252" i="4" s="1" a="1"/>
  <c r="AR251" i="4"/>
  <c r="O251" i="4" s="1" a="1"/>
  <c r="AR250" i="4"/>
  <c r="O250" i="4" s="1" a="1"/>
  <c r="AR249" i="4"/>
  <c r="O249" i="4" s="1" a="1"/>
  <c r="AR248" i="4"/>
  <c r="O248" i="4" s="1" a="1"/>
  <c r="AR247" i="4"/>
  <c r="O247" i="4" s="1" a="1"/>
  <c r="AR246" i="4"/>
  <c r="O246" i="4" s="1" a="1"/>
  <c r="AR245" i="4"/>
  <c r="O245" i="4" s="1" a="1"/>
  <c r="AR244" i="4"/>
  <c r="O244" i="4" s="1" a="1"/>
  <c r="AR243" i="4"/>
  <c r="O243" i="4" s="1" a="1"/>
  <c r="AR242" i="4"/>
  <c r="O242" i="4" s="1" a="1"/>
  <c r="AR241" i="4"/>
  <c r="O241" i="4" s="1" a="1"/>
  <c r="AR240" i="4"/>
  <c r="O240" i="4" s="1" a="1"/>
  <c r="AR239" i="4"/>
  <c r="O239" i="4" s="1" a="1"/>
  <c r="AR238" i="4"/>
  <c r="O238" i="4" s="1" a="1"/>
  <c r="AR237" i="4"/>
  <c r="O237" i="4" s="1" a="1"/>
  <c r="AR236" i="4"/>
  <c r="O236" i="4" s="1" a="1"/>
  <c r="AR235" i="4"/>
  <c r="O235" i="4" s="1" a="1"/>
  <c r="AR234" i="4"/>
  <c r="O234" i="4" s="1" a="1"/>
  <c r="AR233" i="4"/>
  <c r="O233" i="4" s="1" a="1"/>
  <c r="AR232" i="4"/>
  <c r="O232" i="4" s="1" a="1"/>
  <c r="AR231" i="4"/>
  <c r="O231" i="4" s="1" a="1"/>
  <c r="AR230" i="4"/>
  <c r="O230" i="4" s="1" a="1"/>
  <c r="AR229" i="4"/>
  <c r="O229" i="4" s="1" a="1"/>
  <c r="AR228" i="4"/>
  <c r="O228" i="4" s="1" a="1"/>
  <c r="AR227" i="4"/>
  <c r="O227" i="4" s="1" a="1"/>
  <c r="AR226" i="4"/>
  <c r="O226" i="4" s="1" a="1"/>
  <c r="AR225" i="4"/>
  <c r="O225" i="4" s="1" a="1"/>
  <c r="AR224" i="4"/>
  <c r="O224" i="4" s="1" a="1"/>
  <c r="AR223" i="4"/>
  <c r="O223" i="4" s="1" a="1"/>
  <c r="AR222" i="4"/>
  <c r="O222" i="4" s="1" a="1"/>
  <c r="AR221" i="4"/>
  <c r="O221" i="4" s="1" a="1"/>
  <c r="AR220" i="4"/>
  <c r="O220" i="4" s="1" a="1"/>
  <c r="AR219" i="4"/>
  <c r="O219" i="4" s="1" a="1"/>
  <c r="AR218" i="4"/>
  <c r="O218" i="4" s="1" a="1"/>
  <c r="AR217" i="4"/>
  <c r="O217" i="4" s="1" a="1"/>
  <c r="AR216" i="4"/>
  <c r="O216" i="4" s="1" a="1"/>
  <c r="AR215" i="4"/>
  <c r="O215" i="4" s="1" a="1"/>
  <c r="AR214" i="4"/>
  <c r="O214" i="4" s="1" a="1"/>
  <c r="AR213" i="4"/>
  <c r="O213" i="4" s="1" a="1"/>
  <c r="AR212" i="4"/>
  <c r="O212" i="4" s="1" a="1"/>
  <c r="AR211" i="4"/>
  <c r="O211" i="4" s="1" a="1"/>
  <c r="AR210" i="4"/>
  <c r="O210" i="4" s="1" a="1"/>
  <c r="AR209" i="4"/>
  <c r="O209" i="4" s="1" a="1"/>
  <c r="AR208" i="4"/>
  <c r="O208" i="4" s="1" a="1"/>
  <c r="AR207" i="4"/>
  <c r="O207" i="4" s="1" a="1"/>
  <c r="AR206" i="4"/>
  <c r="O206" i="4" s="1" a="1"/>
  <c r="AR205" i="4"/>
  <c r="O205" i="4" s="1" a="1"/>
  <c r="AR204" i="4"/>
  <c r="O204" i="4" s="1" a="1"/>
  <c r="AR203" i="4"/>
  <c r="O203" i="4" s="1" a="1"/>
  <c r="AR202" i="4"/>
  <c r="O202" i="4" s="1" a="1"/>
  <c r="AR201" i="4"/>
  <c r="O201" i="4" s="1" a="1"/>
  <c r="AR200" i="4"/>
  <c r="O200" i="4" s="1" a="1"/>
  <c r="AR199" i="4"/>
  <c r="O199" i="4" s="1" a="1"/>
  <c r="AR198" i="4"/>
  <c r="O198" i="4" s="1" a="1"/>
  <c r="AR197" i="4"/>
  <c r="O197" i="4" s="1" a="1"/>
  <c r="AR196" i="4"/>
  <c r="O196" i="4" s="1" a="1"/>
  <c r="AR195" i="4"/>
  <c r="O195" i="4" s="1" a="1"/>
  <c r="AR194" i="4"/>
  <c r="O194" i="4" s="1" a="1"/>
  <c r="AR193" i="4"/>
  <c r="O193" i="4" s="1" a="1"/>
  <c r="AR192" i="4"/>
  <c r="O192" i="4" s="1" a="1"/>
  <c r="AR191" i="4"/>
  <c r="O191" i="4" s="1" a="1"/>
  <c r="AR190" i="4"/>
  <c r="O190" i="4" s="1" a="1"/>
  <c r="AR189" i="4"/>
  <c r="O189" i="4" s="1" a="1"/>
  <c r="AR188" i="4"/>
  <c r="O188" i="4" s="1" a="1"/>
  <c r="AR187" i="4"/>
  <c r="O187" i="4" s="1" a="1"/>
  <c r="AR186" i="4"/>
  <c r="O186" i="4" s="1" a="1"/>
  <c r="AR185" i="4"/>
  <c r="O185" i="4" s="1" a="1"/>
  <c r="AR184" i="4"/>
  <c r="O184" i="4" s="1" a="1"/>
  <c r="AR183" i="4"/>
  <c r="O183" i="4" s="1" a="1"/>
  <c r="AR182" i="4"/>
  <c r="O182" i="4" s="1" a="1"/>
  <c r="AR181" i="4"/>
  <c r="O181" i="4" s="1" a="1"/>
  <c r="AR180" i="4"/>
  <c r="O180" i="4" s="1" a="1"/>
  <c r="AR179" i="4"/>
  <c r="O179" i="4" s="1" a="1"/>
  <c r="AR178" i="4"/>
  <c r="O178" i="4" s="1" a="1"/>
  <c r="AR177" i="4"/>
  <c r="O177" i="4" s="1" a="1"/>
  <c r="AR176" i="4"/>
  <c r="O176" i="4" s="1" a="1"/>
  <c r="AR175" i="4"/>
  <c r="O175" i="4" s="1" a="1"/>
  <c r="AR174" i="4"/>
  <c r="O174" i="4" s="1" a="1"/>
  <c r="AR173" i="4"/>
  <c r="O173" i="4" s="1" a="1"/>
  <c r="AR172" i="4"/>
  <c r="O172" i="4" s="1" a="1"/>
  <c r="AR171" i="4"/>
  <c r="O171" i="4" s="1" a="1"/>
  <c r="AR170" i="4"/>
  <c r="O170" i="4" s="1" a="1"/>
  <c r="AR169" i="4"/>
  <c r="O169" i="4" s="1" a="1"/>
  <c r="AR168" i="4"/>
  <c r="O168" i="4" s="1" a="1"/>
  <c r="AR167" i="4"/>
  <c r="O167" i="4" s="1" a="1"/>
  <c r="AR166" i="4"/>
  <c r="O166" i="4" s="1" a="1"/>
  <c r="AR165" i="4"/>
  <c r="O165" i="4" s="1" a="1"/>
  <c r="AR164" i="4"/>
  <c r="O164" i="4" s="1" a="1"/>
  <c r="AR163" i="4"/>
  <c r="O163" i="4" s="1" a="1"/>
  <c r="AR162" i="4"/>
  <c r="O162" i="4" s="1" a="1"/>
  <c r="AR161" i="4"/>
  <c r="O161" i="4" s="1" a="1"/>
  <c r="AR160" i="4"/>
  <c r="O160" i="4" s="1" a="1"/>
  <c r="AR159" i="4"/>
  <c r="O159" i="4" s="1" a="1"/>
  <c r="AR158" i="4"/>
  <c r="O158" i="4" s="1" a="1"/>
  <c r="AR157" i="4"/>
  <c r="O157" i="4" s="1" a="1"/>
  <c r="AR156" i="4"/>
  <c r="O156" i="4" s="1" a="1"/>
  <c r="AR155" i="4"/>
  <c r="O155" i="4" s="1" a="1"/>
  <c r="AR154" i="4"/>
  <c r="O154" i="4" s="1" a="1"/>
  <c r="AR153" i="4"/>
  <c r="O153" i="4" s="1" a="1"/>
  <c r="AR152" i="4"/>
  <c r="O152" i="4" s="1" a="1"/>
  <c r="AR151" i="4"/>
  <c r="O151" i="4" s="1" a="1"/>
  <c r="AR150" i="4"/>
  <c r="O150" i="4" s="1" a="1"/>
  <c r="AR149" i="4"/>
  <c r="O149" i="4" s="1" a="1"/>
  <c r="AR148" i="4"/>
  <c r="O148" i="4" s="1" a="1"/>
  <c r="AR147" i="4"/>
  <c r="O147" i="4" s="1" a="1"/>
  <c r="AR146" i="4"/>
  <c r="O146" i="4" s="1" a="1"/>
  <c r="AR145" i="4"/>
  <c r="O145" i="4" s="1" a="1"/>
  <c r="AR144" i="4"/>
  <c r="O144" i="4" s="1" a="1"/>
  <c r="AR143" i="4"/>
  <c r="O143" i="4" s="1" a="1"/>
  <c r="AR142" i="4"/>
  <c r="O142" i="4" s="1" a="1"/>
  <c r="AR141" i="4"/>
  <c r="O141" i="4" s="1" a="1"/>
  <c r="AR140" i="4"/>
  <c r="O140" i="4" s="1" a="1"/>
  <c r="AR139" i="4"/>
  <c r="O139" i="4" s="1" a="1"/>
  <c r="AR138" i="4"/>
  <c r="O138" i="4" s="1" a="1"/>
  <c r="AR137" i="4"/>
  <c r="O137" i="4" s="1" a="1"/>
  <c r="AR136" i="4"/>
  <c r="O136" i="4" s="1" a="1"/>
  <c r="AR135" i="4"/>
  <c r="O135" i="4" s="1" a="1"/>
  <c r="AR134" i="4"/>
  <c r="O134" i="4" s="1" a="1"/>
  <c r="AR133" i="4"/>
  <c r="O133" i="4" s="1" a="1"/>
  <c r="AR132" i="4"/>
  <c r="O132" i="4" s="1" a="1"/>
  <c r="AR131" i="4"/>
  <c r="O131" i="4" s="1" a="1"/>
  <c r="AR130" i="4"/>
  <c r="O130" i="4" s="1" a="1"/>
  <c r="AR129" i="4"/>
  <c r="O129" i="4" s="1" a="1"/>
  <c r="AR128" i="4"/>
  <c r="O128" i="4" s="1" a="1"/>
  <c r="AR127" i="4"/>
  <c r="O127" i="4" s="1" a="1"/>
  <c r="AR126" i="4"/>
  <c r="O126" i="4" s="1" a="1"/>
  <c r="AR125" i="4"/>
  <c r="O125" i="4" s="1" a="1"/>
  <c r="AR124" i="4"/>
  <c r="AR123" i="4"/>
  <c r="O123" i="4" s="1" a="1"/>
  <c r="AR122" i="4"/>
  <c r="O122" i="4" s="1" a="1"/>
  <c r="AR121" i="4"/>
  <c r="O121" i="4" s="1" a="1"/>
  <c r="AR120" i="4"/>
  <c r="O120" i="4" s="1" a="1"/>
  <c r="AR119" i="4"/>
  <c r="O119" i="4" s="1" a="1"/>
  <c r="AR118" i="4"/>
  <c r="O118" i="4" s="1" a="1"/>
  <c r="AR117" i="4"/>
  <c r="O117" i="4" s="1" a="1"/>
  <c r="AR116" i="4"/>
  <c r="O116" i="4" s="1" a="1"/>
  <c r="AR115" i="4"/>
  <c r="O115" i="4" s="1" a="1"/>
  <c r="AR114" i="4"/>
  <c r="O114" i="4" s="1" a="1"/>
  <c r="AR113" i="4"/>
  <c r="O113" i="4" s="1" a="1"/>
  <c r="AR112" i="4"/>
  <c r="O112" i="4" s="1" a="1"/>
  <c r="AR111" i="4"/>
  <c r="O111" i="4" s="1" a="1"/>
  <c r="AR110" i="4"/>
  <c r="O110" i="4" s="1" a="1"/>
  <c r="AR109" i="4"/>
  <c r="O109" i="4" s="1" a="1"/>
  <c r="AR108" i="4"/>
  <c r="O108" i="4" s="1" a="1"/>
  <c r="AR107" i="4"/>
  <c r="O107" i="4" s="1" a="1"/>
  <c r="AR106" i="4"/>
  <c r="O106" i="4" s="1" a="1"/>
  <c r="AR105" i="4"/>
  <c r="O105" i="4" s="1" a="1"/>
  <c r="AR104" i="4"/>
  <c r="O104" i="4" s="1" a="1"/>
  <c r="AR103" i="4"/>
  <c r="O103" i="4" s="1" a="1"/>
  <c r="AR102" i="4"/>
  <c r="O102" i="4" s="1" a="1"/>
  <c r="AR101" i="4"/>
  <c r="O101" i="4" s="1" a="1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K46" i="12" l="1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N30" i="12" s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O100" i="4" a="1"/>
  <c r="L100" i="4" a="1"/>
  <c r="O99" i="4" a="1"/>
  <c r="L99" i="4" a="1"/>
  <c r="O98" i="4" a="1"/>
  <c r="L98" i="4" a="1"/>
  <c r="O97" i="4" a="1"/>
  <c r="L97" i="4" a="1"/>
  <c r="O96" i="4" a="1"/>
  <c r="L96" i="4" a="1"/>
  <c r="O95" i="4" a="1"/>
  <c r="L95" i="4" a="1"/>
  <c r="O94" i="4" a="1"/>
  <c r="L94" i="4" a="1"/>
  <c r="O93" i="4" a="1"/>
  <c r="L93" i="4" a="1"/>
  <c r="O92" i="4" a="1"/>
  <c r="L92" i="4" a="1"/>
  <c r="L91" i="4" a="1"/>
  <c r="O91" i="4" a="1"/>
  <c r="O90" i="4" a="1"/>
  <c r="L90" i="4" a="1"/>
  <c r="L89" i="4" a="1"/>
  <c r="O89" i="4" a="1"/>
  <c r="L88" i="4" a="1"/>
  <c r="O88" i="4" a="1"/>
  <c r="O87" i="4" a="1"/>
  <c r="L87" i="4" a="1"/>
  <c r="O86" i="4" a="1"/>
  <c r="L86" i="4" a="1"/>
  <c r="O85" i="4" a="1"/>
  <c r="L85" i="4" a="1"/>
  <c r="O84" i="4" a="1"/>
  <c r="L84" i="4" a="1"/>
  <c r="O83" i="4" a="1"/>
  <c r="L83" i="4" a="1"/>
  <c r="O82" i="4" a="1"/>
  <c r="L82" i="4" a="1"/>
  <c r="O81" i="4" a="1"/>
  <c r="L81" i="4" a="1"/>
  <c r="O80" i="4" a="1"/>
  <c r="L80" i="4" a="1"/>
  <c r="O79" i="4" a="1"/>
  <c r="L79" i="4" a="1"/>
  <c r="O78" i="4" a="1"/>
  <c r="L78" i="4" a="1"/>
  <c r="O77" i="4" a="1"/>
  <c r="L77" i="4" a="1"/>
  <c r="O76" i="4" a="1"/>
  <c r="L76" i="4" a="1"/>
  <c r="O75" i="4" a="1"/>
  <c r="L75" i="4" a="1"/>
  <c r="O74" i="4" a="1"/>
  <c r="L74" i="4" a="1"/>
  <c r="O73" i="4" a="1"/>
  <c r="L73" i="4" a="1"/>
  <c r="O72" i="4" a="1"/>
  <c r="L72" i="4" a="1"/>
  <c r="O71" i="4" a="1"/>
  <c r="L71" i="4" a="1"/>
  <c r="O70" i="4" a="1"/>
  <c r="L70" i="4" a="1"/>
  <c r="O69" i="4" a="1"/>
  <c r="L69" i="4" a="1"/>
  <c r="O68" i="4" a="1"/>
  <c r="L68" i="4" a="1"/>
  <c r="L67" i="4" a="1"/>
  <c r="O67" i="4" a="1"/>
  <c r="L66" i="4" a="1"/>
  <c r="O66" i="4" a="1"/>
  <c r="L65" i="4" a="1"/>
  <c r="O65" i="4" a="1"/>
  <c r="L64" i="4" a="1"/>
  <c r="O64" i="4" a="1"/>
  <c r="L63" i="4" a="1"/>
  <c r="O63" i="4" a="1"/>
  <c r="O62" i="4" a="1"/>
  <c r="L62" i="4" a="1"/>
  <c r="O61" i="4" a="1"/>
  <c r="L61" i="4" a="1"/>
  <c r="O60" i="4" a="1"/>
  <c r="L60" i="4" a="1"/>
  <c r="O59" i="4" a="1"/>
  <c r="L59" i="4" a="1"/>
  <c r="O58" i="4" a="1"/>
  <c r="L58" i="4" a="1"/>
  <c r="O57" i="4" a="1"/>
  <c r="L57" i="4" a="1"/>
  <c r="O56" i="4" a="1"/>
  <c r="L56" i="4" a="1"/>
  <c r="O55" i="4" a="1"/>
  <c r="L55" i="4" a="1"/>
  <c r="O54" i="4" a="1"/>
  <c r="L54" i="4" a="1"/>
  <c r="O53" i="4" a="1"/>
  <c r="L53" i="4" a="1"/>
  <c r="O52" i="4" a="1"/>
  <c r="L52" i="4" a="1"/>
  <c r="O51" i="4" a="1"/>
  <c r="L51" i="4" a="1"/>
  <c r="O50" i="4" a="1"/>
  <c r="L50" i="4" a="1"/>
  <c r="O49" i="4" a="1"/>
  <c r="L49" i="4" a="1"/>
  <c r="O48" i="4" a="1"/>
  <c r="L48" i="4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L6" i="15"/>
  <c r="AD6" i="15"/>
  <c r="G6" i="15" s="1" a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O243" i="8"/>
  <c r="R243" i="8" s="1"/>
  <c r="Q242" i="8"/>
  <c r="T242" i="8" s="1"/>
  <c r="P242" i="8"/>
  <c r="S242" i="8" s="1" a="1"/>
  <c r="O242" i="8"/>
  <c r="R242" i="8" s="1"/>
  <c r="Q241" i="8"/>
  <c r="T241" i="8" s="1"/>
  <c r="O241" i="8"/>
  <c r="R241" i="8" s="1"/>
  <c r="P241" i="8"/>
  <c r="S241" i="8" s="1" a="1"/>
  <c r="P240" i="8"/>
  <c r="S240" i="8" s="1" a="1"/>
  <c r="Q240" i="8"/>
  <c r="T240" i="8" s="1"/>
  <c r="O240" i="8"/>
  <c r="R240" i="8" s="1"/>
  <c r="P239" i="8"/>
  <c r="S239" i="8" s="1" a="1"/>
  <c r="Q239" i="8"/>
  <c r="T239" i="8" s="1"/>
  <c r="O239" i="8"/>
  <c r="R239" i="8" s="1"/>
  <c r="Q238" i="8"/>
  <c r="T238" i="8" s="1"/>
  <c r="O238" i="8"/>
  <c r="R238" i="8" s="1"/>
  <c r="P238" i="8"/>
  <c r="S238" i="8" s="1" a="1"/>
  <c r="Q237" i="8"/>
  <c r="T237" i="8" s="1"/>
  <c r="O237" i="8"/>
  <c r="R237" i="8" s="1"/>
  <c r="P237" i="8"/>
  <c r="S237" i="8" s="1" a="1"/>
  <c r="Q236" i="8"/>
  <c r="T236" i="8" s="1"/>
  <c r="O236" i="8"/>
  <c r="R236" i="8" s="1"/>
  <c r="P236" i="8"/>
  <c r="S236" i="8" s="1" a="1"/>
  <c r="O235" i="8"/>
  <c r="R235" i="8" s="1"/>
  <c r="Q235" i="8"/>
  <c r="T235" i="8" s="1"/>
  <c r="P235" i="8"/>
  <c r="S235" i="8" s="1" a="1"/>
  <c r="Q234" i="8"/>
  <c r="T234" i="8" s="1"/>
  <c r="P234" i="8"/>
  <c r="S234" i="8" s="1" a="1"/>
  <c r="O234" i="8"/>
  <c r="R234" i="8" s="1"/>
  <c r="O233" i="8"/>
  <c r="R233" i="8" s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O232" i="8"/>
  <c r="R232" i="8" s="1"/>
  <c r="Q231" i="8"/>
  <c r="T231" i="8" s="1"/>
  <c r="O231" i="8"/>
  <c r="R231" i="8" s="1"/>
  <c r="P231" i="8"/>
  <c r="S231" i="8" s="1" a="1"/>
  <c r="O230" i="8"/>
  <c r="R230" i="8" s="1"/>
  <c r="Q230" i="8"/>
  <c r="T230" i="8" s="1"/>
  <c r="P230" i="8"/>
  <c r="S230" i="8" s="1" a="1"/>
  <c r="Q229" i="8"/>
  <c r="T229" i="8" s="1"/>
  <c r="O229" i="8"/>
  <c r="R229" i="8" s="1"/>
  <c r="P229" i="8"/>
  <c r="S229" i="8" s="1" a="1"/>
  <c r="Q228" i="8"/>
  <c r="T228" i="8" s="1"/>
  <c r="O228" i="8"/>
  <c r="R228" i="8" s="1"/>
  <c r="P228" i="8"/>
  <c r="S228" i="8" s="1" a="1"/>
  <c r="O227" i="8"/>
  <c r="R227" i="8" s="1"/>
  <c r="Q227" i="8"/>
  <c r="T227" i="8" s="1"/>
  <c r="P227" i="8"/>
  <c r="S227" i="8" s="1" a="1"/>
  <c r="O226" i="8"/>
  <c r="R226" i="8" s="1"/>
  <c r="Q226" i="8"/>
  <c r="T226" i="8" s="1"/>
  <c r="P226" i="8"/>
  <c r="S226" i="8" s="1" a="1"/>
  <c r="Q225" i="8"/>
  <c r="T225" i="8" s="1"/>
  <c r="O225" i="8"/>
  <c r="R225" i="8" s="1"/>
  <c r="P225" i="8"/>
  <c r="S225" i="8" s="1" a="1"/>
  <c r="O224" i="8"/>
  <c r="R224" i="8" s="1"/>
  <c r="P224" i="8"/>
  <c r="S224" i="8" s="1" a="1"/>
  <c r="U224" i="8" s="1"/>
  <c r="J224" i="15" s="1"/>
  <c r="Q224" i="8"/>
  <c r="T224" i="8" s="1"/>
  <c r="P223" i="8"/>
  <c r="S223" i="8" s="1" a="1"/>
  <c r="U223" i="8" s="1"/>
  <c r="J223" i="15" s="1"/>
  <c r="Q223" i="8"/>
  <c r="T223" i="8" s="1"/>
  <c r="O223" i="8"/>
  <c r="R223" i="8" s="1"/>
  <c r="O222" i="8"/>
  <c r="R222" i="8" s="1"/>
  <c r="Q222" i="8"/>
  <c r="T222" i="8" s="1"/>
  <c r="P222" i="8"/>
  <c r="S222" i="8" s="1" a="1"/>
  <c r="O221" i="8"/>
  <c r="R221" i="8" s="1"/>
  <c r="Q221" i="8"/>
  <c r="T221" i="8" s="1"/>
  <c r="P221" i="8"/>
  <c r="S221" i="8" s="1" a="1"/>
  <c r="U221" i="8" s="1"/>
  <c r="J221" i="15" s="1"/>
  <c r="Q220" i="8"/>
  <c r="T220" i="8" s="1"/>
  <c r="O220" i="8"/>
  <c r="R220" i="8" s="1"/>
  <c r="P220" i="8"/>
  <c r="S220" i="8" s="1" a="1"/>
  <c r="Q219" i="8"/>
  <c r="T219" i="8" s="1"/>
  <c r="P219" i="8"/>
  <c r="S219" i="8" s="1" a="1"/>
  <c r="O219" i="8"/>
  <c r="R219" i="8" s="1"/>
  <c r="P218" i="8"/>
  <c r="S218" i="8" s="1" a="1"/>
  <c r="U218" i="8" s="1"/>
  <c r="J218" i="15" s="1"/>
  <c r="Q218" i="8"/>
  <c r="T218" i="8" s="1"/>
  <c r="O218" i="8"/>
  <c r="R218" i="8" s="1"/>
  <c r="O217" i="8"/>
  <c r="R217" i="8" s="1"/>
  <c r="P217" i="8"/>
  <c r="S217" i="8" s="1" a="1"/>
  <c r="U217" i="8" s="1"/>
  <c r="J217" i="15" s="1"/>
  <c r="Q217" i="8"/>
  <c r="T217" i="8" s="1"/>
  <c r="O216" i="8"/>
  <c r="R216" i="8" s="1"/>
  <c r="P216" i="8"/>
  <c r="S216" i="8" s="1" a="1"/>
  <c r="U216" i="8" s="1"/>
  <c r="J216" i="15" s="1"/>
  <c r="Q216" i="8"/>
  <c r="T216" i="8" s="1"/>
  <c r="Q215" i="8"/>
  <c r="T215" i="8" s="1"/>
  <c r="O215" i="8"/>
  <c r="R215" i="8" s="1"/>
  <c r="P215" i="8"/>
  <c r="S215" i="8" s="1" a="1"/>
  <c r="O214" i="8"/>
  <c r="R214" i="8" s="1"/>
  <c r="Q214" i="8"/>
  <c r="T214" i="8" s="1"/>
  <c r="P214" i="8"/>
  <c r="S214" i="8" s="1" a="1"/>
  <c r="Q213" i="8"/>
  <c r="T213" i="8" s="1"/>
  <c r="P213" i="8"/>
  <c r="S213" i="8" s="1" a="1"/>
  <c r="O213" i="8"/>
  <c r="R213" i="8" s="1"/>
  <c r="Q212" i="8"/>
  <c r="T212" i="8" s="1"/>
  <c r="P212" i="8"/>
  <c r="S212" i="8" s="1" a="1"/>
  <c r="O211" i="8"/>
  <c r="R211" i="8" s="1"/>
  <c r="P211" i="8"/>
  <c r="S211" i="8" s="1" a="1"/>
  <c r="U211" i="8" s="1"/>
  <c r="J211" i="15" s="1"/>
  <c r="Q211" i="8"/>
  <c r="T211" i="8" s="1"/>
  <c r="Q210" i="8"/>
  <c r="T210" i="8" s="1"/>
  <c r="O210" i="8"/>
  <c r="R210" i="8" s="1"/>
  <c r="P210" i="8"/>
  <c r="S210" i="8" s="1" a="1"/>
  <c r="P209" i="8"/>
  <c r="S209" i="8" s="1" a="1"/>
  <c r="U209" i="8" s="1"/>
  <c r="J209" i="15" s="1"/>
  <c r="Q209" i="8"/>
  <c r="T209" i="8" s="1"/>
  <c r="O209" i="8"/>
  <c r="R209" i="8" s="1"/>
  <c r="Q208" i="8"/>
  <c r="T208" i="8" s="1"/>
  <c r="O208" i="8"/>
  <c r="R208" i="8" s="1"/>
  <c r="Q207" i="8"/>
  <c r="T207" i="8" s="1"/>
  <c r="P207" i="8"/>
  <c r="S207" i="8" s="1" a="1"/>
  <c r="O207" i="8"/>
  <c r="R207" i="8" s="1"/>
  <c r="O206" i="8"/>
  <c r="R206" i="8" s="1"/>
  <c r="P206" i="8"/>
  <c r="S206" i="8" s="1" a="1"/>
  <c r="U206" i="8" s="1"/>
  <c r="J206" i="15" s="1"/>
  <c r="Q206" i="8"/>
  <c r="T206" i="8" s="1"/>
  <c r="Q205" i="8"/>
  <c r="T205" i="8" s="1"/>
  <c r="O205" i="8"/>
  <c r="R205" i="8" s="1"/>
  <c r="P205" i="8"/>
  <c r="S205" i="8" s="1" a="1"/>
  <c r="O204" i="8"/>
  <c r="R204" i="8" s="1"/>
  <c r="P204" i="8"/>
  <c r="S204" i="8" s="1" a="1"/>
  <c r="U204" i="8" s="1"/>
  <c r="J204" i="15" s="1"/>
  <c r="Q204" i="8"/>
  <c r="T204" i="8" s="1"/>
  <c r="O203" i="8"/>
  <c r="R203" i="8" s="1"/>
  <c r="P203" i="8"/>
  <c r="S203" i="8" s="1" a="1"/>
  <c r="U203" i="8" s="1"/>
  <c r="J203" i="15" s="1"/>
  <c r="Q203" i="8"/>
  <c r="T203" i="8" s="1"/>
  <c r="O202" i="8"/>
  <c r="R202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O201" i="8"/>
  <c r="R201" i="8" s="1"/>
  <c r="P200" i="8"/>
  <c r="S200" i="8" s="1" a="1"/>
  <c r="Q200" i="8"/>
  <c r="T200" i="8" s="1"/>
  <c r="O200" i="8"/>
  <c r="R200" i="8" s="1"/>
  <c r="Q199" i="8"/>
  <c r="T199" i="8" s="1"/>
  <c r="P199" i="8"/>
  <c r="S199" i="8" s="1" a="1"/>
  <c r="O199" i="8"/>
  <c r="R199" i="8" s="1"/>
  <c r="O198" i="8"/>
  <c r="R198" i="8" s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O197" i="8"/>
  <c r="R197" i="8" s="1"/>
  <c r="P196" i="8"/>
  <c r="S196" i="8" s="1" a="1"/>
  <c r="U196" i="8" s="1"/>
  <c r="J196" i="15" s="1"/>
  <c r="O196" i="8"/>
  <c r="R196" i="8" s="1"/>
  <c r="Q196" i="8"/>
  <c r="T196" i="8" s="1"/>
  <c r="O195" i="8"/>
  <c r="R195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O194" i="8"/>
  <c r="R194" i="8" s="1"/>
  <c r="P193" i="8"/>
  <c r="S193" i="8" s="1" a="1"/>
  <c r="Q193" i="8"/>
  <c r="T193" i="8" s="1"/>
  <c r="O193" i="8"/>
  <c r="R193" i="8" s="1"/>
  <c r="O192" i="8"/>
  <c r="R192" i="8" s="1"/>
  <c r="P192" i="8"/>
  <c r="S192" i="8" s="1" a="1"/>
  <c r="Q192" i="8"/>
  <c r="T192" i="8" s="1"/>
  <c r="O191" i="8"/>
  <c r="R191" i="8" s="1"/>
  <c r="Q191" i="8"/>
  <c r="T191" i="8" s="1"/>
  <c r="P191" i="8"/>
  <c r="S191" i="8" s="1" a="1"/>
  <c r="Q190" i="8"/>
  <c r="T190" i="8" s="1"/>
  <c r="O190" i="8"/>
  <c r="R190" i="8" s="1"/>
  <c r="P190" i="8"/>
  <c r="S190" i="8" s="1" a="1"/>
  <c r="P189" i="8"/>
  <c r="S189" i="8" s="1" a="1"/>
  <c r="Q189" i="8"/>
  <c r="T189" i="8" s="1"/>
  <c r="O189" i="8"/>
  <c r="R189" i="8" s="1"/>
  <c r="P188" i="8"/>
  <c r="S188" i="8" s="1" a="1"/>
  <c r="Q188" i="8"/>
  <c r="T188" i="8" s="1"/>
  <c r="O188" i="8"/>
  <c r="R188" i="8" s="1"/>
  <c r="O187" i="8"/>
  <c r="R187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O186" i="8"/>
  <c r="R186" i="8" s="1"/>
  <c r="O185" i="8"/>
  <c r="R185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O184" i="8"/>
  <c r="R184" i="8" s="1"/>
  <c r="O183" i="8"/>
  <c r="R183" i="8" s="1"/>
  <c r="Q183" i="8"/>
  <c r="T183" i="8" s="1"/>
  <c r="P183" i="8"/>
  <c r="S183" i="8" s="1" a="1"/>
  <c r="O182" i="8"/>
  <c r="R182" i="8" s="1"/>
  <c r="P182" i="8"/>
  <c r="S182" i="8" s="1" a="1"/>
  <c r="U182" i="8" s="1"/>
  <c r="J182" i="15" s="1"/>
  <c r="Q182" i="8"/>
  <c r="T182" i="8" s="1"/>
  <c r="P181" i="8"/>
  <c r="S181" i="8" s="1" a="1"/>
  <c r="O181" i="8"/>
  <c r="R181" i="8" s="1"/>
  <c r="Q181" i="8"/>
  <c r="T181" i="8" s="1"/>
  <c r="Q180" i="8"/>
  <c r="T180" i="8" s="1"/>
  <c r="P180" i="8"/>
  <c r="S180" i="8" s="1" a="1"/>
  <c r="O180" i="8"/>
  <c r="R180" i="8" s="1"/>
  <c r="P179" i="8"/>
  <c r="S179" i="8" s="1" a="1"/>
  <c r="O179" i="8"/>
  <c r="R179" i="8" s="1"/>
  <c r="Q179" i="8"/>
  <c r="T179" i="8" s="1"/>
  <c r="O178" i="8"/>
  <c r="R178" i="8" s="1"/>
  <c r="P178" i="8"/>
  <c r="S178" i="8" s="1" a="1"/>
  <c r="U178" i="8" s="1"/>
  <c r="J178" i="15" s="1"/>
  <c r="Q178" i="8"/>
  <c r="T178" i="8" s="1"/>
  <c r="Q177" i="8"/>
  <c r="T177" i="8" s="1"/>
  <c r="O177" i="8"/>
  <c r="R177" i="8" s="1"/>
  <c r="P177" i="8"/>
  <c r="S177" i="8" s="1" a="1"/>
  <c r="P176" i="8"/>
  <c r="S176" i="8" s="1" a="1"/>
  <c r="Q176" i="8"/>
  <c r="T176" i="8" s="1"/>
  <c r="O176" i="8"/>
  <c r="R176" i="8" s="1"/>
  <c r="Q175" i="8"/>
  <c r="T175" i="8" s="1"/>
  <c r="O175" i="8"/>
  <c r="R175" i="8" s="1"/>
  <c r="P175" i="8"/>
  <c r="S175" i="8" s="1" a="1"/>
  <c r="Q174" i="8"/>
  <c r="T174" i="8" s="1"/>
  <c r="O174" i="8"/>
  <c r="R174" i="8" s="1"/>
  <c r="P174" i="8"/>
  <c r="S174" i="8" s="1" a="1"/>
  <c r="Q173" i="8"/>
  <c r="T173" i="8" s="1"/>
  <c r="O173" i="8"/>
  <c r="R173" i="8" s="1"/>
  <c r="P173" i="8"/>
  <c r="S173" i="8" s="1" a="1"/>
  <c r="Q172" i="8"/>
  <c r="T172" i="8" s="1"/>
  <c r="P172" i="8"/>
  <c r="S172" i="8" s="1" a="1"/>
  <c r="O172" i="8"/>
  <c r="R172" i="8" s="1"/>
  <c r="Q171" i="8"/>
  <c r="T171" i="8" s="1"/>
  <c r="P171" i="8"/>
  <c r="S171" i="8" s="1" a="1"/>
  <c r="O171" i="8"/>
  <c r="R171" i="8" s="1"/>
  <c r="P170" i="8"/>
  <c r="S170" i="8" s="1" a="1"/>
  <c r="U170" i="8" s="1"/>
  <c r="J170" i="15" s="1"/>
  <c r="O170" i="8"/>
  <c r="R170" i="8" s="1"/>
  <c r="Q170" i="8"/>
  <c r="T170" i="8" s="1"/>
  <c r="O169" i="8"/>
  <c r="R169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O168" i="8"/>
  <c r="R168" i="8" s="1"/>
  <c r="P167" i="8"/>
  <c r="S167" i="8" s="1" a="1"/>
  <c r="U167" i="8" s="1"/>
  <c r="J167" i="15" s="1"/>
  <c r="O167" i="8"/>
  <c r="R167" i="8" s="1"/>
  <c r="Q167" i="8"/>
  <c r="T167" i="8" s="1"/>
  <c r="P166" i="8"/>
  <c r="S166" i="8" s="1" a="1"/>
  <c r="Q166" i="8"/>
  <c r="T166" i="8" s="1"/>
  <c r="O166" i="8"/>
  <c r="R166" i="8" s="1"/>
  <c r="O165" i="8"/>
  <c r="R165" i="8" s="1"/>
  <c r="Q165" i="8"/>
  <c r="T165" i="8" s="1"/>
  <c r="P165" i="8"/>
  <c r="S165" i="8" s="1" a="1"/>
  <c r="Q164" i="8"/>
  <c r="T164" i="8" s="1"/>
  <c r="P164" i="8"/>
  <c r="S164" i="8" s="1" a="1"/>
  <c r="O164" i="8"/>
  <c r="R164" i="8" s="1"/>
  <c r="O163" i="8"/>
  <c r="R163" i="8" s="1"/>
  <c r="Q163" i="8"/>
  <c r="T163" i="8" s="1"/>
  <c r="P163" i="8"/>
  <c r="S163" i="8" s="1" a="1"/>
  <c r="P162" i="8"/>
  <c r="S162" i="8" s="1" a="1"/>
  <c r="U162" i="8" s="1"/>
  <c r="J162" i="15" s="1"/>
  <c r="O162" i="8"/>
  <c r="R162" i="8" s="1"/>
  <c r="Q162" i="8"/>
  <c r="T162" i="8" s="1"/>
  <c r="P161" i="8"/>
  <c r="S161" i="8" s="1" a="1"/>
  <c r="U161" i="8" s="1"/>
  <c r="J161" i="15" s="1"/>
  <c r="O161" i="8"/>
  <c r="R161" i="8" s="1"/>
  <c r="Q161" i="8"/>
  <c r="T161" i="8" s="1"/>
  <c r="P160" i="8"/>
  <c r="S160" i="8" s="1" a="1"/>
  <c r="Q160" i="8"/>
  <c r="T160" i="8" s="1"/>
  <c r="O160" i="8"/>
  <c r="R160" i="8" s="1"/>
  <c r="Q159" i="8"/>
  <c r="T159" i="8" s="1"/>
  <c r="O159" i="8"/>
  <c r="R159" i="8" s="1"/>
  <c r="P159" i="8"/>
  <c r="S159" i="8" s="1" a="1"/>
  <c r="P158" i="8"/>
  <c r="S158" i="8" s="1" a="1"/>
  <c r="Q158" i="8"/>
  <c r="T158" i="8" s="1"/>
  <c r="O158" i="8"/>
  <c r="R158" i="8" s="1"/>
  <c r="Q157" i="8"/>
  <c r="T157" i="8" s="1"/>
  <c r="P157" i="8"/>
  <c r="S157" i="8" s="1" a="1"/>
  <c r="O157" i="8"/>
  <c r="R157" i="8" s="1"/>
  <c r="P156" i="8"/>
  <c r="S156" i="8" s="1" a="1"/>
  <c r="U156" i="8" s="1"/>
  <c r="J156" i="15" s="1"/>
  <c r="O156" i="8"/>
  <c r="R156" i="8" s="1"/>
  <c r="Q156" i="8"/>
  <c r="T156" i="8" s="1"/>
  <c r="P155" i="8"/>
  <c r="S155" i="8" s="1" a="1"/>
  <c r="Q155" i="8"/>
  <c r="T155" i="8" s="1"/>
  <c r="O155" i="8"/>
  <c r="R155" i="8" s="1"/>
  <c r="O154" i="8"/>
  <c r="R154" i="8" s="1"/>
  <c r="P154" i="8"/>
  <c r="S154" i="8" s="1" a="1"/>
  <c r="U154" i="8" s="1"/>
  <c r="J154" i="15" s="1"/>
  <c r="Q154" i="8"/>
  <c r="T154" i="8" s="1"/>
  <c r="O153" i="8"/>
  <c r="R153" i="8" s="1"/>
  <c r="Q153" i="8"/>
  <c r="T153" i="8" s="1"/>
  <c r="P153" i="8"/>
  <c r="S153" i="8" s="1" a="1"/>
  <c r="P152" i="8"/>
  <c r="S152" i="8" s="1" a="1"/>
  <c r="U152" i="8" s="1"/>
  <c r="J152" i="15" s="1"/>
  <c r="O152" i="8"/>
  <c r="R152" i="8" s="1"/>
  <c r="Q152" i="8"/>
  <c r="T152" i="8" s="1"/>
  <c r="Q151" i="8"/>
  <c r="T151" i="8" s="1"/>
  <c r="O151" i="8"/>
  <c r="R151" i="8" s="1"/>
  <c r="P151" i="8"/>
  <c r="S151" i="8" s="1" a="1"/>
  <c r="P150" i="8"/>
  <c r="S150" i="8" s="1" a="1"/>
  <c r="U150" i="8" s="1"/>
  <c r="J150" i="15" s="1"/>
  <c r="O150" i="8"/>
  <c r="R150" i="8" s="1"/>
  <c r="Q150" i="8"/>
  <c r="T150" i="8" s="1"/>
  <c r="P149" i="8"/>
  <c r="S149" i="8" s="1" a="1"/>
  <c r="U149" i="8" s="1"/>
  <c r="J149" i="15" s="1"/>
  <c r="O149" i="8"/>
  <c r="R149" i="8" s="1"/>
  <c r="Q149" i="8"/>
  <c r="T149" i="8" s="1"/>
  <c r="O148" i="8"/>
  <c r="R148" i="8" s="1"/>
  <c r="P148" i="8"/>
  <c r="S148" i="8" s="1" a="1"/>
  <c r="U148" i="8" s="1"/>
  <c r="J148" i="15" s="1"/>
  <c r="Q148" i="8"/>
  <c r="T148" i="8" s="1"/>
  <c r="Q147" i="8"/>
  <c r="T147" i="8" s="1"/>
  <c r="O147" i="8"/>
  <c r="R147" i="8" s="1"/>
  <c r="P147" i="8"/>
  <c r="S147" i="8" s="1" a="1"/>
  <c r="Q146" i="8"/>
  <c r="T146" i="8" s="1"/>
  <c r="O146" i="8"/>
  <c r="R146" i="8" s="1"/>
  <c r="P146" i="8"/>
  <c r="S146" i="8" s="1" a="1"/>
  <c r="P145" i="8"/>
  <c r="S145" i="8" s="1" a="1"/>
  <c r="Q145" i="8"/>
  <c r="T145" i="8" s="1"/>
  <c r="O145" i="8"/>
  <c r="R145" i="8" s="1"/>
  <c r="Q144" i="8"/>
  <c r="T144" i="8" s="1"/>
  <c r="O144" i="8"/>
  <c r="R144" i="8" s="1"/>
  <c r="P144" i="8"/>
  <c r="S144" i="8" s="1" a="1"/>
  <c r="O143" i="8"/>
  <c r="R143" i="8" s="1"/>
  <c r="Q143" i="8"/>
  <c r="T143" i="8" s="1"/>
  <c r="P143" i="8"/>
  <c r="S143" i="8" s="1" a="1"/>
  <c r="O142" i="8"/>
  <c r="R142" i="8" s="1"/>
  <c r="Q142" i="8"/>
  <c r="T142" i="8" s="1"/>
  <c r="P142" i="8"/>
  <c r="S142" i="8" s="1" a="1"/>
  <c r="U142" i="8" s="1"/>
  <c r="J142" i="15" s="1"/>
  <c r="P141" i="8"/>
  <c r="S141" i="8" s="1" a="1"/>
  <c r="U141" i="8" s="1"/>
  <c r="J141" i="15" s="1"/>
  <c r="O141" i="8"/>
  <c r="R141" i="8" s="1"/>
  <c r="Q141" i="8"/>
  <c r="T141" i="8" s="1"/>
  <c r="P140" i="8"/>
  <c r="S140" i="8" s="1" a="1"/>
  <c r="U140" i="8" s="1"/>
  <c r="J140" i="15" s="1"/>
  <c r="O140" i="8"/>
  <c r="R140" i="8" s="1"/>
  <c r="Q140" i="8"/>
  <c r="T140" i="8" s="1"/>
  <c r="P139" i="8"/>
  <c r="S139" i="8" s="1" a="1"/>
  <c r="U139" i="8" s="1"/>
  <c r="J139" i="15" s="1"/>
  <c r="Q139" i="8"/>
  <c r="T139" i="8" s="1"/>
  <c r="O139" i="8"/>
  <c r="R139" i="8" s="1"/>
  <c r="Q138" i="8"/>
  <c r="T138" i="8" s="1"/>
  <c r="P138" i="8"/>
  <c r="S138" i="8" s="1" a="1"/>
  <c r="O138" i="8"/>
  <c r="R138" i="8" s="1"/>
  <c r="O137" i="8"/>
  <c r="R137" i="8" s="1"/>
  <c r="Q137" i="8"/>
  <c r="T137" i="8" s="1"/>
  <c r="P137" i="8"/>
  <c r="S137" i="8" s="1" a="1"/>
  <c r="O136" i="8"/>
  <c r="R136" i="8" s="1"/>
  <c r="P136" i="8"/>
  <c r="S136" i="8" s="1" a="1"/>
  <c r="U136" i="8" s="1"/>
  <c r="J136" i="15" s="1"/>
  <c r="Q136" i="8"/>
  <c r="T136" i="8" s="1"/>
  <c r="O135" i="8"/>
  <c r="R135" i="8" s="1"/>
  <c r="P135" i="8"/>
  <c r="S135" i="8" s="1" a="1"/>
  <c r="U135" i="8" s="1"/>
  <c r="J135" i="15" s="1"/>
  <c r="Q135" i="8"/>
  <c r="T135" i="8" s="1"/>
  <c r="O134" i="8"/>
  <c r="R134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O133" i="8"/>
  <c r="R133" i="8" s="1"/>
  <c r="P132" i="8"/>
  <c r="S132" i="8" s="1" a="1"/>
  <c r="U132" i="8" s="1"/>
  <c r="J132" i="15" s="1"/>
  <c r="Q132" i="8"/>
  <c r="T132" i="8" s="1"/>
  <c r="O132" i="8"/>
  <c r="R132" i="8" s="1"/>
  <c r="Q131" i="8"/>
  <c r="T131" i="8" s="1"/>
  <c r="O131" i="8"/>
  <c r="R131" i="8" s="1"/>
  <c r="P131" i="8"/>
  <c r="S131" i="8" s="1" a="1"/>
  <c r="Q130" i="8"/>
  <c r="T130" i="8" s="1"/>
  <c r="P130" i="8"/>
  <c r="S130" i="8" s="1" a="1"/>
  <c r="O130" i="8"/>
  <c r="R130" i="8" s="1"/>
  <c r="P129" i="8"/>
  <c r="S129" i="8" s="1" a="1"/>
  <c r="U129" i="8" s="1"/>
  <c r="J129" i="15" s="1"/>
  <c r="O129" i="8"/>
  <c r="R129" i="8" s="1"/>
  <c r="Q129" i="8"/>
  <c r="T129" i="8" s="1"/>
  <c r="P128" i="8"/>
  <c r="S128" i="8" s="1" a="1"/>
  <c r="Q128" i="8"/>
  <c r="T128" i="8" s="1"/>
  <c r="O128" i="8"/>
  <c r="R128" i="8" s="1"/>
  <c r="Q127" i="8"/>
  <c r="T127" i="8" s="1"/>
  <c r="O127" i="8"/>
  <c r="R127" i="8" s="1"/>
  <c r="P127" i="8"/>
  <c r="S127" i="8" s="1" a="1"/>
  <c r="Q126" i="8"/>
  <c r="T126" i="8" s="1"/>
  <c r="P126" i="8"/>
  <c r="S126" i="8" s="1" a="1"/>
  <c r="O126" i="8"/>
  <c r="R126" i="8" s="1"/>
  <c r="Q125" i="8"/>
  <c r="T125" i="8" s="1"/>
  <c r="P125" i="8"/>
  <c r="S125" i="8" s="1" a="1"/>
  <c r="O125" i="8"/>
  <c r="R125" i="8" s="1"/>
  <c r="P124" i="8"/>
  <c r="S124" i="8" s="1" a="1"/>
  <c r="Q124" i="8"/>
  <c r="T124" i="8" s="1"/>
  <c r="O124" i="8"/>
  <c r="R124" i="8" s="1"/>
  <c r="O123" i="8"/>
  <c r="R123" i="8" s="1"/>
  <c r="Q123" i="8"/>
  <c r="T123" i="8" s="1"/>
  <c r="P123" i="8"/>
  <c r="S123" i="8" s="1" a="1"/>
  <c r="P122" i="8"/>
  <c r="S122" i="8" s="1" a="1"/>
  <c r="Q122" i="8"/>
  <c r="T122" i="8" s="1"/>
  <c r="O122" i="8"/>
  <c r="R122" i="8" s="1"/>
  <c r="O121" i="8"/>
  <c r="R121" i="8" s="1"/>
  <c r="P121" i="8"/>
  <c r="S121" i="8" s="1" a="1"/>
  <c r="U121" i="8" s="1"/>
  <c r="J121" i="15" s="1"/>
  <c r="Q121" i="8"/>
  <c r="T121" i="8" s="1"/>
  <c r="O120" i="8"/>
  <c r="R120" i="8" s="1"/>
  <c r="P120" i="8"/>
  <c r="S120" i="8" s="1" a="1"/>
  <c r="U120" i="8" s="1"/>
  <c r="J120" i="15" s="1"/>
  <c r="Q120" i="8"/>
  <c r="T120" i="8" s="1"/>
  <c r="O119" i="8"/>
  <c r="R119" i="8" s="1"/>
  <c r="Q119" i="8"/>
  <c r="T119" i="8" s="1"/>
  <c r="P119" i="8"/>
  <c r="S119" i="8" s="1" a="1"/>
  <c r="P118" i="8"/>
  <c r="S118" i="8" s="1" a="1"/>
  <c r="U118" i="8" s="1"/>
  <c r="J118" i="15" s="1"/>
  <c r="O118" i="8"/>
  <c r="R118" i="8" s="1"/>
  <c r="Q118" i="8"/>
  <c r="T118" i="8" s="1"/>
  <c r="Q117" i="8"/>
  <c r="T117" i="8" s="1"/>
  <c r="O117" i="8"/>
  <c r="R117" i="8" s="1"/>
  <c r="P117" i="8"/>
  <c r="S117" i="8" s="1" a="1"/>
  <c r="Q116" i="8"/>
  <c r="T116" i="8" s="1"/>
  <c r="O116" i="8"/>
  <c r="R116" i="8" s="1"/>
  <c r="P116" i="8"/>
  <c r="S116" i="8" s="1" a="1"/>
  <c r="Q115" i="8"/>
  <c r="T115" i="8" s="1"/>
  <c r="O115" i="8"/>
  <c r="R115" i="8" s="1"/>
  <c r="P115" i="8"/>
  <c r="S115" i="8" s="1" a="1"/>
  <c r="P114" i="8"/>
  <c r="S114" i="8" s="1" a="1"/>
  <c r="U114" i="8" s="1"/>
  <c r="J114" i="15" s="1"/>
  <c r="O114" i="8"/>
  <c r="R114" i="8" s="1"/>
  <c r="Q114" i="8"/>
  <c r="T114" i="8" s="1"/>
  <c r="P113" i="8"/>
  <c r="S113" i="8" s="1" a="1"/>
  <c r="U113" i="8" s="1"/>
  <c r="J113" i="15" s="1"/>
  <c r="O113" i="8"/>
  <c r="R113" i="8" s="1"/>
  <c r="Q113" i="8"/>
  <c r="T113" i="8" s="1"/>
  <c r="P112" i="8"/>
  <c r="S112" i="8" s="1" a="1"/>
  <c r="Q112" i="8"/>
  <c r="T112" i="8" s="1"/>
  <c r="O112" i="8"/>
  <c r="R112" i="8" s="1"/>
  <c r="Q111" i="8"/>
  <c r="T111" i="8" s="1"/>
  <c r="O111" i="8"/>
  <c r="R111" i="8" s="1"/>
  <c r="P111" i="8"/>
  <c r="S111" i="8" s="1" a="1"/>
  <c r="P110" i="8"/>
  <c r="S110" i="8" s="1" a="1"/>
  <c r="Q110" i="8"/>
  <c r="T110" i="8" s="1"/>
  <c r="O110" i="8"/>
  <c r="R110" i="8" s="1"/>
  <c r="O109" i="8"/>
  <c r="R109" i="8" s="1"/>
  <c r="P109" i="8"/>
  <c r="S109" i="8" s="1" a="1"/>
  <c r="U109" i="8" s="1"/>
  <c r="J109" i="15" s="1"/>
  <c r="Q109" i="8"/>
  <c r="T109" i="8" s="1"/>
  <c r="P108" i="8"/>
  <c r="S108" i="8" s="1" a="1"/>
  <c r="U108" i="8" s="1"/>
  <c r="J108" i="15" s="1"/>
  <c r="O108" i="8"/>
  <c r="R108" i="8" s="1"/>
  <c r="Q108" i="8"/>
  <c r="T108" i="8" s="1"/>
  <c r="Q107" i="8"/>
  <c r="T107" i="8" s="1"/>
  <c r="O107" i="8"/>
  <c r="R107" i="8" s="1"/>
  <c r="P107" i="8"/>
  <c r="S107" i="8" s="1" a="1"/>
  <c r="O106" i="8"/>
  <c r="R106" i="8" s="1"/>
  <c r="Q106" i="8"/>
  <c r="T106" i="8" s="1"/>
  <c r="P106" i="8"/>
  <c r="S106" i="8" s="1" a="1"/>
  <c r="Q105" i="8"/>
  <c r="T105" i="8" s="1"/>
  <c r="P105" i="8"/>
  <c r="S105" i="8" s="1" a="1"/>
  <c r="O105" i="8"/>
  <c r="R105" i="8" s="1"/>
  <c r="P104" i="8"/>
  <c r="S104" i="8" s="1" a="1"/>
  <c r="U104" i="8" s="1"/>
  <c r="J104" i="15" s="1"/>
  <c r="O104" i="8"/>
  <c r="R104" i="8" s="1"/>
  <c r="Q104" i="8"/>
  <c r="T104" i="8" s="1"/>
  <c r="Q103" i="8"/>
  <c r="T103" i="8" s="1"/>
  <c r="O103" i="8"/>
  <c r="R103" i="8" s="1"/>
  <c r="P103" i="8"/>
  <c r="S103" i="8" s="1" a="1"/>
  <c r="Q102" i="8"/>
  <c r="T102" i="8" s="1"/>
  <c r="P102" i="8"/>
  <c r="S102" i="8" s="1" a="1"/>
  <c r="O102" i="8"/>
  <c r="R102" i="8" s="1"/>
  <c r="P101" i="8"/>
  <c r="S101" i="8" s="1" a="1"/>
  <c r="Q101" i="8"/>
  <c r="T101" i="8" s="1"/>
  <c r="O101" i="8"/>
  <c r="R101" i="8" s="1"/>
  <c r="Q100" i="8"/>
  <c r="T100" i="8" s="1"/>
  <c r="P100" i="8"/>
  <c r="S100" i="8" s="1" a="1"/>
  <c r="O100" i="8"/>
  <c r="R100" i="8" s="1"/>
  <c r="P99" i="8"/>
  <c r="S99" i="8" s="1" a="1"/>
  <c r="Q99" i="8"/>
  <c r="T99" i="8" s="1"/>
  <c r="O99" i="8"/>
  <c r="R99" i="8" s="1"/>
  <c r="P98" i="8"/>
  <c r="S98" i="8" s="1" a="1"/>
  <c r="U98" i="8" s="1"/>
  <c r="J98" i="15" s="1"/>
  <c r="O98" i="8"/>
  <c r="R98" i="8" s="1"/>
  <c r="Q98" i="8"/>
  <c r="T98" i="8" s="1"/>
  <c r="P97" i="8"/>
  <c r="S97" i="8" s="1" a="1"/>
  <c r="U97" i="8" s="1"/>
  <c r="J97" i="15" s="1"/>
  <c r="O97" i="8"/>
  <c r="R97" i="8" s="1"/>
  <c r="Q97" i="8"/>
  <c r="T97" i="8" s="1"/>
  <c r="P96" i="8"/>
  <c r="S96" i="8" s="1" a="1"/>
  <c r="Q96" i="8"/>
  <c r="T96" i="8" s="1"/>
  <c r="O96" i="8"/>
  <c r="R96" i="8" s="1"/>
  <c r="O95" i="8"/>
  <c r="R95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O94" i="8"/>
  <c r="R94" i="8" s="1"/>
  <c r="O93" i="8"/>
  <c r="R93" i="8" s="1"/>
  <c r="Q93" i="8"/>
  <c r="T93" i="8" s="1"/>
  <c r="P93" i="8"/>
  <c r="S93" i="8" s="1" a="1"/>
  <c r="O92" i="8"/>
  <c r="R92" i="8" s="1"/>
  <c r="Q92" i="8"/>
  <c r="T92" i="8" s="1"/>
  <c r="P92" i="8"/>
  <c r="S92" i="8" s="1" a="1"/>
  <c r="P91" i="8"/>
  <c r="S91" i="8" s="1" a="1"/>
  <c r="Q91" i="8"/>
  <c r="T91" i="8" s="1"/>
  <c r="O91" i="8"/>
  <c r="R91" i="8" s="1"/>
  <c r="P90" i="8"/>
  <c r="S90" i="8" s="1" a="1"/>
  <c r="U90" i="8" s="1"/>
  <c r="J90" i="15" s="1"/>
  <c r="O90" i="8"/>
  <c r="R90" i="8" s="1"/>
  <c r="Q90" i="8"/>
  <c r="T90" i="8" s="1"/>
  <c r="Q89" i="8"/>
  <c r="T89" i="8" s="1"/>
  <c r="O89" i="8"/>
  <c r="R89" i="8" s="1"/>
  <c r="P89" i="8"/>
  <c r="S89" i="8" s="1" a="1"/>
  <c r="P88" i="8"/>
  <c r="S88" i="8" s="1" a="1"/>
  <c r="U88" i="8" s="1"/>
  <c r="J88" i="15" s="1"/>
  <c r="O88" i="8"/>
  <c r="R88" i="8" s="1"/>
  <c r="Q88" i="8"/>
  <c r="T88" i="8" s="1"/>
  <c r="P87" i="8"/>
  <c r="S87" i="8" s="1" a="1"/>
  <c r="U87" i="8" s="1"/>
  <c r="J87" i="15" s="1"/>
  <c r="O87" i="8"/>
  <c r="R87" i="8" s="1"/>
  <c r="Q87" i="8"/>
  <c r="T87" i="8" s="1"/>
  <c r="P86" i="8"/>
  <c r="S86" i="8" s="1" a="1"/>
  <c r="U86" i="8" s="1"/>
  <c r="J86" i="15" s="1"/>
  <c r="O86" i="8"/>
  <c r="R86" i="8" s="1"/>
  <c r="Q86" i="8"/>
  <c r="T86" i="8" s="1"/>
  <c r="O85" i="8"/>
  <c r="R85" i="8" s="1"/>
  <c r="P85" i="8"/>
  <c r="S85" i="8" s="1" a="1"/>
  <c r="U85" i="8" s="1"/>
  <c r="J85" i="15" s="1"/>
  <c r="P84" i="8"/>
  <c r="S84" i="8" s="1" a="1"/>
  <c r="U84" i="8" s="1"/>
  <c r="J84" i="15" s="1"/>
  <c r="Q84" i="8"/>
  <c r="T84" i="8" s="1"/>
  <c r="O84" i="8"/>
  <c r="R84" i="8" s="1"/>
  <c r="Q83" i="8"/>
  <c r="T83" i="8" s="1"/>
  <c r="O83" i="8"/>
  <c r="R83" i="8" s="1"/>
  <c r="P83" i="8"/>
  <c r="S83" i="8" s="1" a="1"/>
  <c r="O82" i="8"/>
  <c r="R82" i="8" s="1"/>
  <c r="Q82" i="8"/>
  <c r="T82" i="8" s="1"/>
  <c r="P82" i="8"/>
  <c r="S82" i="8" s="1" a="1"/>
  <c r="P81" i="8"/>
  <c r="S81" i="8" s="1" a="1"/>
  <c r="U81" i="8" s="1"/>
  <c r="J81" i="15" s="1"/>
  <c r="O81" i="8"/>
  <c r="R81" i="8" s="1"/>
  <c r="Q81" i="8"/>
  <c r="T81" i="8" s="1"/>
  <c r="P80" i="8"/>
  <c r="S80" i="8" s="1" a="1"/>
  <c r="Q80" i="8"/>
  <c r="T80" i="8" s="1"/>
  <c r="O80" i="8"/>
  <c r="R80" i="8" s="1"/>
  <c r="O79" i="8"/>
  <c r="R79" i="8" s="1"/>
  <c r="P79" i="8"/>
  <c r="S79" i="8" s="1" a="1"/>
  <c r="U79" i="8" s="1"/>
  <c r="J79" i="15" s="1"/>
  <c r="Q79" i="8"/>
  <c r="T79" i="8" s="1"/>
  <c r="P78" i="8"/>
  <c r="S78" i="8" s="1" a="1"/>
  <c r="U78" i="8" s="1"/>
  <c r="J78" i="15" s="1"/>
  <c r="O78" i="8"/>
  <c r="R78" i="8" s="1"/>
  <c r="Q78" i="8"/>
  <c r="T78" i="8" s="1"/>
  <c r="P77" i="8"/>
  <c r="S77" i="8" s="1" a="1"/>
  <c r="Q77" i="8"/>
  <c r="T77" i="8" s="1"/>
  <c r="O77" i="8"/>
  <c r="R77" i="8" s="1"/>
  <c r="Q76" i="8"/>
  <c r="T76" i="8" s="1"/>
  <c r="P76" i="8"/>
  <c r="S76" i="8" s="1" a="1"/>
  <c r="O76" i="8"/>
  <c r="R76" i="8" s="1"/>
  <c r="O75" i="8"/>
  <c r="R75" i="8" s="1"/>
  <c r="Q75" i="8"/>
  <c r="T75" i="8" s="1"/>
  <c r="P75" i="8"/>
  <c r="S75" i="8" s="1" a="1"/>
  <c r="P74" i="8"/>
  <c r="S74" i="8" s="1" a="1"/>
  <c r="Q74" i="8"/>
  <c r="T74" i="8" s="1"/>
  <c r="O74" i="8"/>
  <c r="R74" i="8" s="1"/>
  <c r="O73" i="8"/>
  <c r="R73" i="8" s="1"/>
  <c r="P73" i="8"/>
  <c r="S73" i="8" s="1" a="1"/>
  <c r="U73" i="8" s="1"/>
  <c r="J73" i="15" s="1"/>
  <c r="Q73" i="8"/>
  <c r="T73" i="8" s="1"/>
  <c r="P72" i="8"/>
  <c r="S72" i="8" s="1" a="1"/>
  <c r="U72" i="8" s="1"/>
  <c r="J72" i="15" s="1"/>
  <c r="O72" i="8"/>
  <c r="R72" i="8" s="1"/>
  <c r="Q72" i="8"/>
  <c r="T72" i="8" s="1"/>
  <c r="Q71" i="8"/>
  <c r="T71" i="8" s="1"/>
  <c r="O71" i="8"/>
  <c r="R71" i="8" s="1"/>
  <c r="P71" i="8"/>
  <c r="S71" i="8" s="1" a="1"/>
  <c r="O70" i="8"/>
  <c r="R70" i="8" s="1"/>
  <c r="Q70" i="8"/>
  <c r="T70" i="8" s="1"/>
  <c r="P70" i="8"/>
  <c r="S70" i="8" s="1" a="1"/>
  <c r="P69" i="8"/>
  <c r="S69" i="8" s="1" a="1"/>
  <c r="U69" i="8" s="1"/>
  <c r="J69" i="15" s="1"/>
  <c r="O69" i="8"/>
  <c r="R69" i="8" s="1"/>
  <c r="Q69" i="8"/>
  <c r="T69" i="8" s="1"/>
  <c r="O68" i="8"/>
  <c r="R68" i="8" s="1"/>
  <c r="P68" i="8"/>
  <c r="S68" i="8" s="1" a="1"/>
  <c r="U68" i="8" s="1"/>
  <c r="J68" i="15" s="1"/>
  <c r="Q68" i="8"/>
  <c r="T68" i="8" s="1"/>
  <c r="Q67" i="8"/>
  <c r="T67" i="8" s="1"/>
  <c r="O67" i="8"/>
  <c r="R67" i="8" s="1"/>
  <c r="P67" i="8"/>
  <c r="S67" i="8" s="1" a="1"/>
  <c r="P66" i="8"/>
  <c r="S66" i="8" s="1" a="1"/>
  <c r="O66" i="8"/>
  <c r="R66" i="8" s="1"/>
  <c r="Q66" i="8"/>
  <c r="T66" i="8" s="1"/>
  <c r="O65" i="8"/>
  <c r="R65" i="8" s="1"/>
  <c r="P65" i="8"/>
  <c r="S65" i="8" s="1" a="1"/>
  <c r="U65" i="8" s="1"/>
  <c r="J65" i="15" s="1"/>
  <c r="Q65" i="8"/>
  <c r="T65" i="8" s="1"/>
  <c r="Q64" i="8"/>
  <c r="T64" i="8" s="1"/>
  <c r="O64" i="8"/>
  <c r="R64" i="8" s="1"/>
  <c r="P64" i="8"/>
  <c r="S64" i="8" s="1" a="1"/>
  <c r="P63" i="8"/>
  <c r="S63" i="8" s="1" a="1"/>
  <c r="O63" i="8"/>
  <c r="R63" i="8" s="1"/>
  <c r="Q63" i="8"/>
  <c r="T63" i="8" s="1"/>
  <c r="P62" i="8"/>
  <c r="S62" i="8" s="1" a="1"/>
  <c r="U62" i="8" s="1"/>
  <c r="J62" i="15" s="1"/>
  <c r="O62" i="8"/>
  <c r="R62" i="8" s="1"/>
  <c r="Q62" i="8"/>
  <c r="T62" i="8" s="1"/>
  <c r="O61" i="8"/>
  <c r="R61" i="8" s="1"/>
  <c r="Q61" i="8"/>
  <c r="T61" i="8" s="1"/>
  <c r="P61" i="8"/>
  <c r="S61" i="8" s="1" a="1"/>
  <c r="P60" i="8"/>
  <c r="S60" i="8" s="1" a="1"/>
  <c r="U60" i="8" s="1"/>
  <c r="J60" i="15" s="1"/>
  <c r="O60" i="8"/>
  <c r="R60" i="8" s="1"/>
  <c r="Q60" i="8"/>
  <c r="T60" i="8" s="1"/>
  <c r="O59" i="8"/>
  <c r="R59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O58" i="8"/>
  <c r="R58" i="8" s="1"/>
  <c r="O57" i="8"/>
  <c r="R57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O56" i="8"/>
  <c r="R56" i="8" s="1"/>
  <c r="P55" i="8"/>
  <c r="S55" i="8" s="1" a="1"/>
  <c r="Q55" i="8"/>
  <c r="T55" i="8" s="1"/>
  <c r="O55" i="8"/>
  <c r="R55" i="8" s="1"/>
  <c r="Q54" i="8"/>
  <c r="T54" i="8" s="1"/>
  <c r="O54" i="8"/>
  <c r="R54" i="8" s="1"/>
  <c r="P54" i="8"/>
  <c r="S54" i="8" s="1" a="1"/>
  <c r="P53" i="8"/>
  <c r="S53" i="8" s="1" a="1"/>
  <c r="U53" i="8" s="1"/>
  <c r="J53" i="15" s="1"/>
  <c r="Q53" i="8"/>
  <c r="T53" i="8" s="1"/>
  <c r="O53" i="8"/>
  <c r="R53" i="8" s="1"/>
  <c r="O52" i="8"/>
  <c r="R52" i="8" s="1"/>
  <c r="Q52" i="8"/>
  <c r="T52" i="8" s="1"/>
  <c r="P52" i="8"/>
  <c r="S52" i="8" s="1" a="1"/>
  <c r="O51" i="8"/>
  <c r="R51" i="8" s="1"/>
  <c r="Q51" i="8"/>
  <c r="T51" i="8" s="1"/>
  <c r="P51" i="8"/>
  <c r="S51" i="8" s="1" a="1"/>
  <c r="U51" i="8" s="1"/>
  <c r="J51" i="15" s="1"/>
  <c r="O50" i="8"/>
  <c r="R50" i="8" s="1"/>
  <c r="P50" i="8"/>
  <c r="S50" i="8" s="1" a="1"/>
  <c r="U50" i="8" s="1"/>
  <c r="J50" i="15" s="1"/>
  <c r="Q50" i="8"/>
  <c r="T50" i="8" s="1"/>
  <c r="Q49" i="8"/>
  <c r="T49" i="8" s="1"/>
  <c r="O49" i="8"/>
  <c r="R49" i="8" s="1"/>
  <c r="P49" i="8"/>
  <c r="S49" i="8" s="1" a="1"/>
  <c r="O48" i="8"/>
  <c r="R48" i="8" s="1"/>
  <c r="Q48" i="8"/>
  <c r="T48" i="8" s="1"/>
  <c r="P48" i="8"/>
  <c r="S48" i="8" s="1" a="1"/>
  <c r="U48" i="8" s="1"/>
  <c r="J48" i="15" s="1"/>
  <c r="P47" i="8"/>
  <c r="S47" i="8" s="1" a="1"/>
  <c r="U47" i="8" s="1"/>
  <c r="J47" i="15" s="1"/>
  <c r="O47" i="8"/>
  <c r="R47" i="8" s="1"/>
  <c r="Q47" i="8"/>
  <c r="T47" i="8" s="1"/>
  <c r="O46" i="8"/>
  <c r="R46" i="8" s="1"/>
  <c r="Q46" i="8"/>
  <c r="T46" i="8" s="1"/>
  <c r="P46" i="8"/>
  <c r="S46" i="8" s="1" a="1"/>
  <c r="P45" i="8"/>
  <c r="S45" i="8" s="1" a="1"/>
  <c r="Q45" i="8"/>
  <c r="T45" i="8" s="1"/>
  <c r="O45" i="8"/>
  <c r="R45" i="8" s="1"/>
  <c r="P44" i="8"/>
  <c r="S44" i="8" s="1" a="1"/>
  <c r="U44" i="8" s="1"/>
  <c r="J44" i="15" s="1"/>
  <c r="O44" i="8"/>
  <c r="R44" i="8" s="1"/>
  <c r="Q44" i="8"/>
  <c r="T44" i="8" s="1"/>
  <c r="O43" i="8"/>
  <c r="R43" i="8" s="1"/>
  <c r="P43" i="8"/>
  <c r="S43" i="8" s="1" a="1"/>
  <c r="U43" i="8" s="1"/>
  <c r="J43" i="15" s="1"/>
  <c r="Q43" i="8"/>
  <c r="T43" i="8" s="1"/>
  <c r="O42" i="8"/>
  <c r="R42" i="8" s="1"/>
  <c r="P42" i="8"/>
  <c r="S42" i="8" s="1" a="1"/>
  <c r="Q42" i="8"/>
  <c r="T42" i="8" s="1"/>
  <c r="Q41" i="8"/>
  <c r="T41" i="8" s="1"/>
  <c r="P41" i="8"/>
  <c r="S41" i="8" s="1" a="1"/>
  <c r="O41" i="8"/>
  <c r="R41" i="8" s="1"/>
  <c r="O40" i="8"/>
  <c r="R40" i="8" s="1"/>
  <c r="Q40" i="8"/>
  <c r="T40" i="8" s="1"/>
  <c r="P40" i="8"/>
  <c r="S40" i="8" s="1" a="1"/>
  <c r="O39" i="8"/>
  <c r="R39" i="8" s="1"/>
  <c r="Q39" i="8"/>
  <c r="T39" i="8" s="1"/>
  <c r="P39" i="8"/>
  <c r="S39" i="8" s="1" a="1"/>
  <c r="P38" i="8"/>
  <c r="S38" i="8" s="1" a="1"/>
  <c r="Q38" i="8"/>
  <c r="T38" i="8" s="1"/>
  <c r="O38" i="8"/>
  <c r="R38" i="8" s="1"/>
  <c r="Q37" i="8"/>
  <c r="T37" i="8" s="1"/>
  <c r="O37" i="8"/>
  <c r="R37" i="8" s="1"/>
  <c r="P37" i="8"/>
  <c r="S37" i="8" s="1" a="1"/>
  <c r="P36" i="8"/>
  <c r="S36" i="8" s="1" a="1"/>
  <c r="Q36" i="8"/>
  <c r="T36" i="8" s="1"/>
  <c r="O36" i="8"/>
  <c r="R36" i="8" s="1"/>
  <c r="Q35" i="8"/>
  <c r="T35" i="8" s="1"/>
  <c r="O35" i="8"/>
  <c r="R35" i="8" s="1"/>
  <c r="P35" i="8"/>
  <c r="S35" i="8" s="1" a="1"/>
  <c r="O34" i="8"/>
  <c r="R34" i="8" s="1"/>
  <c r="Q34" i="8"/>
  <c r="T34" i="8" s="1"/>
  <c r="P34" i="8"/>
  <c r="S34" i="8" s="1" a="1"/>
  <c r="O33" i="8"/>
  <c r="R33" i="8" s="1"/>
  <c r="P33" i="8"/>
  <c r="S33" i="8" s="1" a="1"/>
  <c r="Q33" i="8"/>
  <c r="T33" i="8" s="1"/>
  <c r="P32" i="8"/>
  <c r="S32" i="8" s="1" a="1"/>
  <c r="Q32" i="8"/>
  <c r="T32" i="8" s="1"/>
  <c r="O32" i="8"/>
  <c r="R32" i="8" s="1"/>
  <c r="Q31" i="8"/>
  <c r="T31" i="8" s="1"/>
  <c r="O31" i="8"/>
  <c r="R31" i="8" s="1"/>
  <c r="P31" i="8"/>
  <c r="S31" i="8" s="1" a="1"/>
  <c r="P30" i="8"/>
  <c r="S30" i="8" s="1" a="1"/>
  <c r="O30" i="8"/>
  <c r="R30" i="8" s="1"/>
  <c r="Q30" i="8"/>
  <c r="T30" i="8" s="1"/>
  <c r="P29" i="8"/>
  <c r="S29" i="8" s="1" a="1"/>
  <c r="U29" i="8" s="1"/>
  <c r="J29" i="15" s="1"/>
  <c r="O29" i="8"/>
  <c r="R29" i="8" s="1"/>
  <c r="Q29" i="8"/>
  <c r="T29" i="8" s="1"/>
  <c r="O28" i="8"/>
  <c r="R28" i="8" s="1"/>
  <c r="P28" i="8"/>
  <c r="S28" i="8" s="1" a="1"/>
  <c r="Q28" i="8"/>
  <c r="T28" i="8" s="1"/>
  <c r="O27" i="8"/>
  <c r="R27" i="8" s="1"/>
  <c r="P27" i="8"/>
  <c r="S27" i="8" s="1" a="1"/>
  <c r="Q27" i="8"/>
  <c r="T27" i="8" s="1"/>
  <c r="O26" i="8"/>
  <c r="R26" i="8" s="1"/>
  <c r="P26" i="8"/>
  <c r="S26" i="8" s="1" a="1"/>
  <c r="Q26" i="8"/>
  <c r="T26" i="8" s="1"/>
  <c r="O25" i="8"/>
  <c r="R25" i="8" s="1"/>
  <c r="Q25" i="8"/>
  <c r="T25" i="8" s="1"/>
  <c r="P25" i="8"/>
  <c r="S25" i="8" s="1" a="1"/>
  <c r="U25" i="8" s="1"/>
  <c r="J25" i="15" s="1"/>
  <c r="O24" i="8"/>
  <c r="R24" i="8" s="1"/>
  <c r="P24" i="8"/>
  <c r="S24" i="8" s="1" a="1"/>
  <c r="Q24" i="8"/>
  <c r="T24" i="8" s="1"/>
  <c r="P23" i="8"/>
  <c r="S23" i="8" s="1" a="1"/>
  <c r="Q23" i="8"/>
  <c r="T23" i="8" s="1"/>
  <c r="O23" i="8"/>
  <c r="R23" i="8" s="1"/>
  <c r="P22" i="8"/>
  <c r="S22" i="8" s="1" a="1"/>
  <c r="O22" i="8"/>
  <c r="R22" i="8" s="1"/>
  <c r="Q22" i="8"/>
  <c r="T22" i="8" s="1"/>
  <c r="P21" i="8"/>
  <c r="S21" i="8" s="1" a="1"/>
  <c r="Q21" i="8"/>
  <c r="T21" i="8" s="1"/>
  <c r="O21" i="8"/>
  <c r="R21" i="8" s="1"/>
  <c r="O20" i="8"/>
  <c r="R20" i="8" s="1"/>
  <c r="Q20" i="8"/>
  <c r="T20" i="8" s="1"/>
  <c r="P20" i="8"/>
  <c r="S20" i="8" s="1" a="1"/>
  <c r="P19" i="8"/>
  <c r="S19" i="8" s="1" a="1"/>
  <c r="Q19" i="8"/>
  <c r="T19" i="8" s="1"/>
  <c r="O19" i="8"/>
  <c r="R19" i="8" s="1"/>
  <c r="O18" i="8"/>
  <c r="R18" i="8" s="1"/>
  <c r="P18" i="8"/>
  <c r="S18" i="8" s="1" a="1"/>
  <c r="Q18" i="8"/>
  <c r="T18" i="8" s="1"/>
  <c r="P17" i="8"/>
  <c r="S17" i="8" s="1" a="1"/>
  <c r="Q17" i="8"/>
  <c r="T17" i="8" s="1"/>
  <c r="O17" i="8"/>
  <c r="R17" i="8" s="1"/>
  <c r="Q16" i="8"/>
  <c r="T16" i="8" s="1"/>
  <c r="O16" i="8"/>
  <c r="R16" i="8" s="1"/>
  <c r="P16" i="8"/>
  <c r="S16" i="8" s="1" a="1"/>
  <c r="P15" i="8"/>
  <c r="S15" i="8" s="1" a="1"/>
  <c r="Q15" i="8"/>
  <c r="T15" i="8" s="1"/>
  <c r="O15" i="8"/>
  <c r="R15" i="8" s="1"/>
  <c r="O14" i="8"/>
  <c r="R14" i="8" s="1"/>
  <c r="Q14" i="8"/>
  <c r="T14" i="8" s="1"/>
  <c r="P14" i="8"/>
  <c r="S14" i="8" s="1" a="1"/>
  <c r="O13" i="8"/>
  <c r="R13" i="8" s="1"/>
  <c r="P13" i="8"/>
  <c r="S13" i="8" s="1" a="1"/>
  <c r="Q13" i="8"/>
  <c r="T13" i="8" s="1"/>
  <c r="O12" i="8"/>
  <c r="R12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O11" i="8"/>
  <c r="R11" i="8" s="1"/>
  <c r="Q10" i="8"/>
  <c r="T10" i="8" s="1"/>
  <c r="P10" i="8"/>
  <c r="S10" i="8" s="1" a="1"/>
  <c r="O10" i="8"/>
  <c r="R10" i="8" s="1"/>
  <c r="O9" i="8"/>
  <c r="R9" i="8" s="1"/>
  <c r="Q9" i="8"/>
  <c r="T9" i="8" s="1"/>
  <c r="P9" i="8"/>
  <c r="S9" i="8" s="1" a="1"/>
  <c r="O8" i="8"/>
  <c r="R8" i="8" s="1"/>
  <c r="Q8" i="8"/>
  <c r="T8" i="8" s="1"/>
  <c r="P8" i="8"/>
  <c r="S8" i="8" s="1" a="1"/>
  <c r="Q7" i="8"/>
  <c r="T7" i="8" s="1"/>
  <c r="P7" i="8"/>
  <c r="S7" i="8" s="1" a="1"/>
  <c r="O7" i="8"/>
  <c r="R7" i="8" s="1"/>
  <c r="P6" i="8"/>
  <c r="S6" i="8" s="1" a="1"/>
  <c r="O6" i="8"/>
  <c r="R6" i="8" s="1"/>
  <c r="Q6" i="8"/>
  <c r="T6" i="8" s="1"/>
  <c r="P5" i="8"/>
  <c r="S5" i="8" s="1" a="1"/>
  <c r="O5" i="8"/>
  <c r="R5" i="8" s="1"/>
  <c r="Q5" i="8"/>
  <c r="T5" i="8" s="1"/>
  <c r="P4" i="8"/>
  <c r="S4" i="8" s="1" a="1"/>
  <c r="U4" i="8" s="1"/>
  <c r="J4" i="15" s="1"/>
  <c r="O4" i="8"/>
  <c r="R4" i="8" s="1"/>
  <c r="Q4" i="8"/>
  <c r="T4" i="8" s="1"/>
  <c r="O3" i="8"/>
  <c r="R3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6" i="15" a="1"/>
  <c r="I6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3" i="15"/>
  <c r="E3" i="15" s="1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P510" i="4" a="1"/>
  <c r="R510" i="4" a="1"/>
  <c r="S510" i="4" s="1" a="1"/>
  <c r="U510" i="4" s="1" a="1"/>
  <c r="P509" i="4" a="1"/>
  <c r="R509" i="4" a="1"/>
  <c r="S509" i="4" s="1" a="1"/>
  <c r="U509" i="4" s="1" a="1"/>
  <c r="P508" i="4" a="1"/>
  <c r="R508" i="4" a="1"/>
  <c r="S508" i="4" s="1" a="1"/>
  <c r="U508" i="4" s="1" a="1"/>
  <c r="P507" i="4" a="1"/>
  <c r="R507" i="4" a="1"/>
  <c r="S507" i="4" s="1" a="1"/>
  <c r="U507" i="4" s="1" a="1"/>
  <c r="P506" i="4" a="1"/>
  <c r="R506" i="4" a="1"/>
  <c r="S506" i="4" s="1" a="1"/>
  <c r="U506" i="4" s="1" a="1"/>
  <c r="P505" i="4" a="1"/>
  <c r="R505" i="4" a="1"/>
  <c r="S505" i="4" s="1" a="1"/>
  <c r="U505" i="4" s="1" a="1"/>
  <c r="P504" i="4" a="1"/>
  <c r="R504" i="4" a="1"/>
  <c r="S504" i="4" s="1" a="1"/>
  <c r="U504" i="4" s="1" a="1"/>
  <c r="P503" i="4" a="1"/>
  <c r="R503" i="4" a="1"/>
  <c r="S503" i="4" s="1" a="1"/>
  <c r="U503" i="4" s="1" a="1"/>
  <c r="P502" i="4" a="1"/>
  <c r="R502" i="4" a="1"/>
  <c r="S502" i="4" s="1" a="1"/>
  <c r="U502" i="4" s="1" a="1"/>
  <c r="P501" i="4" a="1"/>
  <c r="R501" i="4" a="1"/>
  <c r="S501" i="4" s="1" a="1"/>
  <c r="U501" i="4" s="1" a="1"/>
  <c r="P500" i="4" a="1"/>
  <c r="R500" i="4" a="1"/>
  <c r="S500" i="4" s="1" a="1"/>
  <c r="U500" i="4" s="1" a="1"/>
  <c r="P499" i="4" a="1"/>
  <c r="R499" i="4" a="1"/>
  <c r="S499" i="4" s="1" a="1"/>
  <c r="U499" i="4" s="1" a="1"/>
  <c r="P498" i="4" a="1"/>
  <c r="R498" i="4" a="1"/>
  <c r="S498" i="4" s="1" a="1"/>
  <c r="U498" i="4" s="1" a="1"/>
  <c r="P497" i="4" a="1"/>
  <c r="R497" i="4" a="1"/>
  <c r="S497" i="4" s="1" a="1"/>
  <c r="U497" i="4" s="1" a="1"/>
  <c r="P496" i="4" a="1"/>
  <c r="R496" i="4" a="1"/>
  <c r="S496" i="4" s="1" a="1"/>
  <c r="U496" i="4" s="1" a="1"/>
  <c r="P495" i="4" a="1"/>
  <c r="R495" i="4" a="1"/>
  <c r="S495" i="4" s="1" a="1"/>
  <c r="U495" i="4" s="1" a="1"/>
  <c r="P494" i="4" a="1"/>
  <c r="R494" i="4" a="1"/>
  <c r="S494" i="4" s="1" a="1"/>
  <c r="U494" i="4" s="1" a="1"/>
  <c r="P493" i="4" a="1"/>
  <c r="R493" i="4" a="1"/>
  <c r="S493" i="4" s="1" a="1"/>
  <c r="U493" i="4" s="1" a="1"/>
  <c r="P492" i="4" a="1"/>
  <c r="R492" i="4" a="1"/>
  <c r="S492" i="4" s="1" a="1"/>
  <c r="U492" i="4" s="1" a="1"/>
  <c r="P491" i="4" a="1"/>
  <c r="R491" i="4" a="1"/>
  <c r="S491" i="4" s="1" a="1"/>
  <c r="U491" i="4" s="1" a="1"/>
  <c r="P490" i="4" a="1"/>
  <c r="R490" i="4" a="1"/>
  <c r="S490" i="4" s="1" a="1"/>
  <c r="U490" i="4" s="1" a="1"/>
  <c r="P489" i="4" a="1"/>
  <c r="R489" i="4" a="1"/>
  <c r="S489" i="4" s="1" a="1"/>
  <c r="U489" i="4" s="1" a="1"/>
  <c r="P488" i="4" a="1"/>
  <c r="R488" i="4" a="1"/>
  <c r="S488" i="4" s="1" a="1"/>
  <c r="U488" i="4" s="1" a="1"/>
  <c r="P487" i="4" a="1"/>
  <c r="R487" i="4" a="1"/>
  <c r="S487" i="4" s="1" a="1"/>
  <c r="U487" i="4" s="1" a="1"/>
  <c r="P486" i="4" a="1"/>
  <c r="R486" i="4" a="1"/>
  <c r="S486" i="4" s="1" a="1"/>
  <c r="U486" i="4" s="1" a="1"/>
  <c r="P485" i="4" a="1"/>
  <c r="R485" i="4" a="1"/>
  <c r="S485" i="4" s="1" a="1"/>
  <c r="U485" i="4" s="1" a="1"/>
  <c r="P484" i="4" a="1"/>
  <c r="R484" i="4" a="1"/>
  <c r="S484" i="4" s="1" a="1"/>
  <c r="U484" i="4" s="1" a="1"/>
  <c r="P483" i="4" a="1"/>
  <c r="R483" i="4" a="1"/>
  <c r="S483" i="4" s="1" a="1"/>
  <c r="U483" i="4" s="1" a="1"/>
  <c r="P482" i="4" a="1"/>
  <c r="R482" i="4" a="1"/>
  <c r="S482" i="4" s="1" a="1"/>
  <c r="U482" i="4" s="1" a="1"/>
  <c r="P481" i="4" a="1"/>
  <c r="R481" i="4" a="1"/>
  <c r="S481" i="4" s="1" a="1"/>
  <c r="U481" i="4" s="1" a="1"/>
  <c r="P480" i="4" a="1"/>
  <c r="R480" i="4" a="1"/>
  <c r="S480" i="4" s="1" a="1"/>
  <c r="U480" i="4" s="1" a="1"/>
  <c r="P479" i="4" a="1"/>
  <c r="R479" i="4" a="1"/>
  <c r="S479" i="4" s="1" a="1"/>
  <c r="U479" i="4" s="1" a="1"/>
  <c r="P478" i="4" a="1"/>
  <c r="R478" i="4" a="1"/>
  <c r="S478" i="4" s="1" a="1"/>
  <c r="U478" i="4" s="1" a="1"/>
  <c r="P477" i="4" a="1"/>
  <c r="R477" i="4" a="1"/>
  <c r="S477" i="4" s="1" a="1"/>
  <c r="U477" i="4" s="1" a="1"/>
  <c r="P476" i="4" a="1"/>
  <c r="R476" i="4" a="1"/>
  <c r="S476" i="4" s="1" a="1"/>
  <c r="U476" i="4" s="1" a="1"/>
  <c r="P475" i="4" a="1"/>
  <c r="R475" i="4" a="1"/>
  <c r="S475" i="4" s="1" a="1"/>
  <c r="U475" i="4" s="1" a="1"/>
  <c r="P474" i="4" a="1"/>
  <c r="R474" i="4" a="1"/>
  <c r="S474" i="4" s="1" a="1"/>
  <c r="U474" i="4" s="1" a="1"/>
  <c r="P473" i="4" a="1"/>
  <c r="R473" i="4" a="1"/>
  <c r="S473" i="4" s="1" a="1"/>
  <c r="U473" i="4" s="1" a="1"/>
  <c r="P472" i="4" a="1"/>
  <c r="R472" i="4" a="1"/>
  <c r="S472" i="4" s="1" a="1"/>
  <c r="U472" i="4" s="1" a="1"/>
  <c r="P471" i="4" a="1"/>
  <c r="R471" i="4" a="1"/>
  <c r="S471" i="4" s="1" a="1"/>
  <c r="U471" i="4" s="1" a="1"/>
  <c r="P470" i="4" a="1"/>
  <c r="R470" i="4" a="1"/>
  <c r="S470" i="4" s="1" a="1"/>
  <c r="U470" i="4" s="1" a="1"/>
  <c r="P469" i="4" a="1"/>
  <c r="R469" i="4" a="1"/>
  <c r="S469" i="4" s="1" a="1"/>
  <c r="U469" i="4" s="1" a="1"/>
  <c r="P468" i="4" a="1"/>
  <c r="R468" i="4" a="1"/>
  <c r="S468" i="4" s="1" a="1"/>
  <c r="U468" i="4" s="1" a="1"/>
  <c r="P467" i="4" a="1"/>
  <c r="R467" i="4" a="1"/>
  <c r="S467" i="4" s="1" a="1"/>
  <c r="U467" i="4" s="1" a="1"/>
  <c r="P466" i="4" a="1"/>
  <c r="R466" i="4" a="1"/>
  <c r="S466" i="4" s="1" a="1"/>
  <c r="U466" i="4" s="1" a="1"/>
  <c r="P465" i="4" a="1"/>
  <c r="R465" i="4" a="1"/>
  <c r="S465" i="4" s="1" a="1"/>
  <c r="U465" i="4" s="1" a="1"/>
  <c r="P464" i="4" a="1"/>
  <c r="R464" i="4" a="1"/>
  <c r="S464" i="4" s="1" a="1"/>
  <c r="U464" i="4" s="1" a="1"/>
  <c r="P463" i="4" a="1"/>
  <c r="R463" i="4" a="1"/>
  <c r="S463" i="4" s="1" a="1"/>
  <c r="U463" i="4" s="1" a="1"/>
  <c r="P462" i="4" a="1"/>
  <c r="R462" i="4" a="1"/>
  <c r="S462" i="4" s="1" a="1"/>
  <c r="U462" i="4" s="1" a="1"/>
  <c r="P461" i="4" a="1"/>
  <c r="R461" i="4" a="1"/>
  <c r="S461" i="4" s="1" a="1"/>
  <c r="U461" i="4" s="1" a="1"/>
  <c r="P460" i="4" a="1"/>
  <c r="R460" i="4" a="1"/>
  <c r="S460" i="4" s="1" a="1"/>
  <c r="U460" i="4" s="1" a="1"/>
  <c r="P459" i="4" a="1"/>
  <c r="R459" i="4" a="1"/>
  <c r="S459" i="4" s="1" a="1"/>
  <c r="U459" i="4" s="1" a="1"/>
  <c r="P458" i="4" a="1"/>
  <c r="R458" i="4" a="1"/>
  <c r="S458" i="4" s="1" a="1"/>
  <c r="U458" i="4" s="1" a="1"/>
  <c r="P457" i="4" a="1"/>
  <c r="R457" i="4" a="1"/>
  <c r="S457" i="4" s="1" a="1"/>
  <c r="U457" i="4" s="1" a="1"/>
  <c r="P456" i="4" a="1"/>
  <c r="R456" i="4" a="1"/>
  <c r="S456" i="4" s="1" a="1"/>
  <c r="U456" i="4" s="1" a="1"/>
  <c r="P455" i="4" a="1"/>
  <c r="R455" i="4" a="1"/>
  <c r="S455" i="4" s="1" a="1"/>
  <c r="U455" i="4" s="1" a="1"/>
  <c r="P454" i="4" a="1"/>
  <c r="R454" i="4" a="1"/>
  <c r="S454" i="4" s="1" a="1"/>
  <c r="U454" i="4" s="1" a="1"/>
  <c r="P453" i="4" a="1"/>
  <c r="R453" i="4" a="1"/>
  <c r="S453" i="4" s="1" a="1"/>
  <c r="U453" i="4" s="1" a="1"/>
  <c r="P452" i="4" a="1"/>
  <c r="R452" i="4" a="1"/>
  <c r="S452" i="4" s="1" a="1"/>
  <c r="U452" i="4" s="1" a="1"/>
  <c r="P451" i="4" a="1"/>
  <c r="R451" i="4" a="1"/>
  <c r="S451" i="4" s="1" a="1"/>
  <c r="U451" i="4" s="1" a="1"/>
  <c r="P450" i="4" a="1"/>
  <c r="R450" i="4" a="1"/>
  <c r="S450" i="4" s="1" a="1"/>
  <c r="U450" i="4" s="1" a="1"/>
  <c r="P449" i="4" a="1"/>
  <c r="R449" i="4" a="1"/>
  <c r="S449" i="4" s="1" a="1"/>
  <c r="U449" i="4" s="1" a="1"/>
  <c r="P448" i="4" a="1"/>
  <c r="R448" i="4" a="1"/>
  <c r="S448" i="4" s="1" a="1"/>
  <c r="U448" i="4" s="1" a="1"/>
  <c r="P447" i="4" a="1"/>
  <c r="R447" i="4" a="1"/>
  <c r="S447" i="4" s="1" a="1"/>
  <c r="U447" i="4" s="1" a="1"/>
  <c r="P446" i="4" a="1"/>
  <c r="R446" i="4" a="1"/>
  <c r="S446" i="4" s="1" a="1"/>
  <c r="U446" i="4" s="1" a="1"/>
  <c r="P445" i="4" a="1"/>
  <c r="R445" i="4" a="1"/>
  <c r="S445" i="4" s="1" a="1"/>
  <c r="U445" i="4" s="1" a="1"/>
  <c r="P444" i="4" a="1"/>
  <c r="R444" i="4" a="1"/>
  <c r="S444" i="4" s="1" a="1"/>
  <c r="U444" i="4" s="1" a="1"/>
  <c r="P443" i="4" a="1"/>
  <c r="R443" i="4" a="1"/>
  <c r="S443" i="4" s="1" a="1"/>
  <c r="U443" i="4" s="1" a="1"/>
  <c r="P442" i="4" a="1"/>
  <c r="R442" i="4" a="1"/>
  <c r="S442" i="4" s="1" a="1"/>
  <c r="U442" i="4" s="1" a="1"/>
  <c r="P441" i="4" a="1"/>
  <c r="R441" i="4" a="1"/>
  <c r="S441" i="4" s="1" a="1"/>
  <c r="U441" i="4" s="1" a="1"/>
  <c r="P440" i="4" a="1"/>
  <c r="R440" i="4" a="1"/>
  <c r="S440" i="4" s="1" a="1"/>
  <c r="U440" i="4" s="1" a="1"/>
  <c r="P439" i="4" a="1"/>
  <c r="R439" i="4" a="1"/>
  <c r="S439" i="4" s="1" a="1"/>
  <c r="U439" i="4" s="1" a="1"/>
  <c r="P438" i="4" a="1"/>
  <c r="R438" i="4" a="1"/>
  <c r="S438" i="4" s="1" a="1"/>
  <c r="U438" i="4" s="1" a="1"/>
  <c r="P437" i="4" a="1"/>
  <c r="R437" i="4" a="1"/>
  <c r="S437" i="4" s="1" a="1"/>
  <c r="U437" i="4" s="1" a="1"/>
  <c r="P436" i="4" a="1"/>
  <c r="R436" i="4" a="1"/>
  <c r="S436" i="4" s="1" a="1"/>
  <c r="U436" i="4" s="1" a="1"/>
  <c r="P435" i="4" a="1"/>
  <c r="R435" i="4" a="1"/>
  <c r="S435" i="4" s="1" a="1"/>
  <c r="U435" i="4" s="1" a="1"/>
  <c r="P434" i="4" a="1"/>
  <c r="R434" i="4" a="1"/>
  <c r="S434" i="4" s="1" a="1"/>
  <c r="U434" i="4" s="1" a="1"/>
  <c r="P433" i="4" a="1"/>
  <c r="R433" i="4" a="1"/>
  <c r="S433" i="4" s="1" a="1"/>
  <c r="U433" i="4" s="1" a="1"/>
  <c r="P432" i="4" a="1"/>
  <c r="R432" i="4" a="1"/>
  <c r="S432" i="4" s="1" a="1"/>
  <c r="U432" i="4" s="1" a="1"/>
  <c r="P431" i="4" a="1"/>
  <c r="R431" i="4" a="1"/>
  <c r="S431" i="4" s="1" a="1"/>
  <c r="U431" i="4" s="1" a="1"/>
  <c r="P430" i="4" a="1"/>
  <c r="R430" i="4" a="1"/>
  <c r="S430" i="4" s="1" a="1"/>
  <c r="U430" i="4" s="1" a="1"/>
  <c r="P429" i="4" a="1"/>
  <c r="R429" i="4" a="1"/>
  <c r="S429" i="4" s="1" a="1"/>
  <c r="U429" i="4" s="1" a="1"/>
  <c r="P428" i="4" a="1"/>
  <c r="R428" i="4" a="1"/>
  <c r="S428" i="4" s="1" a="1"/>
  <c r="U428" i="4" s="1" a="1"/>
  <c r="P427" i="4" a="1"/>
  <c r="R427" i="4" a="1"/>
  <c r="S427" i="4" s="1" a="1"/>
  <c r="U427" i="4" s="1" a="1"/>
  <c r="P426" i="4" a="1"/>
  <c r="R426" i="4" a="1"/>
  <c r="S426" i="4" s="1" a="1"/>
  <c r="U426" i="4" s="1" a="1"/>
  <c r="P425" i="4" a="1"/>
  <c r="R425" i="4" a="1"/>
  <c r="S425" i="4" s="1" a="1"/>
  <c r="U425" i="4" s="1" a="1"/>
  <c r="P424" i="4" a="1"/>
  <c r="R424" i="4" a="1"/>
  <c r="S424" i="4" s="1" a="1"/>
  <c r="U424" i="4" s="1" a="1"/>
  <c r="P423" i="4" a="1"/>
  <c r="R423" i="4" a="1"/>
  <c r="S423" i="4" s="1" a="1"/>
  <c r="U423" i="4" s="1" a="1"/>
  <c r="P422" i="4" a="1"/>
  <c r="R422" i="4" a="1"/>
  <c r="S422" i="4" s="1" a="1"/>
  <c r="U422" i="4" s="1" a="1"/>
  <c r="P421" i="4" a="1"/>
  <c r="R421" i="4" a="1"/>
  <c r="S421" i="4" s="1" a="1"/>
  <c r="U421" i="4" s="1" a="1"/>
  <c r="P420" i="4" a="1"/>
  <c r="R420" i="4" a="1"/>
  <c r="S420" i="4" s="1" a="1"/>
  <c r="U420" i="4" s="1" a="1"/>
  <c r="P419" i="4" a="1"/>
  <c r="R419" i="4" a="1"/>
  <c r="S419" i="4" s="1" a="1"/>
  <c r="U419" i="4" s="1" a="1"/>
  <c r="P418" i="4" a="1"/>
  <c r="R418" i="4" a="1"/>
  <c r="S418" i="4" s="1" a="1"/>
  <c r="U418" i="4" s="1" a="1"/>
  <c r="P417" i="4" a="1"/>
  <c r="R417" i="4" a="1"/>
  <c r="S417" i="4" s="1" a="1"/>
  <c r="U417" i="4" s="1" a="1"/>
  <c r="P416" i="4" a="1"/>
  <c r="R416" i="4" a="1"/>
  <c r="S416" i="4" s="1" a="1"/>
  <c r="U416" i="4" s="1" a="1"/>
  <c r="P415" i="4" a="1"/>
  <c r="R415" i="4" a="1"/>
  <c r="S415" i="4" s="1" a="1"/>
  <c r="U415" i="4" s="1" a="1"/>
  <c r="P414" i="4" a="1"/>
  <c r="R414" i="4" a="1"/>
  <c r="S414" i="4" s="1" a="1"/>
  <c r="U414" i="4" s="1" a="1"/>
  <c r="P413" i="4" a="1"/>
  <c r="R413" i="4" a="1"/>
  <c r="S413" i="4" s="1" a="1"/>
  <c r="U413" i="4" s="1" a="1"/>
  <c r="P412" i="4" a="1"/>
  <c r="R412" i="4" a="1"/>
  <c r="S412" i="4" s="1" a="1"/>
  <c r="U412" i="4" s="1" a="1"/>
  <c r="P411" i="4" a="1"/>
  <c r="R411" i="4" a="1"/>
  <c r="S411" i="4" s="1" a="1"/>
  <c r="U411" i="4" s="1" a="1"/>
  <c r="P410" i="4" a="1"/>
  <c r="R410" i="4" a="1"/>
  <c r="S410" i="4" s="1" a="1"/>
  <c r="U410" i="4" s="1" a="1"/>
  <c r="P409" i="4" a="1"/>
  <c r="R409" i="4" a="1"/>
  <c r="S409" i="4" s="1" a="1"/>
  <c r="U409" i="4" s="1" a="1"/>
  <c r="P408" i="4" a="1"/>
  <c r="R408" i="4" a="1"/>
  <c r="S408" i="4" s="1" a="1"/>
  <c r="U408" i="4" s="1" a="1"/>
  <c r="P407" i="4" a="1"/>
  <c r="R407" i="4" a="1"/>
  <c r="S407" i="4" s="1" a="1"/>
  <c r="U407" i="4" s="1" a="1"/>
  <c r="P406" i="4" a="1"/>
  <c r="R406" i="4" a="1"/>
  <c r="S406" i="4" s="1" a="1"/>
  <c r="U406" i="4" s="1" a="1"/>
  <c r="P405" i="4" a="1"/>
  <c r="R405" i="4" a="1"/>
  <c r="S405" i="4" s="1" a="1"/>
  <c r="U405" i="4" s="1" a="1"/>
  <c r="P404" i="4" a="1"/>
  <c r="R404" i="4" a="1"/>
  <c r="S404" i="4" s="1" a="1"/>
  <c r="U404" i="4" s="1" a="1"/>
  <c r="P403" i="4" a="1"/>
  <c r="R403" i="4" a="1"/>
  <c r="S403" i="4" s="1" a="1"/>
  <c r="U403" i="4" s="1" a="1"/>
  <c r="P402" i="4" a="1"/>
  <c r="R402" i="4" a="1"/>
  <c r="S402" i="4" s="1" a="1"/>
  <c r="U402" i="4" s="1" a="1"/>
  <c r="P401" i="4" a="1"/>
  <c r="R401" i="4" a="1"/>
  <c r="S401" i="4" s="1" a="1"/>
  <c r="U401" i="4" s="1" a="1"/>
  <c r="P400" i="4" a="1"/>
  <c r="R400" i="4" a="1"/>
  <c r="S400" i="4" s="1" a="1"/>
  <c r="U400" i="4" s="1" a="1"/>
  <c r="P399" i="4" a="1"/>
  <c r="R399" i="4" a="1"/>
  <c r="S399" i="4" s="1" a="1"/>
  <c r="U399" i="4" s="1" a="1"/>
  <c r="P398" i="4" a="1"/>
  <c r="R398" i="4" a="1"/>
  <c r="S398" i="4" s="1" a="1"/>
  <c r="U398" i="4" s="1" a="1"/>
  <c r="P397" i="4" a="1"/>
  <c r="R397" i="4" a="1"/>
  <c r="S397" i="4" s="1" a="1"/>
  <c r="U397" i="4" s="1" a="1"/>
  <c r="P396" i="4" a="1"/>
  <c r="R396" i="4" a="1"/>
  <c r="S396" i="4" s="1" a="1"/>
  <c r="U396" i="4" s="1" a="1"/>
  <c r="P395" i="4" a="1"/>
  <c r="R395" i="4" a="1"/>
  <c r="S395" i="4" s="1" a="1"/>
  <c r="U395" i="4" s="1" a="1"/>
  <c r="P394" i="4" a="1"/>
  <c r="R394" i="4" a="1"/>
  <c r="S394" i="4" s="1" a="1"/>
  <c r="U394" i="4" s="1" a="1"/>
  <c r="P393" i="4" a="1"/>
  <c r="R393" i="4" a="1"/>
  <c r="S393" i="4" s="1" a="1"/>
  <c r="U393" i="4" s="1" a="1"/>
  <c r="P392" i="4" a="1"/>
  <c r="R392" i="4" a="1"/>
  <c r="S392" i="4" s="1" a="1"/>
  <c r="U392" i="4" s="1" a="1"/>
  <c r="P391" i="4" a="1"/>
  <c r="R391" i="4" a="1"/>
  <c r="S391" i="4" s="1" a="1"/>
  <c r="U391" i="4" s="1" a="1"/>
  <c r="P390" i="4" a="1"/>
  <c r="R390" i="4" a="1"/>
  <c r="S390" i="4" s="1" a="1"/>
  <c r="U390" i="4" s="1" a="1"/>
  <c r="P389" i="4" a="1"/>
  <c r="R389" i="4" a="1"/>
  <c r="S389" i="4" s="1" a="1"/>
  <c r="U389" i="4" s="1" a="1"/>
  <c r="P388" i="4" a="1"/>
  <c r="R388" i="4" a="1"/>
  <c r="S388" i="4" s="1" a="1"/>
  <c r="U388" i="4" s="1" a="1"/>
  <c r="P387" i="4" a="1"/>
  <c r="R387" i="4" a="1"/>
  <c r="S387" i="4" s="1" a="1"/>
  <c r="U387" i="4" s="1" a="1"/>
  <c r="P386" i="4" a="1"/>
  <c r="R386" i="4" a="1"/>
  <c r="S386" i="4" s="1" a="1"/>
  <c r="U386" i="4" s="1" a="1"/>
  <c r="P385" i="4" a="1"/>
  <c r="R385" i="4" a="1"/>
  <c r="S385" i="4" s="1" a="1"/>
  <c r="U385" i="4" s="1" a="1"/>
  <c r="P384" i="4" a="1"/>
  <c r="R384" i="4" a="1"/>
  <c r="S384" i="4" s="1" a="1"/>
  <c r="U384" i="4" s="1" a="1"/>
  <c r="P383" i="4" a="1"/>
  <c r="R383" i="4" a="1"/>
  <c r="S383" i="4" s="1" a="1"/>
  <c r="U383" i="4" s="1" a="1"/>
  <c r="P382" i="4" a="1"/>
  <c r="R382" i="4" a="1"/>
  <c r="S382" i="4" s="1" a="1"/>
  <c r="U382" i="4" s="1" a="1"/>
  <c r="P381" i="4" a="1"/>
  <c r="R381" i="4" a="1"/>
  <c r="S381" i="4" s="1" a="1"/>
  <c r="U381" i="4" s="1" a="1"/>
  <c r="P380" i="4" a="1"/>
  <c r="R380" i="4" a="1"/>
  <c r="S380" i="4" s="1" a="1"/>
  <c r="U380" i="4" s="1" a="1"/>
  <c r="P379" i="4" a="1"/>
  <c r="R379" i="4" a="1"/>
  <c r="S379" i="4" s="1" a="1"/>
  <c r="U379" i="4" s="1" a="1"/>
  <c r="P378" i="4" a="1"/>
  <c r="R378" i="4" a="1"/>
  <c r="S378" i="4" s="1" a="1"/>
  <c r="U378" i="4" s="1" a="1"/>
  <c r="P377" i="4" a="1"/>
  <c r="R377" i="4" a="1"/>
  <c r="S377" i="4" s="1" a="1"/>
  <c r="U377" i="4" s="1" a="1"/>
  <c r="P376" i="4" a="1"/>
  <c r="R376" i="4" a="1"/>
  <c r="S376" i="4" s="1" a="1"/>
  <c r="U376" i="4" s="1" a="1"/>
  <c r="P375" i="4" a="1"/>
  <c r="R375" i="4" a="1"/>
  <c r="S375" i="4" s="1" a="1"/>
  <c r="U375" i="4" s="1" a="1"/>
  <c r="P374" i="4" a="1"/>
  <c r="R374" i="4" a="1"/>
  <c r="S374" i="4" s="1" a="1"/>
  <c r="U374" i="4" s="1" a="1"/>
  <c r="P373" i="4" a="1"/>
  <c r="R373" i="4" a="1"/>
  <c r="S373" i="4" s="1" a="1"/>
  <c r="U373" i="4" s="1" a="1"/>
  <c r="P372" i="4" a="1"/>
  <c r="R372" i="4" a="1"/>
  <c r="S372" i="4" s="1" a="1"/>
  <c r="U372" i="4" s="1" a="1"/>
  <c r="P371" i="4" a="1"/>
  <c r="R371" i="4" a="1"/>
  <c r="S371" i="4" s="1" a="1"/>
  <c r="U371" i="4" s="1" a="1"/>
  <c r="P370" i="4" a="1"/>
  <c r="R370" i="4" a="1"/>
  <c r="S370" i="4" s="1" a="1"/>
  <c r="U370" i="4" s="1" a="1"/>
  <c r="P369" i="4" a="1"/>
  <c r="R369" i="4" a="1"/>
  <c r="S369" i="4" s="1" a="1"/>
  <c r="U369" i="4" s="1" a="1"/>
  <c r="P368" i="4" a="1"/>
  <c r="R368" i="4" a="1"/>
  <c r="S368" i="4" s="1" a="1"/>
  <c r="U368" i="4" s="1" a="1"/>
  <c r="P367" i="4" a="1"/>
  <c r="R367" i="4" a="1"/>
  <c r="S367" i="4" s="1" a="1"/>
  <c r="U367" i="4" s="1" a="1"/>
  <c r="P366" i="4" a="1"/>
  <c r="R366" i="4" a="1"/>
  <c r="S366" i="4" s="1" a="1"/>
  <c r="U366" i="4" s="1" a="1"/>
  <c r="P365" i="4" a="1"/>
  <c r="R365" i="4" a="1"/>
  <c r="S365" i="4" s="1" a="1"/>
  <c r="U365" i="4" s="1" a="1"/>
  <c r="P364" i="4" a="1"/>
  <c r="R364" i="4" a="1"/>
  <c r="S364" i="4" s="1" a="1"/>
  <c r="U364" i="4" s="1" a="1"/>
  <c r="P363" i="4" a="1"/>
  <c r="R363" i="4" a="1"/>
  <c r="S363" i="4" s="1" a="1"/>
  <c r="U363" i="4" s="1" a="1"/>
  <c r="P362" i="4" a="1"/>
  <c r="R362" i="4" a="1"/>
  <c r="S362" i="4" s="1" a="1"/>
  <c r="U362" i="4" s="1" a="1"/>
  <c r="P361" i="4" a="1"/>
  <c r="R361" i="4" a="1"/>
  <c r="S361" i="4" s="1" a="1"/>
  <c r="U361" i="4" s="1" a="1"/>
  <c r="P360" i="4" a="1"/>
  <c r="R360" i="4" a="1"/>
  <c r="S360" i="4" s="1" a="1"/>
  <c r="U360" i="4" s="1" a="1"/>
  <c r="P359" i="4" a="1"/>
  <c r="R359" i="4" a="1"/>
  <c r="S359" i="4" s="1" a="1"/>
  <c r="U359" i="4" s="1" a="1"/>
  <c r="P358" i="4" a="1"/>
  <c r="R358" i="4" a="1"/>
  <c r="S358" i="4" s="1" a="1"/>
  <c r="U358" i="4" s="1" a="1"/>
  <c r="P357" i="4" a="1"/>
  <c r="R357" i="4" a="1"/>
  <c r="S357" i="4" s="1" a="1"/>
  <c r="U357" i="4" s="1" a="1"/>
  <c r="P356" i="4" a="1"/>
  <c r="R356" i="4" a="1"/>
  <c r="S356" i="4" s="1" a="1"/>
  <c r="U356" i="4" s="1" a="1"/>
  <c r="P355" i="4" a="1"/>
  <c r="R355" i="4" a="1"/>
  <c r="S355" i="4" s="1" a="1"/>
  <c r="U355" i="4" s="1" a="1"/>
  <c r="P354" i="4" a="1"/>
  <c r="R354" i="4" a="1"/>
  <c r="S354" i="4" s="1" a="1"/>
  <c r="U354" i="4" s="1" a="1"/>
  <c r="P353" i="4" a="1"/>
  <c r="R353" i="4" a="1"/>
  <c r="S353" i="4" s="1" a="1"/>
  <c r="U353" i="4" s="1" a="1"/>
  <c r="P352" i="4" a="1"/>
  <c r="R352" i="4" a="1"/>
  <c r="S352" i="4" s="1" a="1"/>
  <c r="U352" i="4" s="1" a="1"/>
  <c r="P351" i="4" a="1"/>
  <c r="R351" i="4" a="1"/>
  <c r="S351" i="4" s="1" a="1"/>
  <c r="U351" i="4" s="1" a="1"/>
  <c r="P350" i="4" a="1"/>
  <c r="R350" i="4" a="1"/>
  <c r="S350" i="4" s="1" a="1"/>
  <c r="U350" i="4" s="1" a="1"/>
  <c r="P349" i="4" a="1"/>
  <c r="R349" i="4" a="1"/>
  <c r="S349" i="4" s="1" a="1"/>
  <c r="U349" i="4" s="1" a="1"/>
  <c r="P348" i="4" a="1"/>
  <c r="R348" i="4" a="1"/>
  <c r="S348" i="4" s="1" a="1"/>
  <c r="U348" i="4" s="1" a="1"/>
  <c r="P347" i="4" a="1"/>
  <c r="R347" i="4" a="1"/>
  <c r="S347" i="4" s="1" a="1"/>
  <c r="U347" i="4" s="1" a="1"/>
  <c r="P346" i="4" a="1"/>
  <c r="R346" i="4" a="1"/>
  <c r="S346" i="4" s="1" a="1"/>
  <c r="U346" i="4" s="1" a="1"/>
  <c r="P345" i="4" a="1"/>
  <c r="R345" i="4" a="1"/>
  <c r="S345" i="4" s="1" a="1"/>
  <c r="U345" i="4" s="1" a="1"/>
  <c r="P344" i="4" a="1"/>
  <c r="R344" i="4" a="1"/>
  <c r="S344" i="4" s="1" a="1"/>
  <c r="U344" i="4" s="1" a="1"/>
  <c r="P343" i="4" a="1"/>
  <c r="R343" i="4" a="1"/>
  <c r="S343" i="4" s="1" a="1"/>
  <c r="U343" i="4" s="1" a="1"/>
  <c r="P342" i="4" a="1"/>
  <c r="R342" i="4" a="1"/>
  <c r="S342" i="4" s="1" a="1"/>
  <c r="U342" i="4" s="1" a="1"/>
  <c r="P341" i="4" a="1"/>
  <c r="R341" i="4" a="1"/>
  <c r="S341" i="4" s="1" a="1"/>
  <c r="U341" i="4" s="1" a="1"/>
  <c r="P340" i="4" a="1"/>
  <c r="R340" i="4" a="1"/>
  <c r="S340" i="4" s="1" a="1"/>
  <c r="U340" i="4" s="1" a="1"/>
  <c r="P339" i="4" a="1"/>
  <c r="R339" i="4" a="1"/>
  <c r="S339" i="4" s="1" a="1"/>
  <c r="U339" i="4" s="1" a="1"/>
  <c r="P338" i="4" a="1"/>
  <c r="R338" i="4" a="1"/>
  <c r="S338" i="4" s="1" a="1"/>
  <c r="U338" i="4" s="1" a="1"/>
  <c r="P337" i="4" a="1"/>
  <c r="R337" i="4" a="1"/>
  <c r="S337" i="4" s="1" a="1"/>
  <c r="U337" i="4" s="1" a="1"/>
  <c r="P336" i="4" a="1"/>
  <c r="R336" i="4" a="1"/>
  <c r="S336" i="4" s="1" a="1"/>
  <c r="U336" i="4" s="1" a="1"/>
  <c r="P335" i="4" a="1"/>
  <c r="R335" i="4" a="1"/>
  <c r="S335" i="4" s="1" a="1"/>
  <c r="U335" i="4" s="1" a="1"/>
  <c r="P334" i="4" a="1"/>
  <c r="R334" i="4" a="1"/>
  <c r="S334" i="4" s="1" a="1"/>
  <c r="U334" i="4" s="1" a="1"/>
  <c r="P333" i="4" a="1"/>
  <c r="R333" i="4" a="1"/>
  <c r="S333" i="4" s="1" a="1"/>
  <c r="U333" i="4" s="1" a="1"/>
  <c r="P332" i="4" a="1"/>
  <c r="R332" i="4" a="1"/>
  <c r="S332" i="4" s="1" a="1"/>
  <c r="U332" i="4" s="1" a="1"/>
  <c r="P331" i="4" a="1"/>
  <c r="R331" i="4" a="1"/>
  <c r="S331" i="4" s="1" a="1"/>
  <c r="U331" i="4" s="1" a="1"/>
  <c r="P330" i="4" a="1"/>
  <c r="R330" i="4" a="1"/>
  <c r="S330" i="4" s="1" a="1"/>
  <c r="U330" i="4" s="1" a="1"/>
  <c r="P329" i="4" a="1"/>
  <c r="R329" i="4" a="1"/>
  <c r="S329" i="4" s="1" a="1"/>
  <c r="U329" i="4" s="1" a="1"/>
  <c r="P328" i="4" a="1"/>
  <c r="R328" i="4" a="1"/>
  <c r="S328" i="4" s="1" a="1"/>
  <c r="U328" i="4" s="1" a="1"/>
  <c r="P327" i="4" a="1"/>
  <c r="R327" i="4" a="1"/>
  <c r="S327" i="4" s="1" a="1"/>
  <c r="U327" i="4" s="1" a="1"/>
  <c r="P326" i="4" a="1"/>
  <c r="R326" i="4" a="1"/>
  <c r="S326" i="4" s="1" a="1"/>
  <c r="U326" i="4" s="1" a="1"/>
  <c r="P325" i="4" a="1"/>
  <c r="R325" i="4" a="1"/>
  <c r="S325" i="4" s="1" a="1"/>
  <c r="U325" i="4" s="1" a="1"/>
  <c r="P324" i="4" a="1"/>
  <c r="R324" i="4" a="1"/>
  <c r="S324" i="4" s="1" a="1"/>
  <c r="U324" i="4" s="1" a="1"/>
  <c r="P323" i="4" a="1"/>
  <c r="R323" i="4" a="1"/>
  <c r="S323" i="4" s="1" a="1"/>
  <c r="U323" i="4" s="1" a="1"/>
  <c r="P322" i="4" a="1"/>
  <c r="R322" i="4" a="1"/>
  <c r="S322" i="4" s="1" a="1"/>
  <c r="U322" i="4" s="1" a="1"/>
  <c r="P321" i="4" a="1"/>
  <c r="R321" i="4" a="1"/>
  <c r="S321" i="4" s="1" a="1"/>
  <c r="U321" i="4" s="1" a="1"/>
  <c r="P320" i="4" a="1"/>
  <c r="R320" i="4" a="1"/>
  <c r="S320" i="4" s="1" a="1"/>
  <c r="U320" i="4" s="1" a="1"/>
  <c r="P319" i="4" a="1"/>
  <c r="R319" i="4" a="1"/>
  <c r="S319" i="4" s="1" a="1"/>
  <c r="U319" i="4" s="1" a="1"/>
  <c r="P318" i="4" a="1"/>
  <c r="R318" i="4" a="1"/>
  <c r="S318" i="4" s="1" a="1"/>
  <c r="U318" i="4" s="1" a="1"/>
  <c r="P317" i="4" a="1"/>
  <c r="R317" i="4" a="1"/>
  <c r="S317" i="4" s="1" a="1"/>
  <c r="U317" i="4" s="1" a="1"/>
  <c r="P316" i="4" a="1"/>
  <c r="R316" i="4" a="1"/>
  <c r="S316" i="4" s="1" a="1"/>
  <c r="U316" i="4" s="1" a="1"/>
  <c r="P315" i="4" a="1"/>
  <c r="R315" i="4" a="1"/>
  <c r="S315" i="4" s="1" a="1"/>
  <c r="U315" i="4" s="1" a="1"/>
  <c r="P314" i="4" a="1"/>
  <c r="R314" i="4" a="1"/>
  <c r="S314" i="4" s="1" a="1"/>
  <c r="U314" i="4" s="1" a="1"/>
  <c r="P313" i="4" a="1"/>
  <c r="R313" i="4" a="1"/>
  <c r="S313" i="4" s="1" a="1"/>
  <c r="U313" i="4" s="1" a="1"/>
  <c r="P312" i="4" a="1"/>
  <c r="R312" i="4" a="1"/>
  <c r="S312" i="4" s="1" a="1"/>
  <c r="U312" i="4" s="1" a="1"/>
  <c r="P311" i="4" a="1"/>
  <c r="R311" i="4" a="1"/>
  <c r="S311" i="4" s="1" a="1"/>
  <c r="U311" i="4" s="1" a="1"/>
  <c r="P310" i="4" a="1"/>
  <c r="R310" i="4" a="1"/>
  <c r="S310" i="4" s="1" a="1"/>
  <c r="U310" i="4" s="1" a="1"/>
  <c r="P309" i="4" a="1"/>
  <c r="R309" i="4" a="1"/>
  <c r="S309" i="4" s="1" a="1"/>
  <c r="U309" i="4" s="1" a="1"/>
  <c r="P308" i="4" a="1"/>
  <c r="R308" i="4" a="1"/>
  <c r="S308" i="4" s="1" a="1"/>
  <c r="U308" i="4" s="1" a="1"/>
  <c r="P307" i="4" a="1"/>
  <c r="R307" i="4" a="1"/>
  <c r="S307" i="4" s="1" a="1"/>
  <c r="U307" i="4" s="1" a="1"/>
  <c r="P306" i="4" a="1"/>
  <c r="R306" i="4" a="1"/>
  <c r="S306" i="4" s="1" a="1"/>
  <c r="U306" i="4" s="1" a="1"/>
  <c r="P305" i="4" a="1"/>
  <c r="R305" i="4" a="1"/>
  <c r="S305" i="4" s="1" a="1"/>
  <c r="U305" i="4" s="1" a="1"/>
  <c r="P304" i="4" a="1"/>
  <c r="R304" i="4" a="1"/>
  <c r="S304" i="4" s="1" a="1"/>
  <c r="U304" i="4" s="1" a="1"/>
  <c r="P303" i="4" a="1"/>
  <c r="R303" i="4" a="1"/>
  <c r="S303" i="4" s="1" a="1"/>
  <c r="U303" i="4" s="1" a="1"/>
  <c r="P302" i="4" a="1"/>
  <c r="R302" i="4" a="1"/>
  <c r="S302" i="4" s="1" a="1"/>
  <c r="U302" i="4" s="1" a="1"/>
  <c r="P301" i="4" a="1"/>
  <c r="R301" i="4" a="1"/>
  <c r="S301" i="4" s="1" a="1"/>
  <c r="U301" i="4" s="1" a="1"/>
  <c r="P300" i="4" a="1"/>
  <c r="R300" i="4" a="1"/>
  <c r="S300" i="4" s="1" a="1"/>
  <c r="U300" i="4" s="1" a="1"/>
  <c r="P299" i="4" a="1"/>
  <c r="R299" i="4" a="1"/>
  <c r="S299" i="4" s="1" a="1"/>
  <c r="U299" i="4" s="1" a="1"/>
  <c r="R298" i="4" a="1"/>
  <c r="S298" i="4" s="1" a="1"/>
  <c r="U298" i="4" s="1" a="1"/>
  <c r="P298" i="4" a="1"/>
  <c r="R297" i="4" a="1"/>
  <c r="S297" i="4" s="1" a="1"/>
  <c r="U297" i="4" s="1" a="1"/>
  <c r="P297" i="4" a="1"/>
  <c r="R296" i="4" a="1"/>
  <c r="S296" i="4" s="1" a="1"/>
  <c r="U296" i="4" s="1" a="1"/>
  <c r="P296" i="4" a="1"/>
  <c r="R295" i="4" a="1"/>
  <c r="S295" i="4" s="1" a="1"/>
  <c r="U295" i="4" s="1" a="1"/>
  <c r="P295" i="4" a="1"/>
  <c r="R294" i="4" a="1"/>
  <c r="S294" i="4" s="1" a="1"/>
  <c r="U294" i="4" s="1" a="1"/>
  <c r="P294" i="4" a="1"/>
  <c r="R293" i="4" a="1"/>
  <c r="S293" i="4" s="1" a="1"/>
  <c r="U293" i="4" s="1" a="1"/>
  <c r="P293" i="4" a="1"/>
  <c r="R292" i="4" a="1"/>
  <c r="S292" i="4" s="1" a="1"/>
  <c r="U292" i="4" s="1" a="1"/>
  <c r="P292" i="4" a="1"/>
  <c r="R291" i="4" a="1"/>
  <c r="S291" i="4" s="1" a="1"/>
  <c r="U291" i="4" s="1" a="1"/>
  <c r="P291" i="4" a="1"/>
  <c r="R290" i="4" a="1"/>
  <c r="S290" i="4" s="1" a="1"/>
  <c r="U290" i="4" s="1" a="1"/>
  <c r="P290" i="4" a="1"/>
  <c r="R289" i="4" a="1"/>
  <c r="S289" i="4" s="1" a="1"/>
  <c r="U289" i="4" s="1" a="1"/>
  <c r="P289" i="4" a="1"/>
  <c r="R288" i="4" a="1"/>
  <c r="S288" i="4" s="1" a="1"/>
  <c r="U288" i="4" s="1" a="1"/>
  <c r="P288" i="4" a="1"/>
  <c r="R287" i="4" a="1"/>
  <c r="S287" i="4" s="1" a="1"/>
  <c r="U287" i="4" s="1" a="1"/>
  <c r="P287" i="4" a="1"/>
  <c r="R286" i="4" a="1"/>
  <c r="S286" i="4" s="1" a="1"/>
  <c r="U286" i="4" s="1" a="1"/>
  <c r="P286" i="4" a="1"/>
  <c r="P285" i="4" a="1"/>
  <c r="R285" i="4" a="1"/>
  <c r="S285" i="4" s="1" a="1"/>
  <c r="U285" i="4" s="1" a="1"/>
  <c r="P284" i="4" a="1"/>
  <c r="R284" i="4" a="1"/>
  <c r="S284" i="4" s="1" a="1"/>
  <c r="U284" i="4" s="1" a="1"/>
  <c r="P283" i="4" a="1"/>
  <c r="R283" i="4" a="1"/>
  <c r="S283" i="4" s="1" a="1"/>
  <c r="U283" i="4" s="1" a="1"/>
  <c r="P282" i="4" a="1"/>
  <c r="R282" i="4" a="1"/>
  <c r="S282" i="4" s="1" a="1"/>
  <c r="U282" i="4" s="1" a="1"/>
  <c r="P281" i="4" a="1"/>
  <c r="R281" i="4" a="1"/>
  <c r="S281" i="4" s="1" a="1"/>
  <c r="U281" i="4" s="1" a="1"/>
  <c r="R280" i="4" a="1"/>
  <c r="S280" i="4" s="1" a="1"/>
  <c r="U280" i="4" s="1" a="1"/>
  <c r="P280" i="4" a="1"/>
  <c r="R279" i="4" a="1"/>
  <c r="S279" i="4" s="1" a="1"/>
  <c r="U279" i="4" s="1" a="1"/>
  <c r="P279" i="4" a="1"/>
  <c r="R278" i="4" a="1"/>
  <c r="S278" i="4" s="1" a="1"/>
  <c r="U278" i="4" s="1" a="1"/>
  <c r="P278" i="4" a="1"/>
  <c r="P277" i="4" a="1"/>
  <c r="R277" i="4" a="1"/>
  <c r="S277" i="4" s="1" a="1"/>
  <c r="U277" i="4" s="1" a="1"/>
  <c r="P276" i="4" a="1"/>
  <c r="R276" i="4" a="1"/>
  <c r="S276" i="4" s="1" a="1"/>
  <c r="U276" i="4" s="1" a="1"/>
  <c r="P275" i="4" a="1"/>
  <c r="R275" i="4" a="1"/>
  <c r="S275" i="4" s="1" a="1"/>
  <c r="U275" i="4" s="1" a="1"/>
  <c r="P274" i="4" a="1"/>
  <c r="R274" i="4" a="1"/>
  <c r="S274" i="4" s="1" a="1"/>
  <c r="U274" i="4" s="1" a="1"/>
  <c r="P273" i="4" a="1"/>
  <c r="R273" i="4" a="1"/>
  <c r="S273" i="4" s="1" a="1"/>
  <c r="U273" i="4" s="1" a="1"/>
  <c r="P272" i="4" a="1"/>
  <c r="R272" i="4" a="1"/>
  <c r="S272" i="4" s="1" a="1"/>
  <c r="U272" i="4" s="1" a="1"/>
  <c r="P271" i="4" a="1"/>
  <c r="R271" i="4" a="1"/>
  <c r="S271" i="4" s="1" a="1"/>
  <c r="U271" i="4" s="1" a="1"/>
  <c r="P270" i="4" a="1"/>
  <c r="R270" i="4" a="1"/>
  <c r="S270" i="4" s="1" a="1"/>
  <c r="U270" i="4" s="1" a="1"/>
  <c r="P269" i="4" a="1"/>
  <c r="R269" i="4" a="1"/>
  <c r="S269" i="4" s="1" a="1"/>
  <c r="U269" i="4" s="1" a="1"/>
  <c r="R268" i="4" a="1"/>
  <c r="S268" i="4" s="1" a="1"/>
  <c r="U268" i="4" s="1" a="1"/>
  <c r="P268" i="4" a="1"/>
  <c r="P267" i="4" a="1"/>
  <c r="R267" i="4" a="1"/>
  <c r="S267" i="4" s="1" a="1"/>
  <c r="U267" i="4" s="1" a="1"/>
  <c r="R266" i="4" a="1"/>
  <c r="S266" i="4" s="1" a="1"/>
  <c r="U266" i="4" s="1" a="1"/>
  <c r="P266" i="4" a="1"/>
  <c r="R265" i="4" a="1"/>
  <c r="S265" i="4" s="1" a="1"/>
  <c r="U265" i="4" s="1" a="1"/>
  <c r="P265" i="4" a="1"/>
  <c r="P264" i="4" a="1"/>
  <c r="R264" i="4" a="1"/>
  <c r="S264" i="4" s="1" a="1"/>
  <c r="U264" i="4" s="1" a="1"/>
  <c r="R263" i="4" a="1"/>
  <c r="S263" i="4" s="1" a="1"/>
  <c r="U263" i="4" s="1" a="1"/>
  <c r="P263" i="4" a="1"/>
  <c r="P262" i="4" a="1"/>
  <c r="R262" i="4" a="1"/>
  <c r="S262" i="4" s="1" a="1"/>
  <c r="U262" i="4" s="1" a="1"/>
  <c r="P261" i="4" a="1"/>
  <c r="R261" i="4" a="1"/>
  <c r="S261" i="4" s="1" a="1"/>
  <c r="U261" i="4" s="1" a="1"/>
  <c r="P260" i="4" a="1"/>
  <c r="R260" i="4" a="1"/>
  <c r="S260" i="4" s="1" a="1"/>
  <c r="U260" i="4" s="1" a="1"/>
  <c r="P259" i="4" a="1"/>
  <c r="R259" i="4" a="1"/>
  <c r="S259" i="4" s="1" a="1"/>
  <c r="U259" i="4" s="1" a="1"/>
  <c r="R258" i="4" a="1"/>
  <c r="S258" i="4" s="1" a="1"/>
  <c r="U258" i="4" s="1" a="1"/>
  <c r="P258" i="4" a="1"/>
  <c r="R257" i="4" a="1"/>
  <c r="S257" i="4" s="1" a="1"/>
  <c r="U257" i="4" s="1" a="1"/>
  <c r="P257" i="4" a="1"/>
  <c r="R256" i="4" a="1"/>
  <c r="S256" i="4" s="1" a="1"/>
  <c r="U256" i="4" s="1" a="1"/>
  <c r="P256" i="4" a="1"/>
  <c r="R255" i="4" a="1"/>
  <c r="S255" i="4" s="1" a="1"/>
  <c r="U255" i="4" s="1" a="1"/>
  <c r="P255" i="4" a="1"/>
  <c r="R254" i="4" a="1"/>
  <c r="S254" i="4" s="1" a="1"/>
  <c r="U254" i="4" s="1" a="1"/>
  <c r="P254" i="4" a="1"/>
  <c r="R253" i="4" a="1"/>
  <c r="S253" i="4" s="1" a="1"/>
  <c r="U253" i="4" s="1" a="1"/>
  <c r="P253" i="4" a="1"/>
  <c r="R252" i="4" a="1"/>
  <c r="S252" i="4" s="1" a="1"/>
  <c r="U252" i="4" s="1" a="1"/>
  <c r="P252" i="4" a="1"/>
  <c r="R251" i="4" a="1"/>
  <c r="S251" i="4" s="1" a="1"/>
  <c r="U251" i="4" s="1" a="1"/>
  <c r="P251" i="4" a="1"/>
  <c r="P250" i="4" a="1"/>
  <c r="R250" i="4" a="1"/>
  <c r="S250" i="4" s="1" a="1"/>
  <c r="U250" i="4" s="1" a="1"/>
  <c r="P249" i="4" a="1"/>
  <c r="R249" i="4" a="1"/>
  <c r="S249" i="4" s="1" a="1"/>
  <c r="U249" i="4" s="1" a="1"/>
  <c r="P248" i="4" a="1"/>
  <c r="R248" i="4" a="1"/>
  <c r="S248" i="4" s="1" a="1"/>
  <c r="U248" i="4" s="1" a="1"/>
  <c r="R247" i="4" a="1"/>
  <c r="S247" i="4" s="1" a="1"/>
  <c r="U247" i="4" s="1" a="1"/>
  <c r="P247" i="4" a="1"/>
  <c r="R246" i="4" a="1"/>
  <c r="S246" i="4" s="1" a="1"/>
  <c r="U246" i="4" s="1" a="1"/>
  <c r="P246" i="4" a="1"/>
  <c r="P245" i="4" a="1"/>
  <c r="R245" i="4" a="1"/>
  <c r="S245" i="4" s="1" a="1"/>
  <c r="U245" i="4" s="1" a="1"/>
  <c r="R244" i="4" a="1"/>
  <c r="S244" i="4" s="1" a="1"/>
  <c r="U244" i="4" s="1" a="1"/>
  <c r="P244" i="4" a="1"/>
  <c r="P243" i="4" a="1"/>
  <c r="R243" i="4" a="1"/>
  <c r="S243" i="4" s="1" a="1"/>
  <c r="U243" i="4" s="1" a="1"/>
  <c r="P242" i="4" a="1"/>
  <c r="R242" i="4" a="1"/>
  <c r="S242" i="4" s="1" a="1"/>
  <c r="U242" i="4" s="1" a="1"/>
  <c r="R241" i="4" a="1"/>
  <c r="S241" i="4" s="1" a="1"/>
  <c r="U241" i="4" s="1" a="1"/>
  <c r="P241" i="4" a="1"/>
  <c r="R240" i="4" a="1"/>
  <c r="S240" i="4" s="1" a="1"/>
  <c r="U240" i="4" s="1" a="1"/>
  <c r="P240" i="4" a="1"/>
  <c r="R239" i="4" a="1"/>
  <c r="S239" i="4" s="1" a="1"/>
  <c r="U239" i="4" s="1" a="1"/>
  <c r="P239" i="4" a="1"/>
  <c r="P238" i="4" a="1"/>
  <c r="R238" i="4" a="1"/>
  <c r="S238" i="4" s="1" a="1"/>
  <c r="U238" i="4" s="1" a="1"/>
  <c r="R237" i="4" a="1"/>
  <c r="S237" i="4" s="1" a="1"/>
  <c r="U237" i="4" s="1" a="1"/>
  <c r="P237" i="4" a="1"/>
  <c r="R236" i="4" a="1"/>
  <c r="S236" i="4" s="1" a="1"/>
  <c r="U236" i="4" s="1" a="1"/>
  <c r="P236" i="4" a="1"/>
  <c r="R235" i="4" a="1"/>
  <c r="S235" i="4" s="1" a="1"/>
  <c r="U235" i="4" s="1" a="1"/>
  <c r="P235" i="4" a="1"/>
  <c r="R234" i="4" a="1"/>
  <c r="S234" i="4" s="1" a="1"/>
  <c r="U234" i="4" s="1" a="1"/>
  <c r="P234" i="4" a="1"/>
  <c r="R233" i="4" a="1"/>
  <c r="S233" i="4" s="1" a="1"/>
  <c r="U233" i="4" s="1" a="1"/>
  <c r="P233" i="4" a="1"/>
  <c r="R232" i="4" a="1"/>
  <c r="S232" i="4" s="1" a="1"/>
  <c r="U232" i="4" s="1" a="1"/>
  <c r="P232" i="4" a="1"/>
  <c r="P231" i="4" a="1"/>
  <c r="R231" i="4" a="1"/>
  <c r="S231" i="4" s="1" a="1"/>
  <c r="U231" i="4" s="1" a="1"/>
  <c r="P230" i="4" a="1"/>
  <c r="Q230" i="4" s="1"/>
  <c r="R230" i="4" a="1"/>
  <c r="S230" i="4" s="1" a="1"/>
  <c r="U230" i="4" s="1" a="1"/>
  <c r="P229" i="4" a="1"/>
  <c r="Q229" i="4" s="1"/>
  <c r="R229" i="4" a="1"/>
  <c r="S229" i="4" s="1" a="1"/>
  <c r="U229" i="4" s="1" a="1"/>
  <c r="P228" i="4" a="1"/>
  <c r="Q228" i="4" s="1"/>
  <c r="R228" i="4" a="1"/>
  <c r="S228" i="4" s="1" a="1"/>
  <c r="U228" i="4" s="1" a="1"/>
  <c r="P227" i="4" a="1"/>
  <c r="Q227" i="4" s="1"/>
  <c r="R227" i="4" a="1"/>
  <c r="S227" i="4" s="1" a="1"/>
  <c r="U227" i="4" s="1" a="1"/>
  <c r="R226" i="4" a="1"/>
  <c r="S226" i="4" s="1" a="1"/>
  <c r="U226" i="4" s="1" a="1"/>
  <c r="P226" i="4" a="1"/>
  <c r="Q226" i="4" s="1"/>
  <c r="R225" i="4" a="1"/>
  <c r="S225" i="4" s="1" a="1"/>
  <c r="U225" i="4" s="1" a="1"/>
  <c r="P225" i="4" a="1"/>
  <c r="Q225" i="4" s="1"/>
  <c r="R224" i="4" a="1"/>
  <c r="S224" i="4" s="1" a="1"/>
  <c r="U224" i="4" s="1" a="1"/>
  <c r="P224" i="4" a="1"/>
  <c r="R223" i="4" a="1"/>
  <c r="S223" i="4" s="1" a="1"/>
  <c r="U223" i="4" s="1" a="1"/>
  <c r="P223" i="4" a="1"/>
  <c r="R222" i="4" a="1"/>
  <c r="S222" i="4" s="1" a="1"/>
  <c r="U222" i="4" s="1" a="1"/>
  <c r="P222" i="4" a="1"/>
  <c r="P221" i="4" a="1"/>
  <c r="R221" i="4" a="1"/>
  <c r="S221" i="4" s="1" a="1"/>
  <c r="U221" i="4" s="1" a="1"/>
  <c r="P220" i="4" a="1"/>
  <c r="R220" i="4" a="1"/>
  <c r="S220" i="4" s="1" a="1"/>
  <c r="U220" i="4" s="1" a="1"/>
  <c r="P219" i="4" a="1"/>
  <c r="R219" i="4" a="1"/>
  <c r="S219" i="4" s="1" a="1"/>
  <c r="U219" i="4" s="1" a="1"/>
  <c r="R218" i="4" a="1"/>
  <c r="S218" i="4" s="1" a="1"/>
  <c r="U218" i="4" s="1" a="1"/>
  <c r="P218" i="4" a="1"/>
  <c r="R217" i="4" a="1"/>
  <c r="S217" i="4" s="1" a="1"/>
  <c r="U217" i="4" s="1" a="1"/>
  <c r="P217" i="4" a="1"/>
  <c r="R216" i="4" a="1"/>
  <c r="S216" i="4" s="1" a="1"/>
  <c r="U216" i="4" s="1" a="1"/>
  <c r="P216" i="4" a="1"/>
  <c r="R215" i="4" a="1"/>
  <c r="S215" i="4" s="1" a="1"/>
  <c r="U215" i="4" s="1" a="1"/>
  <c r="P215" i="4" a="1"/>
  <c r="R214" i="4" a="1"/>
  <c r="S214" i="4" s="1" a="1"/>
  <c r="U214" i="4" s="1" a="1"/>
  <c r="P214" i="4" a="1"/>
  <c r="R213" i="4" a="1"/>
  <c r="S213" i="4" s="1" a="1"/>
  <c r="U213" i="4" s="1" a="1"/>
  <c r="P213" i="4" a="1"/>
  <c r="R212" i="4" a="1"/>
  <c r="S212" i="4" s="1" a="1"/>
  <c r="U212" i="4" s="1" a="1"/>
  <c r="P212" i="4" a="1"/>
  <c r="R211" i="4" a="1"/>
  <c r="S211" i="4" s="1" a="1"/>
  <c r="U211" i="4" s="1" a="1"/>
  <c r="P211" i="4" a="1"/>
  <c r="R210" i="4" a="1"/>
  <c r="S210" i="4" s="1" a="1"/>
  <c r="U210" i="4" s="1" a="1"/>
  <c r="P210" i="4" a="1"/>
  <c r="R209" i="4" a="1"/>
  <c r="S209" i="4" s="1" a="1"/>
  <c r="U209" i="4" s="1" a="1"/>
  <c r="P209" i="4" a="1"/>
  <c r="R208" i="4" a="1"/>
  <c r="S208" i="4" s="1" a="1"/>
  <c r="U208" i="4" s="1" a="1"/>
  <c r="P208" i="4" a="1"/>
  <c r="R207" i="4" a="1"/>
  <c r="S207" i="4" s="1" a="1"/>
  <c r="U207" i="4" s="1" a="1"/>
  <c r="P207" i="4" a="1"/>
  <c r="R206" i="4" a="1"/>
  <c r="S206" i="4" s="1" a="1"/>
  <c r="U206" i="4" s="1" a="1"/>
  <c r="P206" i="4" a="1"/>
  <c r="R205" i="4" a="1"/>
  <c r="S205" i="4" s="1" a="1"/>
  <c r="U205" i="4" s="1" a="1"/>
  <c r="P205" i="4" a="1"/>
  <c r="R204" i="4" a="1"/>
  <c r="S204" i="4" s="1" a="1"/>
  <c r="U204" i="4" s="1" a="1"/>
  <c r="P204" i="4" a="1"/>
  <c r="P203" i="4" a="1"/>
  <c r="R203" i="4" a="1"/>
  <c r="S203" i="4" s="1" a="1"/>
  <c r="U203" i="4" s="1" a="1"/>
  <c r="P202" i="4" a="1"/>
  <c r="R202" i="4" a="1"/>
  <c r="S202" i="4" s="1" a="1"/>
  <c r="U202" i="4" s="1" a="1"/>
  <c r="P201" i="4" a="1"/>
  <c r="R201" i="4" a="1"/>
  <c r="S201" i="4" s="1" a="1"/>
  <c r="U201" i="4" s="1" a="1"/>
  <c r="P200" i="4" a="1"/>
  <c r="R200" i="4" a="1"/>
  <c r="S200" i="4" s="1" a="1"/>
  <c r="U200" i="4" s="1" a="1"/>
  <c r="P199" i="4" a="1"/>
  <c r="R199" i="4" a="1"/>
  <c r="S199" i="4" s="1" a="1"/>
  <c r="U199" i="4" s="1" a="1"/>
  <c r="R198" i="4" a="1"/>
  <c r="S198" i="4" s="1" a="1"/>
  <c r="U198" i="4" s="1" a="1"/>
  <c r="P198" i="4" a="1"/>
  <c r="R197" i="4" a="1"/>
  <c r="S197" i="4" s="1" a="1"/>
  <c r="U197" i="4" s="1" a="1"/>
  <c r="P197" i="4" a="1"/>
  <c r="R196" i="4" a="1"/>
  <c r="S196" i="4" s="1" a="1"/>
  <c r="U196" i="4" s="1" a="1"/>
  <c r="P196" i="4" a="1"/>
  <c r="P195" i="4" a="1"/>
  <c r="R195" i="4" a="1"/>
  <c r="S195" i="4" s="1" a="1"/>
  <c r="U195" i="4" s="1" a="1"/>
  <c r="P194" i="4" a="1"/>
  <c r="R194" i="4" a="1"/>
  <c r="S194" i="4" s="1" a="1"/>
  <c r="U194" i="4" s="1" a="1"/>
  <c r="P193" i="4" a="1"/>
  <c r="R193" i="4" a="1"/>
  <c r="S193" i="4" s="1" a="1"/>
  <c r="U193" i="4" s="1" a="1"/>
  <c r="R192" i="4" a="1"/>
  <c r="S192" i="4" s="1" a="1"/>
  <c r="U192" i="4" s="1" a="1"/>
  <c r="P192" i="4" a="1"/>
  <c r="P191" i="4" a="1"/>
  <c r="R191" i="4" a="1"/>
  <c r="S191" i="4" s="1" a="1"/>
  <c r="U191" i="4" s="1" a="1"/>
  <c r="P190" i="4" a="1"/>
  <c r="R190" i="4" a="1"/>
  <c r="S190" i="4" s="1" a="1"/>
  <c r="U190" i="4" s="1" a="1"/>
  <c r="P189" i="4" a="1"/>
  <c r="R189" i="4" a="1"/>
  <c r="S189" i="4" s="1" a="1"/>
  <c r="U189" i="4" s="1" a="1"/>
  <c r="P188" i="4" a="1"/>
  <c r="R188" i="4" a="1"/>
  <c r="S188" i="4" s="1" a="1"/>
  <c r="U188" i="4" s="1" a="1"/>
  <c r="P187" i="4" a="1"/>
  <c r="R187" i="4" a="1"/>
  <c r="S187" i="4" s="1" a="1"/>
  <c r="U187" i="4" s="1" a="1"/>
  <c r="P186" i="4" a="1"/>
  <c r="R186" i="4" a="1"/>
  <c r="S186" i="4" s="1" a="1"/>
  <c r="U186" i="4" s="1" a="1"/>
  <c r="P185" i="4" a="1"/>
  <c r="R185" i="4" a="1"/>
  <c r="S185" i="4" s="1" a="1"/>
  <c r="U185" i="4" s="1" a="1"/>
  <c r="P184" i="4" a="1"/>
  <c r="R184" i="4" a="1"/>
  <c r="S184" i="4" s="1" a="1"/>
  <c r="U184" i="4" s="1" a="1"/>
  <c r="P183" i="4" a="1"/>
  <c r="R183" i="4" a="1"/>
  <c r="S183" i="4" s="1" a="1"/>
  <c r="U183" i="4" s="1" a="1"/>
  <c r="P182" i="4" a="1"/>
  <c r="R182" i="4" a="1"/>
  <c r="S182" i="4" s="1" a="1"/>
  <c r="U182" i="4" s="1" a="1"/>
  <c r="R181" i="4" a="1"/>
  <c r="S181" i="4" s="1" a="1"/>
  <c r="U181" i="4" s="1" a="1"/>
  <c r="P181" i="4" a="1"/>
  <c r="R180" i="4" a="1"/>
  <c r="S180" i="4" s="1" a="1"/>
  <c r="U180" i="4" s="1" a="1"/>
  <c r="P180" i="4" a="1"/>
  <c r="R179" i="4" a="1"/>
  <c r="S179" i="4" s="1" a="1"/>
  <c r="U179" i="4" s="1" a="1"/>
  <c r="P179" i="4" a="1"/>
  <c r="R178" i="4" a="1"/>
  <c r="S178" i="4" s="1" a="1"/>
  <c r="U178" i="4" s="1" a="1"/>
  <c r="P178" i="4" a="1"/>
  <c r="R177" i="4" a="1"/>
  <c r="S177" i="4" s="1" a="1"/>
  <c r="U177" i="4" s="1" a="1"/>
  <c r="P177" i="4" a="1"/>
  <c r="R176" i="4" a="1"/>
  <c r="S176" i="4" s="1" a="1"/>
  <c r="U176" i="4" s="1" a="1"/>
  <c r="P176" i="4" a="1"/>
  <c r="R175" i="4" a="1"/>
  <c r="S175" i="4" s="1" a="1"/>
  <c r="U175" i="4" s="1" a="1"/>
  <c r="P175" i="4" a="1"/>
  <c r="P174" i="4" a="1"/>
  <c r="R174" i="4" a="1"/>
  <c r="S174" i="4" s="1" a="1"/>
  <c r="U174" i="4" s="1" a="1"/>
  <c r="R173" i="4" a="1"/>
  <c r="S173" i="4" s="1" a="1"/>
  <c r="U173" i="4" s="1" a="1"/>
  <c r="P173" i="4" a="1"/>
  <c r="R172" i="4" a="1"/>
  <c r="S172" i="4" s="1" a="1"/>
  <c r="U172" i="4" s="1" a="1"/>
  <c r="P172" i="4" a="1"/>
  <c r="P171" i="4" a="1"/>
  <c r="R171" i="4" a="1"/>
  <c r="S171" i="4" s="1" a="1"/>
  <c r="U171" i="4" s="1" a="1"/>
  <c r="R170" i="4" a="1"/>
  <c r="S170" i="4" s="1" a="1"/>
  <c r="U170" i="4" s="1" a="1"/>
  <c r="P170" i="4" a="1"/>
  <c r="P169" i="4" a="1"/>
  <c r="R169" i="4" a="1"/>
  <c r="S169" i="4" s="1" a="1"/>
  <c r="U169" i="4" s="1" a="1"/>
  <c r="R168" i="4" a="1"/>
  <c r="S168" i="4" s="1" a="1"/>
  <c r="U168" i="4" s="1" a="1"/>
  <c r="P168" i="4" a="1"/>
  <c r="R167" i="4" a="1"/>
  <c r="S167" i="4" s="1" a="1"/>
  <c r="U167" i="4" s="1" a="1"/>
  <c r="P167" i="4" a="1"/>
  <c r="R166" i="4" a="1"/>
  <c r="S166" i="4" s="1" a="1"/>
  <c r="U166" i="4" s="1" a="1"/>
  <c r="P166" i="4" a="1"/>
  <c r="R165" i="4" a="1"/>
  <c r="S165" i="4" s="1" a="1"/>
  <c r="U165" i="4" s="1" a="1"/>
  <c r="P165" i="4" a="1"/>
  <c r="P164" i="4" a="1"/>
  <c r="R164" i="4" a="1"/>
  <c r="S164" i="4" s="1" a="1"/>
  <c r="U164" i="4" s="1" a="1"/>
  <c r="P163" i="4" a="1"/>
  <c r="R163" i="4" a="1"/>
  <c r="S163" i="4" s="1" a="1"/>
  <c r="U163" i="4" s="1" a="1"/>
  <c r="R162" i="4" a="1"/>
  <c r="S162" i="4" s="1" a="1"/>
  <c r="U162" i="4" s="1" a="1"/>
  <c r="P162" i="4" a="1"/>
  <c r="R161" i="4" a="1"/>
  <c r="S161" i="4" s="1" a="1"/>
  <c r="U161" i="4" s="1" a="1"/>
  <c r="P161" i="4" a="1"/>
  <c r="P160" i="4" a="1"/>
  <c r="R160" i="4" a="1"/>
  <c r="S160" i="4" s="1" a="1"/>
  <c r="U160" i="4" s="1" a="1"/>
  <c r="P159" i="4" a="1"/>
  <c r="R159" i="4" a="1"/>
  <c r="S159" i="4" s="1" a="1"/>
  <c r="U159" i="4" s="1" a="1"/>
  <c r="P158" i="4" a="1"/>
  <c r="R158" i="4" a="1"/>
  <c r="S158" i="4" s="1" a="1"/>
  <c r="U158" i="4" s="1" a="1"/>
  <c r="P157" i="4" a="1"/>
  <c r="R157" i="4" a="1"/>
  <c r="S157" i="4" s="1" a="1"/>
  <c r="U157" i="4" s="1" a="1"/>
  <c r="P156" i="4" a="1"/>
  <c r="R156" i="4" a="1"/>
  <c r="S156" i="4" s="1" a="1"/>
  <c r="U156" i="4" s="1" a="1"/>
  <c r="R155" i="4" a="1"/>
  <c r="S155" i="4" s="1" a="1"/>
  <c r="U155" i="4" s="1" a="1"/>
  <c r="P155" i="4" a="1"/>
  <c r="R154" i="4" a="1"/>
  <c r="S154" i="4" s="1" a="1"/>
  <c r="U154" i="4" s="1" a="1"/>
  <c r="P154" i="4" a="1"/>
  <c r="R153" i="4" a="1"/>
  <c r="S153" i="4" s="1" a="1"/>
  <c r="U153" i="4" s="1" a="1"/>
  <c r="P153" i="4" a="1"/>
  <c r="R152" i="4" a="1"/>
  <c r="S152" i="4" s="1" a="1"/>
  <c r="U152" i="4" s="1" a="1"/>
  <c r="P152" i="4" a="1"/>
  <c r="R151" i="4" a="1"/>
  <c r="S151" i="4" s="1" a="1"/>
  <c r="U151" i="4" s="1" a="1"/>
  <c r="P151" i="4" a="1"/>
  <c r="R150" i="4" a="1"/>
  <c r="S150" i="4" s="1" a="1"/>
  <c r="U150" i="4" s="1" a="1"/>
  <c r="P150" i="4" a="1"/>
  <c r="R149" i="4" a="1"/>
  <c r="S149" i="4" s="1" a="1"/>
  <c r="U149" i="4" s="1" a="1"/>
  <c r="P149" i="4" a="1"/>
  <c r="P148" i="4" a="1"/>
  <c r="R148" i="4" a="1"/>
  <c r="S148" i="4" s="1" a="1"/>
  <c r="U148" i="4" s="1" a="1"/>
  <c r="P147" i="4" a="1"/>
  <c r="R147" i="4" a="1"/>
  <c r="S147" i="4" s="1" a="1"/>
  <c r="U147" i="4" s="1" a="1"/>
  <c r="P146" i="4" a="1"/>
  <c r="R146" i="4" a="1"/>
  <c r="S146" i="4" s="1" a="1"/>
  <c r="U146" i="4" s="1" a="1"/>
  <c r="P145" i="4" a="1"/>
  <c r="R145" i="4" a="1"/>
  <c r="S145" i="4" s="1" a="1"/>
  <c r="U145" i="4" s="1" a="1"/>
  <c r="P144" i="4" a="1"/>
  <c r="R144" i="4" a="1"/>
  <c r="S144" i="4" s="1" a="1"/>
  <c r="U144" i="4" s="1" a="1"/>
  <c r="P143" i="4" a="1"/>
  <c r="R143" i="4" a="1"/>
  <c r="S143" i="4" s="1" a="1"/>
  <c r="U143" i="4" s="1" a="1"/>
  <c r="P142" i="4" a="1"/>
  <c r="R142" i="4" a="1"/>
  <c r="S142" i="4" s="1" a="1"/>
  <c r="U142" i="4" s="1" a="1"/>
  <c r="R141" i="4" a="1"/>
  <c r="S141" i="4" s="1" a="1"/>
  <c r="U141" i="4" s="1" a="1"/>
  <c r="P141" i="4" a="1"/>
  <c r="R140" i="4" a="1"/>
  <c r="S140" i="4" s="1" a="1"/>
  <c r="U140" i="4" s="1" a="1"/>
  <c r="P140" i="4" a="1"/>
  <c r="R139" i="4" a="1"/>
  <c r="S139" i="4" s="1" a="1"/>
  <c r="U139" i="4" s="1" a="1"/>
  <c r="P139" i="4" a="1"/>
  <c r="R138" i="4" a="1"/>
  <c r="S138" i="4" s="1" a="1"/>
  <c r="U138" i="4" s="1" a="1"/>
  <c r="P138" i="4" a="1"/>
  <c r="R137" i="4" a="1"/>
  <c r="S137" i="4" s="1" a="1"/>
  <c r="U137" i="4" s="1" a="1"/>
  <c r="P137" i="4" a="1"/>
  <c r="R136" i="4" a="1"/>
  <c r="S136" i="4" s="1" a="1"/>
  <c r="U136" i="4" s="1" a="1"/>
  <c r="P136" i="4" a="1"/>
  <c r="R135" i="4" a="1"/>
  <c r="S135" i="4" s="1" a="1"/>
  <c r="U135" i="4" s="1" a="1"/>
  <c r="P135" i="4" a="1"/>
  <c r="R134" i="4" a="1"/>
  <c r="S134" i="4" s="1" a="1"/>
  <c r="U134" i="4" s="1" a="1"/>
  <c r="P134" i="4" a="1"/>
  <c r="R133" i="4" a="1"/>
  <c r="S133" i="4" s="1" a="1"/>
  <c r="U133" i="4" s="1" a="1"/>
  <c r="P133" i="4" a="1"/>
  <c r="R132" i="4" a="1"/>
  <c r="S132" i="4" s="1" a="1"/>
  <c r="U132" i="4" s="1" a="1"/>
  <c r="P132" i="4" a="1"/>
  <c r="R131" i="4" a="1"/>
  <c r="S131" i="4" s="1" a="1"/>
  <c r="U131" i="4" s="1" a="1"/>
  <c r="P131" i="4" a="1"/>
  <c r="P130" i="4" a="1"/>
  <c r="R130" i="4" a="1"/>
  <c r="S130" i="4" s="1" a="1"/>
  <c r="U130" i="4" s="1" a="1"/>
  <c r="R129" i="4" a="1"/>
  <c r="S129" i="4" s="1" a="1"/>
  <c r="U129" i="4" s="1" a="1"/>
  <c r="P129" i="4" a="1"/>
  <c r="P128" i="4" a="1"/>
  <c r="R128" i="4" a="1"/>
  <c r="S128" i="4" s="1" a="1"/>
  <c r="U128" i="4" s="1" a="1"/>
  <c r="P127" i="4" a="1"/>
  <c r="R127" i="4" a="1"/>
  <c r="S127" i="4" s="1" a="1"/>
  <c r="U127" i="4" s="1" a="1"/>
  <c r="P126" i="4" a="1"/>
  <c r="R126" i="4" a="1"/>
  <c r="S126" i="4" s="1" a="1"/>
  <c r="U126" i="4" s="1" a="1"/>
  <c r="P125" i="4" a="1"/>
  <c r="R125" i="4" a="1"/>
  <c r="S125" i="4" s="1" a="1"/>
  <c r="U125" i="4" s="1" a="1"/>
  <c r="P124" i="4" a="1"/>
  <c r="R124" i="4" a="1"/>
  <c r="S124" i="4" s="1" a="1"/>
  <c r="U124" i="4" s="1" a="1"/>
  <c r="R123" i="4" a="1"/>
  <c r="S123" i="4" s="1" a="1"/>
  <c r="U123" i="4" s="1" a="1"/>
  <c r="P123" i="4" a="1"/>
  <c r="P122" i="4" a="1"/>
  <c r="R122" i="4" a="1"/>
  <c r="S122" i="4" s="1" a="1"/>
  <c r="U122" i="4" s="1" a="1"/>
  <c r="P121" i="4" a="1"/>
  <c r="R121" i="4" a="1"/>
  <c r="S121" i="4" s="1" a="1"/>
  <c r="U121" i="4" s="1" a="1"/>
  <c r="P120" i="4" a="1"/>
  <c r="R120" i="4" a="1"/>
  <c r="S120" i="4" s="1" a="1"/>
  <c r="U120" i="4" s="1" a="1"/>
  <c r="P119" i="4" a="1"/>
  <c r="R119" i="4" a="1"/>
  <c r="S119" i="4" s="1" a="1"/>
  <c r="U119" i="4" s="1" a="1"/>
  <c r="P118" i="4" a="1"/>
  <c r="R118" i="4" a="1"/>
  <c r="S118" i="4" s="1" a="1"/>
  <c r="U118" i="4" s="1" a="1"/>
  <c r="P117" i="4" a="1"/>
  <c r="R117" i="4" a="1"/>
  <c r="S117" i="4" s="1" a="1"/>
  <c r="U117" i="4" s="1" a="1"/>
  <c r="R116" i="4" a="1"/>
  <c r="S116" i="4" s="1" a="1"/>
  <c r="U116" i="4" s="1" a="1"/>
  <c r="P116" i="4" a="1"/>
  <c r="R115" i="4" a="1"/>
  <c r="S115" i="4" s="1" a="1"/>
  <c r="U115" i="4" s="1" a="1"/>
  <c r="P115" i="4" a="1"/>
  <c r="R114" i="4" a="1"/>
  <c r="S114" i="4" s="1" a="1"/>
  <c r="U114" i="4" s="1" a="1"/>
  <c r="P114" i="4" a="1"/>
  <c r="R113" i="4" a="1"/>
  <c r="S113" i="4" s="1" a="1"/>
  <c r="U113" i="4" s="1" a="1"/>
  <c r="P113" i="4" a="1"/>
  <c r="R112" i="4" a="1"/>
  <c r="S112" i="4" s="1" a="1"/>
  <c r="U112" i="4" s="1" a="1"/>
  <c r="P112" i="4" a="1"/>
  <c r="R111" i="4" a="1"/>
  <c r="S111" i="4" s="1" a="1"/>
  <c r="U111" i="4" s="1" a="1"/>
  <c r="P111" i="4" a="1"/>
  <c r="R110" i="4" a="1"/>
  <c r="S110" i="4" s="1" a="1"/>
  <c r="U110" i="4" s="1" a="1"/>
  <c r="P110" i="4" a="1"/>
  <c r="R109" i="4" a="1"/>
  <c r="S109" i="4" s="1" a="1"/>
  <c r="U109" i="4" s="1" a="1"/>
  <c r="P109" i="4" a="1"/>
  <c r="R108" i="4" a="1"/>
  <c r="S108" i="4" s="1" a="1"/>
  <c r="U108" i="4" s="1" a="1"/>
  <c r="P108" i="4" a="1"/>
  <c r="R107" i="4" a="1"/>
  <c r="S107" i="4" s="1" a="1"/>
  <c r="U107" i="4" s="1" a="1"/>
  <c r="P107" i="4" a="1"/>
  <c r="R106" i="4" a="1"/>
  <c r="S106" i="4" s="1" a="1"/>
  <c r="U106" i="4" s="1" a="1"/>
  <c r="P106" i="4" a="1"/>
  <c r="R105" i="4" a="1"/>
  <c r="S105" i="4" s="1" a="1"/>
  <c r="U105" i="4" s="1" a="1"/>
  <c r="P105" i="4" a="1"/>
  <c r="R104" i="4" a="1"/>
  <c r="S104" i="4" s="1" a="1"/>
  <c r="U104" i="4" s="1" a="1"/>
  <c r="P104" i="4" a="1"/>
  <c r="R103" i="4" a="1"/>
  <c r="S103" i="4" s="1" a="1"/>
  <c r="U103" i="4" s="1" a="1"/>
  <c r="P103" i="4" a="1"/>
  <c r="R102" i="4" a="1"/>
  <c r="S102" i="4" s="1" a="1"/>
  <c r="U102" i="4" s="1" a="1"/>
  <c r="P102" i="4" a="1"/>
  <c r="R101" i="4" a="1"/>
  <c r="S101" i="4" s="1" a="1"/>
  <c r="U101" i="4" s="1" a="1"/>
  <c r="P101" i="4" a="1"/>
  <c r="R100" i="4" a="1"/>
  <c r="S100" i="4" s="1" a="1"/>
  <c r="U100" i="4" s="1" a="1"/>
  <c r="P100" i="4" a="1"/>
  <c r="R99" i="4" a="1"/>
  <c r="S99" i="4" s="1" a="1"/>
  <c r="U99" i="4" s="1" a="1"/>
  <c r="P99" i="4" a="1"/>
  <c r="R98" i="4" a="1"/>
  <c r="S98" i="4" s="1" a="1"/>
  <c r="U98" i="4" s="1" a="1"/>
  <c r="P98" i="4" a="1"/>
  <c r="R97" i="4" a="1"/>
  <c r="S97" i="4" s="1" a="1"/>
  <c r="U97" i="4" s="1" a="1"/>
  <c r="P97" i="4" a="1"/>
  <c r="R96" i="4" a="1"/>
  <c r="S96" i="4" s="1" a="1"/>
  <c r="U96" i="4" s="1" a="1"/>
  <c r="P96" i="4" a="1"/>
  <c r="R95" i="4" a="1"/>
  <c r="S95" i="4" s="1" a="1"/>
  <c r="U95" i="4" s="1" a="1"/>
  <c r="P95" i="4" a="1"/>
  <c r="R94" i="4" a="1"/>
  <c r="S94" i="4" s="1" a="1"/>
  <c r="U94" i="4" s="1" a="1"/>
  <c r="P94" i="4" a="1"/>
  <c r="R93" i="4" a="1"/>
  <c r="S93" i="4" s="1" a="1"/>
  <c r="U93" i="4" s="1" a="1"/>
  <c r="P93" i="4" a="1"/>
  <c r="R92" i="4" a="1"/>
  <c r="S92" i="4" s="1" a="1"/>
  <c r="U92" i="4" s="1" a="1"/>
  <c r="P92" i="4" a="1"/>
  <c r="R91" i="4" a="1"/>
  <c r="S91" i="4" s="1" a="1"/>
  <c r="U91" i="4" s="1" a="1"/>
  <c r="P91" i="4" a="1"/>
  <c r="R90" i="4" a="1"/>
  <c r="S90" i="4" s="1" a="1"/>
  <c r="U90" i="4" s="1" a="1"/>
  <c r="P90" i="4" a="1"/>
  <c r="R89" i="4" a="1"/>
  <c r="S89" i="4" s="1" a="1"/>
  <c r="U89" i="4" s="1" a="1"/>
  <c r="P89" i="4" a="1"/>
  <c r="R88" i="4" a="1"/>
  <c r="S88" i="4" s="1" a="1"/>
  <c r="U88" i="4" s="1" a="1"/>
  <c r="P88" i="4" a="1"/>
  <c r="R87" i="4" a="1"/>
  <c r="S87" i="4" s="1" a="1"/>
  <c r="U87" i="4" s="1" a="1"/>
  <c r="P87" i="4" a="1"/>
  <c r="R86" i="4" a="1"/>
  <c r="S86" i="4" s="1" a="1"/>
  <c r="U86" i="4" s="1" a="1"/>
  <c r="P86" i="4" a="1"/>
  <c r="R85" i="4" a="1"/>
  <c r="S85" i="4" s="1" a="1"/>
  <c r="U85" i="4" s="1" a="1"/>
  <c r="P85" i="4" a="1"/>
  <c r="R84" i="4" a="1"/>
  <c r="S84" i="4" s="1" a="1"/>
  <c r="U84" i="4" s="1" a="1"/>
  <c r="P84" i="4" a="1"/>
  <c r="R83" i="4" a="1"/>
  <c r="S83" i="4" s="1" a="1"/>
  <c r="U83" i="4" s="1" a="1"/>
  <c r="P83" i="4" a="1"/>
  <c r="R82" i="4" a="1"/>
  <c r="S82" i="4" s="1" a="1"/>
  <c r="U82" i="4" s="1" a="1"/>
  <c r="P82" i="4" a="1"/>
  <c r="R81" i="4" a="1"/>
  <c r="S81" i="4" s="1" a="1"/>
  <c r="U81" i="4" s="1" a="1"/>
  <c r="P81" i="4" a="1"/>
  <c r="R80" i="4" a="1"/>
  <c r="S80" i="4" s="1" a="1"/>
  <c r="U80" i="4" s="1" a="1"/>
  <c r="P80" i="4" a="1"/>
  <c r="R79" i="4" a="1"/>
  <c r="S79" i="4" s="1" a="1"/>
  <c r="U79" i="4" s="1" a="1"/>
  <c r="P79" i="4" a="1"/>
  <c r="R78" i="4" a="1"/>
  <c r="S78" i="4" s="1" a="1"/>
  <c r="U78" i="4" s="1" a="1"/>
  <c r="P78" i="4" a="1"/>
  <c r="P77" i="4" a="1"/>
  <c r="R77" i="4" a="1"/>
  <c r="S77" i="4" s="1" a="1"/>
  <c r="U77" i="4" s="1" a="1"/>
  <c r="R76" i="4" a="1"/>
  <c r="S76" i="4" s="1" a="1"/>
  <c r="U76" i="4" s="1" a="1"/>
  <c r="P76" i="4" a="1"/>
  <c r="R75" i="4" a="1"/>
  <c r="S75" i="4" s="1" a="1"/>
  <c r="U75" i="4" s="1" a="1"/>
  <c r="P75" i="4" a="1"/>
  <c r="P74" i="4" a="1"/>
  <c r="R74" i="4" a="1"/>
  <c r="S74" i="4" s="1" a="1"/>
  <c r="U74" i="4" s="1" a="1"/>
  <c r="P73" i="4" a="1"/>
  <c r="R73" i="4" a="1"/>
  <c r="S73" i="4" s="1" a="1"/>
  <c r="U73" i="4" s="1" a="1"/>
  <c r="P72" i="4" a="1"/>
  <c r="R72" i="4" a="1"/>
  <c r="S72" i="4" s="1" a="1"/>
  <c r="U72" i="4" s="1" a="1"/>
  <c r="P71" i="4" a="1"/>
  <c r="R71" i="4" a="1"/>
  <c r="S71" i="4" s="1" a="1"/>
  <c r="U71" i="4" s="1" a="1"/>
  <c r="P70" i="4" a="1"/>
  <c r="R70" i="4" a="1"/>
  <c r="S70" i="4" s="1" a="1"/>
  <c r="U70" i="4" s="1" a="1"/>
  <c r="P69" i="4" a="1"/>
  <c r="R69" i="4" a="1"/>
  <c r="S69" i="4" s="1" a="1"/>
  <c r="U69" i="4" s="1" a="1"/>
  <c r="P68" i="4" a="1"/>
  <c r="R68" i="4" a="1"/>
  <c r="S68" i="4" s="1" a="1"/>
  <c r="U68" i="4" s="1" a="1"/>
  <c r="P67" i="4" a="1"/>
  <c r="R67" i="4" a="1"/>
  <c r="S67" i="4" s="1" a="1"/>
  <c r="U67" i="4" s="1" a="1"/>
  <c r="P66" i="4" a="1"/>
  <c r="R66" i="4" a="1"/>
  <c r="S66" i="4" s="1" a="1"/>
  <c r="U66" i="4" s="1" a="1"/>
  <c r="P65" i="4" a="1"/>
  <c r="R65" i="4" a="1"/>
  <c r="S65" i="4" s="1" a="1"/>
  <c r="U65" i="4" s="1" a="1"/>
  <c r="P64" i="4" a="1"/>
  <c r="R64" i="4" a="1"/>
  <c r="S64" i="4" s="1" a="1"/>
  <c r="U64" i="4" s="1" a="1"/>
  <c r="P63" i="4" a="1"/>
  <c r="R63" i="4" a="1"/>
  <c r="S63" i="4" s="1" a="1"/>
  <c r="U63" i="4" s="1" a="1"/>
  <c r="P62" i="4" a="1"/>
  <c r="R62" i="4" a="1"/>
  <c r="S62" i="4" s="1" a="1"/>
  <c r="U62" i="4" s="1" a="1"/>
  <c r="P61" i="4" a="1"/>
  <c r="R61" i="4" a="1"/>
  <c r="S61" i="4" s="1" a="1"/>
  <c r="U61" i="4" s="1" a="1"/>
  <c r="R60" i="4" a="1"/>
  <c r="S60" i="4" s="1" a="1"/>
  <c r="U60" i="4" s="1" a="1"/>
  <c r="P60" i="4" a="1"/>
  <c r="R59" i="4" a="1"/>
  <c r="S59" i="4" s="1" a="1"/>
  <c r="U59" i="4" s="1" a="1"/>
  <c r="P59" i="4" a="1"/>
  <c r="R58" i="4" a="1"/>
  <c r="S58" i="4" s="1" a="1"/>
  <c r="U58" i="4" s="1" a="1"/>
  <c r="P58" i="4" a="1"/>
  <c r="R57" i="4" a="1"/>
  <c r="S57" i="4" s="1" a="1"/>
  <c r="U57" i="4" s="1" a="1"/>
  <c r="P57" i="4" a="1"/>
  <c r="R56" i="4" a="1"/>
  <c r="S56" i="4" s="1" a="1"/>
  <c r="U56" i="4" s="1" a="1"/>
  <c r="P56" i="4" a="1"/>
  <c r="R55" i="4" a="1"/>
  <c r="S55" i="4" s="1" a="1"/>
  <c r="U55" i="4" s="1" a="1"/>
  <c r="P55" i="4" a="1"/>
  <c r="R54" i="4" a="1"/>
  <c r="S54" i="4" s="1" a="1"/>
  <c r="U54" i="4" s="1" a="1"/>
  <c r="P54" i="4" a="1"/>
  <c r="R53" i="4" a="1"/>
  <c r="S53" i="4" s="1" a="1"/>
  <c r="U53" i="4" s="1" a="1"/>
  <c r="P53" i="4" a="1"/>
  <c r="R52" i="4" a="1"/>
  <c r="S52" i="4" s="1" a="1"/>
  <c r="U52" i="4" s="1" a="1"/>
  <c r="P52" i="4" a="1"/>
  <c r="R51" i="4" a="1"/>
  <c r="S51" i="4" s="1" a="1"/>
  <c r="U51" i="4" s="1" a="1"/>
  <c r="P51" i="4" a="1"/>
  <c r="R50" i="4" a="1"/>
  <c r="S50" i="4" s="1" a="1"/>
  <c r="U50" i="4" s="1" a="1"/>
  <c r="P50" i="4" a="1"/>
  <c r="R49" i="4" a="1"/>
  <c r="S49" i="4" s="1" a="1"/>
  <c r="U49" i="4" s="1" a="1"/>
  <c r="P49" i="4" a="1"/>
  <c r="R48" i="4" a="1"/>
  <c r="S48" i="4" s="1" a="1"/>
  <c r="U48" i="4" s="1" a="1"/>
  <c r="P48" i="4" a="1"/>
  <c r="M510" i="4" a="1"/>
  <c r="M509" i="4" a="1"/>
  <c r="M508" i="4" a="1"/>
  <c r="M507" i="4" a="1"/>
  <c r="M506" i="4" a="1"/>
  <c r="Q506" i="4"/>
  <c r="M505" i="4" a="1"/>
  <c r="Q505" i="4"/>
  <c r="Q504" i="4"/>
  <c r="M504" i="4" a="1"/>
  <c r="M503" i="4" a="1"/>
  <c r="Q503" i="4"/>
  <c r="M502" i="4" a="1"/>
  <c r="Q502" i="4"/>
  <c r="M501" i="4" a="1"/>
  <c r="Q501" i="4"/>
  <c r="Q500" i="4"/>
  <c r="M500" i="4" a="1"/>
  <c r="M499" i="4" a="1"/>
  <c r="Q499" i="4"/>
  <c r="M498" i="4" a="1"/>
  <c r="Q498" i="4"/>
  <c r="Q497" i="4"/>
  <c r="M497" i="4" a="1"/>
  <c r="Q496" i="4"/>
  <c r="M496" i="4" a="1"/>
  <c r="M495" i="4" a="1"/>
  <c r="Q495" i="4"/>
  <c r="M494" i="4" a="1"/>
  <c r="Q494" i="4"/>
  <c r="M493" i="4" a="1"/>
  <c r="Q493" i="4"/>
  <c r="M492" i="4" a="1"/>
  <c r="Q492" i="4"/>
  <c r="Q491" i="4"/>
  <c r="M491" i="4" a="1"/>
  <c r="Q490" i="4"/>
  <c r="M490" i="4" a="1"/>
  <c r="M489" i="4" a="1"/>
  <c r="Q489" i="4"/>
  <c r="Q488" i="4"/>
  <c r="M488" i="4" a="1"/>
  <c r="M487" i="4" a="1"/>
  <c r="Q487" i="4"/>
  <c r="M486" i="4" a="1"/>
  <c r="Q486" i="4"/>
  <c r="M485" i="4" a="1"/>
  <c r="Q485" i="4"/>
  <c r="M484" i="4" a="1"/>
  <c r="Q484" i="4"/>
  <c r="M483" i="4" a="1"/>
  <c r="Q483" i="4"/>
  <c r="Q482" i="4"/>
  <c r="M482" i="4" a="1"/>
  <c r="Q481" i="4"/>
  <c r="M481" i="4" a="1"/>
  <c r="Q480" i="4"/>
  <c r="M480" i="4" a="1"/>
  <c r="M479" i="4" a="1"/>
  <c r="Q479" i="4"/>
  <c r="M478" i="4" a="1"/>
  <c r="Q478" i="4"/>
  <c r="M477" i="4" a="1"/>
  <c r="Q477" i="4"/>
  <c r="Q476" i="4"/>
  <c r="M476" i="4" a="1"/>
  <c r="M475" i="4" a="1"/>
  <c r="Q475" i="4"/>
  <c r="M474" i="4" a="1"/>
  <c r="Q474" i="4"/>
  <c r="M473" i="4" a="1"/>
  <c r="Q473" i="4"/>
  <c r="Q472" i="4"/>
  <c r="M472" i="4" a="1"/>
  <c r="Q471" i="4"/>
  <c r="M471" i="4" a="1"/>
  <c r="Q470" i="4"/>
  <c r="M470" i="4" a="1"/>
  <c r="M469" i="4" a="1"/>
  <c r="Q469" i="4"/>
  <c r="M468" i="4" a="1"/>
  <c r="Q468" i="4"/>
  <c r="M467" i="4" a="1"/>
  <c r="Q467" i="4"/>
  <c r="M466" i="4" a="1"/>
  <c r="Q466" i="4"/>
  <c r="M465" i="4" a="1"/>
  <c r="Q465" i="4"/>
  <c r="M464" i="4" a="1"/>
  <c r="Q464" i="4"/>
  <c r="M463" i="4" a="1"/>
  <c r="Q463" i="4"/>
  <c r="M462" i="4" a="1"/>
  <c r="Q462" i="4"/>
  <c r="Q461" i="4"/>
  <c r="M461" i="4" a="1"/>
  <c r="Q460" i="4"/>
  <c r="M460" i="4" a="1"/>
  <c r="Q459" i="4"/>
  <c r="M459" i="4" a="1"/>
  <c r="Q458" i="4"/>
  <c r="M458" i="4" a="1"/>
  <c r="Q457" i="4"/>
  <c r="M457" i="4" a="1"/>
  <c r="M456" i="4" a="1"/>
  <c r="Q456" i="4"/>
  <c r="M455" i="4" a="1"/>
  <c r="Q455" i="4"/>
  <c r="M454" i="4" a="1"/>
  <c r="Q454" i="4"/>
  <c r="M453" i="4" a="1"/>
  <c r="Q453" i="4"/>
  <c r="M452" i="4" a="1"/>
  <c r="Q452" i="4"/>
  <c r="M451" i="4" a="1"/>
  <c r="Q451" i="4"/>
  <c r="Q450" i="4"/>
  <c r="M450" i="4" a="1"/>
  <c r="Q449" i="4"/>
  <c r="M449" i="4" a="1"/>
  <c r="Q448" i="4"/>
  <c r="M448" i="4" a="1"/>
  <c r="Q447" i="4"/>
  <c r="M447" i="4" a="1"/>
  <c r="Q446" i="4"/>
  <c r="M446" i="4" a="1"/>
  <c r="Q445" i="4"/>
  <c r="M445" i="4" a="1"/>
  <c r="Q444" i="4"/>
  <c r="M444" i="4" a="1"/>
  <c r="M443" i="4" a="1"/>
  <c r="M442" i="4" a="1"/>
  <c r="M441" i="4" a="1"/>
  <c r="M440" i="4" a="1"/>
  <c r="M439" i="4" a="1"/>
  <c r="M438" i="4" a="1"/>
  <c r="M437" i="4" a="1"/>
  <c r="Q437" i="4"/>
  <c r="M436" i="4" a="1"/>
  <c r="Q436" i="4"/>
  <c r="Q435" i="4"/>
  <c r="M435" i="4" a="1"/>
  <c r="M434" i="4" a="1"/>
  <c r="Q434" i="4"/>
  <c r="M433" i="4" a="1"/>
  <c r="Q433" i="4"/>
  <c r="Q432" i="4"/>
  <c r="M432" i="4" a="1"/>
  <c r="M431" i="4" a="1"/>
  <c r="Q431" i="4"/>
  <c r="Q430" i="4"/>
  <c r="M430" i="4" a="1"/>
  <c r="Q429" i="4"/>
  <c r="M429" i="4" a="1"/>
  <c r="Q428" i="4"/>
  <c r="M428" i="4" a="1"/>
  <c r="M427" i="4" a="1"/>
  <c r="Q427" i="4"/>
  <c r="Q426" i="4"/>
  <c r="M426" i="4" a="1"/>
  <c r="M425" i="4" a="1"/>
  <c r="Q425" i="4"/>
  <c r="M424" i="4" a="1"/>
  <c r="Q424" i="4"/>
  <c r="Q423" i="4"/>
  <c r="M423" i="4" a="1"/>
  <c r="Q422" i="4"/>
  <c r="M422" i="4" a="1"/>
  <c r="M421" i="4" a="1"/>
  <c r="Q421" i="4"/>
  <c r="M420" i="4" a="1"/>
  <c r="Q420" i="4"/>
  <c r="M419" i="4" a="1"/>
  <c r="Q419" i="4"/>
  <c r="M418" i="4" a="1"/>
  <c r="Q418" i="4"/>
  <c r="M417" i="4" a="1"/>
  <c r="Q417" i="4"/>
  <c r="M416" i="4" a="1"/>
  <c r="Q416" i="4"/>
  <c r="Q415" i="4"/>
  <c r="M415" i="4" a="1"/>
  <c r="M414" i="4" a="1"/>
  <c r="Q414" i="4"/>
  <c r="M413" i="4" a="1"/>
  <c r="Q413" i="4"/>
  <c r="Q412" i="4"/>
  <c r="M412" i="4" a="1"/>
  <c r="Q411" i="4"/>
  <c r="M411" i="4" a="1"/>
  <c r="Q410" i="4"/>
  <c r="M410" i="4" a="1"/>
  <c r="Q409" i="4"/>
  <c r="M409" i="4" a="1"/>
  <c r="M408" i="4" a="1"/>
  <c r="M407" i="4" a="1"/>
  <c r="M406" i="4" a="1"/>
  <c r="Q406" i="4"/>
  <c r="M405" i="4" a="1"/>
  <c r="Q405" i="4"/>
  <c r="M404" i="4" a="1"/>
  <c r="Q404" i="4"/>
  <c r="Q403" i="4"/>
  <c r="M403" i="4" a="1"/>
  <c r="Q402" i="4"/>
  <c r="M402" i="4" a="1"/>
  <c r="Q401" i="4"/>
  <c r="M401" i="4" a="1"/>
  <c r="Q400" i="4"/>
  <c r="M400" i="4" a="1"/>
  <c r="M399" i="4" a="1"/>
  <c r="M398" i="4" a="1"/>
  <c r="M397" i="4" a="1"/>
  <c r="Q396" i="4"/>
  <c r="M396" i="4" a="1"/>
  <c r="M395" i="4" a="1"/>
  <c r="Q395" i="4"/>
  <c r="M394" i="4" a="1"/>
  <c r="Q394" i="4"/>
  <c r="M393" i="4" a="1"/>
  <c r="Q393" i="4"/>
  <c r="M392" i="4" a="1"/>
  <c r="Q392" i="4"/>
  <c r="Q391" i="4"/>
  <c r="M391" i="4" a="1"/>
  <c r="M390" i="4" a="1"/>
  <c r="Q390" i="4"/>
  <c r="M389" i="4" a="1"/>
  <c r="Q389" i="4"/>
  <c r="Q388" i="4"/>
  <c r="M388" i="4" a="1"/>
  <c r="Q387" i="4"/>
  <c r="M387" i="4" a="1"/>
  <c r="Q386" i="4"/>
  <c r="M386" i="4" a="1"/>
  <c r="Q385" i="4"/>
  <c r="M385" i="4" a="1"/>
  <c r="M384" i="4" a="1"/>
  <c r="Q384" i="4"/>
  <c r="M383" i="4" a="1"/>
  <c r="Q383" i="4"/>
  <c r="M382" i="4" a="1"/>
  <c r="Q382" i="4"/>
  <c r="Q381" i="4"/>
  <c r="M381" i="4" a="1"/>
  <c r="M380" i="4" a="1"/>
  <c r="Q380" i="4"/>
  <c r="M379" i="4" a="1"/>
  <c r="Q379" i="4"/>
  <c r="Q378" i="4"/>
  <c r="M378" i="4" a="1"/>
  <c r="Q377" i="4"/>
  <c r="M377" i="4" a="1"/>
  <c r="Q376" i="4"/>
  <c r="M376" i="4" a="1"/>
  <c r="Q375" i="4"/>
  <c r="M375" i="4" a="1"/>
  <c r="Q374" i="4"/>
  <c r="M374" i="4" a="1"/>
  <c r="Q373" i="4"/>
  <c r="M373" i="4" a="1"/>
  <c r="Q372" i="4"/>
  <c r="M372" i="4" a="1"/>
  <c r="Q371" i="4"/>
  <c r="M371" i="4" a="1"/>
  <c r="M370" i="4" a="1"/>
  <c r="Q370" i="4"/>
  <c r="M369" i="4" a="1"/>
  <c r="Q369" i="4"/>
  <c r="Q368" i="4"/>
  <c r="M368" i="4" a="1"/>
  <c r="M367" i="4" a="1"/>
  <c r="Q367" i="4"/>
  <c r="M366" i="4" a="1"/>
  <c r="Q366" i="4"/>
  <c r="M365" i="4" a="1"/>
  <c r="Q365" i="4"/>
  <c r="M364" i="4" a="1"/>
  <c r="Q364" i="4"/>
  <c r="M363" i="4" a="1"/>
  <c r="Q363" i="4"/>
  <c r="M362" i="4" a="1"/>
  <c r="Q362" i="4"/>
  <c r="Q361" i="4"/>
  <c r="M361" i="4" a="1"/>
  <c r="M360" i="4" a="1"/>
  <c r="Q360" i="4"/>
  <c r="Q359" i="4"/>
  <c r="M359" i="4" a="1"/>
  <c r="Q358" i="4"/>
  <c r="M358" i="4" a="1"/>
  <c r="Q357" i="4"/>
  <c r="M357" i="4" a="1"/>
  <c r="Q356" i="4"/>
  <c r="M356" i="4" a="1"/>
  <c r="Q355" i="4"/>
  <c r="M355" i="4" a="1"/>
  <c r="Q354" i="4"/>
  <c r="M354" i="4" a="1"/>
  <c r="Q353" i="4"/>
  <c r="M353" i="4" a="1"/>
  <c r="Q352" i="4"/>
  <c r="M352" i="4" a="1"/>
  <c r="Q351" i="4"/>
  <c r="M351" i="4" a="1"/>
  <c r="Q350" i="4"/>
  <c r="M350" i="4" a="1"/>
  <c r="Q349" i="4"/>
  <c r="M349" i="4" a="1"/>
  <c r="Q348" i="4"/>
  <c r="M348" i="4" a="1"/>
  <c r="Q347" i="4"/>
  <c r="M347" i="4" a="1"/>
  <c r="Q346" i="4"/>
  <c r="M346" i="4" a="1"/>
  <c r="Q345" i="4"/>
  <c r="M345" i="4" a="1"/>
  <c r="Q344" i="4"/>
  <c r="M344" i="4" a="1"/>
  <c r="M343" i="4" a="1"/>
  <c r="Q343" i="4"/>
  <c r="Q342" i="4"/>
  <c r="M342" i="4" a="1"/>
  <c r="Q341" i="4"/>
  <c r="M341" i="4" a="1"/>
  <c r="Q340" i="4"/>
  <c r="M340" i="4" a="1"/>
  <c r="Q339" i="4"/>
  <c r="M339" i="4" a="1"/>
  <c r="Q338" i="4"/>
  <c r="M338" i="4" a="1"/>
  <c r="M337" i="4" a="1"/>
  <c r="Q337" i="4"/>
  <c r="M336" i="4" a="1"/>
  <c r="Q336" i="4"/>
  <c r="M335" i="4" a="1"/>
  <c r="Q335" i="4"/>
  <c r="M334" i="4" a="1"/>
  <c r="Q334" i="4"/>
  <c r="M333" i="4" a="1"/>
  <c r="Q333" i="4"/>
  <c r="Q332" i="4"/>
  <c r="M332" i="4" a="1"/>
  <c r="M331" i="4" a="1"/>
  <c r="Q331" i="4"/>
  <c r="Q330" i="4"/>
  <c r="M330" i="4" a="1"/>
  <c r="M329" i="4" a="1"/>
  <c r="Q329" i="4"/>
  <c r="M328" i="4" a="1"/>
  <c r="Q328" i="4"/>
  <c r="M327" i="4" a="1"/>
  <c r="Q327" i="4"/>
  <c r="Q326" i="4"/>
  <c r="M326" i="4" a="1"/>
  <c r="M325" i="4" a="1"/>
  <c r="Q325" i="4"/>
  <c r="Q324" i="4"/>
  <c r="M324" i="4" a="1"/>
  <c r="M323" i="4" a="1"/>
  <c r="Q323" i="4"/>
  <c r="Q322" i="4"/>
  <c r="M322" i="4" a="1"/>
  <c r="Q321" i="4"/>
  <c r="M321" i="4" a="1"/>
  <c r="M320" i="4" a="1"/>
  <c r="Q320" i="4"/>
  <c r="Q319" i="4"/>
  <c r="M319" i="4" a="1"/>
  <c r="Q318" i="4"/>
  <c r="M318" i="4" a="1"/>
  <c r="Q317" i="4"/>
  <c r="M317" i="4" a="1"/>
  <c r="Q316" i="4"/>
  <c r="M316" i="4" a="1"/>
  <c r="Q315" i="4"/>
  <c r="M315" i="4" a="1"/>
  <c r="Q314" i="4"/>
  <c r="M314" i="4" a="1"/>
  <c r="Q313" i="4"/>
  <c r="M313" i="4" a="1"/>
  <c r="M312" i="4" a="1"/>
  <c r="Q312" i="4"/>
  <c r="M311" i="4" a="1"/>
  <c r="Q311" i="4"/>
  <c r="M310" i="4" a="1"/>
  <c r="Q310" i="4"/>
  <c r="M309" i="4" a="1"/>
  <c r="Q309" i="4"/>
  <c r="M308" i="4" a="1"/>
  <c r="Q308" i="4"/>
  <c r="M307" i="4" a="1"/>
  <c r="Q307" i="4"/>
  <c r="M306" i="4" a="1"/>
  <c r="Q306" i="4"/>
  <c r="M305" i="4" a="1"/>
  <c r="Q305" i="4"/>
  <c r="M304" i="4" a="1"/>
  <c r="Q304" i="4"/>
  <c r="M303" i="4" a="1"/>
  <c r="Q303" i="4"/>
  <c r="Q302" i="4"/>
  <c r="M302" i="4" a="1"/>
  <c r="Q301" i="4"/>
  <c r="M301" i="4" a="1"/>
  <c r="Q300" i="4"/>
  <c r="M300" i="4" a="1"/>
  <c r="Q299" i="4"/>
  <c r="M299" i="4" a="1"/>
  <c r="M298" i="4" a="1"/>
  <c r="Q298" i="4"/>
  <c r="M297" i="4" a="1"/>
  <c r="Q297" i="4"/>
  <c r="M296" i="4" a="1"/>
  <c r="Q296" i="4"/>
  <c r="M295" i="4" a="1"/>
  <c r="Q295" i="4"/>
  <c r="M294" i="4" a="1"/>
  <c r="Q294" i="4"/>
  <c r="M293" i="4" a="1"/>
  <c r="Q293" i="4"/>
  <c r="M292" i="4" a="1"/>
  <c r="Q292" i="4"/>
  <c r="Q291" i="4"/>
  <c r="M291" i="4" a="1"/>
  <c r="M290" i="4" a="1"/>
  <c r="Q290" i="4"/>
  <c r="M289" i="4" a="1"/>
  <c r="Q289" i="4"/>
  <c r="M288" i="4" a="1"/>
  <c r="Q288" i="4"/>
  <c r="M287" i="4" a="1"/>
  <c r="Q287" i="4"/>
  <c r="M286" i="4" a="1"/>
  <c r="Q286" i="4"/>
  <c r="M285" i="4" a="1"/>
  <c r="Q285" i="4"/>
  <c r="Q284" i="4"/>
  <c r="M284" i="4" a="1"/>
  <c r="M283" i="4" a="1"/>
  <c r="Q283" i="4"/>
  <c r="M282" i="4" a="1"/>
  <c r="Q282" i="4"/>
  <c r="Q281" i="4"/>
  <c r="M281" i="4" a="1"/>
  <c r="Q280" i="4"/>
  <c r="M280" i="4" a="1"/>
  <c r="M279" i="4" a="1"/>
  <c r="Q279" i="4"/>
  <c r="M278" i="4" a="1"/>
  <c r="Q278" i="4"/>
  <c r="Q277" i="4"/>
  <c r="M277" i="4" a="1"/>
  <c r="Q276" i="4"/>
  <c r="M276" i="4" a="1"/>
  <c r="Q275" i="4"/>
  <c r="M275" i="4" a="1"/>
  <c r="Q274" i="4"/>
  <c r="M274" i="4" a="1"/>
  <c r="M273" i="4" a="1"/>
  <c r="Q273" i="4"/>
  <c r="M272" i="4" a="1"/>
  <c r="Q272" i="4"/>
  <c r="M271" i="4" a="1"/>
  <c r="Q271" i="4"/>
  <c r="Q270" i="4"/>
  <c r="M270" i="4" a="1"/>
  <c r="M269" i="4" a="1"/>
  <c r="Q269" i="4"/>
  <c r="M268" i="4" a="1"/>
  <c r="Q268" i="4"/>
  <c r="Q267" i="4"/>
  <c r="M267" i="4" a="1"/>
  <c r="Q266" i="4"/>
  <c r="M266" i="4" a="1"/>
  <c r="Q265" i="4"/>
  <c r="M265" i="4" a="1"/>
  <c r="Q264" i="4"/>
  <c r="M264" i="4" a="1"/>
  <c r="Q263" i="4"/>
  <c r="M263" i="4" a="1"/>
  <c r="M262" i="4" a="1"/>
  <c r="Q262" i="4"/>
  <c r="Q261" i="4"/>
  <c r="M261" i="4" a="1"/>
  <c r="Q260" i="4"/>
  <c r="M260" i="4" a="1"/>
  <c r="Q259" i="4"/>
  <c r="M259" i="4" a="1"/>
  <c r="Q258" i="4"/>
  <c r="M258" i="4" a="1"/>
  <c r="Q257" i="4"/>
  <c r="M257" i="4" a="1"/>
  <c r="M256" i="4" a="1"/>
  <c r="Q256" i="4"/>
  <c r="M255" i="4" a="1"/>
  <c r="Q255" i="4"/>
  <c r="Q254" i="4"/>
  <c r="M254" i="4" a="1"/>
  <c r="Q253" i="4"/>
  <c r="M253" i="4" a="1"/>
  <c r="Q252" i="4"/>
  <c r="M252" i="4" a="1"/>
  <c r="M251" i="4" a="1"/>
  <c r="Q251" i="4"/>
  <c r="M250" i="4" a="1"/>
  <c r="Q250" i="4"/>
  <c r="M249" i="4" a="1"/>
  <c r="Q249" i="4"/>
  <c r="Q248" i="4"/>
  <c r="M248" i="4" a="1"/>
  <c r="M247" i="4" a="1"/>
  <c r="Q247" i="4"/>
  <c r="Q246" i="4"/>
  <c r="M246" i="4" a="1"/>
  <c r="M245" i="4" a="1"/>
  <c r="Q245" i="4"/>
  <c r="M244" i="4" a="1"/>
  <c r="Q244" i="4"/>
  <c r="M243" i="4" a="1"/>
  <c r="Q243" i="4"/>
  <c r="M242" i="4" a="1"/>
  <c r="Q242" i="4"/>
  <c r="M241" i="4" a="1"/>
  <c r="Q241" i="4"/>
  <c r="Q240" i="4"/>
  <c r="M240" i="4" a="1"/>
  <c r="M239" i="4" a="1"/>
  <c r="Q239" i="4"/>
  <c r="Q238" i="4"/>
  <c r="M238" i="4" a="1"/>
  <c r="Q237" i="4"/>
  <c r="M237" i="4" a="1"/>
  <c r="Q236" i="4"/>
  <c r="M236" i="4" a="1"/>
  <c r="M235" i="4" a="1"/>
  <c r="Q235" i="4"/>
  <c r="Q234" i="4"/>
  <c r="M234" i="4" a="1"/>
  <c r="M233" i="4" a="1"/>
  <c r="Q233" i="4"/>
  <c r="Q232" i="4"/>
  <c r="M232" i="4" a="1"/>
  <c r="Q231" i="4"/>
  <c r="M231" i="4" a="1"/>
  <c r="M230" i="4" a="1"/>
  <c r="M229" i="4" a="1"/>
  <c r="M228" i="4" a="1"/>
  <c r="M227" i="4" a="1"/>
  <c r="M226" i="4" a="1"/>
  <c r="M225" i="4" a="1"/>
  <c r="Q224" i="4"/>
  <c r="M224" i="4" a="1"/>
  <c r="Q223" i="4"/>
  <c r="M223" i="4" a="1"/>
  <c r="Q222" i="4"/>
  <c r="M222" i="4" a="1"/>
  <c r="Q221" i="4"/>
  <c r="M221" i="4" a="1"/>
  <c r="M220" i="4" a="1"/>
  <c r="Q220" i="4"/>
  <c r="Q219" i="4"/>
  <c r="M219" i="4" a="1"/>
  <c r="M218" i="4" a="1"/>
  <c r="Q218" i="4"/>
  <c r="M217" i="4" a="1"/>
  <c r="Q217" i="4"/>
  <c r="M216" i="4" a="1"/>
  <c r="Q216" i="4"/>
  <c r="Q215" i="4"/>
  <c r="M215" i="4" a="1"/>
  <c r="M214" i="4" a="1"/>
  <c r="Q214" i="4"/>
  <c r="M213" i="4" a="1"/>
  <c r="Q213" i="4"/>
  <c r="M212" i="4" a="1"/>
  <c r="Q212" i="4"/>
  <c r="Q211" i="4"/>
  <c r="M211" i="4" a="1"/>
  <c r="M210" i="4" a="1"/>
  <c r="Q210" i="4"/>
  <c r="M209" i="4" a="1"/>
  <c r="Q209" i="4"/>
  <c r="M208" i="4" a="1"/>
  <c r="Q208" i="4"/>
  <c r="M207" i="4" a="1"/>
  <c r="Q207" i="4"/>
  <c r="M206" i="4" a="1"/>
  <c r="Q206" i="4"/>
  <c r="M205" i="4" a="1"/>
  <c r="Q205" i="4"/>
  <c r="M204" i="4" a="1"/>
  <c r="Q204" i="4"/>
  <c r="M203" i="4" a="1"/>
  <c r="Q203" i="4"/>
  <c r="Q202" i="4"/>
  <c r="M202" i="4" a="1"/>
  <c r="M201" i="4" a="1"/>
  <c r="Q201" i="4"/>
  <c r="Q200" i="4"/>
  <c r="M200" i="4" a="1"/>
  <c r="Q199" i="4"/>
  <c r="M199" i="4" a="1"/>
  <c r="M198" i="4" a="1"/>
  <c r="Q198" i="4"/>
  <c r="Q197" i="4"/>
  <c r="M197" i="4" a="1"/>
  <c r="Q196" i="4"/>
  <c r="M196" i="4" a="1"/>
  <c r="M195" i="4" a="1"/>
  <c r="Q195" i="4"/>
  <c r="Q194" i="4"/>
  <c r="M194" i="4" a="1"/>
  <c r="Q193" i="4"/>
  <c r="M193" i="4" a="1"/>
  <c r="Q192" i="4"/>
  <c r="M192" i="4" a="1"/>
  <c r="Q191" i="4"/>
  <c r="M191" i="4" a="1"/>
  <c r="Q190" i="4"/>
  <c r="M190" i="4" a="1"/>
  <c r="M189" i="4" a="1"/>
  <c r="Q189" i="4"/>
  <c r="M188" i="4" a="1"/>
  <c r="Q188" i="4"/>
  <c r="M187" i="4" a="1"/>
  <c r="Q187" i="4"/>
  <c r="M186" i="4" a="1"/>
  <c r="Q186" i="4"/>
  <c r="M185" i="4" a="1"/>
  <c r="Q185" i="4"/>
  <c r="M184" i="4" a="1"/>
  <c r="Q184" i="4"/>
  <c r="Q183" i="4"/>
  <c r="M183" i="4" a="1"/>
  <c r="Q182" i="4"/>
  <c r="M182" i="4" a="1"/>
  <c r="Q181" i="4"/>
  <c r="M181" i="4" a="1"/>
  <c r="Q180" i="4"/>
  <c r="M180" i="4" a="1"/>
  <c r="Q179" i="4"/>
  <c r="M179" i="4" a="1"/>
  <c r="Q178" i="4"/>
  <c r="M178" i="4" a="1"/>
  <c r="Q177" i="4"/>
  <c r="M177" i="4" a="1"/>
  <c r="Q176" i="4"/>
  <c r="M176" i="4" a="1"/>
  <c r="Q175" i="4"/>
  <c r="M175" i="4" a="1"/>
  <c r="Q174" i="4"/>
  <c r="M174" i="4" a="1"/>
  <c r="Q173" i="4"/>
  <c r="M173" i="4" a="1"/>
  <c r="Q172" i="4"/>
  <c r="M172" i="4" a="1"/>
  <c r="Q171" i="4"/>
  <c r="M171" i="4" a="1"/>
  <c r="Q170" i="4"/>
  <c r="M170" i="4" a="1"/>
  <c r="M169" i="4" a="1"/>
  <c r="Q169" i="4"/>
  <c r="M168" i="4" a="1"/>
  <c r="Q168" i="4"/>
  <c r="M167" i="4" a="1"/>
  <c r="Q167" i="4"/>
  <c r="M166" i="4" a="1"/>
  <c r="Q166" i="4"/>
  <c r="M165" i="4" a="1"/>
  <c r="Q165" i="4"/>
  <c r="Q164" i="4"/>
  <c r="M164" i="4" a="1"/>
  <c r="Q163" i="4"/>
  <c r="M163" i="4" a="1"/>
  <c r="Q162" i="4"/>
  <c r="M162" i="4" a="1"/>
  <c r="M161" i="4" a="1"/>
  <c r="Q161" i="4"/>
  <c r="Q160" i="4"/>
  <c r="M160" i="4" a="1"/>
  <c r="Q159" i="4"/>
  <c r="M159" i="4" a="1"/>
  <c r="M158" i="4" a="1"/>
  <c r="Q158" i="4"/>
  <c r="M157" i="4" a="1"/>
  <c r="Q157" i="4"/>
  <c r="M156" i="4" a="1"/>
  <c r="Q156" i="4"/>
  <c r="M155" i="4" a="1"/>
  <c r="Q155" i="4"/>
  <c r="M154" i="4" a="1"/>
  <c r="Q154" i="4"/>
  <c r="M153" i="4" a="1"/>
  <c r="Q153" i="4"/>
  <c r="Q152" i="4"/>
  <c r="M152" i="4" a="1"/>
  <c r="M151" i="4" a="1"/>
  <c r="Q151" i="4"/>
  <c r="Q150" i="4"/>
  <c r="M150" i="4" a="1"/>
  <c r="M149" i="4" a="1"/>
  <c r="Q149" i="4"/>
  <c r="Q148" i="4"/>
  <c r="M148" i="4" a="1"/>
  <c r="Q147" i="4"/>
  <c r="M147" i="4" a="1"/>
  <c r="Q146" i="4"/>
  <c r="M146" i="4" a="1"/>
  <c r="Q145" i="4"/>
  <c r="M145" i="4" a="1"/>
  <c r="Q144" i="4"/>
  <c r="M144" i="4" a="1"/>
  <c r="Q143" i="4"/>
  <c r="M143" i="4" a="1"/>
  <c r="Q142" i="4"/>
  <c r="M142" i="4" a="1"/>
  <c r="Q141" i="4"/>
  <c r="M141" i="4" a="1"/>
  <c r="Q140" i="4"/>
  <c r="M140" i="4" a="1"/>
  <c r="Q139" i="4"/>
  <c r="M139" i="4" a="1"/>
  <c r="M138" i="4" a="1"/>
  <c r="M137" i="4" a="1"/>
  <c r="M136" i="4" a="1"/>
  <c r="M135" i="4" a="1"/>
  <c r="M134" i="4" a="1"/>
  <c r="M133" i="4" a="1"/>
  <c r="Q133" i="4"/>
  <c r="M132" i="4" a="1"/>
  <c r="Q132" i="4"/>
  <c r="Q131" i="4"/>
  <c r="M131" i="4" a="1"/>
  <c r="M130" i="4" a="1"/>
  <c r="Q130" i="4"/>
  <c r="Q129" i="4"/>
  <c r="M129" i="4" a="1"/>
  <c r="Q128" i="4"/>
  <c r="M128" i="4" a="1"/>
  <c r="Q127" i="4"/>
  <c r="M127" i="4" a="1"/>
  <c r="Q126" i="4"/>
  <c r="M126" i="4" a="1"/>
  <c r="Q125" i="4"/>
  <c r="M125" i="4" a="1"/>
  <c r="Q124" i="4"/>
  <c r="M124" i="4" a="1"/>
  <c r="Q123" i="4"/>
  <c r="M123" i="4" a="1"/>
  <c r="Q122" i="4"/>
  <c r="M122" i="4" a="1"/>
  <c r="M121" i="4" a="1"/>
  <c r="Q121" i="4"/>
  <c r="Q120" i="4"/>
  <c r="M120" i="4" a="1"/>
  <c r="Q119" i="4"/>
  <c r="M119" i="4" a="1"/>
  <c r="M118" i="4" a="1"/>
  <c r="Q118" i="4"/>
  <c r="Q117" i="4"/>
  <c r="M117" i="4" a="1"/>
  <c r="M116" i="4" a="1"/>
  <c r="Q116" i="4"/>
  <c r="M115" i="4" a="1"/>
  <c r="Q115" i="4"/>
  <c r="M114" i="4" a="1"/>
  <c r="Q114" i="4"/>
  <c r="Q113" i="4"/>
  <c r="M113" i="4" a="1"/>
  <c r="M112" i="4" a="1"/>
  <c r="M111" i="4" a="1"/>
  <c r="M110" i="4" a="1"/>
  <c r="Q110" i="4"/>
  <c r="Q109" i="4"/>
  <c r="M109" i="4" a="1"/>
  <c r="M108" i="4" a="1"/>
  <c r="Q108" i="4"/>
  <c r="Q107" i="4"/>
  <c r="M107" i="4" a="1"/>
  <c r="Q106" i="4"/>
  <c r="M106" i="4" a="1"/>
  <c r="Q105" i="4"/>
  <c r="M105" i="4" a="1"/>
  <c r="M104" i="4" a="1"/>
  <c r="Q104" i="4"/>
  <c r="M103" i="4" a="1"/>
  <c r="Q103" i="4"/>
  <c r="M102" i="4" a="1"/>
  <c r="Q102" i="4"/>
  <c r="Q101" i="4"/>
  <c r="M101" i="4" a="1"/>
  <c r="Q100" i="4"/>
  <c r="M100" i="4" a="1"/>
  <c r="Q99" i="4"/>
  <c r="M99" i="4" a="1"/>
  <c r="Q98" i="4"/>
  <c r="M98" i="4" a="1"/>
  <c r="Q97" i="4"/>
  <c r="M97" i="4" a="1"/>
  <c r="Q96" i="4"/>
  <c r="M96" i="4" a="1"/>
  <c r="Q95" i="4"/>
  <c r="M95" i="4" a="1"/>
  <c r="Q94" i="4"/>
  <c r="M94" i="4" a="1"/>
  <c r="Q93" i="4"/>
  <c r="M93" i="4" a="1"/>
  <c r="Q92" i="4"/>
  <c r="M92" i="4" a="1"/>
  <c r="M91" i="4" a="1"/>
  <c r="Q91" i="4"/>
  <c r="Q90" i="4"/>
  <c r="M90" i="4" a="1"/>
  <c r="M89" i="4" a="1"/>
  <c r="Q89" i="4"/>
  <c r="Q88" i="4"/>
  <c r="M88" i="4" a="1"/>
  <c r="Q87" i="4"/>
  <c r="M87" i="4" a="1"/>
  <c r="Q86" i="4"/>
  <c r="M86" i="4" a="1"/>
  <c r="M85" i="4" a="1"/>
  <c r="Q85" i="4"/>
  <c r="M84" i="4" a="1"/>
  <c r="Q84" i="4"/>
  <c r="Q83" i="4"/>
  <c r="M83" i="4" a="1"/>
  <c r="M82" i="4" a="1"/>
  <c r="Q82" i="4"/>
  <c r="Q81" i="4"/>
  <c r="M81" i="4" a="1"/>
  <c r="M80" i="4" a="1"/>
  <c r="Q80" i="4"/>
  <c r="M79" i="4" a="1"/>
  <c r="Q79" i="4"/>
  <c r="M78" i="4" a="1"/>
  <c r="Q78" i="4"/>
  <c r="M77" i="4" a="1"/>
  <c r="Q77" i="4"/>
  <c r="M76" i="4" a="1"/>
  <c r="Q76" i="4"/>
  <c r="M75" i="4" a="1"/>
  <c r="Q75" i="4"/>
  <c r="M74" i="4" a="1"/>
  <c r="Q74" i="4"/>
  <c r="M73" i="4" a="1"/>
  <c r="Q73" i="4"/>
  <c r="Q72" i="4"/>
  <c r="M72" i="4" a="1"/>
  <c r="M71" i="4" a="1"/>
  <c r="Q71" i="4"/>
  <c r="Q70" i="4"/>
  <c r="M70" i="4" a="1"/>
  <c r="M69" i="4" a="1"/>
  <c r="Q69" i="4"/>
  <c r="Q68" i="4"/>
  <c r="M68" i="4" a="1"/>
  <c r="Q67" i="4"/>
  <c r="M67" i="4" a="1"/>
  <c r="Q66" i="4"/>
  <c r="M66" i="4" a="1"/>
  <c r="Q65" i="4"/>
  <c r="M65" i="4" a="1"/>
  <c r="Q64" i="4"/>
  <c r="M64" i="4" a="1"/>
  <c r="Q63" i="4"/>
  <c r="M63" i="4" a="1"/>
  <c r="Q62" i="4"/>
  <c r="M62" i="4" a="1"/>
  <c r="Q61" i="4"/>
  <c r="M61" i="4" a="1"/>
  <c r="Q60" i="4"/>
  <c r="M60" i="4" a="1"/>
  <c r="Q59" i="4"/>
  <c r="M59" i="4" a="1"/>
  <c r="Q58" i="4"/>
  <c r="M58" i="4" a="1"/>
  <c r="Q57" i="4"/>
  <c r="M57" i="4" a="1"/>
  <c r="Q56" i="4"/>
  <c r="M56" i="4" a="1"/>
  <c r="Q55" i="4"/>
  <c r="M55" i="4" a="1"/>
  <c r="M54" i="4" a="1"/>
  <c r="Q54" i="4"/>
  <c r="Q53" i="4"/>
  <c r="M53" i="4" a="1"/>
  <c r="M52" i="4" a="1"/>
  <c r="Q52" i="4"/>
  <c r="M51" i="4" a="1"/>
  <c r="Q51" i="4"/>
  <c r="M50" i="4" a="1"/>
  <c r="Q50" i="4"/>
  <c r="Q49" i="4"/>
  <c r="M49" i="4" a="1"/>
  <c r="Q48" i="4"/>
  <c r="M48" i="4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AE480" i="4" s="1"/>
  <c r="C480" i="4" a="1"/>
  <c r="A479" i="4" a="1"/>
  <c r="D479" i="4" a="1"/>
  <c r="E479" i="4" s="1"/>
  <c r="AE479" i="4" s="1"/>
  <c r="C479" i="4" a="1"/>
  <c r="A478" i="4" a="1"/>
  <c r="D478" i="4" a="1"/>
  <c r="E478" i="4" s="1"/>
  <c r="AE478" i="4" s="1"/>
  <c r="C478" i="4" a="1"/>
  <c r="D477" i="4" a="1"/>
  <c r="E477" i="4" s="1"/>
  <c r="AE477" i="4" s="1"/>
  <c r="C477" i="4" a="1"/>
  <c r="A477" i="4" a="1"/>
  <c r="D476" i="4" a="1"/>
  <c r="E476" i="4" s="1"/>
  <c r="AE476" i="4" s="1"/>
  <c r="C476" i="4" a="1"/>
  <c r="A476" i="4" a="1"/>
  <c r="D475" i="4" a="1"/>
  <c r="E475" i="4" s="1"/>
  <c r="AE475" i="4" s="1"/>
  <c r="C475" i="4" a="1"/>
  <c r="A475" i="4" a="1"/>
  <c r="D474" i="4" a="1"/>
  <c r="E474" i="4" s="1"/>
  <c r="AE474" i="4" s="1"/>
  <c r="C474" i="4" a="1"/>
  <c r="A474" i="4" a="1"/>
  <c r="C473" i="4" a="1"/>
  <c r="A473" i="4" a="1"/>
  <c r="D473" i="4" a="1"/>
  <c r="E473" i="4" s="1"/>
  <c r="AE473" i="4" s="1"/>
  <c r="A472" i="4" a="1"/>
  <c r="C472" i="4" a="1"/>
  <c r="D472" i="4" a="1"/>
  <c r="E472" i="4" s="1"/>
  <c r="AE472" i="4" s="1"/>
  <c r="A471" i="4" a="1"/>
  <c r="C471" i="4" a="1"/>
  <c r="D471" i="4" a="1"/>
  <c r="E471" i="4" s="1"/>
  <c r="AE471" i="4" s="1"/>
  <c r="A470" i="4" a="1"/>
  <c r="C470" i="4" a="1"/>
  <c r="D470" i="4" a="1"/>
  <c r="E470" i="4" s="1"/>
  <c r="AE470" i="4" s="1"/>
  <c r="D469" i="4" a="1"/>
  <c r="E469" i="4" s="1"/>
  <c r="AE469" i="4" s="1"/>
  <c r="A469" i="4" a="1"/>
  <c r="C469" i="4" a="1"/>
  <c r="D468" i="4" a="1"/>
  <c r="E468" i="4" s="1"/>
  <c r="AE468" i="4" s="1"/>
  <c r="C468" i="4" a="1"/>
  <c r="A468" i="4" a="1"/>
  <c r="C467" i="4" a="1"/>
  <c r="A467" i="4" a="1"/>
  <c r="D467" i="4" a="1"/>
  <c r="E467" i="4" s="1"/>
  <c r="AE467" i="4" s="1"/>
  <c r="C466" i="4" a="1"/>
  <c r="D466" i="4" a="1"/>
  <c r="E466" i="4" s="1"/>
  <c r="AE466" i="4" s="1"/>
  <c r="A466" i="4" a="1"/>
  <c r="C465" i="4" a="1"/>
  <c r="D465" i="4" a="1"/>
  <c r="E465" i="4" s="1"/>
  <c r="AE465" i="4" s="1"/>
  <c r="A465" i="4" a="1"/>
  <c r="C464" i="4" a="1"/>
  <c r="D464" i="4" a="1"/>
  <c r="E464" i="4" s="1"/>
  <c r="AE464" i="4" s="1"/>
  <c r="A464" i="4" a="1"/>
  <c r="C463" i="4" a="1"/>
  <c r="D463" i="4" a="1"/>
  <c r="E463" i="4" s="1"/>
  <c r="AE463" i="4" s="1"/>
  <c r="A463" i="4" a="1"/>
  <c r="C462" i="4" a="1"/>
  <c r="D462" i="4" a="1"/>
  <c r="E462" i="4" s="1"/>
  <c r="AE462" i="4" s="1"/>
  <c r="A462" i="4" a="1"/>
  <c r="C461" i="4" a="1"/>
  <c r="D461" i="4" a="1"/>
  <c r="E461" i="4" s="1"/>
  <c r="AE461" i="4" s="1"/>
  <c r="A461" i="4" a="1"/>
  <c r="D460" i="4" a="1"/>
  <c r="E460" i="4" s="1"/>
  <c r="AE460" i="4" s="1"/>
  <c r="A460" i="4" a="1"/>
  <c r="C460" i="4" a="1"/>
  <c r="D459" i="4" a="1"/>
  <c r="E459" i="4" s="1"/>
  <c r="AE459" i="4" s="1"/>
  <c r="C459" i="4" a="1"/>
  <c r="A459" i="4" a="1"/>
  <c r="D458" i="4" a="1"/>
  <c r="E458" i="4" s="1"/>
  <c r="AE458" i="4" s="1"/>
  <c r="C458" i="4" a="1"/>
  <c r="A458" i="4" a="1"/>
  <c r="D457" i="4" a="1"/>
  <c r="E457" i="4" s="1"/>
  <c r="AE457" i="4" s="1"/>
  <c r="C457" i="4" a="1"/>
  <c r="A457" i="4" a="1"/>
  <c r="C456" i="4" a="1"/>
  <c r="D456" i="4" a="1"/>
  <c r="E456" i="4" s="1"/>
  <c r="AE456" i="4" s="1"/>
  <c r="A456" i="4" a="1"/>
  <c r="C455" i="4" a="1"/>
  <c r="D455" i="4" a="1"/>
  <c r="E455" i="4" s="1"/>
  <c r="AE455" i="4" s="1"/>
  <c r="A455" i="4" a="1"/>
  <c r="A454" i="4" a="1"/>
  <c r="C454" i="4" a="1"/>
  <c r="D454" i="4" a="1"/>
  <c r="E454" i="4" s="1"/>
  <c r="AE454" i="4" s="1"/>
  <c r="C453" i="4" a="1"/>
  <c r="A453" i="4" a="1"/>
  <c r="D453" i="4" a="1"/>
  <c r="E453" i="4" s="1"/>
  <c r="AE453" i="4" s="1"/>
  <c r="C452" i="4" a="1"/>
  <c r="A452" i="4" a="1"/>
  <c r="D452" i="4" a="1"/>
  <c r="E452" i="4" s="1"/>
  <c r="AE452" i="4" s="1"/>
  <c r="A451" i="4" a="1"/>
  <c r="D451" i="4" a="1"/>
  <c r="E451" i="4" s="1"/>
  <c r="AE451" i="4" s="1"/>
  <c r="C451" i="4" a="1"/>
  <c r="A450" i="4" a="1"/>
  <c r="D450" i="4" a="1"/>
  <c r="E450" i="4" s="1"/>
  <c r="AE450" i="4" s="1"/>
  <c r="C450" i="4" a="1"/>
  <c r="A449" i="4" a="1"/>
  <c r="D449" i="4" a="1"/>
  <c r="E449" i="4" s="1"/>
  <c r="AE449" i="4" s="1"/>
  <c r="C449" i="4" a="1"/>
  <c r="A448" i="4" a="1"/>
  <c r="C448" i="4" a="1"/>
  <c r="D448" i="4" a="1"/>
  <c r="E448" i="4" s="1"/>
  <c r="AE448" i="4" s="1"/>
  <c r="A447" i="4" a="1"/>
  <c r="C447" i="4" a="1"/>
  <c r="D447" i="4" a="1"/>
  <c r="E447" i="4" s="1"/>
  <c r="AE447" i="4" s="1"/>
  <c r="C446" i="4" a="1"/>
  <c r="A446" i="4" a="1"/>
  <c r="D446" i="4" a="1"/>
  <c r="E446" i="4" s="1"/>
  <c r="AE446" i="4" s="1"/>
  <c r="C445" i="4" a="1"/>
  <c r="D445" i="4" a="1"/>
  <c r="E445" i="4" s="1"/>
  <c r="AE445" i="4" s="1"/>
  <c r="A445" i="4" a="1"/>
  <c r="C444" i="4" a="1"/>
  <c r="A444" i="4" a="1"/>
  <c r="D444" i="4" a="1"/>
  <c r="E444" i="4" s="1"/>
  <c r="AE444" i="4" s="1"/>
  <c r="C443" i="4" a="1"/>
  <c r="A443" i="4" a="1"/>
  <c r="D443" i="4" a="1"/>
  <c r="E443" i="4" s="1"/>
  <c r="AE443" i="4" s="1"/>
  <c r="D442" i="4" a="1"/>
  <c r="E442" i="4" s="1"/>
  <c r="AE442" i="4" s="1"/>
  <c r="A442" i="4" a="1"/>
  <c r="C442" i="4" a="1"/>
  <c r="D441" i="4" a="1"/>
  <c r="E441" i="4" s="1"/>
  <c r="AE441" i="4" s="1"/>
  <c r="A441" i="4" a="1"/>
  <c r="C441" i="4" a="1"/>
  <c r="A440" i="4" a="1"/>
  <c r="D440" i="4" a="1"/>
  <c r="E440" i="4" s="1"/>
  <c r="A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AE439" i="4" s="1"/>
  <c r="G438" i="4" a="1"/>
  <c r="F438" i="4" a="1"/>
  <c r="D438" i="4" a="1"/>
  <c r="E438" i="4" s="1"/>
  <c r="AE438" i="4" s="1"/>
  <c r="F437" i="4" a="1"/>
  <c r="G437" i="4" a="1"/>
  <c r="D437" i="4" a="1"/>
  <c r="E437" i="4" s="1"/>
  <c r="AE437" i="4" s="1"/>
  <c r="G436" i="4" a="1"/>
  <c r="D436" i="4" a="1"/>
  <c r="E436" i="4" s="1"/>
  <c r="AE436" i="4" s="1"/>
  <c r="F436" i="4" a="1"/>
  <c r="G435" i="4" a="1"/>
  <c r="D435" i="4" a="1"/>
  <c r="E435" i="4" s="1"/>
  <c r="AE435" i="4" s="1"/>
  <c r="F435" i="4" a="1"/>
  <c r="G434" i="4" a="1"/>
  <c r="D434" i="4" a="1"/>
  <c r="E434" i="4" s="1"/>
  <c r="AE434" i="4" s="1"/>
  <c r="F434" i="4" a="1"/>
  <c r="F433" i="4" a="1"/>
  <c r="D433" i="4" a="1"/>
  <c r="E433" i="4" s="1"/>
  <c r="AE433" i="4" s="1"/>
  <c r="G433" i="4" a="1"/>
  <c r="D432" i="4" a="1"/>
  <c r="E432" i="4" s="1"/>
  <c r="AE432" i="4" s="1"/>
  <c r="G432" i="4" a="1"/>
  <c r="F432" i="4" a="1"/>
  <c r="F431" i="4" a="1"/>
  <c r="D431" i="4" a="1"/>
  <c r="E431" i="4" s="1"/>
  <c r="AE431" i="4" s="1"/>
  <c r="G431" i="4" a="1"/>
  <c r="D430" i="4" a="1"/>
  <c r="E430" i="4" s="1"/>
  <c r="AE430" i="4" s="1"/>
  <c r="G430" i="4" a="1"/>
  <c r="F430" i="4" a="1"/>
  <c r="G429" i="4" a="1"/>
  <c r="D429" i="4" a="1"/>
  <c r="E429" i="4" s="1"/>
  <c r="AE429" i="4" s="1"/>
  <c r="F429" i="4" a="1"/>
  <c r="D428" i="4" a="1"/>
  <c r="E428" i="4" s="1"/>
  <c r="AE428" i="4" s="1"/>
  <c r="G428" i="4" a="1"/>
  <c r="F428" i="4" a="1"/>
  <c r="D427" i="4" a="1"/>
  <c r="E427" i="4" s="1"/>
  <c r="AE427" i="4" s="1"/>
  <c r="G427" i="4" a="1"/>
  <c r="F427" i="4" a="1"/>
  <c r="D426" i="4" a="1"/>
  <c r="E426" i="4" s="1"/>
  <c r="AE426" i="4" s="1"/>
  <c r="F426" i="4" a="1"/>
  <c r="G426" i="4" a="1"/>
  <c r="D425" i="4" a="1"/>
  <c r="E425" i="4" s="1"/>
  <c r="AE425" i="4" s="1"/>
  <c r="G425" i="4" a="1"/>
  <c r="F425" i="4" a="1"/>
  <c r="D424" i="4" a="1"/>
  <c r="E424" i="4" s="1"/>
  <c r="AE424" i="4" s="1"/>
  <c r="F424" i="4" a="1"/>
  <c r="G424" i="4" a="1"/>
  <c r="D423" i="4" a="1"/>
  <c r="E423" i="4" s="1"/>
  <c r="AE423" i="4" s="1"/>
  <c r="G423" i="4" a="1"/>
  <c r="F423" i="4" a="1"/>
  <c r="D422" i="4" a="1"/>
  <c r="E422" i="4" s="1"/>
  <c r="AE422" i="4" s="1"/>
  <c r="G422" i="4" a="1"/>
  <c r="F422" i="4" a="1"/>
  <c r="G421" i="4" a="1"/>
  <c r="D421" i="4" a="1"/>
  <c r="E421" i="4" s="1"/>
  <c r="AE421" i="4" s="1"/>
  <c r="F421" i="4" a="1"/>
  <c r="G420" i="4" a="1"/>
  <c r="D420" i="4" a="1"/>
  <c r="E420" i="4" s="1"/>
  <c r="AE420" i="4" s="1"/>
  <c r="F420" i="4" a="1"/>
  <c r="G419" i="4" a="1"/>
  <c r="D419" i="4" a="1"/>
  <c r="E419" i="4" s="1"/>
  <c r="AE419" i="4" s="1"/>
  <c r="F419" i="4" a="1"/>
  <c r="G418" i="4" a="1"/>
  <c r="D418" i="4" a="1"/>
  <c r="E418" i="4" s="1"/>
  <c r="AE418" i="4" s="1"/>
  <c r="F418" i="4" a="1"/>
  <c r="G417" i="4" a="1"/>
  <c r="D417" i="4" a="1"/>
  <c r="E417" i="4" s="1"/>
  <c r="AE417" i="4" s="1"/>
  <c r="F417" i="4" a="1"/>
  <c r="D416" i="4" a="1"/>
  <c r="E416" i="4" s="1"/>
  <c r="AE416" i="4" s="1"/>
  <c r="G416" i="4" a="1"/>
  <c r="F416" i="4" a="1"/>
  <c r="D415" i="4" a="1"/>
  <c r="E415" i="4" s="1"/>
  <c r="AE415" i="4" s="1"/>
  <c r="G415" i="4" a="1"/>
  <c r="F415" i="4" a="1"/>
  <c r="G414" i="4" a="1"/>
  <c r="D414" i="4" a="1"/>
  <c r="E414" i="4" s="1"/>
  <c r="AE414" i="4" s="1"/>
  <c r="F414" i="4" a="1"/>
  <c r="D413" i="4" a="1"/>
  <c r="E413" i="4" s="1"/>
  <c r="AE413" i="4" s="1"/>
  <c r="G413" i="4" a="1"/>
  <c r="F413" i="4" a="1"/>
  <c r="D412" i="4" a="1"/>
  <c r="E412" i="4" s="1"/>
  <c r="AE412" i="4" s="1"/>
  <c r="F412" i="4" a="1"/>
  <c r="G412" i="4" a="1"/>
  <c r="D411" i="4" a="1"/>
  <c r="E411" i="4" s="1"/>
  <c r="AE411" i="4" s="1"/>
  <c r="G411" i="4" a="1"/>
  <c r="F411" i="4" a="1"/>
  <c r="D410" i="4" a="1"/>
  <c r="E410" i="4" s="1"/>
  <c r="AE410" i="4" s="1"/>
  <c r="G410" i="4" a="1"/>
  <c r="F410" i="4" a="1"/>
  <c r="D409" i="4" a="1"/>
  <c r="E409" i="4" s="1"/>
  <c r="AE409" i="4" s="1"/>
  <c r="F409" i="4" a="1"/>
  <c r="G409" i="4" a="1"/>
  <c r="D408" i="4" a="1"/>
  <c r="E408" i="4" s="1"/>
  <c r="AE408" i="4" s="1"/>
  <c r="F408" i="4" a="1"/>
  <c r="G408" i="4" a="1"/>
  <c r="D407" i="4" a="1"/>
  <c r="E407" i="4" s="1"/>
  <c r="AE407" i="4" s="1"/>
  <c r="F407" i="4" a="1"/>
  <c r="G407" i="4" a="1"/>
  <c r="F406" i="4" a="1"/>
  <c r="D406" i="4" a="1"/>
  <c r="E406" i="4" s="1"/>
  <c r="AE406" i="4" s="1"/>
  <c r="G406" i="4" a="1"/>
  <c r="G405" i="4" a="1"/>
  <c r="F405" i="4" a="1"/>
  <c r="D405" i="4" a="1"/>
  <c r="E405" i="4" s="1"/>
  <c r="AE405" i="4" s="1"/>
  <c r="G404" i="4" a="1"/>
  <c r="F404" i="4" a="1"/>
  <c r="D404" i="4" a="1"/>
  <c r="E404" i="4" s="1"/>
  <c r="AE404" i="4" s="1"/>
  <c r="G403" i="4" a="1"/>
  <c r="D403" i="4" a="1"/>
  <c r="E403" i="4" s="1"/>
  <c r="AE403" i="4" s="1"/>
  <c r="F403" i="4" a="1"/>
  <c r="G402" i="4" a="1"/>
  <c r="F402" i="4" a="1"/>
  <c r="D402" i="4" a="1"/>
  <c r="E402" i="4" s="1"/>
  <c r="AE402" i="4" s="1"/>
  <c r="F401" i="4" a="1"/>
  <c r="G401" i="4" a="1"/>
  <c r="D401" i="4" a="1"/>
  <c r="E401" i="4" s="1"/>
  <c r="AE401" i="4" s="1"/>
  <c r="F400" i="4" a="1"/>
  <c r="D400" i="4" a="1"/>
  <c r="E400" i="4" s="1"/>
  <c r="AE400" i="4" s="1"/>
  <c r="G400" i="4" a="1"/>
  <c r="F399" i="4" a="1"/>
  <c r="D399" i="4" a="1"/>
  <c r="E399" i="4" s="1"/>
  <c r="AE399" i="4" s="1"/>
  <c r="G399" i="4" a="1"/>
  <c r="F398" i="4" a="1"/>
  <c r="G398" i="4" a="1"/>
  <c r="D398" i="4" a="1"/>
  <c r="E398" i="4" s="1"/>
  <c r="AE398" i="4" s="1"/>
  <c r="F397" i="4" a="1"/>
  <c r="G397" i="4" a="1"/>
  <c r="D397" i="4" a="1"/>
  <c r="E397" i="4" s="1"/>
  <c r="AE397" i="4" s="1"/>
  <c r="F396" i="4" a="1"/>
  <c r="G396" i="4" a="1"/>
  <c r="D396" i="4" a="1"/>
  <c r="E396" i="4" s="1"/>
  <c r="AE396" i="4" s="1"/>
  <c r="F395" i="4" a="1"/>
  <c r="G395" i="4" a="1"/>
  <c r="D395" i="4" a="1"/>
  <c r="E395" i="4" s="1"/>
  <c r="AE395" i="4" s="1"/>
  <c r="F394" i="4" a="1"/>
  <c r="G394" i="4" a="1"/>
  <c r="D394" i="4" a="1"/>
  <c r="E394" i="4" s="1"/>
  <c r="AE394" i="4" s="1"/>
  <c r="F393" i="4" a="1"/>
  <c r="G393" i="4" a="1"/>
  <c r="D393" i="4" a="1"/>
  <c r="E393" i="4" s="1"/>
  <c r="AE393" i="4" s="1"/>
  <c r="F392" i="4" a="1"/>
  <c r="G392" i="4" a="1"/>
  <c r="D392" i="4" a="1"/>
  <c r="E392" i="4" s="1"/>
  <c r="AE392" i="4" s="1"/>
  <c r="D391" i="4" a="1"/>
  <c r="E391" i="4" s="1"/>
  <c r="AE391" i="4" s="1"/>
  <c r="G391" i="4" a="1"/>
  <c r="F391" i="4" a="1"/>
  <c r="F390" i="4" a="1"/>
  <c r="G390" i="4" a="1"/>
  <c r="D390" i="4" a="1"/>
  <c r="E390" i="4" s="1"/>
  <c r="AE390" i="4" s="1"/>
  <c r="D389" i="4" a="1"/>
  <c r="E389" i="4" s="1"/>
  <c r="A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AR33" i="4" l="1"/>
  <c r="AR31" i="4"/>
  <c r="AR28" i="4"/>
  <c r="AR26" i="4"/>
  <c r="AR24" i="4"/>
  <c r="AR21" i="4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AR46" i="4"/>
  <c r="AR45" i="4"/>
  <c r="AR43" i="4"/>
  <c r="AR42" i="4"/>
  <c r="AR41" i="4"/>
  <c r="AR40" i="4"/>
  <c r="AR39" i="4"/>
  <c r="AR38" i="4"/>
  <c r="AR36" i="4"/>
  <c r="AR35" i="4"/>
  <c r="AR34" i="4"/>
  <c r="AR32" i="4"/>
  <c r="AR30" i="4"/>
  <c r="AR29" i="4"/>
  <c r="AR27" i="4"/>
  <c r="AR25" i="4"/>
  <c r="AR23" i="4"/>
  <c r="AR22" i="4"/>
  <c r="AR20" i="4"/>
  <c r="AR44" i="4"/>
  <c r="AR37" i="4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Q138" i="4"/>
  <c r="Q137" i="4"/>
  <c r="Q136" i="4"/>
  <c r="Q135" i="4"/>
  <c r="Q134" i="4"/>
  <c r="Q112" i="4"/>
  <c r="Q111" i="4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O2" i="8"/>
  <c r="R2" i="8" s="1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Q509" i="4"/>
  <c r="Q508" i="4"/>
  <c r="Q507" i="4"/>
  <c r="Q510" i="4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443" i="4"/>
  <c r="Q442" i="4"/>
  <c r="Q441" i="4"/>
  <c r="Q440" i="4"/>
  <c r="Q439" i="4"/>
  <c r="Q438" i="4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Q398" i="4"/>
  <c r="Q397" i="4"/>
  <c r="Q399" i="4"/>
  <c r="AA90" i="1"/>
  <c r="AA89" i="1"/>
  <c r="AA88" i="1"/>
  <c r="AA87" i="1"/>
  <c r="AA86" i="1"/>
  <c r="AA85" i="1"/>
  <c r="AA84" i="1"/>
  <c r="AA83" i="1"/>
  <c r="AA82" i="1"/>
  <c r="Q408" i="4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Q407" i="4"/>
  <c r="N508" i="4"/>
  <c r="D477" i="8"/>
  <c r="G477" i="8" s="1" a="1"/>
  <c r="C477" i="8"/>
  <c r="F477" i="8" s="1"/>
  <c r="E477" i="8"/>
  <c r="H477" i="8" s="1"/>
  <c r="C476" i="8"/>
  <c r="F476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C510" i="8"/>
  <c r="F510" i="8" s="1"/>
  <c r="E509" i="8"/>
  <c r="H509" i="8" s="1"/>
  <c r="D509" i="8"/>
  <c r="G509" i="8" s="1" a="1"/>
  <c r="C509" i="8"/>
  <c r="F509" i="8" s="1"/>
  <c r="D508" i="8"/>
  <c r="G508" i="8" s="1" a="1"/>
  <c r="C508" i="8"/>
  <c r="F508" i="8" s="1"/>
  <c r="E508" i="8"/>
  <c r="H508" i="8" s="1"/>
  <c r="C507" i="8"/>
  <c r="F507" i="8" s="1"/>
  <c r="E507" i="8"/>
  <c r="H507" i="8" s="1"/>
  <c r="D507" i="8"/>
  <c r="G507" i="8" s="1" a="1"/>
  <c r="D506" i="8"/>
  <c r="G506" i="8" s="1" a="1"/>
  <c r="C506" i="8"/>
  <c r="F506" i="8" s="1"/>
  <c r="E506" i="8"/>
  <c r="H506" i="8" s="1"/>
  <c r="D505" i="8"/>
  <c r="G505" i="8" s="1" a="1"/>
  <c r="C505" i="8"/>
  <c r="F505" i="8" s="1"/>
  <c r="E505" i="8"/>
  <c r="H505" i="8" s="1"/>
  <c r="C504" i="8"/>
  <c r="F504" i="8" s="1"/>
  <c r="E504" i="8"/>
  <c r="H504" i="8" s="1"/>
  <c r="D504" i="8"/>
  <c r="G504" i="8" s="1" a="1"/>
  <c r="C503" i="8"/>
  <c r="F503" i="8" s="1"/>
  <c r="D503" i="8"/>
  <c r="G503" i="8" s="1" a="1"/>
  <c r="E503" i="8"/>
  <c r="H503" i="8" s="1"/>
  <c r="D502" i="8"/>
  <c r="G502" i="8" s="1" a="1"/>
  <c r="E502" i="8"/>
  <c r="H502" i="8" s="1"/>
  <c r="C502" i="8"/>
  <c r="F502" i="8" s="1"/>
  <c r="E501" i="8"/>
  <c r="H501" i="8" s="1"/>
  <c r="D501" i="8"/>
  <c r="G501" i="8" s="1" a="1"/>
  <c r="C501" i="8"/>
  <c r="F501" i="8" s="1"/>
  <c r="C500" i="8"/>
  <c r="F500" i="8" s="1"/>
  <c r="D500" i="8"/>
  <c r="G500" i="8" s="1" a="1"/>
  <c r="E500" i="8"/>
  <c r="H500" i="8" s="1"/>
  <c r="D499" i="8"/>
  <c r="G499" i="8" s="1" a="1"/>
  <c r="E499" i="8"/>
  <c r="H499" i="8" s="1"/>
  <c r="C499" i="8"/>
  <c r="F499" i="8" s="1"/>
  <c r="E498" i="8"/>
  <c r="H498" i="8" s="1"/>
  <c r="D498" i="8"/>
  <c r="G498" i="8" s="1" a="1"/>
  <c r="C498" i="8"/>
  <c r="F498" i="8" s="1"/>
  <c r="D497" i="8"/>
  <c r="G497" i="8" s="1" a="1"/>
  <c r="E497" i="8"/>
  <c r="H497" i="8" s="1"/>
  <c r="C497" i="8"/>
  <c r="F497" i="8" s="1"/>
  <c r="C496" i="8"/>
  <c r="F496" i="8" s="1"/>
  <c r="D496" i="8"/>
  <c r="G496" i="8" s="1" a="1"/>
  <c r="E496" i="8"/>
  <c r="H496" i="8" s="1"/>
  <c r="E495" i="8"/>
  <c r="H495" i="8" s="1"/>
  <c r="C495" i="8"/>
  <c r="F495" i="8" s="1"/>
  <c r="D495" i="8"/>
  <c r="G495" i="8" s="1" a="1"/>
  <c r="E494" i="8"/>
  <c r="H494" i="8" s="1"/>
  <c r="D494" i="8"/>
  <c r="G494" i="8" s="1" a="1"/>
  <c r="C494" i="8"/>
  <c r="F494" i="8" s="1"/>
  <c r="D493" i="8"/>
  <c r="G493" i="8" s="1" a="1"/>
  <c r="C493" i="8"/>
  <c r="F493" i="8" s="1"/>
  <c r="E493" i="8"/>
  <c r="H493" i="8" s="1"/>
  <c r="E492" i="8"/>
  <c r="H492" i="8" s="1"/>
  <c r="C492" i="8"/>
  <c r="F492" i="8" s="1"/>
  <c r="D492" i="8"/>
  <c r="G492" i="8" s="1" a="1"/>
  <c r="D491" i="8"/>
  <c r="G491" i="8" s="1" a="1"/>
  <c r="E491" i="8"/>
  <c r="H491" i="8" s="1"/>
  <c r="C491" i="8"/>
  <c r="F491" i="8" s="1"/>
  <c r="C490" i="8"/>
  <c r="F490" i="8" s="1"/>
  <c r="D490" i="8"/>
  <c r="G490" i="8" s="1" a="1"/>
  <c r="E490" i="8"/>
  <c r="H490" i="8" s="1"/>
  <c r="D489" i="8"/>
  <c r="G489" i="8" s="1" a="1"/>
  <c r="E489" i="8"/>
  <c r="H489" i="8" s="1"/>
  <c r="C489" i="8"/>
  <c r="F489" i="8" s="1"/>
  <c r="D488" i="8"/>
  <c r="G488" i="8" s="1" a="1"/>
  <c r="C488" i="8"/>
  <c r="F488" i="8" s="1"/>
  <c r="E488" i="8"/>
  <c r="H488" i="8" s="1"/>
  <c r="E487" i="8"/>
  <c r="H487" i="8" s="1"/>
  <c r="C487" i="8"/>
  <c r="F487" i="8" s="1"/>
  <c r="D487" i="8"/>
  <c r="G487" i="8" s="1" a="1"/>
  <c r="C486" i="8"/>
  <c r="F486" i="8" s="1"/>
  <c r="E486" i="8"/>
  <c r="H486" i="8" s="1"/>
  <c r="D486" i="8"/>
  <c r="G486" i="8" s="1" a="1"/>
  <c r="E485" i="8"/>
  <c r="H485" i="8" s="1"/>
  <c r="C485" i="8"/>
  <c r="F485" i="8" s="1"/>
  <c r="D485" i="8"/>
  <c r="G485" i="8" s="1" a="1"/>
  <c r="D484" i="8"/>
  <c r="G484" i="8" s="1" a="1"/>
  <c r="E484" i="8"/>
  <c r="H484" i="8" s="1"/>
  <c r="C484" i="8"/>
  <c r="F484" i="8" s="1"/>
  <c r="E483" i="8"/>
  <c r="H483" i="8" s="1"/>
  <c r="D483" i="8"/>
  <c r="G483" i="8" s="1" a="1"/>
  <c r="C483" i="8"/>
  <c r="F483" i="8" s="1"/>
  <c r="D482" i="8"/>
  <c r="G482" i="8" s="1" a="1"/>
  <c r="C482" i="8"/>
  <c r="F482" i="8" s="1"/>
  <c r="E482" i="8"/>
  <c r="H482" i="8" s="1"/>
  <c r="D481" i="8"/>
  <c r="G481" i="8" s="1" a="1"/>
  <c r="E481" i="8"/>
  <c r="H481" i="8" s="1"/>
  <c r="C481" i="8"/>
  <c r="F481" i="8" s="1"/>
  <c r="E480" i="8"/>
  <c r="H480" i="8" s="1"/>
  <c r="C480" i="8"/>
  <c r="F480" i="8" s="1"/>
  <c r="D480" i="8"/>
  <c r="G480" i="8" s="1" a="1"/>
  <c r="D479" i="8"/>
  <c r="G479" i="8" s="1" a="1"/>
  <c r="C479" i="8"/>
  <c r="F479" i="8" s="1"/>
  <c r="E479" i="8"/>
  <c r="H479" i="8" s="1"/>
  <c r="D478" i="8"/>
  <c r="G478" i="8" s="1" a="1"/>
  <c r="E478" i="8"/>
  <c r="H478" i="8" s="1"/>
  <c r="C478" i="8"/>
  <c r="F478" i="8" s="1"/>
  <c r="D475" i="8"/>
  <c r="G475" i="8" s="1" a="1"/>
  <c r="C475" i="8"/>
  <c r="F475" i="8" s="1"/>
  <c r="E475" i="8"/>
  <c r="H475" i="8" s="1"/>
  <c r="D474" i="8"/>
  <c r="G474" i="8" s="1" a="1"/>
  <c r="E474" i="8"/>
  <c r="H474" i="8" s="1"/>
  <c r="C474" i="8"/>
  <c r="F474" i="8" s="1"/>
  <c r="E473" i="8"/>
  <c r="H473" i="8" s="1"/>
  <c r="C473" i="8"/>
  <c r="F473" i="8" s="1"/>
  <c r="D473" i="8"/>
  <c r="G473" i="8" s="1" a="1"/>
  <c r="D472" i="8"/>
  <c r="G472" i="8" s="1" a="1"/>
  <c r="E472" i="8"/>
  <c r="H472" i="8" s="1"/>
  <c r="C472" i="8"/>
  <c r="F472" i="8" s="1"/>
  <c r="C471" i="8"/>
  <c r="F471" i="8" s="1"/>
  <c r="E471" i="8"/>
  <c r="H471" i="8" s="1"/>
  <c r="D471" i="8"/>
  <c r="G471" i="8" s="1" a="1"/>
  <c r="D470" i="8"/>
  <c r="G470" i="8" s="1" a="1"/>
  <c r="C470" i="8"/>
  <c r="F470" i="8" s="1"/>
  <c r="E470" i="8"/>
  <c r="H470" i="8" s="1"/>
  <c r="C469" i="8"/>
  <c r="F469" i="8" s="1"/>
  <c r="D469" i="8"/>
  <c r="G469" i="8" s="1" a="1"/>
  <c r="E469" i="8"/>
  <c r="H469" i="8" s="1"/>
  <c r="E468" i="8"/>
  <c r="H468" i="8" s="1"/>
  <c r="D468" i="8"/>
  <c r="G468" i="8" s="1" a="1"/>
  <c r="C468" i="8"/>
  <c r="F468" i="8" s="1"/>
  <c r="E467" i="8"/>
  <c r="H467" i="8" s="1"/>
  <c r="C467" i="8"/>
  <c r="F467" i="8" s="1"/>
  <c r="D467" i="8"/>
  <c r="G467" i="8" s="1" a="1"/>
  <c r="C466" i="8"/>
  <c r="F466" i="8" s="1"/>
  <c r="E466" i="8"/>
  <c r="H466" i="8" s="1"/>
  <c r="D466" i="8"/>
  <c r="G466" i="8" s="1" a="1"/>
  <c r="E465" i="8"/>
  <c r="H465" i="8" s="1"/>
  <c r="C465" i="8"/>
  <c r="F465" i="8" s="1"/>
  <c r="D465" i="8"/>
  <c r="G465" i="8" s="1" a="1"/>
  <c r="D464" i="8"/>
  <c r="G464" i="8" s="1" a="1"/>
  <c r="C464" i="8"/>
  <c r="F464" i="8" s="1"/>
  <c r="E464" i="8"/>
  <c r="H464" i="8" s="1"/>
  <c r="D463" i="8"/>
  <c r="G463" i="8" s="1" a="1"/>
  <c r="C463" i="8"/>
  <c r="F463" i="8" s="1"/>
  <c r="E463" i="8"/>
  <c r="H463" i="8" s="1"/>
  <c r="D462" i="8"/>
  <c r="G462" i="8" s="1" a="1"/>
  <c r="C462" i="8"/>
  <c r="F462" i="8" s="1"/>
  <c r="E462" i="8"/>
  <c r="H462" i="8" s="1"/>
  <c r="E461" i="8"/>
  <c r="H461" i="8" s="1"/>
  <c r="D461" i="8"/>
  <c r="G461" i="8" s="1" a="1"/>
  <c r="C461" i="8"/>
  <c r="F461" i="8" s="1"/>
  <c r="E460" i="8"/>
  <c r="H460" i="8" s="1"/>
  <c r="C460" i="8"/>
  <c r="F460" i="8" s="1"/>
  <c r="D460" i="8"/>
  <c r="G460" i="8" s="1" a="1"/>
  <c r="C459" i="8"/>
  <c r="F459" i="8" s="1"/>
  <c r="E459" i="8"/>
  <c r="H459" i="8" s="1"/>
  <c r="D459" i="8"/>
  <c r="G459" i="8" s="1" a="1"/>
  <c r="E458" i="8"/>
  <c r="H458" i="8" s="1"/>
  <c r="D458" i="8"/>
  <c r="G458" i="8" s="1" a="1"/>
  <c r="C458" i="8"/>
  <c r="F458" i="8" s="1"/>
  <c r="C457" i="8"/>
  <c r="F457" i="8" s="1"/>
  <c r="D457" i="8"/>
  <c r="G457" i="8" s="1" a="1"/>
  <c r="E457" i="8"/>
  <c r="H457" i="8" s="1"/>
  <c r="D456" i="8"/>
  <c r="G456" i="8" s="1" a="1"/>
  <c r="E456" i="8"/>
  <c r="H456" i="8" s="1"/>
  <c r="C456" i="8"/>
  <c r="F456" i="8" s="1"/>
  <c r="C455" i="8"/>
  <c r="F455" i="8" s="1"/>
  <c r="E455" i="8"/>
  <c r="H455" i="8" s="1"/>
  <c r="D455" i="8"/>
  <c r="G455" i="8" s="1" a="1"/>
  <c r="E454" i="8"/>
  <c r="H454" i="8" s="1"/>
  <c r="C454" i="8"/>
  <c r="F454" i="8" s="1"/>
  <c r="D454" i="8"/>
  <c r="G454" i="8" s="1" a="1"/>
  <c r="C453" i="8"/>
  <c r="F453" i="8" s="1"/>
  <c r="D453" i="8"/>
  <c r="G453" i="8" s="1" a="1"/>
  <c r="E453" i="8"/>
  <c r="H453" i="8" s="1"/>
  <c r="E452" i="8"/>
  <c r="H452" i="8" s="1"/>
  <c r="D452" i="8"/>
  <c r="G452" i="8" s="1" a="1"/>
  <c r="C452" i="8"/>
  <c r="F452" i="8" s="1"/>
  <c r="E451" i="8"/>
  <c r="H451" i="8" s="1"/>
  <c r="D451" i="8"/>
  <c r="G451" i="8" s="1" a="1"/>
  <c r="C451" i="8"/>
  <c r="F451" i="8" s="1"/>
  <c r="C450" i="8"/>
  <c r="F450" i="8" s="1"/>
  <c r="D450" i="8"/>
  <c r="G450" i="8" s="1" a="1"/>
  <c r="E450" i="8"/>
  <c r="H450" i="8" s="1"/>
  <c r="C449" i="8"/>
  <c r="F449" i="8" s="1"/>
  <c r="E449" i="8"/>
  <c r="H449" i="8" s="1"/>
  <c r="D449" i="8"/>
  <c r="G449" i="8" s="1" a="1"/>
  <c r="E448" i="8"/>
  <c r="H448" i="8" s="1"/>
  <c r="C448" i="8"/>
  <c r="F448" i="8" s="1"/>
  <c r="D448" i="8"/>
  <c r="G448" i="8" s="1" a="1"/>
  <c r="D447" i="8"/>
  <c r="G447" i="8" s="1" a="1"/>
  <c r="C447" i="8"/>
  <c r="F447" i="8" s="1"/>
  <c r="E447" i="8"/>
  <c r="H447" i="8" s="1"/>
  <c r="D446" i="8"/>
  <c r="G446" i="8" s="1" a="1"/>
  <c r="E446" i="8"/>
  <c r="H446" i="8" s="1"/>
  <c r="C446" i="8"/>
  <c r="F446" i="8" s="1"/>
  <c r="D445" i="8"/>
  <c r="G445" i="8" s="1" a="1"/>
  <c r="E445" i="8"/>
  <c r="H445" i="8" s="1"/>
  <c r="C445" i="8"/>
  <c r="F445" i="8" s="1"/>
  <c r="C444" i="8"/>
  <c r="F444" i="8" s="1"/>
  <c r="E444" i="8"/>
  <c r="H444" i="8" s="1"/>
  <c r="D444" i="8"/>
  <c r="G444" i="8" s="1" a="1"/>
  <c r="C443" i="8"/>
  <c r="F443" i="8" s="1"/>
  <c r="D443" i="8"/>
  <c r="G443" i="8" s="1" a="1"/>
  <c r="E443" i="8"/>
  <c r="H443" i="8" s="1"/>
  <c r="C442" i="8"/>
  <c r="F442" i="8" s="1"/>
  <c r="D442" i="8"/>
  <c r="G442" i="8" s="1" a="1"/>
  <c r="E442" i="8"/>
  <c r="H442" i="8" s="1"/>
  <c r="C441" i="8"/>
  <c r="F441" i="8" s="1"/>
  <c r="E441" i="8"/>
  <c r="H441" i="8" s="1"/>
  <c r="D441" i="8"/>
  <c r="G441" i="8" s="1" a="1"/>
  <c r="C440" i="8"/>
  <c r="F440" i="8" s="1"/>
  <c r="D440" i="8"/>
  <c r="G440" i="8" s="1" a="1"/>
  <c r="E440" i="8"/>
  <c r="H440" i="8" s="1"/>
  <c r="D439" i="8"/>
  <c r="G439" i="8" s="1" a="1"/>
  <c r="E439" i="8"/>
  <c r="H439" i="8" s="1"/>
  <c r="C439" i="8"/>
  <c r="F439" i="8" s="1"/>
  <c r="D438" i="8"/>
  <c r="G438" i="8" s="1" a="1"/>
  <c r="E438" i="8"/>
  <c r="H438" i="8" s="1"/>
  <c r="C438" i="8"/>
  <c r="F438" i="8" s="1"/>
  <c r="D437" i="8"/>
  <c r="G437" i="8" s="1" a="1"/>
  <c r="C437" i="8"/>
  <c r="F437" i="8" s="1"/>
  <c r="E437" i="8"/>
  <c r="H437" i="8" s="1"/>
  <c r="E436" i="8"/>
  <c r="H436" i="8" s="1"/>
  <c r="C436" i="8"/>
  <c r="F436" i="8" s="1"/>
  <c r="D436" i="8"/>
  <c r="G436" i="8" s="1" a="1"/>
  <c r="E435" i="8"/>
  <c r="H435" i="8" s="1"/>
  <c r="C435" i="8"/>
  <c r="F435" i="8" s="1"/>
  <c r="D435" i="8"/>
  <c r="G435" i="8" s="1" a="1"/>
  <c r="D434" i="8"/>
  <c r="G434" i="8" s="1" a="1"/>
  <c r="C434" i="8"/>
  <c r="F434" i="8" s="1"/>
  <c r="E434" i="8"/>
  <c r="H434" i="8" s="1"/>
  <c r="E433" i="8"/>
  <c r="H433" i="8" s="1"/>
  <c r="C433" i="8"/>
  <c r="F433" i="8" s="1"/>
  <c r="D433" i="8"/>
  <c r="G433" i="8" s="1" a="1"/>
  <c r="C432" i="8"/>
  <c r="F432" i="8" s="1"/>
  <c r="D432" i="8"/>
  <c r="G432" i="8" s="1" a="1"/>
  <c r="E432" i="8"/>
  <c r="H432" i="8" s="1"/>
  <c r="E431" i="8"/>
  <c r="H431" i="8" s="1"/>
  <c r="D431" i="8"/>
  <c r="G431" i="8" s="1" a="1"/>
  <c r="C431" i="8"/>
  <c r="F431" i="8" s="1"/>
  <c r="E430" i="8"/>
  <c r="H430" i="8" s="1"/>
  <c r="D430" i="8"/>
  <c r="G430" i="8" s="1" a="1"/>
  <c r="C430" i="8"/>
  <c r="F430" i="8" s="1"/>
  <c r="D429" i="8"/>
  <c r="G429" i="8" s="1" a="1"/>
  <c r="E429" i="8"/>
  <c r="H429" i="8" s="1"/>
  <c r="C429" i="8"/>
  <c r="F429" i="8" s="1"/>
  <c r="E428" i="8"/>
  <c r="H428" i="8" s="1"/>
  <c r="D428" i="8"/>
  <c r="G428" i="8" s="1" a="1"/>
  <c r="C428" i="8"/>
  <c r="F428" i="8" s="1"/>
  <c r="D427" i="8"/>
  <c r="G427" i="8" s="1" a="1"/>
  <c r="E427" i="8"/>
  <c r="H427" i="8" s="1"/>
  <c r="C427" i="8"/>
  <c r="F427" i="8" s="1"/>
  <c r="C426" i="8"/>
  <c r="F426" i="8" s="1"/>
  <c r="D426" i="8"/>
  <c r="G426" i="8" s="1" a="1"/>
  <c r="E426" i="8"/>
  <c r="H426" i="8" s="1"/>
  <c r="D425" i="8"/>
  <c r="G425" i="8" s="1" a="1"/>
  <c r="C425" i="8"/>
  <c r="F425" i="8" s="1"/>
  <c r="E425" i="8"/>
  <c r="H425" i="8" s="1"/>
  <c r="D424" i="8"/>
  <c r="G424" i="8" s="1" a="1"/>
  <c r="C424" i="8"/>
  <c r="F424" i="8" s="1"/>
  <c r="E424" i="8"/>
  <c r="H424" i="8" s="1"/>
  <c r="D423" i="8"/>
  <c r="G423" i="8" s="1" a="1"/>
  <c r="C423" i="8"/>
  <c r="F423" i="8" s="1"/>
  <c r="E423" i="8"/>
  <c r="H423" i="8" s="1"/>
  <c r="D422" i="8"/>
  <c r="G422" i="8" s="1" a="1"/>
  <c r="E422" i="8"/>
  <c r="H422" i="8" s="1"/>
  <c r="C422" i="8"/>
  <c r="F422" i="8" s="1"/>
  <c r="C421" i="8"/>
  <c r="F421" i="8" s="1"/>
  <c r="E421" i="8"/>
  <c r="H421" i="8" s="1"/>
  <c r="D421" i="8"/>
  <c r="G421" i="8" s="1" a="1"/>
  <c r="C420" i="8"/>
  <c r="F420" i="8" s="1"/>
  <c r="E420" i="8"/>
  <c r="H420" i="8" s="1"/>
  <c r="D420" i="8"/>
  <c r="G420" i="8" s="1" a="1"/>
  <c r="E419" i="8"/>
  <c r="H419" i="8" s="1"/>
  <c r="C419" i="8"/>
  <c r="F419" i="8" s="1"/>
  <c r="D419" i="8"/>
  <c r="G419" i="8" s="1" a="1"/>
  <c r="E418" i="8"/>
  <c r="H418" i="8" s="1"/>
  <c r="D418" i="8"/>
  <c r="G418" i="8" s="1" a="1"/>
  <c r="C418" i="8"/>
  <c r="F418" i="8" s="1"/>
  <c r="D417" i="8"/>
  <c r="G417" i="8" s="1" a="1"/>
  <c r="C417" i="8"/>
  <c r="F417" i="8" s="1"/>
  <c r="E417" i="8"/>
  <c r="H417" i="8" s="1"/>
  <c r="E416" i="8"/>
  <c r="H416" i="8" s="1"/>
  <c r="C416" i="8"/>
  <c r="F416" i="8" s="1"/>
  <c r="D416" i="8"/>
  <c r="G416" i="8" s="1" a="1"/>
  <c r="E415" i="8"/>
  <c r="H415" i="8" s="1"/>
  <c r="C415" i="8"/>
  <c r="F415" i="8" s="1"/>
  <c r="D415" i="8"/>
  <c r="G415" i="8" s="1" a="1"/>
  <c r="D414" i="8"/>
  <c r="G414" i="8" s="1" a="1"/>
  <c r="C414" i="8"/>
  <c r="F414" i="8" s="1"/>
  <c r="E414" i="8"/>
  <c r="H414" i="8" s="1"/>
  <c r="C413" i="8"/>
  <c r="F413" i="8" s="1"/>
  <c r="E413" i="8"/>
  <c r="H413" i="8" s="1"/>
  <c r="D413" i="8"/>
  <c r="G413" i="8" s="1" a="1"/>
  <c r="E412" i="8"/>
  <c r="H412" i="8" s="1"/>
  <c r="D412" i="8"/>
  <c r="G412" i="8" s="1" a="1"/>
  <c r="C412" i="8"/>
  <c r="F412" i="8" s="1"/>
  <c r="E411" i="8"/>
  <c r="H411" i="8" s="1"/>
  <c r="D411" i="8"/>
  <c r="G411" i="8" s="1" a="1"/>
  <c r="C411" i="8"/>
  <c r="F411" i="8" s="1"/>
  <c r="E410" i="8"/>
  <c r="H410" i="8" s="1"/>
  <c r="C410" i="8"/>
  <c r="F410" i="8" s="1"/>
  <c r="D410" i="8"/>
  <c r="G410" i="8" s="1" a="1"/>
  <c r="C409" i="8"/>
  <c r="F409" i="8" s="1"/>
  <c r="E409" i="8"/>
  <c r="H409" i="8" s="1"/>
  <c r="D409" i="8"/>
  <c r="G409" i="8" s="1" a="1"/>
  <c r="E408" i="8"/>
  <c r="H408" i="8" s="1"/>
  <c r="C408" i="8"/>
  <c r="F408" i="8" s="1"/>
  <c r="D408" i="8"/>
  <c r="G408" i="8" s="1" a="1"/>
  <c r="E407" i="8"/>
  <c r="H407" i="8" s="1"/>
  <c r="C407" i="8"/>
  <c r="F407" i="8" s="1"/>
  <c r="D407" i="8"/>
  <c r="G407" i="8" s="1" a="1"/>
  <c r="D406" i="8"/>
  <c r="G406" i="8" s="1" a="1"/>
  <c r="E406" i="8"/>
  <c r="H406" i="8" s="1"/>
  <c r="C406" i="8"/>
  <c r="F406" i="8" s="1"/>
  <c r="D405" i="8"/>
  <c r="G405" i="8" s="1" a="1"/>
  <c r="C405" i="8"/>
  <c r="F405" i="8" s="1"/>
  <c r="E405" i="8"/>
  <c r="H405" i="8" s="1"/>
  <c r="D404" i="8"/>
  <c r="G404" i="8" s="1" a="1"/>
  <c r="C404" i="8"/>
  <c r="F404" i="8" s="1"/>
  <c r="E404" i="8"/>
  <c r="H404" i="8" s="1"/>
  <c r="E403" i="8"/>
  <c r="H403" i="8" s="1"/>
  <c r="D403" i="8"/>
  <c r="G403" i="8" s="1" a="1"/>
  <c r="C403" i="8"/>
  <c r="F403" i="8" s="1"/>
  <c r="C402" i="8"/>
  <c r="F402" i="8" s="1"/>
  <c r="E402" i="8"/>
  <c r="H402" i="8" s="1"/>
  <c r="D402" i="8"/>
  <c r="G402" i="8" s="1" a="1"/>
  <c r="D401" i="8"/>
  <c r="G401" i="8" s="1" a="1"/>
  <c r="E401" i="8"/>
  <c r="H401" i="8" s="1"/>
  <c r="C401" i="8"/>
  <c r="F401" i="8" s="1"/>
  <c r="C400" i="8"/>
  <c r="F400" i="8" s="1"/>
  <c r="D400" i="8"/>
  <c r="G400" i="8" s="1" a="1"/>
  <c r="E400" i="8"/>
  <c r="H400" i="8" s="1"/>
  <c r="C399" i="8"/>
  <c r="F399" i="8" s="1"/>
  <c r="E399" i="8"/>
  <c r="H399" i="8" s="1"/>
  <c r="D399" i="8"/>
  <c r="G399" i="8" s="1" a="1"/>
  <c r="D398" i="8"/>
  <c r="G398" i="8" s="1" a="1"/>
  <c r="C398" i="8"/>
  <c r="F398" i="8" s="1"/>
  <c r="E398" i="8"/>
  <c r="H398" i="8" s="1"/>
  <c r="E397" i="8"/>
  <c r="H397" i="8" s="1"/>
  <c r="D397" i="8"/>
  <c r="G397" i="8" s="1" a="1"/>
  <c r="C397" i="8"/>
  <c r="F397" i="8" s="1"/>
  <c r="D396" i="8"/>
  <c r="G396" i="8" s="1" a="1"/>
  <c r="C396" i="8"/>
  <c r="F396" i="8" s="1"/>
  <c r="E396" i="8"/>
  <c r="H396" i="8" s="1"/>
  <c r="C395" i="8"/>
  <c r="F395" i="8" s="1"/>
  <c r="D395" i="8"/>
  <c r="G395" i="8" s="1" a="1"/>
  <c r="E395" i="8"/>
  <c r="H395" i="8" s="1"/>
  <c r="C394" i="8"/>
  <c r="F394" i="8" s="1"/>
  <c r="E394" i="8"/>
  <c r="H394" i="8" s="1"/>
  <c r="D394" i="8"/>
  <c r="G394" i="8" s="1" a="1"/>
  <c r="D393" i="8"/>
  <c r="G393" i="8" s="1" a="1"/>
  <c r="C393" i="8"/>
  <c r="F393" i="8" s="1"/>
  <c r="E393" i="8"/>
  <c r="H393" i="8" s="1"/>
  <c r="E392" i="8"/>
  <c r="H392" i="8" s="1"/>
  <c r="D392" i="8"/>
  <c r="G392" i="8" s="1" a="1"/>
  <c r="C392" i="8"/>
  <c r="F392" i="8" s="1"/>
  <c r="E391" i="8"/>
  <c r="H391" i="8" s="1"/>
  <c r="C391" i="8"/>
  <c r="F391" i="8" s="1"/>
  <c r="D391" i="8"/>
  <c r="G391" i="8" s="1" a="1"/>
  <c r="C390" i="8"/>
  <c r="F390" i="8" s="1"/>
  <c r="D390" i="8"/>
  <c r="G390" i="8" s="1" a="1"/>
  <c r="E390" i="8"/>
  <c r="H390" i="8" s="1"/>
  <c r="E389" i="8"/>
  <c r="H389" i="8" s="1"/>
  <c r="C389" i="8"/>
  <c r="F389" i="8" s="1"/>
  <c r="D389" i="8"/>
  <c r="G389" i="8" s="1" a="1"/>
  <c r="E388" i="8"/>
  <c r="H388" i="8" s="1"/>
  <c r="C388" i="8"/>
  <c r="F388" i="8" s="1"/>
  <c r="D388" i="8"/>
  <c r="G388" i="8" s="1" a="1"/>
  <c r="C387" i="8"/>
  <c r="F387" i="8" s="1"/>
  <c r="D387" i="8"/>
  <c r="G387" i="8" s="1" a="1"/>
  <c r="E387" i="8"/>
  <c r="H387" i="8" s="1"/>
  <c r="E386" i="8"/>
  <c r="H386" i="8" s="1"/>
  <c r="C386" i="8"/>
  <c r="F386" i="8" s="1"/>
  <c r="D386" i="8"/>
  <c r="G386" i="8" s="1" a="1"/>
  <c r="C385" i="8"/>
  <c r="F385" i="8" s="1"/>
  <c r="D385" i="8"/>
  <c r="G385" i="8" s="1" a="1"/>
  <c r="E385" i="8"/>
  <c r="H385" i="8" s="1"/>
  <c r="D384" i="8"/>
  <c r="G384" i="8" s="1" a="1"/>
  <c r="C384" i="8"/>
  <c r="F384" i="8" s="1"/>
  <c r="E384" i="8"/>
  <c r="H384" i="8" s="1"/>
  <c r="E383" i="8"/>
  <c r="H383" i="8" s="1"/>
  <c r="C383" i="8"/>
  <c r="F383" i="8" s="1"/>
  <c r="D383" i="8"/>
  <c r="G383" i="8" s="1" a="1"/>
  <c r="D382" i="8"/>
  <c r="G382" i="8" s="1" a="1"/>
  <c r="C382" i="8"/>
  <c r="F382" i="8" s="1"/>
  <c r="E382" i="8"/>
  <c r="H382" i="8" s="1"/>
  <c r="C381" i="8"/>
  <c r="F381" i="8" s="1"/>
  <c r="D381" i="8"/>
  <c r="G381" i="8" s="1" a="1"/>
  <c r="E381" i="8"/>
  <c r="H381" i="8" s="1"/>
  <c r="D380" i="8"/>
  <c r="G380" i="8" s="1" a="1"/>
  <c r="C380" i="8"/>
  <c r="F380" i="8" s="1"/>
  <c r="E380" i="8"/>
  <c r="H380" i="8" s="1"/>
  <c r="C379" i="8"/>
  <c r="F379" i="8" s="1"/>
  <c r="E379" i="8"/>
  <c r="H379" i="8" s="1"/>
  <c r="D379" i="8"/>
  <c r="G379" i="8" s="1" a="1"/>
  <c r="D378" i="8"/>
  <c r="G378" i="8" s="1" a="1"/>
  <c r="E378" i="8"/>
  <c r="H378" i="8" s="1"/>
  <c r="C378" i="8"/>
  <c r="F378" i="8" s="1"/>
  <c r="D377" i="8"/>
  <c r="G377" i="8" s="1" a="1"/>
  <c r="E377" i="8"/>
  <c r="H377" i="8" s="1"/>
  <c r="C377" i="8"/>
  <c r="F377" i="8" s="1"/>
  <c r="D376" i="8"/>
  <c r="G376" i="8" s="1" a="1"/>
  <c r="C376" i="8"/>
  <c r="F376" i="8" s="1"/>
  <c r="E376" i="8"/>
  <c r="H376" i="8" s="1"/>
  <c r="C375" i="8"/>
  <c r="F375" i="8" s="1"/>
  <c r="D375" i="8"/>
  <c r="G375" i="8" s="1" a="1"/>
  <c r="E375" i="8"/>
  <c r="H375" i="8" s="1"/>
  <c r="D374" i="8"/>
  <c r="G374" i="8" s="1" a="1"/>
  <c r="E374" i="8"/>
  <c r="H374" i="8" s="1"/>
  <c r="C374" i="8"/>
  <c r="F374" i="8" s="1"/>
  <c r="C373" i="8"/>
  <c r="F373" i="8" s="1"/>
  <c r="E373" i="8"/>
  <c r="H373" i="8" s="1"/>
  <c r="D373" i="8"/>
  <c r="G373" i="8" s="1" a="1"/>
  <c r="E372" i="8"/>
  <c r="H372" i="8" s="1"/>
  <c r="D372" i="8"/>
  <c r="G372" i="8" s="1" a="1"/>
  <c r="C372" i="8"/>
  <c r="F372" i="8" s="1"/>
  <c r="D371" i="8"/>
  <c r="G371" i="8" s="1" a="1"/>
  <c r="C371" i="8"/>
  <c r="F371" i="8" s="1"/>
  <c r="E371" i="8"/>
  <c r="H371" i="8" s="1"/>
  <c r="D370" i="8"/>
  <c r="G370" i="8" s="1" a="1"/>
  <c r="E370" i="8"/>
  <c r="H370" i="8" s="1"/>
  <c r="C370" i="8"/>
  <c r="F370" i="8" s="1"/>
  <c r="C369" i="8"/>
  <c r="F369" i="8" s="1"/>
  <c r="E369" i="8"/>
  <c r="H369" i="8" s="1"/>
  <c r="D369" i="8"/>
  <c r="G369" i="8" s="1" a="1"/>
  <c r="C368" i="8"/>
  <c r="F368" i="8" s="1"/>
  <c r="E368" i="8"/>
  <c r="H368" i="8" s="1"/>
  <c r="D368" i="8"/>
  <c r="G368" i="8" s="1" a="1"/>
  <c r="C367" i="8"/>
  <c r="F367" i="8" s="1"/>
  <c r="D367" i="8"/>
  <c r="G367" i="8" s="1" a="1"/>
  <c r="E367" i="8"/>
  <c r="H367" i="8" s="1"/>
  <c r="D366" i="8"/>
  <c r="G366" i="8" s="1" a="1"/>
  <c r="C366" i="8"/>
  <c r="F366" i="8" s="1"/>
  <c r="E366" i="8"/>
  <c r="H366" i="8" s="1"/>
  <c r="D365" i="8"/>
  <c r="G365" i="8" s="1" a="1"/>
  <c r="E365" i="8"/>
  <c r="H365" i="8" s="1"/>
  <c r="C365" i="8"/>
  <c r="F365" i="8" s="1"/>
  <c r="C364" i="8"/>
  <c r="F364" i="8" s="1"/>
  <c r="E364" i="8"/>
  <c r="H364" i="8" s="1"/>
  <c r="D364" i="8"/>
  <c r="G364" i="8" s="1" a="1"/>
  <c r="D363" i="8"/>
  <c r="G363" i="8" s="1" a="1"/>
  <c r="E363" i="8"/>
  <c r="H363" i="8" s="1"/>
  <c r="C363" i="8"/>
  <c r="F363" i="8" s="1"/>
  <c r="C362" i="8"/>
  <c r="F362" i="8" s="1"/>
  <c r="D362" i="8"/>
  <c r="G362" i="8" s="1" a="1"/>
  <c r="E362" i="8"/>
  <c r="H362" i="8" s="1"/>
  <c r="E361" i="8"/>
  <c r="H361" i="8" s="1"/>
  <c r="C361" i="8"/>
  <c r="F361" i="8" s="1"/>
  <c r="D361" i="8"/>
  <c r="G361" i="8" s="1" a="1"/>
  <c r="D360" i="8"/>
  <c r="G360" i="8" s="1" a="1"/>
  <c r="C360" i="8"/>
  <c r="F360" i="8" s="1"/>
  <c r="E360" i="8"/>
  <c r="H360" i="8" s="1"/>
  <c r="D359" i="8"/>
  <c r="G359" i="8" s="1" a="1"/>
  <c r="E359" i="8"/>
  <c r="H359" i="8" s="1"/>
  <c r="C359" i="8"/>
  <c r="F359" i="8" s="1"/>
  <c r="D358" i="8"/>
  <c r="G358" i="8" s="1" a="1"/>
  <c r="C358" i="8"/>
  <c r="F358" i="8" s="1"/>
  <c r="E358" i="8"/>
  <c r="H358" i="8" s="1"/>
  <c r="C357" i="8"/>
  <c r="F357" i="8" s="1"/>
  <c r="E357" i="8"/>
  <c r="H357" i="8" s="1"/>
  <c r="D357" i="8"/>
  <c r="G357" i="8" s="1" a="1"/>
  <c r="D356" i="8"/>
  <c r="G356" i="8" s="1" a="1"/>
  <c r="E356" i="8"/>
  <c r="H356" i="8" s="1"/>
  <c r="C356" i="8"/>
  <c r="F356" i="8" s="1"/>
  <c r="E355" i="8"/>
  <c r="H355" i="8" s="1"/>
  <c r="C355" i="8"/>
  <c r="F355" i="8" s="1"/>
  <c r="D355" i="8"/>
  <c r="G355" i="8" s="1" a="1"/>
  <c r="C354" i="8"/>
  <c r="F354" i="8" s="1"/>
  <c r="E354" i="8"/>
  <c r="H354" i="8" s="1"/>
  <c r="D354" i="8"/>
  <c r="G354" i="8" s="1" a="1"/>
  <c r="C353" i="8"/>
  <c r="F353" i="8" s="1"/>
  <c r="D353" i="8"/>
  <c r="G353" i="8" s="1" a="1"/>
  <c r="E353" i="8"/>
  <c r="H353" i="8" s="1"/>
  <c r="D352" i="8"/>
  <c r="G352" i="8" s="1" a="1"/>
  <c r="C352" i="8"/>
  <c r="F352" i="8" s="1"/>
  <c r="E352" i="8"/>
  <c r="H352" i="8" s="1"/>
  <c r="E351" i="8"/>
  <c r="H351" i="8" s="1"/>
  <c r="D351" i="8"/>
  <c r="G351" i="8" s="1" a="1"/>
  <c r="C351" i="8"/>
  <c r="F351" i="8" s="1"/>
  <c r="E350" i="8"/>
  <c r="H350" i="8" s="1"/>
  <c r="D350" i="8"/>
  <c r="G350" i="8" s="1" a="1"/>
  <c r="C350" i="8"/>
  <c r="F350" i="8" s="1"/>
  <c r="C349" i="8"/>
  <c r="F349" i="8" s="1"/>
  <c r="D349" i="8"/>
  <c r="G349" i="8" s="1" a="1"/>
  <c r="E349" i="8"/>
  <c r="H349" i="8" s="1"/>
  <c r="E348" i="8"/>
  <c r="H348" i="8" s="1"/>
  <c r="D348" i="8"/>
  <c r="G348" i="8" s="1" a="1"/>
  <c r="C348" i="8"/>
  <c r="F348" i="8" s="1"/>
  <c r="C347" i="8"/>
  <c r="F347" i="8" s="1"/>
  <c r="E347" i="8"/>
  <c r="H347" i="8" s="1"/>
  <c r="D347" i="8"/>
  <c r="G347" i="8" s="1" a="1"/>
  <c r="E346" i="8"/>
  <c r="H346" i="8" s="1"/>
  <c r="D346" i="8"/>
  <c r="G346" i="8" s="1" a="1"/>
  <c r="C346" i="8"/>
  <c r="F346" i="8" s="1"/>
  <c r="C345" i="8"/>
  <c r="F345" i="8" s="1"/>
  <c r="D345" i="8"/>
  <c r="G345" i="8" s="1" a="1"/>
  <c r="E345" i="8"/>
  <c r="H345" i="8" s="1"/>
  <c r="C344" i="8"/>
  <c r="F344" i="8" s="1"/>
  <c r="D344" i="8"/>
  <c r="G344" i="8" s="1" a="1"/>
  <c r="E344" i="8"/>
  <c r="H344" i="8" s="1"/>
  <c r="C343" i="8"/>
  <c r="F343" i="8" s="1"/>
  <c r="E343" i="8"/>
  <c r="H343" i="8" s="1"/>
  <c r="D343" i="8"/>
  <c r="G343" i="8" s="1" a="1"/>
  <c r="D342" i="8"/>
  <c r="G342" i="8" s="1" a="1"/>
  <c r="E342" i="8"/>
  <c r="H342" i="8" s="1"/>
  <c r="C342" i="8"/>
  <c r="F342" i="8" s="1"/>
  <c r="E341" i="8"/>
  <c r="H341" i="8" s="1"/>
  <c r="D341" i="8"/>
  <c r="G341" i="8" s="1" a="1"/>
  <c r="C341" i="8"/>
  <c r="F341" i="8" s="1"/>
  <c r="E340" i="8"/>
  <c r="H340" i="8" s="1"/>
  <c r="C340" i="8"/>
  <c r="F340" i="8" s="1"/>
  <c r="D340" i="8"/>
  <c r="G340" i="8" s="1" a="1"/>
  <c r="E339" i="8"/>
  <c r="H339" i="8" s="1"/>
  <c r="C339" i="8"/>
  <c r="F339" i="8" s="1"/>
  <c r="D339" i="8"/>
  <c r="G339" i="8" s="1" a="1"/>
  <c r="D338" i="8"/>
  <c r="G338" i="8" s="1" a="1"/>
  <c r="E338" i="8"/>
  <c r="H338" i="8" s="1"/>
  <c r="C338" i="8"/>
  <c r="F338" i="8" s="1"/>
  <c r="C337" i="8"/>
  <c r="F337" i="8" s="1"/>
  <c r="D337" i="8"/>
  <c r="G337" i="8" s="1" a="1"/>
  <c r="E337" i="8"/>
  <c r="H337" i="8" s="1"/>
  <c r="D336" i="8"/>
  <c r="G336" i="8" s="1" a="1"/>
  <c r="C336" i="8"/>
  <c r="F336" i="8" s="1"/>
  <c r="E336" i="8"/>
  <c r="H336" i="8" s="1"/>
  <c r="E335" i="8"/>
  <c r="H335" i="8" s="1"/>
  <c r="C335" i="8"/>
  <c r="F335" i="8" s="1"/>
  <c r="D335" i="8"/>
  <c r="G335" i="8" s="1" a="1"/>
  <c r="D334" i="8"/>
  <c r="G334" i="8" s="1" a="1"/>
  <c r="E334" i="8"/>
  <c r="H334" i="8" s="1"/>
  <c r="C334" i="8"/>
  <c r="F334" i="8" s="1"/>
  <c r="D333" i="8"/>
  <c r="G333" i="8" s="1" a="1"/>
  <c r="C333" i="8"/>
  <c r="F333" i="8" s="1"/>
  <c r="E333" i="8"/>
  <c r="H333" i="8" s="1"/>
  <c r="C332" i="8"/>
  <c r="F332" i="8" s="1"/>
  <c r="E332" i="8"/>
  <c r="H332" i="8" s="1"/>
  <c r="D332" i="8"/>
  <c r="G332" i="8" s="1" a="1"/>
  <c r="E331" i="8"/>
  <c r="H331" i="8" s="1"/>
  <c r="C331" i="8"/>
  <c r="F331" i="8" s="1"/>
  <c r="D331" i="8"/>
  <c r="G331" i="8" s="1" a="1"/>
  <c r="E330" i="8"/>
  <c r="H330" i="8" s="1"/>
  <c r="C330" i="8"/>
  <c r="F330" i="8" s="1"/>
  <c r="D330" i="8"/>
  <c r="G330" i="8" s="1" a="1"/>
  <c r="D329" i="8"/>
  <c r="G329" i="8" s="1" a="1"/>
  <c r="C329" i="8"/>
  <c r="F329" i="8" s="1"/>
  <c r="E329" i="8"/>
  <c r="H329" i="8" s="1"/>
  <c r="E328" i="8"/>
  <c r="H328" i="8" s="1"/>
  <c r="D328" i="8"/>
  <c r="G328" i="8" s="1" a="1"/>
  <c r="C328" i="8"/>
  <c r="F328" i="8" s="1"/>
  <c r="D327" i="8"/>
  <c r="G327" i="8" s="1" a="1"/>
  <c r="C327" i="8"/>
  <c r="F327" i="8" s="1"/>
  <c r="E327" i="8"/>
  <c r="H327" i="8" s="1"/>
  <c r="C326" i="8"/>
  <c r="F326" i="8" s="1"/>
  <c r="E326" i="8"/>
  <c r="H326" i="8" s="1"/>
  <c r="D326" i="8"/>
  <c r="G326" i="8" s="1" a="1"/>
  <c r="C325" i="8"/>
  <c r="F325" i="8" s="1"/>
  <c r="D325" i="8"/>
  <c r="G325" i="8" s="1" a="1"/>
  <c r="E325" i="8"/>
  <c r="H325" i="8" s="1"/>
  <c r="C324" i="8"/>
  <c r="F324" i="8" s="1"/>
  <c r="D324" i="8"/>
  <c r="G324" i="8" s="1" a="1"/>
  <c r="E324" i="8"/>
  <c r="H324" i="8" s="1"/>
  <c r="E323" i="8"/>
  <c r="H323" i="8" s="1"/>
  <c r="C323" i="8"/>
  <c r="F323" i="8" s="1"/>
  <c r="D323" i="8"/>
  <c r="G323" i="8" s="1" a="1"/>
  <c r="C322" i="8"/>
  <c r="F322" i="8" s="1"/>
  <c r="E322" i="8"/>
  <c r="H322" i="8" s="1"/>
  <c r="D322" i="8"/>
  <c r="G322" i="8" s="1" a="1"/>
  <c r="C321" i="8"/>
  <c r="F321" i="8" s="1"/>
  <c r="D321" i="8"/>
  <c r="G321" i="8" s="1" a="1"/>
  <c r="E321" i="8"/>
  <c r="H321" i="8" s="1"/>
  <c r="D320" i="8"/>
  <c r="G320" i="8" s="1" a="1"/>
  <c r="E320" i="8"/>
  <c r="H320" i="8" s="1"/>
  <c r="C320" i="8"/>
  <c r="F320" i="8" s="1"/>
  <c r="C319" i="8"/>
  <c r="F319" i="8" s="1"/>
  <c r="E319" i="8"/>
  <c r="H319" i="8" s="1"/>
  <c r="D319" i="8"/>
  <c r="G319" i="8" s="1" a="1"/>
  <c r="D318" i="8"/>
  <c r="G318" i="8" s="1" a="1"/>
  <c r="C318" i="8"/>
  <c r="F318" i="8" s="1"/>
  <c r="E318" i="8"/>
  <c r="H318" i="8" s="1"/>
  <c r="D317" i="8"/>
  <c r="G317" i="8" s="1" a="1"/>
  <c r="C317" i="8"/>
  <c r="F317" i="8" s="1"/>
  <c r="E317" i="8"/>
  <c r="H317" i="8" s="1"/>
  <c r="E316" i="8"/>
  <c r="H316" i="8" s="1"/>
  <c r="D316" i="8"/>
  <c r="G316" i="8" s="1" a="1"/>
  <c r="C316" i="8"/>
  <c r="F316" i="8" s="1"/>
  <c r="D315" i="8"/>
  <c r="G315" i="8" s="1" a="1"/>
  <c r="C315" i="8"/>
  <c r="F315" i="8" s="1"/>
  <c r="E315" i="8"/>
  <c r="H315" i="8" s="1"/>
  <c r="C314" i="8"/>
  <c r="F314" i="8" s="1"/>
  <c r="D314" i="8"/>
  <c r="G314" i="8" s="1" a="1"/>
  <c r="E314" i="8"/>
  <c r="H314" i="8" s="1"/>
  <c r="E313" i="8"/>
  <c r="H313" i="8" s="1"/>
  <c r="D313" i="8"/>
  <c r="G313" i="8" s="1" a="1"/>
  <c r="C313" i="8"/>
  <c r="F313" i="8" s="1"/>
  <c r="C312" i="8"/>
  <c r="F312" i="8" s="1"/>
  <c r="D312" i="8"/>
  <c r="G312" i="8" s="1" a="1"/>
  <c r="E312" i="8"/>
  <c r="H312" i="8" s="1"/>
  <c r="D311" i="8"/>
  <c r="G311" i="8" s="1" a="1"/>
  <c r="E311" i="8"/>
  <c r="H311" i="8" s="1"/>
  <c r="C311" i="8"/>
  <c r="F311" i="8" s="1"/>
  <c r="D310" i="8"/>
  <c r="G310" i="8" s="1" a="1"/>
  <c r="C310" i="8"/>
  <c r="F310" i="8" s="1"/>
  <c r="E310" i="8"/>
  <c r="H310" i="8" s="1"/>
  <c r="E309" i="8"/>
  <c r="H309" i="8" s="1"/>
  <c r="D309" i="8"/>
  <c r="G309" i="8" s="1" a="1"/>
  <c r="C309" i="8"/>
  <c r="F309" i="8" s="1"/>
  <c r="C308" i="8"/>
  <c r="F308" i="8" s="1"/>
  <c r="E308" i="8"/>
  <c r="H308" i="8" s="1"/>
  <c r="D308" i="8"/>
  <c r="G308" i="8" s="1" a="1"/>
  <c r="E307" i="8"/>
  <c r="H307" i="8" s="1"/>
  <c r="D307" i="8"/>
  <c r="G307" i="8" s="1" a="1"/>
  <c r="C307" i="8"/>
  <c r="F307" i="8" s="1"/>
  <c r="D306" i="8"/>
  <c r="G306" i="8" s="1" a="1"/>
  <c r="E306" i="8"/>
  <c r="H306" i="8" s="1"/>
  <c r="C306" i="8"/>
  <c r="F306" i="8" s="1"/>
  <c r="E305" i="8"/>
  <c r="H305" i="8" s="1"/>
  <c r="D305" i="8"/>
  <c r="G305" i="8" s="1" a="1"/>
  <c r="C305" i="8"/>
  <c r="F305" i="8" s="1"/>
  <c r="E304" i="8"/>
  <c r="H304" i="8" s="1"/>
  <c r="C304" i="8"/>
  <c r="F304" i="8" s="1"/>
  <c r="D304" i="8"/>
  <c r="G304" i="8" s="1" a="1"/>
  <c r="C303" i="8"/>
  <c r="F303" i="8" s="1"/>
  <c r="D303" i="8"/>
  <c r="G303" i="8" s="1" a="1"/>
  <c r="E303" i="8"/>
  <c r="H303" i="8" s="1"/>
  <c r="C302" i="8"/>
  <c r="F302" i="8" s="1"/>
  <c r="D302" i="8"/>
  <c r="G302" i="8" s="1" a="1"/>
  <c r="E302" i="8"/>
  <c r="H302" i="8" s="1"/>
  <c r="C301" i="8"/>
  <c r="F301" i="8" s="1"/>
  <c r="E301" i="8"/>
  <c r="H301" i="8" s="1"/>
  <c r="D301" i="8"/>
  <c r="G301" i="8" s="1" a="1"/>
  <c r="C300" i="8"/>
  <c r="F300" i="8" s="1"/>
  <c r="E300" i="8"/>
  <c r="H300" i="8" s="1"/>
  <c r="D300" i="8"/>
  <c r="G300" i="8" s="1" a="1"/>
  <c r="C299" i="8"/>
  <c r="F299" i="8" s="1"/>
  <c r="D299" i="8"/>
  <c r="G299" i="8" s="1" a="1"/>
  <c r="E299" i="8"/>
  <c r="H299" i="8" s="1"/>
  <c r="D298" i="8"/>
  <c r="G298" i="8" s="1" a="1"/>
  <c r="E298" i="8"/>
  <c r="H298" i="8" s="1"/>
  <c r="C298" i="8"/>
  <c r="F298" i="8" s="1"/>
  <c r="C297" i="8"/>
  <c r="F297" i="8" s="1"/>
  <c r="E297" i="8"/>
  <c r="H297" i="8" s="1"/>
  <c r="D297" i="8"/>
  <c r="G297" i="8" s="1" a="1"/>
  <c r="E296" i="8"/>
  <c r="H296" i="8" s="1"/>
  <c r="C296" i="8"/>
  <c r="F296" i="8" s="1"/>
  <c r="D296" i="8"/>
  <c r="G296" i="8" s="1" a="1"/>
  <c r="D295" i="8"/>
  <c r="G295" i="8" s="1" a="1"/>
  <c r="C295" i="8"/>
  <c r="F295" i="8" s="1"/>
  <c r="E295" i="8"/>
  <c r="H295" i="8" s="1"/>
  <c r="D294" i="8"/>
  <c r="G294" i="8" s="1" a="1"/>
  <c r="C294" i="8"/>
  <c r="F294" i="8" s="1"/>
  <c r="E294" i="8"/>
  <c r="H294" i="8" s="1"/>
  <c r="C293" i="8"/>
  <c r="F293" i="8" s="1"/>
  <c r="D293" i="8"/>
  <c r="G293" i="8" s="1" a="1"/>
  <c r="E293" i="8"/>
  <c r="H293" i="8" s="1"/>
  <c r="C292" i="8"/>
  <c r="F292" i="8" s="1"/>
  <c r="E292" i="8"/>
  <c r="H292" i="8" s="1"/>
  <c r="D292" i="8"/>
  <c r="G292" i="8" s="1" a="1"/>
  <c r="C291" i="8"/>
  <c r="F291" i="8" s="1"/>
  <c r="E291" i="8"/>
  <c r="H291" i="8" s="1"/>
  <c r="D291" i="8"/>
  <c r="G291" i="8" s="1" a="1"/>
  <c r="C290" i="8"/>
  <c r="F290" i="8" s="1"/>
  <c r="D290" i="8"/>
  <c r="G290" i="8" s="1" a="1"/>
  <c r="E290" i="8"/>
  <c r="H290" i="8" s="1"/>
  <c r="E289" i="8"/>
  <c r="H289" i="8" s="1"/>
  <c r="C289" i="8"/>
  <c r="F289" i="8" s="1"/>
  <c r="D289" i="8"/>
  <c r="G289" i="8" s="1" a="1"/>
  <c r="C288" i="8"/>
  <c r="F288" i="8" s="1"/>
  <c r="D288" i="8"/>
  <c r="G288" i="8" s="1" a="1"/>
  <c r="E288" i="8"/>
  <c r="H288" i="8" s="1"/>
  <c r="E287" i="8"/>
  <c r="H287" i="8" s="1"/>
  <c r="C287" i="8"/>
  <c r="F287" i="8" s="1"/>
  <c r="D287" i="8"/>
  <c r="G287" i="8" s="1" a="1"/>
  <c r="D286" i="8"/>
  <c r="G286" i="8" s="1" a="1"/>
  <c r="C286" i="8"/>
  <c r="F286" i="8" s="1"/>
  <c r="E286" i="8"/>
  <c r="H286" i="8" s="1"/>
  <c r="C285" i="8"/>
  <c r="F285" i="8" s="1"/>
  <c r="E285" i="8"/>
  <c r="H285" i="8" s="1"/>
  <c r="D285" i="8"/>
  <c r="G285" i="8" s="1" a="1"/>
  <c r="C284" i="8"/>
  <c r="F284" i="8" s="1"/>
  <c r="E284" i="8"/>
  <c r="H284" i="8" s="1"/>
  <c r="D284" i="8"/>
  <c r="G284" i="8" s="1" a="1"/>
  <c r="E283" i="8"/>
  <c r="H283" i="8" s="1"/>
  <c r="C283" i="8"/>
  <c r="F283" i="8" s="1"/>
  <c r="D283" i="8"/>
  <c r="G283" i="8" s="1" a="1"/>
  <c r="D282" i="8"/>
  <c r="G282" i="8" s="1" a="1"/>
  <c r="C282" i="8"/>
  <c r="F282" i="8" s="1"/>
  <c r="E282" i="8"/>
  <c r="H282" i="8" s="1"/>
  <c r="C281" i="8"/>
  <c r="F281" i="8" s="1"/>
  <c r="D281" i="8"/>
  <c r="G281" i="8" s="1" a="1"/>
  <c r="E281" i="8"/>
  <c r="H281" i="8" s="1"/>
  <c r="E280" i="8"/>
  <c r="H280" i="8" s="1"/>
  <c r="C280" i="8"/>
  <c r="F280" i="8" s="1"/>
  <c r="D280" i="8"/>
  <c r="G280" i="8" s="1" a="1"/>
  <c r="E279" i="8"/>
  <c r="H279" i="8" s="1"/>
  <c r="C279" i="8"/>
  <c r="F279" i="8" s="1"/>
  <c r="D279" i="8"/>
  <c r="G279" i="8" s="1" a="1"/>
  <c r="C278" i="8"/>
  <c r="F278" i="8" s="1"/>
  <c r="D278" i="8"/>
  <c r="G278" i="8" s="1" a="1"/>
  <c r="E278" i="8"/>
  <c r="H278" i="8" s="1"/>
  <c r="D277" i="8"/>
  <c r="G277" i="8" s="1" a="1"/>
  <c r="C277" i="8"/>
  <c r="F277" i="8" s="1"/>
  <c r="E277" i="8"/>
  <c r="H277" i="8" s="1"/>
  <c r="D276" i="8"/>
  <c r="G276" i="8" s="1" a="1"/>
  <c r="C276" i="8"/>
  <c r="F276" i="8" s="1"/>
  <c r="E276" i="8"/>
  <c r="H276" i="8" s="1"/>
  <c r="C275" i="8"/>
  <c r="F275" i="8" s="1"/>
  <c r="D275" i="8"/>
  <c r="G275" i="8" s="1" a="1"/>
  <c r="E275" i="8"/>
  <c r="H275" i="8" s="1"/>
  <c r="C274" i="8"/>
  <c r="F274" i="8" s="1"/>
  <c r="E274" i="8"/>
  <c r="H274" i="8" s="1"/>
  <c r="D274" i="8"/>
  <c r="G274" i="8" s="1" a="1"/>
  <c r="E273" i="8"/>
  <c r="H273" i="8" s="1"/>
  <c r="D273" i="8"/>
  <c r="G273" i="8" s="1" a="1"/>
  <c r="C273" i="8"/>
  <c r="F273" i="8" s="1"/>
  <c r="C272" i="8"/>
  <c r="F272" i="8" s="1"/>
  <c r="E272" i="8"/>
  <c r="H272" i="8" s="1"/>
  <c r="D272" i="8"/>
  <c r="G272" i="8" s="1" a="1"/>
  <c r="C271" i="8"/>
  <c r="F271" i="8" s="1"/>
  <c r="D271" i="8"/>
  <c r="G271" i="8" s="1" a="1"/>
  <c r="E271" i="8"/>
  <c r="H271" i="8" s="1"/>
  <c r="D270" i="8"/>
  <c r="G270" i="8" s="1" a="1"/>
  <c r="C270" i="8"/>
  <c r="F270" i="8" s="1"/>
  <c r="E270" i="8"/>
  <c r="H270" i="8" s="1"/>
  <c r="C269" i="8"/>
  <c r="F269" i="8" s="1"/>
  <c r="D269" i="8"/>
  <c r="G269" i="8" s="1" a="1"/>
  <c r="E269" i="8"/>
  <c r="H269" i="8" s="1"/>
  <c r="D268" i="8"/>
  <c r="G268" i="8" s="1" a="1"/>
  <c r="C268" i="8"/>
  <c r="F268" i="8" s="1"/>
  <c r="E268" i="8"/>
  <c r="H268" i="8" s="1"/>
  <c r="C267" i="8"/>
  <c r="F267" i="8" s="1"/>
  <c r="E267" i="8"/>
  <c r="H267" i="8" s="1"/>
  <c r="D267" i="8"/>
  <c r="G267" i="8" s="1" a="1"/>
  <c r="C266" i="8"/>
  <c r="F266" i="8" s="1"/>
  <c r="E266" i="8"/>
  <c r="H266" i="8" s="1"/>
  <c r="D266" i="8"/>
  <c r="G266" i="8" s="1" a="1"/>
  <c r="C265" i="8"/>
  <c r="F265" i="8" s="1"/>
  <c r="D265" i="8"/>
  <c r="G265" i="8" s="1" a="1"/>
  <c r="E265" i="8"/>
  <c r="H265" i="8" s="1"/>
  <c r="D264" i="8"/>
  <c r="G264" i="8" s="1" a="1"/>
  <c r="E264" i="8"/>
  <c r="H264" i="8" s="1"/>
  <c r="C264" i="8"/>
  <c r="F264" i="8" s="1"/>
  <c r="E263" i="8"/>
  <c r="H263" i="8" s="1"/>
  <c r="C263" i="8"/>
  <c r="F263" i="8" s="1"/>
  <c r="D263" i="8"/>
  <c r="G263" i="8" s="1" a="1"/>
  <c r="E262" i="8"/>
  <c r="H262" i="8" s="1"/>
  <c r="C262" i="8"/>
  <c r="F262" i="8" s="1"/>
  <c r="D262" i="8"/>
  <c r="G262" i="8" s="1" a="1"/>
  <c r="C261" i="8"/>
  <c r="F261" i="8" s="1"/>
  <c r="E261" i="8"/>
  <c r="H261" i="8" s="1"/>
  <c r="D261" i="8"/>
  <c r="G261" i="8" s="1" a="1"/>
  <c r="C260" i="8"/>
  <c r="F260" i="8" s="1"/>
  <c r="E260" i="8"/>
  <c r="H260" i="8" s="1"/>
  <c r="D260" i="8"/>
  <c r="G260" i="8" s="1" a="1"/>
  <c r="C259" i="8"/>
  <c r="F259" i="8" s="1"/>
  <c r="D259" i="8"/>
  <c r="G259" i="8" s="1" a="1"/>
  <c r="E259" i="8"/>
  <c r="H259" i="8" s="1"/>
  <c r="C258" i="8"/>
  <c r="F258" i="8" s="1"/>
  <c r="E258" i="8"/>
  <c r="H258" i="8" s="1"/>
  <c r="D258" i="8"/>
  <c r="G258" i="8" s="1" a="1"/>
  <c r="C257" i="8"/>
  <c r="F257" i="8" s="1"/>
  <c r="D257" i="8"/>
  <c r="G257" i="8" s="1" a="1"/>
  <c r="E257" i="8"/>
  <c r="H257" i="8" s="1"/>
  <c r="D256" i="8"/>
  <c r="G256" i="8" s="1" a="1"/>
  <c r="C256" i="8"/>
  <c r="F256" i="8" s="1"/>
  <c r="E256" i="8"/>
  <c r="H256" i="8" s="1"/>
  <c r="C255" i="8"/>
  <c r="F255" i="8" s="1"/>
  <c r="D255" i="8"/>
  <c r="G255" i="8" s="1" a="1"/>
  <c r="E255" i="8"/>
  <c r="H255" i="8" s="1"/>
  <c r="E254" i="8"/>
  <c r="H254" i="8" s="1"/>
  <c r="D254" i="8"/>
  <c r="G254" i="8" s="1" a="1"/>
  <c r="C254" i="8"/>
  <c r="F254" i="8" s="1"/>
  <c r="C253" i="8"/>
  <c r="F253" i="8" s="1"/>
  <c r="E253" i="8"/>
  <c r="H253" i="8" s="1"/>
  <c r="D253" i="8"/>
  <c r="G253" i="8" s="1" a="1"/>
  <c r="E252" i="8"/>
  <c r="H252" i="8" s="1"/>
  <c r="D252" i="8"/>
  <c r="G252" i="8" s="1" a="1"/>
  <c r="C252" i="8"/>
  <c r="F252" i="8" s="1"/>
  <c r="E251" i="8"/>
  <c r="H251" i="8" s="1"/>
  <c r="D251" i="8"/>
  <c r="G251" i="8" s="1" a="1"/>
  <c r="C251" i="8"/>
  <c r="F251" i="8" s="1"/>
  <c r="D250" i="8"/>
  <c r="G250" i="8" s="1" a="1"/>
  <c r="C250" i="8"/>
  <c r="F250" i="8" s="1"/>
  <c r="E250" i="8"/>
  <c r="H250" i="8" s="1"/>
  <c r="C249" i="8"/>
  <c r="F249" i="8" s="1"/>
  <c r="E249" i="8"/>
  <c r="H249" i="8" s="1"/>
  <c r="D249" i="8"/>
  <c r="G249" i="8" s="1" a="1"/>
  <c r="E248" i="8"/>
  <c r="H248" i="8" s="1"/>
  <c r="D248" i="8"/>
  <c r="G248" i="8" s="1" a="1"/>
  <c r="C248" i="8"/>
  <c r="F248" i="8" s="1"/>
  <c r="D247" i="8"/>
  <c r="G247" i="8" s="1" a="1"/>
  <c r="C247" i="8"/>
  <c r="F247" i="8" s="1"/>
  <c r="E247" i="8"/>
  <c r="H247" i="8" s="1"/>
  <c r="E246" i="8"/>
  <c r="H246" i="8" s="1"/>
  <c r="D246" i="8"/>
  <c r="G246" i="8" s="1" a="1"/>
  <c r="C246" i="8"/>
  <c r="F246" i="8" s="1"/>
  <c r="D245" i="8"/>
  <c r="G245" i="8" s="1" a="1"/>
  <c r="E245" i="8"/>
  <c r="H245" i="8" s="1"/>
  <c r="C245" i="8"/>
  <c r="F245" i="8" s="1"/>
  <c r="C244" i="8"/>
  <c r="F244" i="8" s="1"/>
  <c r="D244" i="8"/>
  <c r="G244" i="8" s="1" a="1"/>
  <c r="E244" i="8"/>
  <c r="H244" i="8" s="1"/>
  <c r="E243" i="8"/>
  <c r="H243" i="8" s="1"/>
  <c r="D243" i="8"/>
  <c r="G243" i="8" s="1" a="1"/>
  <c r="C243" i="8"/>
  <c r="F243" i="8" s="1"/>
  <c r="E242" i="8"/>
  <c r="H242" i="8" s="1"/>
  <c r="C242" i="8"/>
  <c r="F242" i="8" s="1"/>
  <c r="D242" i="8"/>
  <c r="G242" i="8" s="1" a="1"/>
  <c r="E241" i="8"/>
  <c r="H241" i="8" s="1"/>
  <c r="C241" i="8"/>
  <c r="F241" i="8" s="1"/>
  <c r="D241" i="8"/>
  <c r="G241" i="8" s="1" a="1"/>
  <c r="E240" i="8"/>
  <c r="H240" i="8" s="1"/>
  <c r="D240" i="8"/>
  <c r="G240" i="8" s="1" a="1"/>
  <c r="C240" i="8"/>
  <c r="F240" i="8" s="1"/>
  <c r="E239" i="8"/>
  <c r="H239" i="8" s="1"/>
  <c r="D239" i="8"/>
  <c r="G239" i="8" s="1" a="1"/>
  <c r="C239" i="8"/>
  <c r="F239" i="8" s="1"/>
  <c r="D238" i="8"/>
  <c r="G238" i="8" s="1" a="1"/>
  <c r="C238" i="8"/>
  <c r="F238" i="8" s="1"/>
  <c r="E238" i="8"/>
  <c r="H238" i="8" s="1"/>
  <c r="D237" i="8"/>
  <c r="G237" i="8" s="1" a="1"/>
  <c r="C237" i="8"/>
  <c r="F237" i="8" s="1"/>
  <c r="E237" i="8"/>
  <c r="H237" i="8" s="1"/>
  <c r="C236" i="8"/>
  <c r="F236" i="8" s="1"/>
  <c r="D236" i="8"/>
  <c r="G236" i="8" s="1" a="1"/>
  <c r="E236" i="8"/>
  <c r="H236" i="8" s="1"/>
  <c r="D235" i="8"/>
  <c r="G235" i="8" s="1" a="1"/>
  <c r="E235" i="8"/>
  <c r="H235" i="8" s="1"/>
  <c r="C235" i="8"/>
  <c r="F235" i="8" s="1"/>
  <c r="C234" i="8"/>
  <c r="F234" i="8" s="1"/>
  <c r="E234" i="8"/>
  <c r="H234" i="8" s="1"/>
  <c r="D234" i="8"/>
  <c r="G234" i="8" s="1" a="1"/>
  <c r="D233" i="8"/>
  <c r="G233" i="8" s="1" a="1"/>
  <c r="C233" i="8"/>
  <c r="F233" i="8" s="1"/>
  <c r="E233" i="8"/>
  <c r="H233" i="8" s="1"/>
  <c r="E232" i="8"/>
  <c r="H232" i="8" s="1"/>
  <c r="D232" i="8"/>
  <c r="G232" i="8" s="1" a="1"/>
  <c r="C232" i="8"/>
  <c r="F232" i="8" s="1"/>
  <c r="C231" i="8"/>
  <c r="F231" i="8" s="1"/>
  <c r="E231" i="8"/>
  <c r="H231" i="8" s="1"/>
  <c r="D231" i="8"/>
  <c r="G231" i="8" s="1" a="1"/>
  <c r="D230" i="8"/>
  <c r="G230" i="8" s="1" a="1"/>
  <c r="C230" i="8"/>
  <c r="F230" i="8" s="1"/>
  <c r="E230" i="8"/>
  <c r="H230" i="8" s="1"/>
  <c r="C229" i="8"/>
  <c r="F229" i="8" s="1"/>
  <c r="D229" i="8"/>
  <c r="G229" i="8" s="1" a="1"/>
  <c r="E229" i="8"/>
  <c r="H229" i="8" s="1"/>
  <c r="D228" i="8"/>
  <c r="G228" i="8" s="1" a="1"/>
  <c r="E228" i="8"/>
  <c r="H228" i="8" s="1"/>
  <c r="C228" i="8"/>
  <c r="F228" i="8" s="1"/>
  <c r="E227" i="8"/>
  <c r="H227" i="8" s="1"/>
  <c r="D227" i="8"/>
  <c r="G227" i="8" s="1" a="1"/>
  <c r="C227" i="8"/>
  <c r="F227" i="8" s="1"/>
  <c r="C226" i="8"/>
  <c r="F226" i="8" s="1"/>
  <c r="E226" i="8"/>
  <c r="H226" i="8" s="1"/>
  <c r="D226" i="8"/>
  <c r="G226" i="8" s="1" a="1"/>
  <c r="E225" i="8"/>
  <c r="H225" i="8" s="1"/>
  <c r="C225" i="8"/>
  <c r="F225" i="8" s="1"/>
  <c r="D225" i="8"/>
  <c r="G225" i="8" s="1" a="1"/>
  <c r="C224" i="8"/>
  <c r="F224" i="8" s="1"/>
  <c r="E224" i="8"/>
  <c r="H224" i="8" s="1"/>
  <c r="D224" i="8"/>
  <c r="G224" i="8" s="1" a="1"/>
  <c r="C223" i="8"/>
  <c r="F223" i="8" s="1"/>
  <c r="E223" i="8"/>
  <c r="H223" i="8" s="1"/>
  <c r="D223" i="8"/>
  <c r="G223" i="8" s="1" a="1"/>
  <c r="E222" i="8"/>
  <c r="H222" i="8" s="1"/>
  <c r="C222" i="8"/>
  <c r="F222" i="8" s="1"/>
  <c r="D222" i="8"/>
  <c r="G222" i="8" s="1" a="1"/>
  <c r="C221" i="8"/>
  <c r="F221" i="8" s="1"/>
  <c r="E221" i="8"/>
  <c r="H221" i="8" s="1"/>
  <c r="D221" i="8"/>
  <c r="G221" i="8" s="1" a="1"/>
  <c r="D220" i="8"/>
  <c r="G220" i="8" s="1" a="1"/>
  <c r="C220" i="8"/>
  <c r="F220" i="8" s="1"/>
  <c r="E220" i="8"/>
  <c r="H220" i="8" s="1"/>
  <c r="E219" i="8"/>
  <c r="H219" i="8" s="1"/>
  <c r="D219" i="8"/>
  <c r="G219" i="8" s="1" a="1"/>
  <c r="C219" i="8"/>
  <c r="F219" i="8" s="1"/>
  <c r="E218" i="8"/>
  <c r="H218" i="8" s="1"/>
  <c r="C218" i="8"/>
  <c r="F218" i="8" s="1"/>
  <c r="D218" i="8"/>
  <c r="G218" i="8" s="1" a="1"/>
  <c r="C217" i="8"/>
  <c r="F217" i="8" s="1"/>
  <c r="D217" i="8"/>
  <c r="G217" i="8" s="1" a="1"/>
  <c r="E217" i="8"/>
  <c r="H217" i="8" s="1"/>
  <c r="C216" i="8"/>
  <c r="F216" i="8" s="1"/>
  <c r="E216" i="8"/>
  <c r="H216" i="8" s="1"/>
  <c r="D216" i="8"/>
  <c r="G216" i="8" s="1" a="1"/>
  <c r="E215" i="8"/>
  <c r="H215" i="8" s="1"/>
  <c r="D215" i="8"/>
  <c r="G215" i="8" s="1" a="1"/>
  <c r="C215" i="8"/>
  <c r="F215" i="8" s="1"/>
  <c r="C214" i="8"/>
  <c r="F214" i="8" s="1"/>
  <c r="E214" i="8"/>
  <c r="H214" i="8" s="1"/>
  <c r="D214" i="8"/>
  <c r="G214" i="8" s="1" a="1"/>
  <c r="E213" i="8"/>
  <c r="H213" i="8" s="1"/>
  <c r="C213" i="8"/>
  <c r="F213" i="8" s="1"/>
  <c r="D213" i="8"/>
  <c r="G213" i="8" s="1" a="1"/>
  <c r="E212" i="8"/>
  <c r="H212" i="8" s="1"/>
  <c r="D212" i="8"/>
  <c r="G212" i="8" s="1" a="1"/>
  <c r="C212" i="8"/>
  <c r="F212" i="8" s="1"/>
  <c r="D211" i="8"/>
  <c r="G211" i="8" s="1" a="1"/>
  <c r="E211" i="8"/>
  <c r="H211" i="8" s="1"/>
  <c r="C211" i="8"/>
  <c r="F211" i="8" s="1"/>
  <c r="D210" i="8"/>
  <c r="G210" i="8" s="1" a="1"/>
  <c r="E210" i="8"/>
  <c r="H210" i="8" s="1"/>
  <c r="C210" i="8"/>
  <c r="F210" i="8" s="1"/>
  <c r="C209" i="8"/>
  <c r="F209" i="8" s="1"/>
  <c r="E209" i="8"/>
  <c r="H209" i="8" s="1"/>
  <c r="D209" i="8"/>
  <c r="G209" i="8" s="1" a="1"/>
  <c r="E208" i="8"/>
  <c r="H208" i="8" s="1"/>
  <c r="C208" i="8"/>
  <c r="F208" i="8" s="1"/>
  <c r="D208" i="8"/>
  <c r="G208" i="8" s="1" a="1"/>
  <c r="C207" i="8"/>
  <c r="F207" i="8" s="1"/>
  <c r="E207" i="8"/>
  <c r="H207" i="8" s="1"/>
  <c r="D207" i="8"/>
  <c r="G207" i="8" s="1" a="1"/>
  <c r="E206" i="8"/>
  <c r="H206" i="8" s="1"/>
  <c r="D206" i="8"/>
  <c r="G206" i="8" s="1" a="1"/>
  <c r="C206" i="8"/>
  <c r="F206" i="8" s="1"/>
  <c r="C205" i="8"/>
  <c r="F205" i="8" s="1"/>
  <c r="D205" i="8"/>
  <c r="G205" i="8" s="1" a="1"/>
  <c r="E205" i="8"/>
  <c r="H205" i="8" s="1"/>
  <c r="D204" i="8"/>
  <c r="G204" i="8" s="1" a="1"/>
  <c r="C204" i="8"/>
  <c r="F204" i="8" s="1"/>
  <c r="E204" i="8"/>
  <c r="H204" i="8" s="1"/>
  <c r="E203" i="8"/>
  <c r="H203" i="8" s="1"/>
  <c r="C203" i="8"/>
  <c r="F203" i="8" s="1"/>
  <c r="D203" i="8"/>
  <c r="G203" i="8" s="1" a="1"/>
  <c r="E202" i="8"/>
  <c r="H202" i="8" s="1"/>
  <c r="D202" i="8"/>
  <c r="G202" i="8" s="1" a="1"/>
  <c r="C202" i="8"/>
  <c r="F202" i="8" s="1"/>
  <c r="D201" i="8"/>
  <c r="G201" i="8" s="1" a="1"/>
  <c r="C201" i="8"/>
  <c r="F201" i="8" s="1"/>
  <c r="E201" i="8"/>
  <c r="H201" i="8" s="1"/>
  <c r="C200" i="8"/>
  <c r="F200" i="8" s="1"/>
  <c r="E200" i="8"/>
  <c r="H200" i="8" s="1"/>
  <c r="D200" i="8"/>
  <c r="G200" i="8" s="1" a="1"/>
  <c r="E199" i="8"/>
  <c r="H199" i="8" s="1"/>
  <c r="C199" i="8"/>
  <c r="F199" i="8" s="1"/>
  <c r="D199" i="8"/>
  <c r="G199" i="8" s="1" a="1"/>
  <c r="E198" i="8"/>
  <c r="H198" i="8" s="1"/>
  <c r="D198" i="8"/>
  <c r="G198" i="8" s="1" a="1"/>
  <c r="C198" i="8"/>
  <c r="F198" i="8" s="1"/>
  <c r="E197" i="8"/>
  <c r="H197" i="8" s="1"/>
  <c r="C197" i="8"/>
  <c r="F197" i="8" s="1"/>
  <c r="D197" i="8"/>
  <c r="G197" i="8" s="1" a="1"/>
  <c r="C196" i="8"/>
  <c r="F196" i="8" s="1"/>
  <c r="D196" i="8"/>
  <c r="G196" i="8" s="1" a="1"/>
  <c r="E196" i="8"/>
  <c r="H196" i="8" s="1"/>
  <c r="D195" i="8"/>
  <c r="G195" i="8" s="1" a="1"/>
  <c r="E195" i="8"/>
  <c r="H195" i="8" s="1"/>
  <c r="C195" i="8"/>
  <c r="F195" i="8" s="1"/>
  <c r="E194" i="8"/>
  <c r="H194" i="8" s="1"/>
  <c r="C194" i="8"/>
  <c r="F194" i="8" s="1"/>
  <c r="D194" i="8"/>
  <c r="G194" i="8" s="1" a="1"/>
  <c r="C193" i="8"/>
  <c r="F193" i="8" s="1"/>
  <c r="E193" i="8"/>
  <c r="H193" i="8" s="1"/>
  <c r="D193" i="8"/>
  <c r="G193" i="8" s="1" a="1"/>
  <c r="E192" i="8"/>
  <c r="H192" i="8" s="1"/>
  <c r="D192" i="8"/>
  <c r="G192" i="8" s="1" a="1"/>
  <c r="C192" i="8"/>
  <c r="F192" i="8" s="1"/>
  <c r="E191" i="8"/>
  <c r="H191" i="8" s="1"/>
  <c r="D191" i="8"/>
  <c r="G191" i="8" s="1" a="1"/>
  <c r="C191" i="8"/>
  <c r="F191" i="8" s="1"/>
  <c r="E190" i="8"/>
  <c r="H190" i="8" s="1"/>
  <c r="D190" i="8"/>
  <c r="G190" i="8" s="1" a="1"/>
  <c r="C190" i="8"/>
  <c r="F190" i="8" s="1"/>
  <c r="D189" i="8"/>
  <c r="G189" i="8" s="1" a="1"/>
  <c r="E189" i="8"/>
  <c r="H189" i="8" s="1"/>
  <c r="C189" i="8"/>
  <c r="F189" i="8" s="1"/>
  <c r="E188" i="8"/>
  <c r="H188" i="8" s="1"/>
  <c r="D188" i="8"/>
  <c r="G188" i="8" s="1" a="1"/>
  <c r="C188" i="8"/>
  <c r="F188" i="8" s="1"/>
  <c r="D187" i="8"/>
  <c r="G187" i="8" s="1" a="1"/>
  <c r="E187" i="8"/>
  <c r="H187" i="8" s="1"/>
  <c r="C187" i="8"/>
  <c r="F187" i="8" s="1"/>
  <c r="D186" i="8"/>
  <c r="G186" i="8" s="1" a="1"/>
  <c r="E186" i="8"/>
  <c r="H186" i="8" s="1"/>
  <c r="C186" i="8"/>
  <c r="F186" i="8" s="1"/>
  <c r="E185" i="8"/>
  <c r="H185" i="8" s="1"/>
  <c r="D185" i="8"/>
  <c r="G185" i="8" s="1" a="1"/>
  <c r="C185" i="8"/>
  <c r="F185" i="8" s="1"/>
  <c r="E184" i="8"/>
  <c r="H184" i="8" s="1"/>
  <c r="D184" i="8"/>
  <c r="G184" i="8" s="1" a="1"/>
  <c r="C184" i="8"/>
  <c r="F184" i="8" s="1"/>
  <c r="C183" i="8"/>
  <c r="F183" i="8" s="1"/>
  <c r="D183" i="8"/>
  <c r="G183" i="8" s="1" a="1"/>
  <c r="E183" i="8"/>
  <c r="H183" i="8" s="1"/>
  <c r="E182" i="8"/>
  <c r="H182" i="8" s="1"/>
  <c r="D182" i="8"/>
  <c r="G182" i="8" s="1" a="1"/>
  <c r="C182" i="8"/>
  <c r="F182" i="8" s="1"/>
  <c r="C181" i="8"/>
  <c r="F181" i="8" s="1"/>
  <c r="E181" i="8"/>
  <c r="H181" i="8" s="1"/>
  <c r="D181" i="8"/>
  <c r="G181" i="8" s="1" a="1"/>
  <c r="D180" i="8"/>
  <c r="G180" i="8" s="1" a="1"/>
  <c r="E180" i="8"/>
  <c r="H180" i="8" s="1"/>
  <c r="C180" i="8"/>
  <c r="F180" i="8" s="1"/>
  <c r="C179" i="8"/>
  <c r="F179" i="8" s="1"/>
  <c r="E179" i="8"/>
  <c r="H179" i="8" s="1"/>
  <c r="D179" i="8"/>
  <c r="G179" i="8" s="1" a="1"/>
  <c r="E178" i="8"/>
  <c r="H178" i="8" s="1"/>
  <c r="D178" i="8"/>
  <c r="G178" i="8" s="1" a="1"/>
  <c r="C178" i="8"/>
  <c r="F178" i="8" s="1"/>
  <c r="E177" i="8"/>
  <c r="H177" i="8" s="1"/>
  <c r="D177" i="8"/>
  <c r="G177" i="8" s="1" a="1"/>
  <c r="C177" i="8"/>
  <c r="F177" i="8" s="1"/>
  <c r="E176" i="8"/>
  <c r="H176" i="8" s="1"/>
  <c r="D176" i="8"/>
  <c r="G176" i="8" s="1" a="1"/>
  <c r="C176" i="8"/>
  <c r="F176" i="8" s="1"/>
  <c r="E175" i="8"/>
  <c r="H175" i="8" s="1"/>
  <c r="D175" i="8"/>
  <c r="G175" i="8" s="1" a="1"/>
  <c r="C175" i="8"/>
  <c r="F175" i="8" s="1"/>
  <c r="C174" i="8"/>
  <c r="F174" i="8" s="1"/>
  <c r="D174" i="8"/>
  <c r="G174" i="8" s="1" a="1"/>
  <c r="E174" i="8"/>
  <c r="H174" i="8" s="1"/>
  <c r="E173" i="8"/>
  <c r="H173" i="8" s="1"/>
  <c r="D173" i="8"/>
  <c r="G173" i="8" s="1" a="1"/>
  <c r="C173" i="8"/>
  <c r="F173" i="8" s="1"/>
  <c r="E172" i="8"/>
  <c r="H172" i="8" s="1"/>
  <c r="D172" i="8"/>
  <c r="G172" i="8" s="1" a="1"/>
  <c r="C172" i="8"/>
  <c r="F172" i="8" s="1"/>
  <c r="E171" i="8"/>
  <c r="H171" i="8" s="1"/>
  <c r="D171" i="8"/>
  <c r="G171" i="8" s="1" a="1"/>
  <c r="C171" i="8"/>
  <c r="F171" i="8" s="1"/>
  <c r="E170" i="8"/>
  <c r="H170" i="8" s="1"/>
  <c r="D170" i="8"/>
  <c r="G170" i="8" s="1" a="1"/>
  <c r="C170" i="8"/>
  <c r="F170" i="8" s="1"/>
  <c r="E169" i="8"/>
  <c r="H169" i="8" s="1"/>
  <c r="C169" i="8"/>
  <c r="F169" i="8" s="1"/>
  <c r="D169" i="8"/>
  <c r="G169" i="8" s="1" a="1"/>
  <c r="E168" i="8"/>
  <c r="H168" i="8" s="1"/>
  <c r="C168" i="8"/>
  <c r="F168" i="8" s="1"/>
  <c r="D168" i="8"/>
  <c r="G168" i="8" s="1" a="1"/>
  <c r="C167" i="8"/>
  <c r="F167" i="8" s="1"/>
  <c r="D167" i="8"/>
  <c r="G167" i="8" s="1" a="1"/>
  <c r="E167" i="8"/>
  <c r="H167" i="8" s="1"/>
  <c r="E166" i="8"/>
  <c r="H166" i="8" s="1"/>
  <c r="C166" i="8"/>
  <c r="F166" i="8" s="1"/>
  <c r="D166" i="8"/>
  <c r="G166" i="8" s="1" a="1"/>
  <c r="D165" i="8"/>
  <c r="G165" i="8" s="1" a="1"/>
  <c r="E165" i="8"/>
  <c r="H165" i="8" s="1"/>
  <c r="C165" i="8"/>
  <c r="F165" i="8" s="1"/>
  <c r="C164" i="8"/>
  <c r="F164" i="8" s="1"/>
  <c r="D164" i="8"/>
  <c r="G164" i="8" s="1" a="1"/>
  <c r="E164" i="8"/>
  <c r="H164" i="8" s="1"/>
  <c r="C163" i="8"/>
  <c r="F163" i="8" s="1"/>
  <c r="D163" i="8"/>
  <c r="G163" i="8" s="1" a="1"/>
  <c r="E163" i="8"/>
  <c r="H163" i="8" s="1"/>
  <c r="E162" i="8"/>
  <c r="H162" i="8" s="1"/>
  <c r="D162" i="8"/>
  <c r="G162" i="8" s="1" a="1"/>
  <c r="C162" i="8"/>
  <c r="F162" i="8" s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C161" i="8"/>
  <c r="F161" i="8" s="1"/>
  <c r="E161" i="8"/>
  <c r="H161" i="8" s="1"/>
  <c r="D161" i="8"/>
  <c r="G161" i="8" s="1" a="1"/>
  <c r="E160" i="8"/>
  <c r="H160" i="8" s="1"/>
  <c r="C160" i="8"/>
  <c r="F160" i="8" s="1"/>
  <c r="D160" i="8"/>
  <c r="G160" i="8" s="1" a="1"/>
  <c r="E159" i="8"/>
  <c r="H159" i="8" s="1"/>
  <c r="C159" i="8"/>
  <c r="F159" i="8" s="1"/>
  <c r="D159" i="8"/>
  <c r="G159" i="8" s="1" a="1"/>
  <c r="E158" i="8"/>
  <c r="H158" i="8" s="1"/>
  <c r="D158" i="8"/>
  <c r="G158" i="8" s="1" a="1"/>
  <c r="C158" i="8"/>
  <c r="F158" i="8" s="1"/>
  <c r="C157" i="8"/>
  <c r="F157" i="8" s="1"/>
  <c r="D157" i="8"/>
  <c r="G157" i="8" s="1" a="1"/>
  <c r="E157" i="8"/>
  <c r="H157" i="8" s="1"/>
  <c r="D156" i="8"/>
  <c r="G156" i="8" s="1" a="1"/>
  <c r="E156" i="8"/>
  <c r="H156" i="8" s="1"/>
  <c r="C156" i="8"/>
  <c r="F156" i="8" s="1"/>
  <c r="E155" i="8"/>
  <c r="H155" i="8" s="1"/>
  <c r="D155" i="8"/>
  <c r="G155" i="8" s="1" a="1"/>
  <c r="C155" i="8"/>
  <c r="F155" i="8" s="1"/>
  <c r="C154" i="8"/>
  <c r="F154" i="8" s="1"/>
  <c r="E154" i="8"/>
  <c r="H154" i="8" s="1"/>
  <c r="D154" i="8"/>
  <c r="G154" i="8" s="1" a="1"/>
  <c r="D153" i="8"/>
  <c r="G153" i="8" s="1" a="1"/>
  <c r="E153" i="8"/>
  <c r="H153" i="8" s="1"/>
  <c r="C153" i="8"/>
  <c r="F153" i="8" s="1"/>
  <c r="C152" i="8"/>
  <c r="F152" i="8" s="1"/>
  <c r="E152" i="8"/>
  <c r="H152" i="8" s="1"/>
  <c r="D152" i="8"/>
  <c r="G152" i="8" s="1" a="1"/>
  <c r="D151" i="8"/>
  <c r="G151" i="8" s="1" a="1"/>
  <c r="E151" i="8"/>
  <c r="H151" i="8" s="1"/>
  <c r="C151" i="8"/>
  <c r="F151" i="8" s="1"/>
  <c r="D150" i="8"/>
  <c r="G150" i="8" s="1" a="1"/>
  <c r="E150" i="8"/>
  <c r="H150" i="8" s="1"/>
  <c r="C150" i="8"/>
  <c r="F150" i="8" s="1"/>
  <c r="D149" i="8"/>
  <c r="G149" i="8" s="1" a="1"/>
  <c r="C149" i="8"/>
  <c r="F149" i="8" s="1"/>
  <c r="E149" i="8"/>
  <c r="H149" i="8" s="1"/>
  <c r="C148" i="8"/>
  <c r="F148" i="8" s="1"/>
  <c r="D148" i="8"/>
  <c r="G148" i="8" s="1" a="1"/>
  <c r="E148" i="8"/>
  <c r="H148" i="8" s="1"/>
  <c r="E147" i="8"/>
  <c r="H147" i="8" s="1"/>
  <c r="C147" i="8"/>
  <c r="F147" i="8" s="1"/>
  <c r="D147" i="8"/>
  <c r="G147" i="8" s="1" a="1"/>
  <c r="C146" i="8"/>
  <c r="F146" i="8" s="1"/>
  <c r="D146" i="8"/>
  <c r="G146" i="8" s="1" a="1"/>
  <c r="E146" i="8"/>
  <c r="H146" i="8" s="1"/>
  <c r="E145" i="8"/>
  <c r="H145" i="8" s="1"/>
  <c r="C145" i="8"/>
  <c r="F145" i="8" s="1"/>
  <c r="D145" i="8"/>
  <c r="G145" i="8" s="1" a="1"/>
  <c r="C144" i="8"/>
  <c r="F144" i="8" s="1"/>
  <c r="D144" i="8"/>
  <c r="G144" i="8" s="1" a="1"/>
  <c r="E144" i="8"/>
  <c r="H144" i="8" s="1"/>
  <c r="E143" i="8"/>
  <c r="H143" i="8" s="1"/>
  <c r="C143" i="8"/>
  <c r="F143" i="8" s="1"/>
  <c r="D143" i="8"/>
  <c r="G143" i="8" s="1" a="1"/>
  <c r="D142" i="8"/>
  <c r="G142" i="8" s="1" a="1"/>
  <c r="E142" i="8"/>
  <c r="H142" i="8" s="1"/>
  <c r="C142" i="8"/>
  <c r="F142" i="8" s="1"/>
  <c r="C141" i="8"/>
  <c r="F141" i="8" s="1"/>
  <c r="E141" i="8"/>
  <c r="H141" i="8" s="1"/>
  <c r="D141" i="8"/>
  <c r="G141" i="8" s="1" a="1"/>
  <c r="E140" i="8"/>
  <c r="H140" i="8" s="1"/>
  <c r="C140" i="8"/>
  <c r="F140" i="8" s="1"/>
  <c r="D140" i="8"/>
  <c r="G140" i="8" s="1" a="1"/>
  <c r="E139" i="8"/>
  <c r="H139" i="8" s="1"/>
  <c r="D139" i="8"/>
  <c r="G139" i="8" s="1" a="1"/>
  <c r="C139" i="8"/>
  <c r="F139" i="8" s="1"/>
  <c r="C138" i="8"/>
  <c r="F138" i="8" s="1"/>
  <c r="D138" i="8"/>
  <c r="G138" i="8" s="1" a="1"/>
  <c r="E138" i="8"/>
  <c r="H138" i="8" s="1"/>
  <c r="C137" i="8"/>
  <c r="F137" i="8" s="1"/>
  <c r="D137" i="8"/>
  <c r="G137" i="8" s="1" a="1"/>
  <c r="E137" i="8"/>
  <c r="H137" i="8" s="1"/>
  <c r="D136" i="8"/>
  <c r="G136" i="8" s="1" a="1"/>
  <c r="E136" i="8"/>
  <c r="H136" i="8" s="1"/>
  <c r="C136" i="8"/>
  <c r="F136" i="8" s="1"/>
  <c r="C135" i="8"/>
  <c r="F135" i="8" s="1"/>
  <c r="D135" i="8"/>
  <c r="G135" i="8" s="1" a="1"/>
  <c r="E135" i="8"/>
  <c r="H135" i="8" s="1"/>
  <c r="C134" i="8"/>
  <c r="F134" i="8" s="1"/>
  <c r="E134" i="8"/>
  <c r="H134" i="8" s="1"/>
  <c r="D134" i="8"/>
  <c r="G134" i="8" s="1" a="1"/>
  <c r="D133" i="8"/>
  <c r="G133" i="8" s="1" a="1"/>
  <c r="E133" i="8"/>
  <c r="H133" i="8" s="1"/>
  <c r="C133" i="8"/>
  <c r="F133" i="8" s="1"/>
  <c r="D132" i="8"/>
  <c r="G132" i="8" s="1" a="1"/>
  <c r="C132" i="8"/>
  <c r="F132" i="8" s="1"/>
  <c r="E132" i="8"/>
  <c r="H132" i="8" s="1"/>
  <c r="C131" i="8"/>
  <c r="F131" i="8" s="1"/>
  <c r="D131" i="8"/>
  <c r="G131" i="8" s="1" a="1"/>
  <c r="I131" i="8" s="1"/>
  <c r="J131" i="4" s="1"/>
  <c r="E131" i="8"/>
  <c r="H131" i="8" s="1"/>
  <c r="E130" i="8"/>
  <c r="H130" i="8" s="1"/>
  <c r="D130" i="8"/>
  <c r="G130" i="8" s="1" a="1"/>
  <c r="C130" i="8"/>
  <c r="F130" i="8" s="1"/>
  <c r="D129" i="8"/>
  <c r="G129" i="8" s="1" a="1"/>
  <c r="E129" i="8"/>
  <c r="H129" i="8" s="1"/>
  <c r="C129" i="8"/>
  <c r="F129" i="8" s="1"/>
  <c r="E128" i="8"/>
  <c r="H128" i="8" s="1"/>
  <c r="C128" i="8"/>
  <c r="F128" i="8" s="1"/>
  <c r="D128" i="8"/>
  <c r="G128" i="8" s="1" a="1"/>
  <c r="C127" i="8"/>
  <c r="F127" i="8" s="1"/>
  <c r="E127" i="8"/>
  <c r="H127" i="8" s="1"/>
  <c r="D127" i="8"/>
  <c r="G127" i="8" s="1" a="1"/>
  <c r="C126" i="8"/>
  <c r="F126" i="8" s="1"/>
  <c r="D126" i="8"/>
  <c r="G126" i="8" s="1" a="1"/>
  <c r="I126" i="8" s="1"/>
  <c r="J126" i="4" s="1"/>
  <c r="E126" i="8"/>
  <c r="H126" i="8" s="1"/>
  <c r="C125" i="8"/>
  <c r="F125" i="8" s="1"/>
  <c r="D125" i="8"/>
  <c r="G125" i="8" s="1" a="1"/>
  <c r="E125" i="8"/>
  <c r="H125" i="8" s="1"/>
  <c r="D124" i="8"/>
  <c r="G124" i="8" s="1" a="1"/>
  <c r="E124" i="8"/>
  <c r="H124" i="8" s="1"/>
  <c r="C124" i="8"/>
  <c r="F124" i="8" s="1"/>
  <c r="D123" i="8"/>
  <c r="G123" i="8" s="1" a="1"/>
  <c r="E123" i="8"/>
  <c r="H123" i="8" s="1"/>
  <c r="C123" i="8"/>
  <c r="F123" i="8" s="1"/>
  <c r="C122" i="8"/>
  <c r="F122" i="8" s="1"/>
  <c r="D122" i="8"/>
  <c r="G122" i="8" s="1" a="1"/>
  <c r="E122" i="8"/>
  <c r="H122" i="8" s="1"/>
  <c r="C121" i="8"/>
  <c r="F121" i="8" s="1"/>
  <c r="D121" i="8"/>
  <c r="G121" i="8" s="1" a="1"/>
  <c r="E121" i="8"/>
  <c r="H121" i="8" s="1"/>
  <c r="D120" i="8"/>
  <c r="G120" i="8" s="1" a="1"/>
  <c r="C120" i="8"/>
  <c r="F120" i="8" s="1"/>
  <c r="E120" i="8"/>
  <c r="H120" i="8" s="1"/>
  <c r="E119" i="8"/>
  <c r="H119" i="8" s="1"/>
  <c r="D119" i="8"/>
  <c r="G119" i="8" s="1" a="1"/>
  <c r="C119" i="8"/>
  <c r="F119" i="8" s="1"/>
  <c r="C118" i="8"/>
  <c r="F118" i="8" s="1"/>
  <c r="E118" i="8"/>
  <c r="H118" i="8" s="1"/>
  <c r="D118" i="8"/>
  <c r="G118" i="8" s="1" a="1"/>
  <c r="D117" i="8"/>
  <c r="G117" i="8" s="1" a="1"/>
  <c r="E117" i="8"/>
  <c r="H117" i="8" s="1"/>
  <c r="C117" i="8"/>
  <c r="F117" i="8" s="1"/>
  <c r="E116" i="8"/>
  <c r="H116" i="8" s="1"/>
  <c r="C116" i="8"/>
  <c r="F116" i="8" s="1"/>
  <c r="D116" i="8"/>
  <c r="G116" i="8" s="1" a="1"/>
  <c r="E115" i="8"/>
  <c r="H115" i="8" s="1"/>
  <c r="C115" i="8"/>
  <c r="F115" i="8" s="1"/>
  <c r="D115" i="8"/>
  <c r="G115" i="8" s="1" a="1"/>
  <c r="C114" i="8"/>
  <c r="F114" i="8" s="1"/>
  <c r="D114" i="8"/>
  <c r="G114" i="8" s="1" a="1"/>
  <c r="E114" i="8"/>
  <c r="H114" i="8" s="1"/>
  <c r="E113" i="8"/>
  <c r="H113" i="8" s="1"/>
  <c r="D113" i="8"/>
  <c r="G113" i="8" s="1" a="1"/>
  <c r="C113" i="8"/>
  <c r="F113" i="8" s="1"/>
  <c r="E112" i="8"/>
  <c r="H112" i="8" s="1"/>
  <c r="D112" i="8"/>
  <c r="G112" i="8" s="1" a="1"/>
  <c r="C112" i="8"/>
  <c r="F112" i="8" s="1"/>
  <c r="E111" i="8"/>
  <c r="H111" i="8" s="1"/>
  <c r="C111" i="8"/>
  <c r="F111" i="8" s="1"/>
  <c r="D111" i="8"/>
  <c r="G111" i="8" s="1" a="1"/>
  <c r="D110" i="8"/>
  <c r="G110" i="8" s="1" a="1"/>
  <c r="C110" i="8"/>
  <c r="F110" i="8" s="1"/>
  <c r="E110" i="8"/>
  <c r="H110" i="8" s="1"/>
  <c r="E109" i="8"/>
  <c r="H109" i="8" s="1"/>
  <c r="C109" i="8"/>
  <c r="F109" i="8" s="1"/>
  <c r="D109" i="8"/>
  <c r="G109" i="8" s="1" a="1"/>
  <c r="E108" i="8"/>
  <c r="H108" i="8" s="1"/>
  <c r="C108" i="8"/>
  <c r="F108" i="8" s="1"/>
  <c r="D108" i="8"/>
  <c r="G108" i="8" s="1" a="1"/>
  <c r="E107" i="8"/>
  <c r="H107" i="8" s="1"/>
  <c r="C107" i="8"/>
  <c r="F107" i="8" s="1"/>
  <c r="D107" i="8"/>
  <c r="G107" i="8" s="1" a="1"/>
  <c r="E106" i="8"/>
  <c r="H106" i="8" s="1"/>
  <c r="C106" i="8"/>
  <c r="F106" i="8" s="1"/>
  <c r="D106" i="8"/>
  <c r="G106" i="8" s="1" a="1"/>
  <c r="E105" i="8"/>
  <c r="H105" i="8" s="1"/>
  <c r="D105" i="8"/>
  <c r="G105" i="8" s="1" a="1"/>
  <c r="C105" i="8"/>
  <c r="F105" i="8" s="1"/>
  <c r="E104" i="8"/>
  <c r="H104" i="8" s="1"/>
  <c r="C104" i="8"/>
  <c r="F104" i="8" s="1"/>
  <c r="D104" i="8"/>
  <c r="G104" i="8" s="1" a="1"/>
  <c r="E103" i="8"/>
  <c r="H103" i="8" s="1"/>
  <c r="D103" i="8"/>
  <c r="G103" i="8" s="1" a="1"/>
  <c r="C103" i="8"/>
  <c r="F103" i="8" s="1"/>
  <c r="E102" i="8"/>
  <c r="H102" i="8" s="1"/>
  <c r="D102" i="8"/>
  <c r="G102" i="8" s="1" a="1"/>
  <c r="C102" i="8"/>
  <c r="F102" i="8" s="1"/>
  <c r="E101" i="8"/>
  <c r="H101" i="8" s="1"/>
  <c r="C101" i="8"/>
  <c r="F101" i="8" s="1"/>
  <c r="D101" i="8"/>
  <c r="G101" i="8" s="1" a="1"/>
  <c r="C100" i="8"/>
  <c r="F100" i="8" s="1"/>
  <c r="E100" i="8"/>
  <c r="H100" i="8" s="1"/>
  <c r="D100" i="8"/>
  <c r="G100" i="8" s="1" a="1"/>
  <c r="D99" i="8"/>
  <c r="G99" i="8" s="1" a="1"/>
  <c r="E99" i="8"/>
  <c r="H99" i="8" s="1"/>
  <c r="C99" i="8"/>
  <c r="F99" i="8" s="1"/>
  <c r="D98" i="8"/>
  <c r="G98" i="8" s="1" a="1"/>
  <c r="E98" i="8"/>
  <c r="H98" i="8" s="1"/>
  <c r="C98" i="8"/>
  <c r="F98" i="8" s="1"/>
  <c r="C97" i="8"/>
  <c r="F97" i="8" s="1"/>
  <c r="D97" i="8"/>
  <c r="G97" i="8" s="1" a="1"/>
  <c r="E97" i="8"/>
  <c r="H97" i="8" s="1"/>
  <c r="E96" i="8"/>
  <c r="H96" i="8" s="1"/>
  <c r="D96" i="8"/>
  <c r="G96" i="8" s="1" a="1"/>
  <c r="C96" i="8"/>
  <c r="F96" i="8" s="1"/>
  <c r="D95" i="8"/>
  <c r="G95" i="8" s="1" a="1"/>
  <c r="E95" i="8"/>
  <c r="H95" i="8" s="1"/>
  <c r="C95" i="8"/>
  <c r="F95" i="8" s="1"/>
  <c r="E94" i="8"/>
  <c r="H94" i="8" s="1"/>
  <c r="C94" i="8"/>
  <c r="F94" i="8" s="1"/>
  <c r="D94" i="8"/>
  <c r="G94" i="8" s="1" a="1"/>
  <c r="D93" i="8"/>
  <c r="G93" i="8" s="1" a="1"/>
  <c r="C93" i="8"/>
  <c r="F93" i="8" s="1"/>
  <c r="E93" i="8"/>
  <c r="H93" i="8" s="1"/>
  <c r="C92" i="8"/>
  <c r="F92" i="8" s="1"/>
  <c r="D92" i="8"/>
  <c r="G92" i="8" s="1" a="1"/>
  <c r="E92" i="8"/>
  <c r="H92" i="8" s="1"/>
  <c r="D91" i="8"/>
  <c r="G91" i="8" s="1" a="1"/>
  <c r="E91" i="8"/>
  <c r="H91" i="8" s="1"/>
  <c r="C91" i="8"/>
  <c r="F91" i="8" s="1"/>
  <c r="D90" i="8"/>
  <c r="G90" i="8" s="1" a="1"/>
  <c r="E90" i="8"/>
  <c r="H90" i="8" s="1"/>
  <c r="C90" i="8"/>
  <c r="F90" i="8" s="1"/>
  <c r="E89" i="8"/>
  <c r="H89" i="8" s="1"/>
  <c r="D89" i="8"/>
  <c r="G89" i="8" s="1" a="1"/>
  <c r="C89" i="8"/>
  <c r="F89" i="8" s="1"/>
  <c r="C88" i="8"/>
  <c r="F88" i="8" s="1"/>
  <c r="E88" i="8"/>
  <c r="H88" i="8" s="1"/>
  <c r="D88" i="8"/>
  <c r="G88" i="8" s="1" a="1"/>
  <c r="E87" i="8"/>
  <c r="H87" i="8" s="1"/>
  <c r="C87" i="8"/>
  <c r="F87" i="8" s="1"/>
  <c r="D87" i="8"/>
  <c r="G87" i="8" s="1" a="1"/>
  <c r="D86" i="8"/>
  <c r="G86" i="8" s="1" a="1"/>
  <c r="C86" i="8"/>
  <c r="F86" i="8" s="1"/>
  <c r="E86" i="8"/>
  <c r="H86" i="8" s="1"/>
  <c r="C85" i="8"/>
  <c r="F85" i="8" s="1"/>
  <c r="E85" i="8"/>
  <c r="H85" i="8" s="1"/>
  <c r="D85" i="8"/>
  <c r="G85" i="8" s="1" a="1"/>
  <c r="E84" i="8"/>
  <c r="H84" i="8" s="1"/>
  <c r="D84" i="8"/>
  <c r="G84" i="8" s="1" a="1"/>
  <c r="C84" i="8"/>
  <c r="F84" i="8" s="1"/>
  <c r="E83" i="8"/>
  <c r="H83" i="8" s="1"/>
  <c r="D83" i="8"/>
  <c r="G83" i="8" s="1" a="1"/>
  <c r="C83" i="8"/>
  <c r="F83" i="8" s="1"/>
  <c r="E82" i="8"/>
  <c r="H82" i="8" s="1"/>
  <c r="D82" i="8"/>
  <c r="G82" i="8" s="1" a="1"/>
  <c r="C82" i="8"/>
  <c r="F82" i="8" s="1"/>
  <c r="D81" i="8"/>
  <c r="G81" i="8" s="1" a="1"/>
  <c r="E81" i="8"/>
  <c r="H81" i="8" s="1"/>
  <c r="C81" i="8"/>
  <c r="F81" i="8" s="1"/>
  <c r="E80" i="8"/>
  <c r="H80" i="8" s="1"/>
  <c r="C80" i="8"/>
  <c r="F80" i="8" s="1"/>
  <c r="D80" i="8"/>
  <c r="G80" i="8" s="1" a="1"/>
  <c r="E79" i="8"/>
  <c r="H79" i="8" s="1"/>
  <c r="D79" i="8"/>
  <c r="G79" i="8" s="1" a="1"/>
  <c r="C79" i="8"/>
  <c r="F79" i="8" s="1"/>
  <c r="D78" i="8"/>
  <c r="G78" i="8" s="1" a="1"/>
  <c r="E78" i="8"/>
  <c r="H78" i="8" s="1"/>
  <c r="C78" i="8"/>
  <c r="F78" i="8" s="1"/>
  <c r="E77" i="8"/>
  <c r="H77" i="8" s="1"/>
  <c r="D77" i="8"/>
  <c r="G77" i="8" s="1" a="1"/>
  <c r="C77" i="8"/>
  <c r="F77" i="8" s="1"/>
  <c r="D76" i="8"/>
  <c r="G76" i="8" s="1" a="1"/>
  <c r="E76" i="8"/>
  <c r="H76" i="8" s="1"/>
  <c r="C76" i="8"/>
  <c r="F76" i="8" s="1"/>
  <c r="E75" i="8"/>
  <c r="H75" i="8" s="1"/>
  <c r="D75" i="8"/>
  <c r="G75" i="8" s="1" a="1"/>
  <c r="C75" i="8"/>
  <c r="F75" i="8" s="1"/>
  <c r="D74" i="8"/>
  <c r="G74" i="8" s="1" a="1"/>
  <c r="E74" i="8"/>
  <c r="H74" i="8" s="1"/>
  <c r="C74" i="8"/>
  <c r="F74" i="8" s="1"/>
  <c r="D73" i="8"/>
  <c r="G73" i="8" s="1" a="1"/>
  <c r="E73" i="8"/>
  <c r="H73" i="8" s="1"/>
  <c r="C73" i="8"/>
  <c r="F73" i="8" s="1"/>
  <c r="E72" i="8"/>
  <c r="H72" i="8" s="1"/>
  <c r="C72" i="8"/>
  <c r="F72" i="8" s="1"/>
  <c r="D72" i="8"/>
  <c r="G72" i="8" s="1" a="1"/>
  <c r="C71" i="8"/>
  <c r="F71" i="8" s="1"/>
  <c r="D71" i="8"/>
  <c r="G71" i="8" s="1" a="1"/>
  <c r="E71" i="8"/>
  <c r="H71" i="8" s="1"/>
  <c r="E70" i="8"/>
  <c r="H70" i="8" s="1"/>
  <c r="D70" i="8"/>
  <c r="G70" i="8" s="1" a="1"/>
  <c r="C70" i="8"/>
  <c r="F70" i="8" s="1"/>
  <c r="D69" i="8"/>
  <c r="G69" i="8" s="1" a="1"/>
  <c r="E69" i="8"/>
  <c r="H69" i="8" s="1"/>
  <c r="C69" i="8"/>
  <c r="F69" i="8" s="1"/>
  <c r="C68" i="8"/>
  <c r="F68" i="8" s="1"/>
  <c r="D68" i="8"/>
  <c r="G68" i="8" s="1" a="1"/>
  <c r="E68" i="8"/>
  <c r="H68" i="8" s="1"/>
  <c r="D67" i="8"/>
  <c r="G67" i="8" s="1" a="1"/>
  <c r="C67" i="8"/>
  <c r="F67" i="8" s="1"/>
  <c r="E67" i="8"/>
  <c r="H67" i="8" s="1"/>
  <c r="C66" i="8"/>
  <c r="F66" i="8" s="1"/>
  <c r="E66" i="8"/>
  <c r="H66" i="8" s="1"/>
  <c r="D66" i="8"/>
  <c r="G66" i="8" s="1" a="1"/>
  <c r="C65" i="8"/>
  <c r="F65" i="8" s="1"/>
  <c r="D65" i="8"/>
  <c r="G65" i="8" s="1" a="1"/>
  <c r="E65" i="8"/>
  <c r="H65" i="8" s="1"/>
  <c r="C64" i="8"/>
  <c r="F64" i="8" s="1"/>
  <c r="E64" i="8"/>
  <c r="H64" i="8" s="1"/>
  <c r="D64" i="8"/>
  <c r="G64" i="8" s="1" a="1"/>
  <c r="D63" i="8"/>
  <c r="G63" i="8" s="1" a="1"/>
  <c r="E63" i="8"/>
  <c r="H63" i="8" s="1"/>
  <c r="C63" i="8"/>
  <c r="F63" i="8" s="1"/>
  <c r="C62" i="8"/>
  <c r="F62" i="8" s="1"/>
  <c r="D62" i="8"/>
  <c r="G62" i="8" s="1" a="1"/>
  <c r="E62" i="8"/>
  <c r="H62" i="8" s="1"/>
  <c r="E61" i="8"/>
  <c r="H61" i="8" s="1"/>
  <c r="C61" i="8"/>
  <c r="F61" i="8" s="1"/>
  <c r="D61" i="8"/>
  <c r="G61" i="8" s="1" a="1"/>
  <c r="C60" i="8"/>
  <c r="F60" i="8" s="1"/>
  <c r="E60" i="8"/>
  <c r="H60" i="8" s="1"/>
  <c r="D60" i="8"/>
  <c r="G60" i="8" s="1" a="1"/>
  <c r="D59" i="8"/>
  <c r="G59" i="8" s="1" a="1"/>
  <c r="C59" i="8"/>
  <c r="F59" i="8" s="1"/>
  <c r="E59" i="8"/>
  <c r="H59" i="8" s="1"/>
  <c r="C58" i="8"/>
  <c r="F58" i="8" s="1"/>
  <c r="E58" i="8"/>
  <c r="H58" i="8" s="1"/>
  <c r="D58" i="8"/>
  <c r="G58" i="8" s="1" a="1"/>
  <c r="E57" i="8"/>
  <c r="H57" i="8" s="1"/>
  <c r="C57" i="8"/>
  <c r="F57" i="8" s="1"/>
  <c r="D57" i="8"/>
  <c r="G57" i="8" s="1" a="1"/>
  <c r="D56" i="8"/>
  <c r="G56" i="8" s="1" a="1"/>
  <c r="C56" i="8"/>
  <c r="F56" i="8" s="1"/>
  <c r="E56" i="8"/>
  <c r="H56" i="8" s="1"/>
  <c r="E55" i="8"/>
  <c r="H55" i="8" s="1"/>
  <c r="D55" i="8"/>
  <c r="G55" i="8" s="1" a="1"/>
  <c r="C55" i="8"/>
  <c r="F55" i="8" s="1"/>
  <c r="D54" i="8"/>
  <c r="G54" i="8" s="1" a="1"/>
  <c r="C54" i="8"/>
  <c r="F54" i="8" s="1"/>
  <c r="E54" i="8"/>
  <c r="H54" i="8" s="1"/>
  <c r="C53" i="8"/>
  <c r="F53" i="8" s="1"/>
  <c r="D53" i="8"/>
  <c r="G53" i="8" s="1" a="1"/>
  <c r="E53" i="8"/>
  <c r="H53" i="8" s="1"/>
  <c r="D52" i="8"/>
  <c r="G52" i="8" s="1" a="1"/>
  <c r="E52" i="8"/>
  <c r="H52" i="8" s="1"/>
  <c r="C52" i="8"/>
  <c r="F52" i="8" s="1"/>
  <c r="E51" i="8"/>
  <c r="H51" i="8" s="1"/>
  <c r="D51" i="8"/>
  <c r="G51" i="8" s="1" a="1"/>
  <c r="C51" i="8"/>
  <c r="F51" i="8" s="1"/>
  <c r="C50" i="8"/>
  <c r="F50" i="8" s="1"/>
  <c r="E50" i="8"/>
  <c r="H50" i="8" s="1"/>
  <c r="D50" i="8"/>
  <c r="G50" i="8" s="1" a="1"/>
  <c r="C49" i="8"/>
  <c r="F49" i="8" s="1"/>
  <c r="E49" i="8"/>
  <c r="H49" i="8" s="1"/>
  <c r="D49" i="8"/>
  <c r="G49" i="8" s="1" a="1"/>
  <c r="D48" i="8"/>
  <c r="G48" i="8" s="1" a="1"/>
  <c r="E48" i="8"/>
  <c r="H48" i="8" s="1"/>
  <c r="C48" i="8"/>
  <c r="F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P33" i="4" l="1" a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P31" i="4" a="1"/>
  <c r="K31" i="4" a="1"/>
  <c r="L31" i="4" a="1"/>
  <c r="M31" i="4" s="1" a="1"/>
  <c r="B31" i="8" a="1"/>
  <c r="W31" i="4" a="1"/>
  <c r="O31" i="4" a="1"/>
  <c r="A28" i="4" a="1"/>
  <c r="G28" i="4" a="1"/>
  <c r="D28" i="4" a="1"/>
  <c r="E28" i="4" s="1"/>
  <c r="F28" i="4" a="1"/>
  <c r="C28" i="4" a="1"/>
  <c r="P28" i="4" a="1"/>
  <c r="B28" i="8" a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P26" i="4" a="1"/>
  <c r="O26" i="4" a="1"/>
  <c r="R26" i="4" a="1"/>
  <c r="S26" i="4" s="1" a="1"/>
  <c r="U26" i="4" s="1" a="1"/>
  <c r="B26" i="8" a="1"/>
  <c r="L26" i="4" a="1"/>
  <c r="M26" i="4" s="1" a="1"/>
  <c r="K26" i="4" a="1"/>
  <c r="N26" i="4" s="1"/>
  <c r="W26" i="4" a="1"/>
  <c r="C24" i="4" a="1"/>
  <c r="D24" i="4" a="1"/>
  <c r="E24" i="4" s="1"/>
  <c r="G24" i="4" a="1"/>
  <c r="F24" i="4" a="1"/>
  <c r="A24" i="4" a="1"/>
  <c r="P24" i="4" a="1"/>
  <c r="Q24" i="4" s="1"/>
  <c r="O24" i="4" a="1"/>
  <c r="R24" i="4" a="1"/>
  <c r="S24" i="4" s="1" a="1"/>
  <c r="U24" i="4" s="1" a="1"/>
  <c r="K24" i="4" a="1"/>
  <c r="B24" i="8" a="1"/>
  <c r="L24" i="4" a="1"/>
  <c r="M24" i="4" s="1" a="1"/>
  <c r="W24" i="4" a="1"/>
  <c r="G21" i="4" a="1"/>
  <c r="F21" i="4" a="1"/>
  <c r="D21" i="4" a="1"/>
  <c r="E21" i="4" s="1"/>
  <c r="C21" i="4" a="1"/>
  <c r="A21" i="4" a="1"/>
  <c r="P21" i="4" a="1"/>
  <c r="Q21" i="4" s="1"/>
  <c r="O21" i="4" a="1"/>
  <c r="R21" i="4" a="1"/>
  <c r="S21" i="4" s="1" a="1"/>
  <c r="U21" i="4" s="1" a="1"/>
  <c r="K21" i="4" a="1"/>
  <c r="L21" i="4" a="1"/>
  <c r="M21" i="4" s="1" a="1"/>
  <c r="B21" i="8" a="1"/>
  <c r="W21" i="4" a="1"/>
  <c r="P47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P46" i="4" a="1"/>
  <c r="B46" i="8" a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P45" i="4" a="1"/>
  <c r="L45" i="4" a="1"/>
  <c r="M45" i="4" s="1" a="1"/>
  <c r="O45" i="4" a="1"/>
  <c r="B45" i="8" a="1"/>
  <c r="K45" i="4" a="1"/>
  <c r="W45" i="4" a="1"/>
  <c r="P43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K43" i="4" a="1"/>
  <c r="G42" i="4" a="1"/>
  <c r="D42" i="4" a="1"/>
  <c r="E42" i="4" s="1"/>
  <c r="C42" i="4" a="1"/>
  <c r="F42" i="4" a="1"/>
  <c r="R42" i="4" a="1"/>
  <c r="S42" i="4" s="1" a="1"/>
  <c r="U42" i="4" s="1" a="1"/>
  <c r="P42" i="4" a="1"/>
  <c r="W42" i="4" a="1"/>
  <c r="A42" i="4" a="1"/>
  <c r="L42" i="4" a="1"/>
  <c r="M42" i="4" s="1" a="1"/>
  <c r="O42" i="4" a="1"/>
  <c r="B42" i="8" a="1"/>
  <c r="K42" i="4" a="1"/>
  <c r="P41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P40" i="4" a="1"/>
  <c r="K40" i="4" a="1"/>
  <c r="L40" i="4" a="1"/>
  <c r="M40" i="4" s="1" a="1"/>
  <c r="O40" i="4" a="1"/>
  <c r="B40" i="8" a="1"/>
  <c r="W40" i="4" a="1"/>
  <c r="P39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P38" i="4" a="1"/>
  <c r="L38" i="4" a="1"/>
  <c r="M38" i="4" s="1" a="1"/>
  <c r="O38" i="4" a="1"/>
  <c r="K38" i="4" a="1"/>
  <c r="W38" i="4" a="1"/>
  <c r="B38" i="8" a="1"/>
  <c r="P36" i="4" a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P35" i="4" a="1"/>
  <c r="L35" i="4" a="1"/>
  <c r="M35" i="4" s="1" a="1"/>
  <c r="O35" i="4" a="1"/>
  <c r="B35" i="8" a="1"/>
  <c r="K35" i="4" a="1"/>
  <c r="W35" i="4" a="1"/>
  <c r="A34" i="4" a="1"/>
  <c r="P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K34" i="4" a="1"/>
  <c r="L34" i="4" a="1"/>
  <c r="M34" i="4" s="1" a="1"/>
  <c r="O34" i="4" a="1"/>
  <c r="W34" i="4" a="1"/>
  <c r="P32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L32" i="4" a="1"/>
  <c r="M32" i="4" s="1" a="1"/>
  <c r="O32" i="4" a="1"/>
  <c r="K32" i="4" a="1"/>
  <c r="W32" i="4" a="1"/>
  <c r="P30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P29" i="4" a="1"/>
  <c r="L29" i="4" a="1"/>
  <c r="M29" i="4" s="1" a="1"/>
  <c r="O29" i="4" a="1"/>
  <c r="B29" i="8" a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P27" i="4" a="1"/>
  <c r="A27" i="4" a="1"/>
  <c r="O27" i="4" a="1"/>
  <c r="R27" i="4" a="1"/>
  <c r="S27" i="4" s="1" a="1"/>
  <c r="U27" i="4" s="1" a="1"/>
  <c r="L27" i="4" a="1"/>
  <c r="M27" i="4" s="1" a="1"/>
  <c r="B27" i="8" a="1"/>
  <c r="K27" i="4" a="1"/>
  <c r="W27" i="4" a="1"/>
  <c r="A25" i="4" a="1"/>
  <c r="G25" i="4" a="1"/>
  <c r="D25" i="4" a="1"/>
  <c r="E25" i="4" s="1"/>
  <c r="F25" i="4" a="1"/>
  <c r="C25" i="4" a="1"/>
  <c r="P25" i="4" a="1"/>
  <c r="O25" i="4" a="1"/>
  <c r="R25" i="4" a="1"/>
  <c r="S25" i="4" s="1" a="1"/>
  <c r="U25" i="4" s="1" a="1"/>
  <c r="K25" i="4" a="1"/>
  <c r="L25" i="4" a="1"/>
  <c r="M25" i="4" s="1" a="1"/>
  <c r="B25" i="8" a="1"/>
  <c r="W25" i="4" a="1"/>
  <c r="G23" i="4" a="1"/>
  <c r="C23" i="4" a="1"/>
  <c r="F23" i="4" a="1"/>
  <c r="D23" i="4" a="1"/>
  <c r="E23" i="4" s="1"/>
  <c r="P23" i="4" a="1"/>
  <c r="A23" i="4" a="1"/>
  <c r="O23" i="4" a="1"/>
  <c r="R23" i="4" a="1"/>
  <c r="S23" i="4" s="1" a="1"/>
  <c r="U23" i="4" s="1" a="1"/>
  <c r="L23" i="4" a="1"/>
  <c r="M23" i="4" s="1" a="1"/>
  <c r="B23" i="8" a="1"/>
  <c r="K23" i="4" a="1"/>
  <c r="W23" i="4" a="1"/>
  <c r="A22" i="4" a="1"/>
  <c r="G22" i="4" a="1"/>
  <c r="F22" i="4" a="1"/>
  <c r="D22" i="4" a="1"/>
  <c r="E22" i="4" s="1"/>
  <c r="C22" i="4" a="1"/>
  <c r="P22" i="4" a="1"/>
  <c r="Q22" i="4" s="1"/>
  <c r="O22" i="4" a="1"/>
  <c r="R22" i="4" a="1"/>
  <c r="S22" i="4" s="1" a="1"/>
  <c r="U22" i="4" s="1" a="1"/>
  <c r="B22" i="8" a="1"/>
  <c r="L22" i="4" a="1"/>
  <c r="M22" i="4" s="1" a="1"/>
  <c r="K22" i="4" a="1"/>
  <c r="W22" i="4" a="1"/>
  <c r="G20" i="4" a="1"/>
  <c r="F20" i="4" a="1"/>
  <c r="D20" i="4" a="1"/>
  <c r="E20" i="4" s="1"/>
  <c r="C20" i="4" a="1"/>
  <c r="P20" i="4" a="1"/>
  <c r="A20" i="4" a="1"/>
  <c r="L20" i="4" a="1"/>
  <c r="M20" i="4" s="1" a="1"/>
  <c r="O20" i="4" a="1"/>
  <c r="R20" i="4" a="1"/>
  <c r="S20" i="4" s="1" a="1"/>
  <c r="U20" i="4" s="1" a="1"/>
  <c r="B20" i="8" a="1"/>
  <c r="K20" i="4" a="1"/>
  <c r="W20" i="4" a="1"/>
  <c r="A44" i="4" a="1"/>
  <c r="P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P37" i="4" a="1"/>
  <c r="W37" i="4" a="1"/>
  <c r="K37" i="4" a="1"/>
  <c r="L37" i="4" a="1"/>
  <c r="M37" i="4" s="1" a="1"/>
  <c r="O37" i="4" a="1"/>
  <c r="B37" i="8" a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H760" i="1" s="1" a="1"/>
  <c r="Z759" i="1"/>
  <c r="H759" i="1" s="1" a="1"/>
  <c r="Z758" i="1"/>
  <c r="H758" i="1" s="1" a="1"/>
  <c r="Z757" i="1"/>
  <c r="H757" i="1" s="1" a="1"/>
  <c r="Z756" i="1"/>
  <c r="H756" i="1" s="1" a="1"/>
  <c r="Z755" i="1"/>
  <c r="H755" i="1" s="1" a="1"/>
  <c r="Z754" i="1"/>
  <c r="H754" i="1" s="1" a="1"/>
  <c r="Z753" i="1"/>
  <c r="H753" i="1" s="1" a="1"/>
  <c r="Z752" i="1"/>
  <c r="H752" i="1" s="1" a="1"/>
  <c r="Z751" i="1"/>
  <c r="H751" i="1" s="1" a="1"/>
  <c r="Z750" i="1"/>
  <c r="H750" i="1" s="1" a="1"/>
  <c r="Z749" i="1"/>
  <c r="H749" i="1" s="1" a="1"/>
  <c r="Z748" i="1"/>
  <c r="H748" i="1" s="1" a="1"/>
  <c r="Z747" i="1"/>
  <c r="H747" i="1" s="1" a="1"/>
  <c r="Z746" i="1"/>
  <c r="H746" i="1" s="1" a="1"/>
  <c r="Z745" i="1"/>
  <c r="H745" i="1" s="1" a="1"/>
  <c r="Z744" i="1"/>
  <c r="H744" i="1" s="1" a="1"/>
  <c r="Z743" i="1"/>
  <c r="H743" i="1" s="1" a="1"/>
  <c r="Z742" i="1"/>
  <c r="H742" i="1" s="1" a="1"/>
  <c r="Z741" i="1"/>
  <c r="H741" i="1" s="1" a="1"/>
  <c r="Z740" i="1"/>
  <c r="H740" i="1" s="1" a="1"/>
  <c r="Z739" i="1"/>
  <c r="H739" i="1" s="1" a="1"/>
  <c r="Z738" i="1"/>
  <c r="H738" i="1" s="1" a="1"/>
  <c r="Z737" i="1"/>
  <c r="H737" i="1" s="1" a="1"/>
  <c r="Z736" i="1"/>
  <c r="H736" i="1" s="1" a="1"/>
  <c r="Z735" i="1"/>
  <c r="H735" i="1" s="1" a="1"/>
  <c r="Z734" i="1"/>
  <c r="H734" i="1" s="1" a="1"/>
  <c r="Z733" i="1"/>
  <c r="H733" i="1" s="1" a="1"/>
  <c r="Z732" i="1"/>
  <c r="H732" i="1" s="1" a="1"/>
  <c r="Z731" i="1"/>
  <c r="H731" i="1" s="1" a="1"/>
  <c r="Z730" i="1"/>
  <c r="H730" i="1" s="1" a="1"/>
  <c r="Z729" i="1"/>
  <c r="H729" i="1" s="1" a="1"/>
  <c r="Z728" i="1"/>
  <c r="H728" i="1" s="1" a="1"/>
  <c r="Z727" i="1"/>
  <c r="H727" i="1" s="1" a="1"/>
  <c r="Z726" i="1"/>
  <c r="H726" i="1" s="1" a="1"/>
  <c r="Z725" i="1"/>
  <c r="H725" i="1" s="1" a="1"/>
  <c r="Z724" i="1"/>
  <c r="H724" i="1" s="1" a="1"/>
  <c r="Z723" i="1"/>
  <c r="H723" i="1" s="1" a="1"/>
  <c r="Z722" i="1"/>
  <c r="H722" i="1" s="1" a="1"/>
  <c r="Z721" i="1"/>
  <c r="H721" i="1" s="1" a="1"/>
  <c r="Z720" i="1"/>
  <c r="H720" i="1" s="1" a="1"/>
  <c r="Z719" i="1"/>
  <c r="H719" i="1" s="1" a="1"/>
  <c r="Z718" i="1"/>
  <c r="H718" i="1" s="1" a="1"/>
  <c r="Z717" i="1"/>
  <c r="H717" i="1" s="1" a="1"/>
  <c r="Z716" i="1"/>
  <c r="H716" i="1" s="1" a="1"/>
  <c r="Z715" i="1"/>
  <c r="H715" i="1" s="1" a="1"/>
  <c r="Z714" i="1"/>
  <c r="H714" i="1" s="1" a="1"/>
  <c r="Z713" i="1"/>
  <c r="H713" i="1" s="1" a="1"/>
  <c r="Z712" i="1"/>
  <c r="H712" i="1" s="1" a="1"/>
  <c r="Z711" i="1"/>
  <c r="H711" i="1" s="1" a="1"/>
  <c r="Z710" i="1"/>
  <c r="H710" i="1" s="1" a="1"/>
  <c r="Z709" i="1"/>
  <c r="H709" i="1" s="1" a="1"/>
  <c r="Z708" i="1"/>
  <c r="H708" i="1" s="1" a="1"/>
  <c r="Z707" i="1"/>
  <c r="H707" i="1" s="1" a="1"/>
  <c r="Z706" i="1"/>
  <c r="H706" i="1" s="1" a="1"/>
  <c r="Z705" i="1"/>
  <c r="H705" i="1" s="1" a="1"/>
  <c r="Z704" i="1"/>
  <c r="H704" i="1" s="1" a="1"/>
  <c r="Z703" i="1"/>
  <c r="H703" i="1" s="1" a="1"/>
  <c r="Z702" i="1"/>
  <c r="H702" i="1" s="1" a="1"/>
  <c r="Z701" i="1"/>
  <c r="H701" i="1" s="1" a="1"/>
  <c r="Z700" i="1"/>
  <c r="H700" i="1" s="1" a="1"/>
  <c r="Z699" i="1"/>
  <c r="H699" i="1" s="1" a="1"/>
  <c r="Z698" i="1"/>
  <c r="H698" i="1" s="1" a="1"/>
  <c r="Z697" i="1"/>
  <c r="H697" i="1" s="1" a="1"/>
  <c r="Z696" i="1"/>
  <c r="H696" i="1" s="1" a="1"/>
  <c r="Z695" i="1"/>
  <c r="H695" i="1" s="1" a="1"/>
  <c r="Z694" i="1"/>
  <c r="H694" i="1" s="1" a="1"/>
  <c r="Z693" i="1"/>
  <c r="H693" i="1" s="1" a="1"/>
  <c r="Z692" i="1"/>
  <c r="H692" i="1" s="1" a="1"/>
  <c r="Z691" i="1"/>
  <c r="H691" i="1" s="1" a="1"/>
  <c r="Z690" i="1"/>
  <c r="H690" i="1" s="1" a="1"/>
  <c r="Z689" i="1"/>
  <c r="H689" i="1" s="1" a="1"/>
  <c r="Z688" i="1"/>
  <c r="H688" i="1" s="1" a="1"/>
  <c r="Z687" i="1"/>
  <c r="H687" i="1" s="1" a="1"/>
  <c r="Z686" i="1"/>
  <c r="H686" i="1" s="1" a="1"/>
  <c r="Z685" i="1"/>
  <c r="H685" i="1" s="1" a="1"/>
  <c r="Z684" i="1"/>
  <c r="H684" i="1" s="1" a="1"/>
  <c r="Z683" i="1"/>
  <c r="H683" i="1" s="1" a="1"/>
  <c r="Z682" i="1"/>
  <c r="H682" i="1" s="1" a="1"/>
  <c r="Z681" i="1"/>
  <c r="H681" i="1" s="1" a="1"/>
  <c r="Z680" i="1"/>
  <c r="H680" i="1" s="1" a="1"/>
  <c r="Z679" i="1"/>
  <c r="H679" i="1" s="1" a="1"/>
  <c r="Z678" i="1"/>
  <c r="H678" i="1" s="1" a="1"/>
  <c r="Z677" i="1"/>
  <c r="H677" i="1" s="1" a="1"/>
  <c r="Z676" i="1"/>
  <c r="H676" i="1" s="1" a="1"/>
  <c r="Z675" i="1"/>
  <c r="H675" i="1" s="1" a="1"/>
  <c r="Z674" i="1"/>
  <c r="H674" i="1" s="1" a="1"/>
  <c r="Z673" i="1"/>
  <c r="H673" i="1" s="1" a="1"/>
  <c r="Z672" i="1"/>
  <c r="H672" i="1" s="1" a="1"/>
  <c r="Z671" i="1"/>
  <c r="H671" i="1" s="1" a="1"/>
  <c r="Z670" i="1"/>
  <c r="H670" i="1" s="1" a="1"/>
  <c r="Z669" i="1"/>
  <c r="H669" i="1" s="1" a="1"/>
  <c r="Z668" i="1"/>
  <c r="H668" i="1" s="1" a="1"/>
  <c r="Z667" i="1"/>
  <c r="H667" i="1" s="1" a="1"/>
  <c r="Z666" i="1"/>
  <c r="H666" i="1" s="1" a="1"/>
  <c r="Z665" i="1"/>
  <c r="H665" i="1" s="1" a="1"/>
  <c r="Z664" i="1"/>
  <c r="H664" i="1" s="1" a="1"/>
  <c r="Z663" i="1"/>
  <c r="H663" i="1" s="1" a="1"/>
  <c r="Z662" i="1"/>
  <c r="H662" i="1" s="1" a="1"/>
  <c r="Z661" i="1"/>
  <c r="H661" i="1" s="1" a="1"/>
  <c r="Z660" i="1"/>
  <c r="H660" i="1" s="1" a="1"/>
  <c r="Z659" i="1"/>
  <c r="H659" i="1" s="1" a="1"/>
  <c r="Z658" i="1"/>
  <c r="H658" i="1" s="1" a="1"/>
  <c r="Z657" i="1"/>
  <c r="H657" i="1" s="1" a="1"/>
  <c r="Z656" i="1"/>
  <c r="H656" i="1" s="1" a="1"/>
  <c r="Z655" i="1"/>
  <c r="H655" i="1" s="1" a="1"/>
  <c r="Z654" i="1"/>
  <c r="H654" i="1" s="1" a="1"/>
  <c r="Z653" i="1"/>
  <c r="H653" i="1" s="1" a="1"/>
  <c r="Z652" i="1"/>
  <c r="H652" i="1" s="1" a="1"/>
  <c r="Z651" i="1"/>
  <c r="H651" i="1" s="1" a="1"/>
  <c r="Z650" i="1"/>
  <c r="H650" i="1" s="1" a="1"/>
  <c r="Z649" i="1"/>
  <c r="H649" i="1" s="1" a="1"/>
  <c r="Z648" i="1"/>
  <c r="H648" i="1" s="1" a="1"/>
  <c r="Z647" i="1"/>
  <c r="H647" i="1" s="1" a="1"/>
  <c r="Z646" i="1"/>
  <c r="H646" i="1" s="1" a="1"/>
  <c r="Z645" i="1"/>
  <c r="H645" i="1" s="1" a="1"/>
  <c r="Z644" i="1"/>
  <c r="H644" i="1" s="1" a="1"/>
  <c r="Z643" i="1"/>
  <c r="H643" i="1" s="1" a="1"/>
  <c r="Z642" i="1"/>
  <c r="H642" i="1" s="1" a="1"/>
  <c r="Z641" i="1"/>
  <c r="H641" i="1" s="1" a="1"/>
  <c r="Z640" i="1"/>
  <c r="H640" i="1" s="1" a="1"/>
  <c r="Z639" i="1"/>
  <c r="H639" i="1" s="1" a="1"/>
  <c r="Z638" i="1"/>
  <c r="H638" i="1" s="1" a="1"/>
  <c r="Z637" i="1"/>
  <c r="H637" i="1" s="1" a="1"/>
  <c r="Z636" i="1"/>
  <c r="H636" i="1" s="1" a="1"/>
  <c r="Z635" i="1"/>
  <c r="H635" i="1" s="1" a="1"/>
  <c r="Z634" i="1"/>
  <c r="H634" i="1" s="1" a="1"/>
  <c r="Z633" i="1"/>
  <c r="H633" i="1" s="1" a="1"/>
  <c r="Z632" i="1"/>
  <c r="H632" i="1" s="1" a="1"/>
  <c r="Z631" i="1"/>
  <c r="H631" i="1" s="1" a="1"/>
  <c r="Z630" i="1"/>
  <c r="H630" i="1" s="1" a="1"/>
  <c r="Z629" i="1"/>
  <c r="H629" i="1" s="1" a="1"/>
  <c r="Z628" i="1"/>
  <c r="H628" i="1" s="1" a="1"/>
  <c r="Z627" i="1"/>
  <c r="H627" i="1" s="1" a="1"/>
  <c r="Z626" i="1"/>
  <c r="H626" i="1" s="1" a="1"/>
  <c r="Z625" i="1"/>
  <c r="H625" i="1" s="1" a="1"/>
  <c r="Z624" i="1"/>
  <c r="H624" i="1" s="1" a="1"/>
  <c r="Z623" i="1"/>
  <c r="H623" i="1" s="1" a="1"/>
  <c r="Z622" i="1"/>
  <c r="H622" i="1" s="1" a="1"/>
  <c r="Z621" i="1"/>
  <c r="H621" i="1" s="1" a="1"/>
  <c r="Z620" i="1"/>
  <c r="H620" i="1" s="1" a="1"/>
  <c r="Z619" i="1"/>
  <c r="H619" i="1" s="1" a="1"/>
  <c r="Z618" i="1"/>
  <c r="H618" i="1" s="1" a="1"/>
  <c r="Z617" i="1"/>
  <c r="H617" i="1" s="1" a="1"/>
  <c r="Z616" i="1"/>
  <c r="H616" i="1" s="1" a="1"/>
  <c r="Z615" i="1"/>
  <c r="H615" i="1" s="1" a="1"/>
  <c r="Z614" i="1"/>
  <c r="H614" i="1" s="1" a="1"/>
  <c r="Z613" i="1"/>
  <c r="H613" i="1" s="1" a="1"/>
  <c r="Z612" i="1"/>
  <c r="H612" i="1" s="1" a="1"/>
  <c r="Z611" i="1"/>
  <c r="H611" i="1" s="1" a="1"/>
  <c r="Z610" i="1"/>
  <c r="H610" i="1" s="1" a="1"/>
  <c r="Z609" i="1"/>
  <c r="H609" i="1" s="1" a="1"/>
  <c r="Z608" i="1"/>
  <c r="H608" i="1" s="1" a="1"/>
  <c r="Z607" i="1"/>
  <c r="H607" i="1" s="1" a="1"/>
  <c r="Z606" i="1"/>
  <c r="H606" i="1" s="1" a="1"/>
  <c r="Z605" i="1"/>
  <c r="H605" i="1" s="1" a="1"/>
  <c r="Z604" i="1"/>
  <c r="H604" i="1" s="1" a="1"/>
  <c r="Z603" i="1"/>
  <c r="H603" i="1" s="1" a="1"/>
  <c r="Z602" i="1"/>
  <c r="H602" i="1" s="1" a="1"/>
  <c r="Z601" i="1"/>
  <c r="H601" i="1" s="1" a="1"/>
  <c r="Z600" i="1"/>
  <c r="H600" i="1" s="1" a="1"/>
  <c r="Z599" i="1"/>
  <c r="H599" i="1" s="1" a="1"/>
  <c r="Z598" i="1"/>
  <c r="H598" i="1" s="1" a="1"/>
  <c r="Z597" i="1"/>
  <c r="H597" i="1" s="1" a="1"/>
  <c r="Z596" i="1"/>
  <c r="H596" i="1" s="1" a="1"/>
  <c r="Z595" i="1"/>
  <c r="H595" i="1" s="1" a="1"/>
  <c r="Z594" i="1"/>
  <c r="H594" i="1" s="1" a="1"/>
  <c r="Z593" i="1"/>
  <c r="H593" i="1" s="1" a="1"/>
  <c r="Z592" i="1"/>
  <c r="H592" i="1" s="1" a="1"/>
  <c r="Z591" i="1"/>
  <c r="H591" i="1" s="1" a="1"/>
  <c r="Z590" i="1"/>
  <c r="H590" i="1" s="1" a="1"/>
  <c r="Z589" i="1"/>
  <c r="H589" i="1" s="1" a="1"/>
  <c r="Z588" i="1"/>
  <c r="H588" i="1" s="1" a="1"/>
  <c r="Z587" i="1"/>
  <c r="H587" i="1" s="1" a="1"/>
  <c r="Z586" i="1"/>
  <c r="H586" i="1" s="1" a="1"/>
  <c r="Z585" i="1"/>
  <c r="H585" i="1" s="1" a="1"/>
  <c r="Z584" i="1"/>
  <c r="H584" i="1" s="1" a="1"/>
  <c r="Z583" i="1"/>
  <c r="H583" i="1" s="1" a="1"/>
  <c r="Z582" i="1"/>
  <c r="H582" i="1" s="1" a="1"/>
  <c r="Z581" i="1"/>
  <c r="H581" i="1" s="1" a="1"/>
  <c r="Z580" i="1"/>
  <c r="H580" i="1" s="1" a="1"/>
  <c r="Z579" i="1"/>
  <c r="H579" i="1" s="1" a="1"/>
  <c r="Z578" i="1"/>
  <c r="H578" i="1" s="1" a="1"/>
  <c r="Z577" i="1"/>
  <c r="H577" i="1" s="1" a="1"/>
  <c r="Z576" i="1"/>
  <c r="H576" i="1" s="1" a="1"/>
  <c r="Z575" i="1"/>
  <c r="H575" i="1" s="1" a="1"/>
  <c r="Z574" i="1"/>
  <c r="H574" i="1" s="1" a="1"/>
  <c r="Z573" i="1"/>
  <c r="H573" i="1" s="1" a="1"/>
  <c r="Z572" i="1"/>
  <c r="H572" i="1" s="1" a="1"/>
  <c r="Z571" i="1"/>
  <c r="H571" i="1" s="1" a="1"/>
  <c r="Z570" i="1"/>
  <c r="H570" i="1" s="1" a="1"/>
  <c r="Z569" i="1"/>
  <c r="H569" i="1" s="1" a="1"/>
  <c r="Z568" i="1"/>
  <c r="H568" i="1" s="1" a="1"/>
  <c r="Z567" i="1"/>
  <c r="H567" i="1" s="1" a="1"/>
  <c r="Z566" i="1"/>
  <c r="H566" i="1" s="1" a="1"/>
  <c r="Z565" i="1"/>
  <c r="H565" i="1" s="1" a="1"/>
  <c r="Z564" i="1"/>
  <c r="H564" i="1" s="1" a="1"/>
  <c r="Z563" i="1"/>
  <c r="H563" i="1" s="1" a="1"/>
  <c r="Z562" i="1"/>
  <c r="H562" i="1" s="1" a="1"/>
  <c r="Z561" i="1"/>
  <c r="H561" i="1" s="1" a="1"/>
  <c r="Z560" i="1"/>
  <c r="H560" i="1" s="1" a="1"/>
  <c r="Z559" i="1"/>
  <c r="H559" i="1" s="1" a="1"/>
  <c r="Z558" i="1"/>
  <c r="H558" i="1" s="1" a="1"/>
  <c r="Z557" i="1"/>
  <c r="H557" i="1" s="1" a="1"/>
  <c r="Z556" i="1"/>
  <c r="H556" i="1" s="1" a="1"/>
  <c r="Z555" i="1"/>
  <c r="H555" i="1" s="1" a="1"/>
  <c r="Z554" i="1"/>
  <c r="H554" i="1" s="1" a="1"/>
  <c r="Z553" i="1"/>
  <c r="H553" i="1" s="1" a="1"/>
  <c r="Z552" i="1"/>
  <c r="H552" i="1" s="1" a="1"/>
  <c r="Z551" i="1"/>
  <c r="H551" i="1" s="1" a="1"/>
  <c r="Z550" i="1"/>
  <c r="H550" i="1" s="1" a="1"/>
  <c r="Z549" i="1"/>
  <c r="H549" i="1" s="1" a="1"/>
  <c r="Z548" i="1"/>
  <c r="H548" i="1" s="1" a="1"/>
  <c r="Z547" i="1"/>
  <c r="H547" i="1" s="1" a="1"/>
  <c r="Z546" i="1"/>
  <c r="H546" i="1" s="1" a="1"/>
  <c r="Z545" i="1"/>
  <c r="H545" i="1" s="1" a="1"/>
  <c r="Z544" i="1"/>
  <c r="H544" i="1" s="1" a="1"/>
  <c r="Z543" i="1"/>
  <c r="H543" i="1" s="1" a="1"/>
  <c r="Z542" i="1"/>
  <c r="H542" i="1" s="1" a="1"/>
  <c r="Z541" i="1"/>
  <c r="H541" i="1" s="1" a="1"/>
  <c r="Z540" i="1"/>
  <c r="H540" i="1" s="1" a="1"/>
  <c r="Z539" i="1"/>
  <c r="H539" i="1" s="1" a="1"/>
  <c r="Z538" i="1"/>
  <c r="H538" i="1" s="1" a="1"/>
  <c r="Z537" i="1"/>
  <c r="H537" i="1" s="1" a="1"/>
  <c r="Z536" i="1"/>
  <c r="H536" i="1" s="1" a="1"/>
  <c r="Z535" i="1"/>
  <c r="H535" i="1" s="1" a="1"/>
  <c r="Z534" i="1"/>
  <c r="H534" i="1" s="1" a="1"/>
  <c r="Z533" i="1"/>
  <c r="H533" i="1" s="1" a="1"/>
  <c r="Z532" i="1"/>
  <c r="H532" i="1" s="1" a="1"/>
  <c r="Z531" i="1"/>
  <c r="H531" i="1" s="1" a="1"/>
  <c r="Z530" i="1"/>
  <c r="H530" i="1" s="1" a="1"/>
  <c r="Z529" i="1"/>
  <c r="H529" i="1" s="1" a="1"/>
  <c r="Z528" i="1"/>
  <c r="H528" i="1" s="1" a="1"/>
  <c r="Z527" i="1"/>
  <c r="H527" i="1" s="1" a="1"/>
  <c r="Z526" i="1"/>
  <c r="H526" i="1" s="1" a="1"/>
  <c r="Z525" i="1"/>
  <c r="H525" i="1" s="1" a="1"/>
  <c r="Z524" i="1"/>
  <c r="H524" i="1" s="1" a="1"/>
  <c r="Z523" i="1"/>
  <c r="H523" i="1" s="1" a="1"/>
  <c r="Z522" i="1"/>
  <c r="H522" i="1" s="1" a="1"/>
  <c r="Z521" i="1"/>
  <c r="H521" i="1" s="1" a="1"/>
  <c r="Z520" i="1"/>
  <c r="H520" i="1" s="1" a="1"/>
  <c r="Z519" i="1"/>
  <c r="H519" i="1" s="1" a="1"/>
  <c r="Z518" i="1"/>
  <c r="H518" i="1" s="1" a="1"/>
  <c r="Z517" i="1"/>
  <c r="H517" i="1" s="1" a="1"/>
  <c r="Z516" i="1"/>
  <c r="H516" i="1" s="1" a="1"/>
  <c r="Z515" i="1"/>
  <c r="H515" i="1" s="1" a="1"/>
  <c r="Z514" i="1"/>
  <c r="H514" i="1" s="1" a="1"/>
  <c r="Z513" i="1"/>
  <c r="H513" i="1" s="1" a="1"/>
  <c r="Z512" i="1"/>
  <c r="H512" i="1" s="1" a="1"/>
  <c r="Z511" i="1"/>
  <c r="H511" i="1" s="1" a="1"/>
  <c r="Z510" i="1"/>
  <c r="H510" i="1" s="1" a="1"/>
  <c r="Z509" i="1"/>
  <c r="H509" i="1" s="1" a="1"/>
  <c r="Z508" i="1"/>
  <c r="H508" i="1" s="1" a="1"/>
  <c r="Z507" i="1"/>
  <c r="H507" i="1" s="1" a="1"/>
  <c r="Z506" i="1"/>
  <c r="H506" i="1" s="1" a="1"/>
  <c r="Z505" i="1"/>
  <c r="H505" i="1" s="1" a="1"/>
  <c r="Z504" i="1"/>
  <c r="H504" i="1" s="1" a="1"/>
  <c r="Z503" i="1"/>
  <c r="H503" i="1" s="1" a="1"/>
  <c r="Z502" i="1"/>
  <c r="H502" i="1" s="1" a="1"/>
  <c r="Z501" i="1"/>
  <c r="H501" i="1" s="1" a="1"/>
  <c r="Z500" i="1"/>
  <c r="H500" i="1" s="1" a="1"/>
  <c r="Z499" i="1"/>
  <c r="H499" i="1" s="1" a="1"/>
  <c r="Z498" i="1"/>
  <c r="H498" i="1" s="1" a="1"/>
  <c r="Z497" i="1"/>
  <c r="H497" i="1" s="1" a="1"/>
  <c r="Z496" i="1"/>
  <c r="H496" i="1" s="1" a="1"/>
  <c r="Z495" i="1"/>
  <c r="H495" i="1" s="1" a="1"/>
  <c r="Z494" i="1"/>
  <c r="H494" i="1" s="1" a="1"/>
  <c r="Z493" i="1"/>
  <c r="H493" i="1" s="1" a="1"/>
  <c r="Z492" i="1"/>
  <c r="H492" i="1" s="1" a="1"/>
  <c r="Z491" i="1"/>
  <c r="H491" i="1" s="1" a="1"/>
  <c r="Z490" i="1"/>
  <c r="H490" i="1" s="1" a="1"/>
  <c r="Z489" i="1"/>
  <c r="H489" i="1" s="1" a="1"/>
  <c r="Z488" i="1"/>
  <c r="H488" i="1" s="1" a="1"/>
  <c r="Z487" i="1"/>
  <c r="H487" i="1" s="1" a="1"/>
  <c r="Z486" i="1"/>
  <c r="H486" i="1" s="1" a="1"/>
  <c r="Z485" i="1"/>
  <c r="H485" i="1" s="1" a="1"/>
  <c r="Z484" i="1"/>
  <c r="H484" i="1" s="1" a="1"/>
  <c r="Z483" i="1"/>
  <c r="H483" i="1" s="1" a="1"/>
  <c r="Z482" i="1"/>
  <c r="H482" i="1" s="1" a="1"/>
  <c r="Z481" i="1"/>
  <c r="H481" i="1" s="1" a="1"/>
  <c r="Z480" i="1"/>
  <c r="H480" i="1" s="1" a="1"/>
  <c r="Z479" i="1"/>
  <c r="H479" i="1" s="1" a="1"/>
  <c r="Z478" i="1"/>
  <c r="H478" i="1" s="1" a="1"/>
  <c r="Z477" i="1"/>
  <c r="H477" i="1" s="1" a="1"/>
  <c r="Z476" i="1"/>
  <c r="H476" i="1" s="1" a="1"/>
  <c r="Z475" i="1"/>
  <c r="H475" i="1" s="1" a="1"/>
  <c r="Z474" i="1"/>
  <c r="H474" i="1" s="1" a="1"/>
  <c r="Z473" i="1"/>
  <c r="H473" i="1" s="1" a="1"/>
  <c r="Z472" i="1"/>
  <c r="H472" i="1" s="1" a="1"/>
  <c r="Z471" i="1"/>
  <c r="H471" i="1" s="1" a="1"/>
  <c r="Z470" i="1"/>
  <c r="H470" i="1" s="1" a="1"/>
  <c r="Z469" i="1"/>
  <c r="H469" i="1" s="1" a="1"/>
  <c r="Z468" i="1"/>
  <c r="H468" i="1" s="1" a="1"/>
  <c r="Z467" i="1"/>
  <c r="H467" i="1" s="1" a="1"/>
  <c r="Z466" i="1"/>
  <c r="H466" i="1" s="1" a="1"/>
  <c r="Z465" i="1"/>
  <c r="H465" i="1" s="1" a="1"/>
  <c r="Z464" i="1"/>
  <c r="H464" i="1" s="1" a="1"/>
  <c r="Z463" i="1"/>
  <c r="H463" i="1" s="1" a="1"/>
  <c r="Z462" i="1"/>
  <c r="H462" i="1" s="1" a="1"/>
  <c r="Z461" i="1"/>
  <c r="H461" i="1" s="1" a="1"/>
  <c r="Z460" i="1"/>
  <c r="H460" i="1" s="1" a="1"/>
  <c r="Z459" i="1"/>
  <c r="H459" i="1" s="1" a="1"/>
  <c r="Z458" i="1"/>
  <c r="H458" i="1" s="1" a="1"/>
  <c r="Z457" i="1"/>
  <c r="H457" i="1" s="1" a="1"/>
  <c r="Z456" i="1"/>
  <c r="H456" i="1" s="1" a="1"/>
  <c r="Z455" i="1"/>
  <c r="H455" i="1" s="1" a="1"/>
  <c r="Z454" i="1"/>
  <c r="H454" i="1" s="1" a="1"/>
  <c r="Z453" i="1"/>
  <c r="H453" i="1" s="1" a="1"/>
  <c r="Z452" i="1"/>
  <c r="H452" i="1" s="1" a="1"/>
  <c r="Z451" i="1"/>
  <c r="H451" i="1" s="1" a="1"/>
  <c r="Z450" i="1"/>
  <c r="H450" i="1" s="1" a="1"/>
  <c r="Z449" i="1"/>
  <c r="H449" i="1" s="1" a="1"/>
  <c r="Z448" i="1"/>
  <c r="H448" i="1" s="1" a="1"/>
  <c r="Z447" i="1"/>
  <c r="H447" i="1" s="1" a="1"/>
  <c r="Z446" i="1"/>
  <c r="H446" i="1" s="1" a="1"/>
  <c r="Z445" i="1"/>
  <c r="H445" i="1" s="1" a="1"/>
  <c r="Z444" i="1"/>
  <c r="H444" i="1" s="1" a="1"/>
  <c r="Z443" i="1"/>
  <c r="H443" i="1" s="1" a="1"/>
  <c r="Z442" i="1"/>
  <c r="H442" i="1" s="1" a="1"/>
  <c r="Z441" i="1"/>
  <c r="H441" i="1" s="1" a="1"/>
  <c r="Z440" i="1"/>
  <c r="H440" i="1" s="1" a="1"/>
  <c r="Z439" i="1"/>
  <c r="H439" i="1" s="1" a="1"/>
  <c r="Z438" i="1"/>
  <c r="H438" i="1" s="1" a="1"/>
  <c r="Z437" i="1"/>
  <c r="H437" i="1" s="1" a="1"/>
  <c r="Z436" i="1"/>
  <c r="H436" i="1" s="1" a="1"/>
  <c r="Z435" i="1"/>
  <c r="H435" i="1" s="1" a="1"/>
  <c r="Z434" i="1"/>
  <c r="H434" i="1" s="1" a="1"/>
  <c r="Z433" i="1"/>
  <c r="H433" i="1" s="1" a="1"/>
  <c r="Z432" i="1"/>
  <c r="H432" i="1" s="1" a="1"/>
  <c r="Z431" i="1"/>
  <c r="H431" i="1" s="1" a="1"/>
  <c r="Z430" i="1"/>
  <c r="H430" i="1" s="1" a="1"/>
  <c r="Z429" i="1"/>
  <c r="H429" i="1" s="1" a="1"/>
  <c r="Z428" i="1"/>
  <c r="H428" i="1" s="1" a="1"/>
  <c r="Z427" i="1"/>
  <c r="H427" i="1" s="1" a="1"/>
  <c r="Z426" i="1"/>
  <c r="H426" i="1" s="1" a="1"/>
  <c r="Z425" i="1"/>
  <c r="H425" i="1" s="1" a="1"/>
  <c r="Z424" i="1"/>
  <c r="H424" i="1" s="1" a="1"/>
  <c r="Z423" i="1"/>
  <c r="H423" i="1" s="1" a="1"/>
  <c r="Z422" i="1"/>
  <c r="H422" i="1" s="1" a="1"/>
  <c r="Z421" i="1"/>
  <c r="H421" i="1" s="1" a="1"/>
  <c r="Z420" i="1"/>
  <c r="H420" i="1" s="1" a="1"/>
  <c r="Z419" i="1"/>
  <c r="H419" i="1" s="1" a="1"/>
  <c r="Z418" i="1"/>
  <c r="H418" i="1" s="1" a="1"/>
  <c r="Z417" i="1"/>
  <c r="H417" i="1" s="1" a="1"/>
  <c r="Z416" i="1"/>
  <c r="H416" i="1" s="1" a="1"/>
  <c r="Z415" i="1"/>
  <c r="H415" i="1" s="1" a="1"/>
  <c r="Z414" i="1"/>
  <c r="H414" i="1" s="1" a="1"/>
  <c r="Z413" i="1"/>
  <c r="H413" i="1" s="1" a="1"/>
  <c r="Z412" i="1"/>
  <c r="H412" i="1" s="1" a="1"/>
  <c r="Z411" i="1"/>
  <c r="H411" i="1" s="1" a="1"/>
  <c r="Z410" i="1"/>
  <c r="H410" i="1" s="1" a="1"/>
  <c r="Z409" i="1"/>
  <c r="H409" i="1" s="1" a="1"/>
  <c r="Z408" i="1"/>
  <c r="H408" i="1" s="1" a="1"/>
  <c r="Z407" i="1"/>
  <c r="H407" i="1" s="1" a="1"/>
  <c r="Z406" i="1"/>
  <c r="H406" i="1" s="1" a="1"/>
  <c r="Z405" i="1"/>
  <c r="H405" i="1" s="1" a="1"/>
  <c r="Z404" i="1"/>
  <c r="H404" i="1" s="1" a="1"/>
  <c r="Z403" i="1"/>
  <c r="H403" i="1" s="1" a="1"/>
  <c r="Z402" i="1"/>
  <c r="H402" i="1" s="1" a="1"/>
  <c r="Z401" i="1"/>
  <c r="H401" i="1" s="1" a="1"/>
  <c r="Z400" i="1"/>
  <c r="H400" i="1" s="1" a="1"/>
  <c r="Z399" i="1"/>
  <c r="H399" i="1" s="1" a="1"/>
  <c r="Z398" i="1"/>
  <c r="H398" i="1" s="1" a="1"/>
  <c r="Z397" i="1"/>
  <c r="H397" i="1" s="1" a="1"/>
  <c r="Z396" i="1"/>
  <c r="H396" i="1" s="1" a="1"/>
  <c r="Z395" i="1"/>
  <c r="H395" i="1" s="1" a="1"/>
  <c r="Z394" i="1"/>
  <c r="H394" i="1" s="1" a="1"/>
  <c r="Z393" i="1"/>
  <c r="H393" i="1" s="1" a="1"/>
  <c r="Z392" i="1"/>
  <c r="H392" i="1" s="1" a="1"/>
  <c r="Z391" i="1"/>
  <c r="H391" i="1" s="1" a="1"/>
  <c r="Z390" i="1"/>
  <c r="H390" i="1" s="1" a="1"/>
  <c r="Z389" i="1"/>
  <c r="H389" i="1" s="1" a="1"/>
  <c r="Z388" i="1"/>
  <c r="H388" i="1" s="1" a="1"/>
  <c r="Z387" i="1"/>
  <c r="H387" i="1" s="1" a="1"/>
  <c r="Z386" i="1"/>
  <c r="H386" i="1" s="1" a="1"/>
  <c r="Z385" i="1"/>
  <c r="H385" i="1" s="1" a="1"/>
  <c r="Z384" i="1"/>
  <c r="H384" i="1" s="1" a="1"/>
  <c r="Z383" i="1"/>
  <c r="H383" i="1" s="1" a="1"/>
  <c r="Z382" i="1"/>
  <c r="H382" i="1" s="1" a="1"/>
  <c r="Z381" i="1"/>
  <c r="H381" i="1" s="1" a="1"/>
  <c r="Z380" i="1"/>
  <c r="H380" i="1" s="1" a="1"/>
  <c r="Z379" i="1"/>
  <c r="H379" i="1" s="1" a="1"/>
  <c r="Z378" i="1"/>
  <c r="H378" i="1" s="1" a="1"/>
  <c r="Z377" i="1"/>
  <c r="H377" i="1" s="1" a="1"/>
  <c r="Z376" i="1"/>
  <c r="H376" i="1" s="1" a="1"/>
  <c r="Z375" i="1"/>
  <c r="H375" i="1" s="1" a="1"/>
  <c r="Z374" i="1"/>
  <c r="H374" i="1" s="1" a="1"/>
  <c r="Z373" i="1"/>
  <c r="H373" i="1" s="1" a="1"/>
  <c r="Z372" i="1"/>
  <c r="H372" i="1" s="1" a="1"/>
  <c r="Z371" i="1"/>
  <c r="H371" i="1" s="1" a="1"/>
  <c r="Z370" i="1"/>
  <c r="H370" i="1" s="1" a="1"/>
  <c r="Z369" i="1"/>
  <c r="H369" i="1" s="1" a="1"/>
  <c r="Z368" i="1"/>
  <c r="H368" i="1" s="1" a="1"/>
  <c r="Z367" i="1"/>
  <c r="H367" i="1" s="1" a="1"/>
  <c r="Z366" i="1"/>
  <c r="H366" i="1" s="1" a="1"/>
  <c r="Z365" i="1"/>
  <c r="H365" i="1" s="1" a="1"/>
  <c r="Z364" i="1"/>
  <c r="H364" i="1" s="1" a="1"/>
  <c r="Z363" i="1"/>
  <c r="H363" i="1" s="1" a="1"/>
  <c r="Z362" i="1"/>
  <c r="H362" i="1" s="1" a="1"/>
  <c r="Z361" i="1"/>
  <c r="H361" i="1" s="1" a="1"/>
  <c r="Z360" i="1"/>
  <c r="H360" i="1" s="1" a="1"/>
  <c r="Z359" i="1"/>
  <c r="H359" i="1" s="1" a="1"/>
  <c r="Z358" i="1"/>
  <c r="H358" i="1" s="1" a="1"/>
  <c r="Z357" i="1"/>
  <c r="H357" i="1" s="1" a="1"/>
  <c r="Z356" i="1"/>
  <c r="H356" i="1" s="1" a="1"/>
  <c r="Z355" i="1"/>
  <c r="H355" i="1" s="1" a="1"/>
  <c r="Z354" i="1"/>
  <c r="H354" i="1" s="1" a="1"/>
  <c r="Z353" i="1"/>
  <c r="H353" i="1" s="1" a="1"/>
  <c r="Z352" i="1"/>
  <c r="H352" i="1" s="1" a="1"/>
  <c r="Z351" i="1"/>
  <c r="H351" i="1" s="1" a="1"/>
  <c r="Z350" i="1"/>
  <c r="H350" i="1" s="1" a="1"/>
  <c r="Z349" i="1"/>
  <c r="H349" i="1" s="1" a="1"/>
  <c r="Z348" i="1"/>
  <c r="H348" i="1" s="1" a="1"/>
  <c r="Z347" i="1"/>
  <c r="H347" i="1" s="1" a="1"/>
  <c r="Z346" i="1"/>
  <c r="H346" i="1" s="1" a="1"/>
  <c r="Z345" i="1"/>
  <c r="H345" i="1" s="1" a="1"/>
  <c r="Z344" i="1"/>
  <c r="H344" i="1" s="1" a="1"/>
  <c r="Z343" i="1"/>
  <c r="H343" i="1" s="1" a="1"/>
  <c r="Z342" i="1"/>
  <c r="H342" i="1" s="1" a="1"/>
  <c r="Z341" i="1"/>
  <c r="H341" i="1" s="1" a="1"/>
  <c r="Z340" i="1"/>
  <c r="H340" i="1" s="1" a="1"/>
  <c r="Z339" i="1"/>
  <c r="H339" i="1" s="1" a="1"/>
  <c r="Z338" i="1"/>
  <c r="H338" i="1" s="1" a="1"/>
  <c r="Z337" i="1"/>
  <c r="H337" i="1" s="1" a="1"/>
  <c r="Z336" i="1"/>
  <c r="H336" i="1" s="1" a="1"/>
  <c r="Z335" i="1"/>
  <c r="H335" i="1" s="1" a="1"/>
  <c r="Z334" i="1"/>
  <c r="H334" i="1" s="1" a="1"/>
  <c r="Z333" i="1"/>
  <c r="H333" i="1" s="1" a="1"/>
  <c r="Z332" i="1"/>
  <c r="H332" i="1" s="1" a="1"/>
  <c r="Z331" i="1"/>
  <c r="H331" i="1" s="1" a="1"/>
  <c r="Z330" i="1"/>
  <c r="H330" i="1" s="1" a="1"/>
  <c r="Z329" i="1"/>
  <c r="H329" i="1" s="1" a="1"/>
  <c r="Z328" i="1"/>
  <c r="H328" i="1" s="1" a="1"/>
  <c r="Z327" i="1"/>
  <c r="H327" i="1" s="1" a="1"/>
  <c r="Z326" i="1"/>
  <c r="H326" i="1" s="1" a="1"/>
  <c r="Z325" i="1"/>
  <c r="H325" i="1" s="1" a="1"/>
  <c r="Z324" i="1"/>
  <c r="H324" i="1" s="1" a="1"/>
  <c r="Z323" i="1"/>
  <c r="H323" i="1" s="1" a="1"/>
  <c r="Z322" i="1"/>
  <c r="H322" i="1" s="1" a="1"/>
  <c r="Z321" i="1"/>
  <c r="H321" i="1" s="1" a="1"/>
  <c r="Z320" i="1"/>
  <c r="H320" i="1" s="1" a="1"/>
  <c r="Z319" i="1"/>
  <c r="H319" i="1" s="1" a="1"/>
  <c r="Z318" i="1"/>
  <c r="H318" i="1" s="1" a="1"/>
  <c r="Z317" i="1"/>
  <c r="H317" i="1" s="1" a="1"/>
  <c r="Z316" i="1"/>
  <c r="H316" i="1" s="1" a="1"/>
  <c r="Z315" i="1"/>
  <c r="H315" i="1" s="1" a="1"/>
  <c r="Z314" i="1"/>
  <c r="H314" i="1" s="1" a="1"/>
  <c r="Z313" i="1"/>
  <c r="H313" i="1" s="1" a="1"/>
  <c r="Z312" i="1"/>
  <c r="H312" i="1" s="1" a="1"/>
  <c r="Z311" i="1"/>
  <c r="H311" i="1" s="1" a="1"/>
  <c r="Z310" i="1"/>
  <c r="H310" i="1" s="1" a="1"/>
  <c r="Z309" i="1"/>
  <c r="H309" i="1" s="1" a="1"/>
  <c r="Z308" i="1"/>
  <c r="H308" i="1" s="1" a="1"/>
  <c r="Z307" i="1"/>
  <c r="H307" i="1" s="1" a="1"/>
  <c r="Z306" i="1"/>
  <c r="H306" i="1" s="1" a="1"/>
  <c r="Z305" i="1"/>
  <c r="H305" i="1" s="1" a="1"/>
  <c r="Z304" i="1"/>
  <c r="H304" i="1" s="1" a="1"/>
  <c r="Z303" i="1"/>
  <c r="H303" i="1" s="1" a="1"/>
  <c r="Z302" i="1"/>
  <c r="H302" i="1" s="1" a="1"/>
  <c r="Z301" i="1"/>
  <c r="H301" i="1" s="1" a="1"/>
  <c r="Z300" i="1"/>
  <c r="H300" i="1" s="1" a="1"/>
  <c r="Z299" i="1"/>
  <c r="H299" i="1" s="1" a="1"/>
  <c r="Z298" i="1"/>
  <c r="H298" i="1" s="1" a="1"/>
  <c r="Z297" i="1"/>
  <c r="H297" i="1" s="1" a="1"/>
  <c r="Z296" i="1"/>
  <c r="H296" i="1" s="1" a="1"/>
  <c r="Z295" i="1"/>
  <c r="H295" i="1" s="1" a="1"/>
  <c r="Z294" i="1"/>
  <c r="H294" i="1" s="1" a="1"/>
  <c r="Z293" i="1"/>
  <c r="H293" i="1" s="1" a="1"/>
  <c r="Z292" i="1"/>
  <c r="H292" i="1" s="1" a="1"/>
  <c r="Z291" i="1"/>
  <c r="H291" i="1" s="1" a="1"/>
  <c r="Z290" i="1"/>
  <c r="H290" i="1" s="1" a="1"/>
  <c r="Z289" i="1"/>
  <c r="H289" i="1" s="1" a="1"/>
  <c r="Z288" i="1"/>
  <c r="H288" i="1" s="1" a="1"/>
  <c r="Z287" i="1"/>
  <c r="H287" i="1" s="1" a="1"/>
  <c r="Z286" i="1"/>
  <c r="H286" i="1" s="1" a="1"/>
  <c r="Z285" i="1"/>
  <c r="H285" i="1" s="1" a="1"/>
  <c r="Z284" i="1"/>
  <c r="H284" i="1" s="1" a="1"/>
  <c r="Z283" i="1"/>
  <c r="H283" i="1" s="1" a="1"/>
  <c r="Z282" i="1"/>
  <c r="H282" i="1" s="1" a="1"/>
  <c r="Z281" i="1"/>
  <c r="H281" i="1" s="1" a="1"/>
  <c r="Z280" i="1"/>
  <c r="H280" i="1" s="1" a="1"/>
  <c r="Z279" i="1"/>
  <c r="H279" i="1" s="1" a="1"/>
  <c r="Z278" i="1"/>
  <c r="H278" i="1" s="1" a="1"/>
  <c r="Z277" i="1"/>
  <c r="H277" i="1" s="1" a="1"/>
  <c r="Z276" i="1"/>
  <c r="H276" i="1" s="1" a="1"/>
  <c r="Z275" i="1"/>
  <c r="H275" i="1" s="1" a="1"/>
  <c r="Z274" i="1"/>
  <c r="H274" i="1" s="1" a="1"/>
  <c r="Z273" i="1"/>
  <c r="H273" i="1" s="1" a="1"/>
  <c r="Z272" i="1"/>
  <c r="H272" i="1" s="1" a="1"/>
  <c r="Z271" i="1"/>
  <c r="H271" i="1" s="1" a="1"/>
  <c r="Z270" i="1"/>
  <c r="H270" i="1" s="1" a="1"/>
  <c r="Z269" i="1"/>
  <c r="H269" i="1" s="1" a="1"/>
  <c r="Z268" i="1"/>
  <c r="H268" i="1" s="1" a="1"/>
  <c r="Z267" i="1"/>
  <c r="H267" i="1" s="1" a="1"/>
  <c r="Z266" i="1"/>
  <c r="H266" i="1" s="1" a="1"/>
  <c r="Z265" i="1"/>
  <c r="H265" i="1" s="1" a="1"/>
  <c r="Z264" i="1"/>
  <c r="H264" i="1" s="1" a="1"/>
  <c r="Z263" i="1"/>
  <c r="H263" i="1" s="1" a="1"/>
  <c r="Z262" i="1"/>
  <c r="H262" i="1" s="1" a="1"/>
  <c r="Z261" i="1"/>
  <c r="H261" i="1" s="1" a="1"/>
  <c r="Z260" i="1"/>
  <c r="H260" i="1" s="1" a="1"/>
  <c r="Z259" i="1"/>
  <c r="H259" i="1" s="1" a="1"/>
  <c r="Z258" i="1"/>
  <c r="H258" i="1" s="1" a="1"/>
  <c r="Z257" i="1"/>
  <c r="H257" i="1" s="1" a="1"/>
  <c r="Z256" i="1"/>
  <c r="H256" i="1" s="1" a="1"/>
  <c r="Z255" i="1"/>
  <c r="H255" i="1" s="1" a="1"/>
  <c r="Z254" i="1"/>
  <c r="H254" i="1" s="1" a="1"/>
  <c r="Z253" i="1"/>
  <c r="H253" i="1" s="1" a="1"/>
  <c r="Z252" i="1"/>
  <c r="H252" i="1" s="1" a="1"/>
  <c r="Z251" i="1"/>
  <c r="H251" i="1" s="1" a="1"/>
  <c r="Z250" i="1"/>
  <c r="H250" i="1" s="1" a="1"/>
  <c r="Z249" i="1"/>
  <c r="H249" i="1" s="1" a="1"/>
  <c r="Z248" i="1"/>
  <c r="H248" i="1" s="1" a="1"/>
  <c r="Z247" i="1"/>
  <c r="H247" i="1" s="1" a="1"/>
  <c r="Z246" i="1"/>
  <c r="H246" i="1" s="1" a="1"/>
  <c r="Z245" i="1"/>
  <c r="H245" i="1" s="1" a="1"/>
  <c r="Z244" i="1"/>
  <c r="H244" i="1" s="1" a="1"/>
  <c r="Z243" i="1"/>
  <c r="H243" i="1" s="1" a="1"/>
  <c r="Z242" i="1"/>
  <c r="H242" i="1" s="1" a="1"/>
  <c r="Z241" i="1"/>
  <c r="H241" i="1" s="1" a="1"/>
  <c r="Z240" i="1"/>
  <c r="H240" i="1" s="1" a="1"/>
  <c r="Z239" i="1"/>
  <c r="H239" i="1" s="1" a="1"/>
  <c r="Z238" i="1"/>
  <c r="H238" i="1" s="1" a="1"/>
  <c r="Z237" i="1"/>
  <c r="H237" i="1" s="1" a="1"/>
  <c r="Z236" i="1"/>
  <c r="H236" i="1" s="1" a="1"/>
  <c r="Z235" i="1"/>
  <c r="H235" i="1" s="1" a="1"/>
  <c r="Z234" i="1"/>
  <c r="H234" i="1" s="1" a="1"/>
  <c r="Z233" i="1"/>
  <c r="H233" i="1" s="1" a="1"/>
  <c r="Z232" i="1"/>
  <c r="H232" i="1" s="1" a="1"/>
  <c r="Z231" i="1"/>
  <c r="H231" i="1" s="1" a="1"/>
  <c r="Z229" i="1"/>
  <c r="H229" i="1" s="1" a="1"/>
  <c r="Z228" i="1"/>
  <c r="H228" i="1" s="1" a="1"/>
  <c r="Z227" i="1"/>
  <c r="H227" i="1" s="1" a="1"/>
  <c r="Z225" i="1"/>
  <c r="H225" i="1" s="1" a="1"/>
  <c r="Z223" i="1"/>
  <c r="H223" i="1" s="1" a="1"/>
  <c r="Z221" i="1"/>
  <c r="H221" i="1" s="1" a="1"/>
  <c r="Z219" i="1"/>
  <c r="H219" i="1" s="1" a="1"/>
  <c r="Z217" i="1"/>
  <c r="H217" i="1" s="1" a="1"/>
  <c r="Z216" i="1"/>
  <c r="H216" i="1" s="1" a="1"/>
  <c r="Z214" i="1"/>
  <c r="H214" i="1" s="1" a="1"/>
  <c r="Z212" i="1"/>
  <c r="H212" i="1" s="1" a="1"/>
  <c r="Z211" i="1"/>
  <c r="H211" i="1" s="1" a="1"/>
  <c r="Z210" i="1"/>
  <c r="H210" i="1" s="1" a="1"/>
  <c r="Z208" i="1"/>
  <c r="H208" i="1" s="1" a="1"/>
  <c r="Z207" i="1"/>
  <c r="H207" i="1" s="1" a="1"/>
  <c r="Z205" i="1"/>
  <c r="H205" i="1" s="1" a="1"/>
  <c r="Z203" i="1"/>
  <c r="H203" i="1" s="1" a="1"/>
  <c r="Z201" i="1"/>
  <c r="H201" i="1" s="1" a="1"/>
  <c r="Z200" i="1"/>
  <c r="H200" i="1" s="1" a="1"/>
  <c r="Z199" i="1"/>
  <c r="H199" i="1" s="1" a="1"/>
  <c r="Z197" i="1"/>
  <c r="H197" i="1" s="1" a="1"/>
  <c r="Z195" i="1"/>
  <c r="H195" i="1" s="1" a="1"/>
  <c r="Z191" i="1"/>
  <c r="H191" i="1" s="1" a="1"/>
  <c r="Z190" i="1"/>
  <c r="H190" i="1" s="1" a="1"/>
  <c r="Z189" i="1"/>
  <c r="H189" i="1" s="1" a="1"/>
  <c r="Z187" i="1"/>
  <c r="H187" i="1" s="1" a="1"/>
  <c r="Z185" i="1"/>
  <c r="H185" i="1" s="1" a="1"/>
  <c r="Z183" i="1"/>
  <c r="H183" i="1" s="1" a="1"/>
  <c r="Z182" i="1"/>
  <c r="H182" i="1" s="1" a="1"/>
  <c r="Z180" i="1"/>
  <c r="H180" i="1" s="1" a="1"/>
  <c r="Z178" i="1"/>
  <c r="H178" i="1" s="1" a="1"/>
  <c r="Z176" i="1"/>
  <c r="H176" i="1" s="1" a="1"/>
  <c r="Z175" i="1"/>
  <c r="H175" i="1" s="1" a="1"/>
  <c r="Z174" i="1"/>
  <c r="H174" i="1" s="1" a="1"/>
  <c r="Z171" i="1"/>
  <c r="H171" i="1" s="1" a="1"/>
  <c r="Z169" i="1"/>
  <c r="H169" i="1" s="1" a="1"/>
  <c r="Z165" i="1"/>
  <c r="H165" i="1" s="1" a="1"/>
  <c r="Z162" i="1"/>
  <c r="H162" i="1" s="1" a="1"/>
  <c r="Z160" i="1"/>
  <c r="H160" i="1" s="1" a="1"/>
  <c r="Z159" i="1"/>
  <c r="H159" i="1" s="1" a="1"/>
  <c r="Z157" i="1"/>
  <c r="H157" i="1" s="1" a="1"/>
  <c r="Z153" i="1"/>
  <c r="H153" i="1" s="1" a="1"/>
  <c r="Z152" i="1"/>
  <c r="H152" i="1" s="1" a="1"/>
  <c r="Z150" i="1"/>
  <c r="H150" i="1" s="1" a="1"/>
  <c r="Z147" i="1"/>
  <c r="H147" i="1" s="1" a="1"/>
  <c r="Z146" i="1"/>
  <c r="H146" i="1" s="1" a="1"/>
  <c r="Z142" i="1"/>
  <c r="H142" i="1" s="1" a="1"/>
  <c r="Z141" i="1"/>
  <c r="H141" i="1" s="1" a="1"/>
  <c r="Z137" i="1"/>
  <c r="H137" i="1" s="1" a="1"/>
  <c r="Z130" i="1"/>
  <c r="H130" i="1" s="1" a="1"/>
  <c r="Z127" i="1"/>
  <c r="H127" i="1" s="1" a="1"/>
  <c r="Z126" i="1"/>
  <c r="H126" i="1" s="1" a="1"/>
  <c r="Z124" i="1"/>
  <c r="H124" i="1" s="1" a="1"/>
  <c r="Z123" i="1"/>
  <c r="H123" i="1" s="1" a="1"/>
  <c r="Z121" i="1"/>
  <c r="H121" i="1" s="1" a="1"/>
  <c r="Z120" i="1"/>
  <c r="H120" i="1" s="1" a="1"/>
  <c r="Z118" i="1"/>
  <c r="H118" i="1" s="1" a="1"/>
  <c r="Z117" i="1"/>
  <c r="H117" i="1" s="1" a="1"/>
  <c r="Z115" i="1"/>
  <c r="H115" i="1" s="1" a="1"/>
  <c r="Z112" i="1"/>
  <c r="H112" i="1" s="1" a="1"/>
  <c r="Z108" i="1"/>
  <c r="H108" i="1" s="1" a="1"/>
  <c r="Z106" i="1"/>
  <c r="H106" i="1" s="1" a="1"/>
  <c r="Z105" i="1"/>
  <c r="H105" i="1" s="1" a="1"/>
  <c r="Z102" i="1"/>
  <c r="H102" i="1" s="1" a="1"/>
  <c r="Z99" i="1"/>
  <c r="H99" i="1" s="1" a="1"/>
  <c r="Z97" i="1"/>
  <c r="H97" i="1" s="1" a="1"/>
  <c r="Z96" i="1"/>
  <c r="H96" i="1" s="1" a="1"/>
  <c r="Z95" i="1"/>
  <c r="H95" i="1" s="1" a="1"/>
  <c r="Z92" i="1"/>
  <c r="H92" i="1" s="1" a="1"/>
  <c r="Z90" i="1"/>
  <c r="H90" i="1" s="1" a="1"/>
  <c r="Z89" i="1"/>
  <c r="H89" i="1" s="1" a="1"/>
  <c r="Z87" i="1"/>
  <c r="H87" i="1" s="1" a="1"/>
  <c r="Z86" i="1"/>
  <c r="H86" i="1" s="1" a="1"/>
  <c r="Z83" i="1"/>
  <c r="H83" i="1" s="1" a="1"/>
  <c r="Z80" i="1"/>
  <c r="H80" i="1" s="1" a="1"/>
  <c r="Z79" i="1"/>
  <c r="H79" i="1" s="1" a="1"/>
  <c r="Z76" i="1"/>
  <c r="H76" i="1" s="1" a="1"/>
  <c r="Z74" i="1"/>
  <c r="H74" i="1" s="1" a="1"/>
  <c r="Z73" i="1"/>
  <c r="H73" i="1" s="1" a="1"/>
  <c r="Z71" i="1"/>
  <c r="H71" i="1" s="1" a="1"/>
  <c r="Z65" i="1"/>
  <c r="H65" i="1" s="1" a="1"/>
  <c r="Z64" i="1"/>
  <c r="H64" i="1" s="1" a="1"/>
  <c r="Z61" i="1"/>
  <c r="H61" i="1" s="1" a="1"/>
  <c r="Z59" i="1"/>
  <c r="H59" i="1" s="1" a="1"/>
  <c r="Z58" i="1"/>
  <c r="H58" i="1" s="1" a="1"/>
  <c r="Z55" i="1"/>
  <c r="H55" i="1" s="1" a="1"/>
  <c r="Z52" i="1"/>
  <c r="H52" i="1" s="1" a="1"/>
  <c r="Z50" i="1"/>
  <c r="H50" i="1" s="1" a="1"/>
  <c r="Z44" i="1"/>
  <c r="H44" i="1" s="1" a="1"/>
  <c r="Z43" i="1"/>
  <c r="H43" i="1" s="1" a="1"/>
  <c r="Z41" i="1"/>
  <c r="H41" i="1" s="1" a="1"/>
  <c r="Z40" i="1"/>
  <c r="H40" i="1" s="1" a="1"/>
  <c r="Z37" i="1"/>
  <c r="H37" i="1" s="1" a="1"/>
  <c r="Z34" i="1"/>
  <c r="H34" i="1" s="1" a="1"/>
  <c r="Z32" i="1"/>
  <c r="H32" i="1" s="1" a="1"/>
  <c r="Z28" i="1"/>
  <c r="H28" i="1" s="1" a="1"/>
  <c r="Z26" i="1"/>
  <c r="H26" i="1" s="1" a="1"/>
  <c r="Z25" i="1"/>
  <c r="H25" i="1" s="1" a="1"/>
  <c r="Z23" i="1"/>
  <c r="H23" i="1" s="1" a="1"/>
  <c r="Z16" i="1"/>
  <c r="H16" i="1" s="1" a="1"/>
  <c r="Z13" i="1"/>
  <c r="H13" i="1" s="1" a="1"/>
  <c r="Z10" i="1"/>
  <c r="H10" i="1" s="1" a="1"/>
  <c r="Z9" i="1"/>
  <c r="H9" i="1" s="1" a="1"/>
  <c r="Z8" i="1"/>
  <c r="Z7" i="1"/>
  <c r="Z3" i="1"/>
  <c r="Z230" i="1"/>
  <c r="H230" i="1" s="1" a="1"/>
  <c r="Z226" i="1"/>
  <c r="H226" i="1" s="1" a="1"/>
  <c r="Z224" i="1"/>
  <c r="H224" i="1" s="1" a="1"/>
  <c r="Z222" i="1"/>
  <c r="H222" i="1" s="1" a="1"/>
  <c r="Z220" i="1"/>
  <c r="H220" i="1" s="1" a="1"/>
  <c r="Z218" i="1"/>
  <c r="H218" i="1" s="1" a="1"/>
  <c r="Z215" i="1"/>
  <c r="H215" i="1" s="1" a="1"/>
  <c r="Z213" i="1"/>
  <c r="H213" i="1" s="1" a="1"/>
  <c r="Z209" i="1"/>
  <c r="H209" i="1" s="1" a="1"/>
  <c r="Z206" i="1"/>
  <c r="H206" i="1" s="1" a="1"/>
  <c r="Z204" i="1"/>
  <c r="H204" i="1" s="1" a="1"/>
  <c r="Z202" i="1"/>
  <c r="H202" i="1" s="1" a="1"/>
  <c r="Z198" i="1"/>
  <c r="H198" i="1" s="1" a="1"/>
  <c r="Z196" i="1"/>
  <c r="H196" i="1" s="1" a="1"/>
  <c r="Z194" i="1"/>
  <c r="H194" i="1" s="1" a="1"/>
  <c r="Z193" i="1"/>
  <c r="H193" i="1" s="1" a="1"/>
  <c r="Z192" i="1"/>
  <c r="H192" i="1" s="1" a="1"/>
  <c r="Z188" i="1"/>
  <c r="H188" i="1" s="1" a="1"/>
  <c r="Z186" i="1"/>
  <c r="H186" i="1" s="1" a="1"/>
  <c r="Z184" i="1"/>
  <c r="H184" i="1" s="1" a="1"/>
  <c r="Z181" i="1"/>
  <c r="H181" i="1" s="1" a="1"/>
  <c r="Z179" i="1"/>
  <c r="H179" i="1" s="1" a="1"/>
  <c r="Z177" i="1"/>
  <c r="H177" i="1" s="1" a="1"/>
  <c r="Z173" i="1"/>
  <c r="H173" i="1" s="1" a="1"/>
  <c r="Z172" i="1"/>
  <c r="H172" i="1" s="1" a="1"/>
  <c r="Z170" i="1"/>
  <c r="H170" i="1" s="1" a="1"/>
  <c r="Z168" i="1"/>
  <c r="H168" i="1" s="1" a="1"/>
  <c r="Z167" i="1"/>
  <c r="H167" i="1" s="1" a="1"/>
  <c r="Z166" i="1"/>
  <c r="H166" i="1" s="1" a="1"/>
  <c r="Z164" i="1"/>
  <c r="H164" i="1" s="1" a="1"/>
  <c r="Z163" i="1"/>
  <c r="H163" i="1" s="1" a="1"/>
  <c r="Z161" i="1"/>
  <c r="H161" i="1" s="1" a="1"/>
  <c r="Z158" i="1"/>
  <c r="H158" i="1" s="1" a="1"/>
  <c r="Z156" i="1"/>
  <c r="H156" i="1" s="1" a="1"/>
  <c r="Z155" i="1"/>
  <c r="H155" i="1" s="1" a="1"/>
  <c r="Z154" i="1"/>
  <c r="H154" i="1" s="1" a="1"/>
  <c r="Z151" i="1"/>
  <c r="H151" i="1" s="1" a="1"/>
  <c r="Z149" i="1"/>
  <c r="H149" i="1" s="1" a="1"/>
  <c r="Z145" i="1"/>
  <c r="H145" i="1" s="1" a="1"/>
  <c r="Z143" i="1"/>
  <c r="H143" i="1" s="1" a="1"/>
  <c r="Z140" i="1"/>
  <c r="H140" i="1" s="1" a="1"/>
  <c r="Z139" i="1"/>
  <c r="H139" i="1" s="1" a="1"/>
  <c r="Z136" i="1"/>
  <c r="H136" i="1" s="1" a="1"/>
  <c r="Z134" i="1"/>
  <c r="H134" i="1" s="1" a="1"/>
  <c r="Z128" i="1"/>
  <c r="H128" i="1" s="1" a="1"/>
  <c r="Z125" i="1"/>
  <c r="H125" i="1" s="1" a="1"/>
  <c r="Z119" i="1"/>
  <c r="H119" i="1" s="1" a="1"/>
  <c r="Z111" i="1"/>
  <c r="H111" i="1" s="1" a="1"/>
  <c r="Z110" i="1"/>
  <c r="H110" i="1" s="1" a="1"/>
  <c r="Z109" i="1"/>
  <c r="H109" i="1" s="1" a="1"/>
  <c r="Z93" i="1"/>
  <c r="H93" i="1" s="1" a="1"/>
  <c r="Z85" i="1"/>
  <c r="H85" i="1" s="1" a="1"/>
  <c r="Z84" i="1"/>
  <c r="H84" i="1" s="1" a="1"/>
  <c r="Z82" i="1"/>
  <c r="H82" i="1" s="1" a="1"/>
  <c r="Z81" i="1"/>
  <c r="H81" i="1" s="1" a="1"/>
  <c r="Z78" i="1"/>
  <c r="H78" i="1" s="1" a="1"/>
  <c r="Z77" i="1"/>
  <c r="H77" i="1" s="1" a="1"/>
  <c r="Z75" i="1"/>
  <c r="H75" i="1" s="1" a="1"/>
  <c r="Z68" i="1"/>
  <c r="H68" i="1" s="1" a="1"/>
  <c r="Z66" i="1"/>
  <c r="H66" i="1" s="1" a="1"/>
  <c r="Z63" i="1"/>
  <c r="H63" i="1" s="1" a="1"/>
  <c r="Z62" i="1"/>
  <c r="H62" i="1" s="1" a="1"/>
  <c r="Z60" i="1"/>
  <c r="H60" i="1" s="1" a="1"/>
  <c r="Z56" i="1"/>
  <c r="H56" i="1" s="1" a="1"/>
  <c r="Z53" i="1"/>
  <c r="H53" i="1" s="1" a="1"/>
  <c r="Z48" i="1"/>
  <c r="H48" i="1" s="1" a="1"/>
  <c r="Z47" i="1"/>
  <c r="H47" i="1" s="1" a="1"/>
  <c r="Z45" i="1"/>
  <c r="H45" i="1" s="1" a="1"/>
  <c r="Z42" i="1"/>
  <c r="H42" i="1" s="1" a="1"/>
  <c r="Z38" i="1"/>
  <c r="H38" i="1" s="1" a="1"/>
  <c r="Z35" i="1"/>
  <c r="H35" i="1" s="1" a="1"/>
  <c r="Z29" i="1"/>
  <c r="H29" i="1" s="1" a="1"/>
  <c r="Z24" i="1"/>
  <c r="H24" i="1" s="1" a="1"/>
  <c r="Z19" i="1"/>
  <c r="H19" i="1" s="1" a="1"/>
  <c r="Z15" i="1"/>
  <c r="H15" i="1" s="1" a="1"/>
  <c r="Z6" i="1"/>
  <c r="Z5" i="1"/>
  <c r="Z4" i="1"/>
  <c r="Z148" i="1"/>
  <c r="H148" i="1" s="1" a="1"/>
  <c r="Z144" i="1"/>
  <c r="H144" i="1" s="1" a="1"/>
  <c r="Z138" i="1"/>
  <c r="H138" i="1" s="1" a="1"/>
  <c r="Z135" i="1"/>
  <c r="H135" i="1" s="1" a="1"/>
  <c r="Z133" i="1"/>
  <c r="H133" i="1" s="1" a="1"/>
  <c r="Z132" i="1"/>
  <c r="H132" i="1" s="1" a="1"/>
  <c r="Z131" i="1"/>
  <c r="H131" i="1" s="1" a="1"/>
  <c r="Z129" i="1"/>
  <c r="H129" i="1" s="1" a="1"/>
  <c r="Z122" i="1"/>
  <c r="H122" i="1" s="1" a="1"/>
  <c r="Z116" i="1"/>
  <c r="H116" i="1" s="1" a="1"/>
  <c r="Z114" i="1"/>
  <c r="H114" i="1" s="1" a="1"/>
  <c r="Z113" i="1"/>
  <c r="H113" i="1" s="1" a="1"/>
  <c r="Z107" i="1"/>
  <c r="H107" i="1" s="1" a="1"/>
  <c r="Z104" i="1"/>
  <c r="H104" i="1" s="1" a="1"/>
  <c r="Z103" i="1"/>
  <c r="H103" i="1" s="1" a="1"/>
  <c r="Z101" i="1"/>
  <c r="H101" i="1" s="1" a="1"/>
  <c r="Z100" i="1"/>
  <c r="H100" i="1" s="1" a="1"/>
  <c r="Z98" i="1"/>
  <c r="H98" i="1" s="1" a="1"/>
  <c r="Z94" i="1"/>
  <c r="H94" i="1" s="1" a="1"/>
  <c r="Z91" i="1"/>
  <c r="H91" i="1" s="1" a="1"/>
  <c r="Z88" i="1"/>
  <c r="H88" i="1" s="1" a="1"/>
  <c r="Z72" i="1"/>
  <c r="H72" i="1" s="1" a="1"/>
  <c r="Z70" i="1"/>
  <c r="H70" i="1" s="1" a="1"/>
  <c r="Z69" i="1"/>
  <c r="H69" i="1" s="1" a="1"/>
  <c r="Z67" i="1"/>
  <c r="H67" i="1" s="1" a="1"/>
  <c r="Z57" i="1"/>
  <c r="H57" i="1" s="1" a="1"/>
  <c r="Z54" i="1"/>
  <c r="H54" i="1" s="1" a="1"/>
  <c r="Z51" i="1"/>
  <c r="H51" i="1" s="1" a="1"/>
  <c r="Z49" i="1"/>
  <c r="H49" i="1" s="1" a="1"/>
  <c r="Z46" i="1"/>
  <c r="Z39" i="1"/>
  <c r="H39" i="1" s="1" a="1"/>
  <c r="Z36" i="1"/>
  <c r="H36" i="1" s="1" a="1"/>
  <c r="Z33" i="1"/>
  <c r="H33" i="1" s="1" a="1"/>
  <c r="Z31" i="1"/>
  <c r="H31" i="1" s="1" a="1"/>
  <c r="Z30" i="1"/>
  <c r="H30" i="1" s="1" a="1"/>
  <c r="Z27" i="1"/>
  <c r="H27" i="1" s="1" a="1"/>
  <c r="Z22" i="1"/>
  <c r="H22" i="1" s="1" a="1"/>
  <c r="Z21" i="1"/>
  <c r="H21" i="1" s="1" a="1"/>
  <c r="Z20" i="1"/>
  <c r="H20" i="1" s="1" a="1"/>
  <c r="Z18" i="1"/>
  <c r="H18" i="1" s="1" a="1"/>
  <c r="Z17" i="1"/>
  <c r="H17" i="1" s="1" a="1"/>
  <c r="Z14" i="1"/>
  <c r="H14" i="1" s="1" a="1"/>
  <c r="Z12" i="1"/>
  <c r="H12" i="1" s="1" a="1"/>
  <c r="Z11" i="1"/>
  <c r="H11" i="1" s="1" a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AR14" i="4"/>
  <c r="AR7" i="4"/>
  <c r="AR4" i="4"/>
  <c r="AS11" i="4"/>
  <c r="AR18" i="4"/>
  <c r="AR17" i="4"/>
  <c r="AR15" i="4"/>
  <c r="AS4" i="4"/>
  <c r="AR10" i="4"/>
  <c r="AR9" i="4"/>
  <c r="AR6" i="4"/>
  <c r="AR3" i="4"/>
  <c r="AS10" i="4"/>
  <c r="AS9" i="4"/>
  <c r="AR19" i="4"/>
  <c r="AR16" i="4"/>
  <c r="AR13" i="4"/>
  <c r="AR11" i="4"/>
  <c r="AR8" i="4"/>
  <c r="AR5" i="4"/>
  <c r="AS8" i="4"/>
  <c r="AR12" i="4"/>
  <c r="AA2" i="6"/>
  <c r="S2" i="6"/>
  <c r="C33" i="8" l="1"/>
  <c r="F33" i="8" s="1"/>
  <c r="E33" i="8"/>
  <c r="H33" i="8" s="1"/>
  <c r="D33" i="8"/>
  <c r="G33" i="8" s="1" a="1"/>
  <c r="C31" i="8"/>
  <c r="F31" i="8" s="1"/>
  <c r="E31" i="8"/>
  <c r="H31" i="8" s="1"/>
  <c r="D31" i="8"/>
  <c r="G31" i="8" s="1" a="1"/>
  <c r="E28" i="8"/>
  <c r="H28" i="8" s="1"/>
  <c r="C28" i="8"/>
  <c r="F28" i="8" s="1"/>
  <c r="D28" i="8"/>
  <c r="G28" i="8" s="1" a="1"/>
  <c r="C26" i="8"/>
  <c r="F26" i="8" s="1"/>
  <c r="E26" i="8"/>
  <c r="H26" i="8" s="1"/>
  <c r="D26" i="8"/>
  <c r="G26" i="8" s="1" a="1"/>
  <c r="E24" i="8"/>
  <c r="H24" i="8" s="1"/>
  <c r="C24" i="8"/>
  <c r="F24" i="8" s="1"/>
  <c r="D24" i="8"/>
  <c r="G24" i="8" s="1" a="1"/>
  <c r="C21" i="8"/>
  <c r="F21" i="8" s="1"/>
  <c r="E21" i="8"/>
  <c r="H21" i="8" s="1"/>
  <c r="D21" i="8"/>
  <c r="G21" i="8" s="1" a="1"/>
  <c r="C47" i="8"/>
  <c r="F47" i="8" s="1"/>
  <c r="E47" i="8"/>
  <c r="H47" i="8" s="1"/>
  <c r="D47" i="8"/>
  <c r="G47" i="8" s="1" a="1"/>
  <c r="D46" i="8"/>
  <c r="G46" i="8" s="1" a="1"/>
  <c r="E46" i="8"/>
  <c r="H46" i="8" s="1"/>
  <c r="C46" i="8"/>
  <c r="F46" i="8" s="1"/>
  <c r="E45" i="8"/>
  <c r="H45" i="8" s="1"/>
  <c r="D45" i="8"/>
  <c r="G45" i="8" s="1" a="1"/>
  <c r="C45" i="8"/>
  <c r="F45" i="8" s="1"/>
  <c r="E43" i="8"/>
  <c r="H43" i="8" s="1"/>
  <c r="C43" i="8"/>
  <c r="F43" i="8" s="1"/>
  <c r="D43" i="8"/>
  <c r="G43" i="8" s="1" a="1"/>
  <c r="E42" i="8"/>
  <c r="H42" i="8" s="1"/>
  <c r="D42" i="8"/>
  <c r="G42" i="8" s="1" a="1"/>
  <c r="C42" i="8"/>
  <c r="F42" i="8" s="1"/>
  <c r="C41" i="8"/>
  <c r="F41" i="8" s="1"/>
  <c r="D41" i="8"/>
  <c r="G41" i="8" s="1" a="1"/>
  <c r="E41" i="8"/>
  <c r="H41" i="8" s="1"/>
  <c r="I41" i="8" s="1"/>
  <c r="J41" i="4" s="1"/>
  <c r="C40" i="8"/>
  <c r="F40" i="8" s="1"/>
  <c r="D40" i="8"/>
  <c r="G40" i="8" s="1" a="1"/>
  <c r="E40" i="8"/>
  <c r="H40" i="8" s="1"/>
  <c r="I40" i="8" s="1"/>
  <c r="J40" i="4" s="1"/>
  <c r="E39" i="8"/>
  <c r="H39" i="8" s="1"/>
  <c r="C39" i="8"/>
  <c r="F39" i="8" s="1"/>
  <c r="D39" i="8"/>
  <c r="G39" i="8" s="1" a="1"/>
  <c r="C38" i="8"/>
  <c r="F38" i="8" s="1"/>
  <c r="D38" i="8"/>
  <c r="G38" i="8" s="1" a="1"/>
  <c r="E38" i="8"/>
  <c r="H38" i="8" s="1"/>
  <c r="I38" i="8" s="1"/>
  <c r="J38" i="4" s="1"/>
  <c r="C36" i="8"/>
  <c r="F36" i="8" s="1"/>
  <c r="D36" i="8"/>
  <c r="G36" i="8" s="1" a="1"/>
  <c r="E36" i="8"/>
  <c r="H36" i="8" s="1"/>
  <c r="I36" i="8" s="1"/>
  <c r="J36" i="4" s="1"/>
  <c r="D35" i="8"/>
  <c r="G35" i="8" s="1" a="1"/>
  <c r="E35" i="8"/>
  <c r="H35" i="8" s="1"/>
  <c r="C35" i="8"/>
  <c r="F35" i="8" s="1"/>
  <c r="D34" i="8"/>
  <c r="G34" i="8" s="1" a="1"/>
  <c r="E34" i="8"/>
  <c r="H34" i="8" s="1"/>
  <c r="C34" i="8"/>
  <c r="F34" i="8" s="1"/>
  <c r="C32" i="8"/>
  <c r="F32" i="8" s="1"/>
  <c r="D32" i="8"/>
  <c r="G32" i="8" s="1" a="1"/>
  <c r="E32" i="8"/>
  <c r="H32" i="8" s="1"/>
  <c r="I32" i="8" s="1"/>
  <c r="J32" i="4" s="1"/>
  <c r="D30" i="8"/>
  <c r="G30" i="8" s="1" a="1"/>
  <c r="C30" i="8"/>
  <c r="F30" i="8" s="1"/>
  <c r="E30" i="8"/>
  <c r="H30" i="8" s="1"/>
  <c r="I30" i="8" s="1"/>
  <c r="J30" i="4" s="1"/>
  <c r="C29" i="8"/>
  <c r="F29" i="8" s="1"/>
  <c r="E29" i="8"/>
  <c r="H29" i="8" s="1"/>
  <c r="D29" i="8"/>
  <c r="G29" i="8" s="1" a="1"/>
  <c r="E27" i="8"/>
  <c r="H27" i="8" s="1"/>
  <c r="D27" i="8"/>
  <c r="G27" i="8" s="1" a="1"/>
  <c r="C27" i="8"/>
  <c r="F27" i="8" s="1"/>
  <c r="D25" i="8"/>
  <c r="G25" i="8" s="1" a="1"/>
  <c r="E25" i="8"/>
  <c r="H25" i="8" s="1"/>
  <c r="C25" i="8"/>
  <c r="F25" i="8" s="1"/>
  <c r="D23" i="8"/>
  <c r="G23" i="8" s="1" a="1"/>
  <c r="C23" i="8"/>
  <c r="F23" i="8" s="1"/>
  <c r="E23" i="8"/>
  <c r="H23" i="8" s="1"/>
  <c r="I23" i="8" s="1"/>
  <c r="J23" i="4" s="1"/>
  <c r="D22" i="8"/>
  <c r="G22" i="8" s="1" a="1"/>
  <c r="E22" i="8"/>
  <c r="H22" i="8" s="1"/>
  <c r="C22" i="8"/>
  <c r="F22" i="8" s="1"/>
  <c r="D20" i="8"/>
  <c r="G20" i="8" s="1" a="1"/>
  <c r="E20" i="8"/>
  <c r="H20" i="8" s="1"/>
  <c r="C20" i="8"/>
  <c r="F20" i="8" s="1"/>
  <c r="E44" i="8"/>
  <c r="H44" i="8" s="1"/>
  <c r="C44" i="8"/>
  <c r="F44" i="8" s="1"/>
  <c r="D44" i="8"/>
  <c r="G44" i="8" s="1" a="1"/>
  <c r="C37" i="8"/>
  <c r="F37" i="8" s="1"/>
  <c r="D37" i="8"/>
  <c r="G37" i="8" s="1" a="1"/>
  <c r="E37" i="8"/>
  <c r="H37" i="8" s="1"/>
  <c r="I37" i="8" s="1"/>
  <c r="J37" i="4" s="1"/>
  <c r="Q33" i="4"/>
  <c r="AE33" i="4"/>
  <c r="N33" i="4"/>
  <c r="AE24" i="4"/>
  <c r="AE42" i="4"/>
  <c r="N42" i="4"/>
  <c r="Q41" i="4"/>
  <c r="AE41" i="4"/>
  <c r="N41" i="4"/>
  <c r="AE35" i="4"/>
  <c r="Q34" i="4"/>
  <c r="Q32" i="4"/>
  <c r="AE32" i="4"/>
  <c r="Q27" i="4"/>
  <c r="Q25" i="4"/>
  <c r="N20" i="4"/>
  <c r="Q44" i="4"/>
  <c r="AE44" i="4"/>
  <c r="AE26" i="4"/>
  <c r="Q26" i="4"/>
  <c r="N24" i="4"/>
  <c r="AE40" i="4"/>
  <c r="N36" i="4"/>
  <c r="Q35" i="4"/>
  <c r="N30" i="4"/>
  <c r="AE29" i="4"/>
  <c r="Q29" i="4"/>
  <c r="N23" i="4"/>
  <c r="AE22" i="4"/>
  <c r="AE31" i="4"/>
  <c r="N31" i="4"/>
  <c r="AE28" i="4"/>
  <c r="Q28" i="4"/>
  <c r="N28" i="4"/>
  <c r="AE21" i="4"/>
  <c r="Q47" i="4"/>
  <c r="AE47" i="4"/>
  <c r="N47" i="4"/>
  <c r="AE46" i="4"/>
  <c r="Q46" i="4"/>
  <c r="N46" i="4"/>
  <c r="Q45" i="4"/>
  <c r="Q40" i="4"/>
  <c r="N40" i="4"/>
  <c r="Q39" i="4"/>
  <c r="N39" i="4"/>
  <c r="AE38" i="4"/>
  <c r="N38" i="4"/>
  <c r="Q36" i="4"/>
  <c r="AE36" i="4"/>
  <c r="N32" i="4"/>
  <c r="Q30" i="4"/>
  <c r="AE30" i="4"/>
  <c r="N27" i="4"/>
  <c r="AE25" i="4"/>
  <c r="N25" i="4"/>
  <c r="AE23" i="4"/>
  <c r="Q23" i="4"/>
  <c r="N44" i="4"/>
  <c r="AE37" i="4"/>
  <c r="Q37" i="4"/>
  <c r="N37" i="4"/>
  <c r="Q31" i="4"/>
  <c r="N21" i="4"/>
  <c r="AE45" i="4"/>
  <c r="N45" i="4"/>
  <c r="Q43" i="4"/>
  <c r="AE43" i="4"/>
  <c r="N43" i="4"/>
  <c r="Q42" i="4"/>
  <c r="AE39" i="4"/>
  <c r="Q38" i="4"/>
  <c r="N35" i="4"/>
  <c r="AE34" i="4"/>
  <c r="N34" i="4"/>
  <c r="N29" i="4"/>
  <c r="AE27" i="4"/>
  <c r="N22" i="4"/>
  <c r="AE20" i="4"/>
  <c r="Q20" i="4"/>
  <c r="O14" i="4" a="1"/>
  <c r="B14" i="8" a="1"/>
  <c r="L14" i="4" a="1"/>
  <c r="M14" i="4" s="1" a="1"/>
  <c r="K14" i="4" a="1"/>
  <c r="K18" i="4" a="1"/>
  <c r="O18" i="4" a="1"/>
  <c r="B18" i="8" a="1"/>
  <c r="L18" i="4" a="1"/>
  <c r="M18" i="4" s="1" a="1"/>
  <c r="O17" i="4" a="1"/>
  <c r="K17" i="4" a="1"/>
  <c r="L17" i="4" a="1"/>
  <c r="M17" i="4" s="1" a="1"/>
  <c r="B17" i="8" a="1"/>
  <c r="O15" i="4" a="1"/>
  <c r="L15" i="4" a="1"/>
  <c r="M15" i="4" s="1" a="1"/>
  <c r="B15" i="8" a="1"/>
  <c r="K15" i="4" a="1"/>
  <c r="B10" i="8" a="1"/>
  <c r="O10" i="4" a="1"/>
  <c r="L10" i="4" a="1"/>
  <c r="M10" i="4" s="1" a="1"/>
  <c r="K10" i="4" a="1"/>
  <c r="O19" i="4" a="1"/>
  <c r="K19" i="4" a="1"/>
  <c r="L19" i="4" a="1"/>
  <c r="M19" i="4" s="1" a="1"/>
  <c r="B19" i="8" a="1"/>
  <c r="K16" i="4" a="1"/>
  <c r="L16" i="4" a="1"/>
  <c r="M16" i="4" s="1" a="1"/>
  <c r="O16" i="4" a="1"/>
  <c r="B16" i="8" a="1"/>
  <c r="L13" i="4" a="1"/>
  <c r="M13" i="4" s="1" a="1"/>
  <c r="K13" i="4" a="1"/>
  <c r="O13" i="4" a="1"/>
  <c r="B13" i="8" a="1"/>
  <c r="L11" i="4" a="1"/>
  <c r="M11" i="4" s="1" a="1"/>
  <c r="O11" i="4" a="1"/>
  <c r="K11" i="4" a="1"/>
  <c r="B11" i="8" a="1"/>
  <c r="B12" i="8" a="1"/>
  <c r="O12" i="4" a="1"/>
  <c r="K12" i="4" a="1"/>
  <c r="L12" i="4" a="1"/>
  <c r="M12" i="4" s="1" a="1"/>
  <c r="B2" i="8" a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O4" i="4" a="1"/>
  <c r="K4" i="4" a="1"/>
  <c r="B4" i="8" a="1"/>
  <c r="L4" i="4" a="1"/>
  <c r="M4" i="4" s="1" a="1"/>
  <c r="L9" i="4" a="1"/>
  <c r="K9" i="4" a="1"/>
  <c r="O9" i="4" a="1"/>
  <c r="B9" i="8" a="1"/>
  <c r="O6" i="4" a="1"/>
  <c r="K6" i="4" a="1"/>
  <c r="B6" i="8" a="1"/>
  <c r="L6" i="4" a="1"/>
  <c r="M6" i="4" s="1" a="1"/>
  <c r="L3" i="4" a="1"/>
  <c r="M3" i="4" s="1" a="1"/>
  <c r="O3" i="4" a="1"/>
  <c r="K3" i="4" a="1"/>
  <c r="B3" i="8" a="1"/>
  <c r="O8" i="4" a="1"/>
  <c r="B8" i="8" a="1"/>
  <c r="L8" i="4" a="1"/>
  <c r="M8" i="4" s="1" a="1"/>
  <c r="K8" i="4" a="1"/>
  <c r="L5" i="4" a="1"/>
  <c r="M5" i="4" s="1" a="1"/>
  <c r="O5" i="4" a="1"/>
  <c r="K5" i="4" a="1"/>
  <c r="B5" i="8" a="1"/>
  <c r="H8" i="1" a="1"/>
  <c r="H7" i="1" a="1"/>
  <c r="H3" i="1" a="1"/>
  <c r="H6" i="1" a="1"/>
  <c r="H5" i="1" a="1"/>
  <c r="H4" i="1" a="1"/>
  <c r="H2" i="1" a="1"/>
  <c r="H46" i="1" a="1"/>
  <c r="W2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29" i="1"/>
  <c r="W228" i="1"/>
  <c r="W227" i="1"/>
  <c r="W225" i="1"/>
  <c r="W223" i="1"/>
  <c r="W221" i="1"/>
  <c r="W219" i="1"/>
  <c r="W217" i="1"/>
  <c r="W216" i="1"/>
  <c r="W214" i="1"/>
  <c r="W212" i="1"/>
  <c r="W211" i="1"/>
  <c r="W210" i="1"/>
  <c r="W208" i="1"/>
  <c r="W207" i="1"/>
  <c r="W205" i="1"/>
  <c r="W203" i="1"/>
  <c r="W201" i="1"/>
  <c r="W200" i="1"/>
  <c r="W199" i="1"/>
  <c r="W197" i="1"/>
  <c r="W195" i="1"/>
  <c r="W191" i="1"/>
  <c r="W190" i="1"/>
  <c r="W189" i="1"/>
  <c r="W187" i="1"/>
  <c r="W185" i="1"/>
  <c r="W183" i="1"/>
  <c r="W182" i="1"/>
  <c r="W180" i="1"/>
  <c r="W178" i="1"/>
  <c r="W176" i="1"/>
  <c r="W175" i="1"/>
  <c r="W174" i="1"/>
  <c r="W171" i="1"/>
  <c r="W169" i="1"/>
  <c r="W165" i="1"/>
  <c r="W162" i="1"/>
  <c r="W160" i="1"/>
  <c r="W159" i="1"/>
  <c r="W157" i="1"/>
  <c r="W153" i="1"/>
  <c r="W152" i="1"/>
  <c r="W150" i="1"/>
  <c r="W147" i="1"/>
  <c r="W146" i="1"/>
  <c r="W142" i="1"/>
  <c r="W141" i="1"/>
  <c r="W137" i="1"/>
  <c r="W130" i="1"/>
  <c r="W127" i="1"/>
  <c r="W126" i="1"/>
  <c r="W124" i="1"/>
  <c r="W123" i="1"/>
  <c r="W121" i="1"/>
  <c r="W120" i="1"/>
  <c r="W118" i="1"/>
  <c r="W117" i="1"/>
  <c r="W115" i="1"/>
  <c r="W112" i="1"/>
  <c r="W108" i="1"/>
  <c r="W106" i="1"/>
  <c r="W105" i="1"/>
  <c r="W102" i="1"/>
  <c r="W99" i="1"/>
  <c r="W97" i="1"/>
  <c r="W96" i="1"/>
  <c r="W95" i="1"/>
  <c r="W92" i="1"/>
  <c r="W90" i="1"/>
  <c r="W89" i="1"/>
  <c r="W87" i="1"/>
  <c r="W86" i="1"/>
  <c r="W83" i="1"/>
  <c r="W80" i="1"/>
  <c r="W79" i="1"/>
  <c r="W76" i="1"/>
  <c r="W74" i="1"/>
  <c r="W73" i="1"/>
  <c r="W71" i="1"/>
  <c r="W65" i="1"/>
  <c r="W64" i="1"/>
  <c r="W61" i="1"/>
  <c r="W59" i="1"/>
  <c r="W58" i="1"/>
  <c r="W55" i="1"/>
  <c r="W52" i="1"/>
  <c r="W50" i="1"/>
  <c r="W44" i="1"/>
  <c r="W43" i="1"/>
  <c r="W41" i="1"/>
  <c r="W40" i="1"/>
  <c r="W37" i="1"/>
  <c r="W34" i="1"/>
  <c r="W32" i="1"/>
  <c r="W28" i="1"/>
  <c r="W26" i="1"/>
  <c r="W25" i="1"/>
  <c r="W23" i="1"/>
  <c r="W16" i="1"/>
  <c r="W13" i="1"/>
  <c r="W10" i="1"/>
  <c r="W9" i="1"/>
  <c r="W8" i="1"/>
  <c r="W7" i="1"/>
  <c r="W3" i="1"/>
  <c r="W230" i="1"/>
  <c r="W226" i="1"/>
  <c r="W224" i="1"/>
  <c r="W222" i="1"/>
  <c r="W220" i="1"/>
  <c r="W218" i="1"/>
  <c r="W215" i="1"/>
  <c r="W213" i="1"/>
  <c r="W209" i="1"/>
  <c r="W206" i="1"/>
  <c r="W204" i="1"/>
  <c r="W202" i="1"/>
  <c r="W198" i="1"/>
  <c r="W196" i="1"/>
  <c r="W194" i="1"/>
  <c r="W193" i="1"/>
  <c r="W192" i="1"/>
  <c r="W188" i="1"/>
  <c r="W186" i="1"/>
  <c r="W184" i="1"/>
  <c r="W181" i="1"/>
  <c r="W179" i="1"/>
  <c r="W177" i="1"/>
  <c r="W173" i="1"/>
  <c r="W172" i="1"/>
  <c r="W170" i="1"/>
  <c r="W168" i="1"/>
  <c r="W167" i="1"/>
  <c r="W166" i="1"/>
  <c r="W164" i="1"/>
  <c r="W163" i="1"/>
  <c r="W161" i="1"/>
  <c r="W158" i="1"/>
  <c r="W156" i="1"/>
  <c r="W155" i="1"/>
  <c r="W154" i="1"/>
  <c r="W151" i="1"/>
  <c r="W149" i="1"/>
  <c r="W145" i="1"/>
  <c r="W143" i="1"/>
  <c r="W140" i="1"/>
  <c r="W139" i="1"/>
  <c r="W136" i="1"/>
  <c r="W134" i="1"/>
  <c r="W128" i="1"/>
  <c r="W125" i="1"/>
  <c r="W119" i="1"/>
  <c r="W111" i="1"/>
  <c r="W110" i="1"/>
  <c r="W109" i="1"/>
  <c r="W93" i="1"/>
  <c r="W85" i="1"/>
  <c r="W84" i="1"/>
  <c r="W82" i="1"/>
  <c r="W81" i="1"/>
  <c r="W78" i="1"/>
  <c r="W77" i="1"/>
  <c r="W75" i="1"/>
  <c r="W68" i="1"/>
  <c r="W66" i="1"/>
  <c r="W63" i="1"/>
  <c r="W62" i="1"/>
  <c r="W60" i="1"/>
  <c r="W56" i="1"/>
  <c r="W53" i="1"/>
  <c r="W48" i="1"/>
  <c r="W47" i="1"/>
  <c r="W45" i="1"/>
  <c r="W42" i="1"/>
  <c r="W38" i="1"/>
  <c r="W35" i="1"/>
  <c r="W29" i="1"/>
  <c r="W24" i="1"/>
  <c r="W19" i="1"/>
  <c r="W15" i="1"/>
  <c r="W6" i="1"/>
  <c r="W5" i="1"/>
  <c r="W4" i="1"/>
  <c r="W148" i="1"/>
  <c r="W144" i="1"/>
  <c r="W138" i="1"/>
  <c r="W135" i="1"/>
  <c r="W133" i="1"/>
  <c r="W132" i="1"/>
  <c r="W131" i="1"/>
  <c r="W129" i="1"/>
  <c r="W122" i="1"/>
  <c r="W116" i="1"/>
  <c r="W114" i="1"/>
  <c r="W113" i="1"/>
  <c r="W107" i="1"/>
  <c r="W104" i="1"/>
  <c r="W103" i="1"/>
  <c r="W101" i="1"/>
  <c r="W100" i="1"/>
  <c r="W98" i="1"/>
  <c r="W94" i="1"/>
  <c r="W91" i="1"/>
  <c r="W88" i="1"/>
  <c r="W72" i="1"/>
  <c r="W70" i="1"/>
  <c r="W69" i="1"/>
  <c r="W67" i="1"/>
  <c r="W57" i="1"/>
  <c r="W54" i="1"/>
  <c r="W51" i="1"/>
  <c r="W49" i="1"/>
  <c r="W46" i="1"/>
  <c r="W39" i="1"/>
  <c r="W36" i="1"/>
  <c r="W33" i="1"/>
  <c r="W31" i="1"/>
  <c r="W30" i="1"/>
  <c r="W27" i="1"/>
  <c r="W22" i="1"/>
  <c r="W21" i="1"/>
  <c r="W20" i="1"/>
  <c r="W18" i="1"/>
  <c r="W17" i="1"/>
  <c r="W14" i="1"/>
  <c r="W12" i="1"/>
  <c r="W11" i="1"/>
  <c r="A2" i="4" a="1"/>
  <c r="P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P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P7" i="4" a="1"/>
  <c r="D4" i="4" a="1"/>
  <c r="E4" i="4" s="1"/>
  <c r="F4" i="4" a="1"/>
  <c r="G4" i="4" s="1" a="1"/>
  <c r="C4" i="4" a="1"/>
  <c r="A4" i="4" a="1"/>
  <c r="W4" i="4" a="1"/>
  <c r="R4" i="4" a="1"/>
  <c r="S4" i="4" s="1" a="1"/>
  <c r="P4" i="4" a="1"/>
  <c r="D18" i="4" a="1"/>
  <c r="E18" i="4" s="1"/>
  <c r="F18" i="4" a="1"/>
  <c r="G18" i="4" s="1" a="1"/>
  <c r="C18" i="4" a="1"/>
  <c r="W18" i="4" a="1"/>
  <c r="A18" i="4" a="1"/>
  <c r="P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P17" i="4" a="1"/>
  <c r="R17" i="4" a="1"/>
  <c r="S17" i="4" s="1" a="1"/>
  <c r="C15" i="4" a="1"/>
  <c r="F15" i="4" a="1"/>
  <c r="G15" i="4" s="1" a="1"/>
  <c r="D15" i="4" a="1"/>
  <c r="E15" i="4" s="1"/>
  <c r="A15" i="4" a="1"/>
  <c r="P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P10" i="4" a="1"/>
  <c r="R10" i="4" a="1"/>
  <c r="S10" i="4" s="1" a="1"/>
  <c r="D9" i="4" a="1"/>
  <c r="E9" i="4" s="1"/>
  <c r="C9" i="4" a="1"/>
  <c r="F9" i="4" a="1"/>
  <c r="G9" i="4" s="1" a="1"/>
  <c r="M9" i="4" a="1"/>
  <c r="A9" i="4" a="1"/>
  <c r="P9" i="4" a="1"/>
  <c r="Q9" i="4" s="1"/>
  <c r="W9" i="4" a="1"/>
  <c r="R9" i="4" a="1"/>
  <c r="S9" i="4" s="1" a="1"/>
  <c r="F6" i="4" a="1"/>
  <c r="G6" i="4" s="1" a="1"/>
  <c r="D6" i="4" a="1"/>
  <c r="E6" i="4" s="1"/>
  <c r="C6" i="4" a="1"/>
  <c r="A6" i="4" a="1"/>
  <c r="P6" i="4" a="1"/>
  <c r="R6" i="4" a="1"/>
  <c r="S6" i="4" s="1" a="1"/>
  <c r="W6" i="4" a="1"/>
  <c r="D3" i="4" a="1"/>
  <c r="E3" i="4" s="1"/>
  <c r="C3" i="4" a="1"/>
  <c r="F3" i="4" a="1"/>
  <c r="G3" i="4" s="1" a="1"/>
  <c r="A3" i="4" a="1"/>
  <c r="P3" i="4" a="1"/>
  <c r="R3" i="4" a="1"/>
  <c r="S3" i="4" s="1" a="1"/>
  <c r="W3" i="4" a="1"/>
  <c r="G19" i="4" a="1"/>
  <c r="C19" i="4" a="1"/>
  <c r="D19" i="4" a="1"/>
  <c r="E19" i="4" s="1"/>
  <c r="F19" i="4" a="1"/>
  <c r="P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P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P13" i="4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P11" i="4" a="1"/>
  <c r="F8" i="4" a="1"/>
  <c r="G8" i="4" s="1" a="1"/>
  <c r="D8" i="4" a="1"/>
  <c r="E8" i="4" s="1"/>
  <c r="C8" i="4" a="1"/>
  <c r="R8" i="4" a="1"/>
  <c r="S8" i="4" s="1" a="1"/>
  <c r="W8" i="4" a="1"/>
  <c r="P8" i="4" a="1"/>
  <c r="A8" i="4" a="1"/>
  <c r="D5" i="4" a="1"/>
  <c r="E5" i="4" s="1"/>
  <c r="F5" i="4" a="1"/>
  <c r="G5" i="4" s="1" a="1"/>
  <c r="C5" i="4" a="1"/>
  <c r="P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P12" i="4" a="1"/>
  <c r="R12" i="4" a="1"/>
  <c r="S12" i="4" s="1" a="1"/>
  <c r="W12" i="4" a="1"/>
  <c r="I33" i="8" l="1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Q15" i="4"/>
  <c r="Q11" i="4"/>
  <c r="Q18" i="4"/>
  <c r="Q10" i="4"/>
  <c r="Q12" i="4"/>
  <c r="E14" i="8"/>
  <c r="H14" i="8" s="1"/>
  <c r="C14" i="8"/>
  <c r="F14" i="8" s="1"/>
  <c r="D14" i="8"/>
  <c r="G14" i="8" s="1" a="1"/>
  <c r="E18" i="8"/>
  <c r="H18" i="8" s="1"/>
  <c r="D18" i="8"/>
  <c r="G18" i="8" s="1" a="1"/>
  <c r="C18" i="8"/>
  <c r="F18" i="8" s="1"/>
  <c r="D17" i="8"/>
  <c r="G17" i="8" s="1" a="1"/>
  <c r="E17" i="8"/>
  <c r="H17" i="8" s="1"/>
  <c r="C17" i="8"/>
  <c r="F17" i="8" s="1"/>
  <c r="D15" i="8"/>
  <c r="G15" i="8" s="1" a="1"/>
  <c r="E15" i="8"/>
  <c r="H15" i="8" s="1"/>
  <c r="C15" i="8"/>
  <c r="F15" i="8" s="1"/>
  <c r="C10" i="8"/>
  <c r="F10" i="8" s="1"/>
  <c r="E10" i="8"/>
  <c r="H10" i="8" s="1"/>
  <c r="D10" i="8"/>
  <c r="G10" i="8" s="1" a="1"/>
  <c r="E19" i="8"/>
  <c r="H19" i="8" s="1"/>
  <c r="D19" i="8"/>
  <c r="G19" i="8" s="1" a="1"/>
  <c r="C19" i="8"/>
  <c r="F19" i="8" s="1"/>
  <c r="E16" i="8"/>
  <c r="H16" i="8" s="1"/>
  <c r="C16" i="8"/>
  <c r="F16" i="8" s="1"/>
  <c r="D16" i="8"/>
  <c r="G16" i="8" s="1" a="1"/>
  <c r="E13" i="8"/>
  <c r="H13" i="8" s="1"/>
  <c r="D13" i="8"/>
  <c r="G13" i="8" s="1" a="1"/>
  <c r="C13" i="8"/>
  <c r="F13" i="8" s="1"/>
  <c r="D11" i="8"/>
  <c r="G11" i="8" s="1" a="1"/>
  <c r="E11" i="8"/>
  <c r="H11" i="8" s="1"/>
  <c r="C11" i="8"/>
  <c r="F11" i="8" s="1"/>
  <c r="D12" i="8"/>
  <c r="G12" i="8" s="1" a="1"/>
  <c r="E12" i="8"/>
  <c r="H12" i="8" s="1"/>
  <c r="C12" i="8"/>
  <c r="F12" i="8" s="1"/>
  <c r="Q6" i="4"/>
  <c r="Q7" i="4"/>
  <c r="Q4" i="4"/>
  <c r="Q3" i="4"/>
  <c r="Q8" i="4"/>
  <c r="D2" i="8"/>
  <c r="G2" i="8" s="1" a="1"/>
  <c r="E2" i="8"/>
  <c r="C2" i="8"/>
  <c r="E7" i="8"/>
  <c r="H7" i="8" s="1"/>
  <c r="D7" i="8"/>
  <c r="G7" i="8" s="1" a="1"/>
  <c r="C7" i="8"/>
  <c r="F7" i="8" s="1"/>
  <c r="D4" i="8"/>
  <c r="G4" i="8" s="1" a="1"/>
  <c r="E4" i="8"/>
  <c r="H4" i="8" s="1"/>
  <c r="C4" i="8"/>
  <c r="F4" i="8" s="1"/>
  <c r="D9" i="8"/>
  <c r="G9" i="8" s="1" a="1"/>
  <c r="E9" i="8"/>
  <c r="H9" i="8" s="1"/>
  <c r="C9" i="8"/>
  <c r="F9" i="8" s="1"/>
  <c r="E6" i="8"/>
  <c r="H6" i="8" s="1"/>
  <c r="D6" i="8"/>
  <c r="G6" i="8" s="1" a="1"/>
  <c r="C6" i="8"/>
  <c r="F6" i="8" s="1"/>
  <c r="D3" i="8"/>
  <c r="G3" i="8" s="1" a="1"/>
  <c r="C3" i="8"/>
  <c r="F3" i="8" s="1"/>
  <c r="E3" i="8"/>
  <c r="H3" i="8" s="1"/>
  <c r="E8" i="8"/>
  <c r="H8" i="8" s="1"/>
  <c r="C8" i="8"/>
  <c r="F8" i="8" s="1"/>
  <c r="D8" i="8"/>
  <c r="G8" i="8" s="1" a="1"/>
  <c r="D5" i="8"/>
  <c r="G5" i="8" s="1" a="1"/>
  <c r="C5" i="8"/>
  <c r="F5" i="8" s="1"/>
  <c r="E5" i="8"/>
  <c r="H5" i="8" s="1"/>
  <c r="I5" i="8"/>
  <c r="I3" i="8"/>
  <c r="J3" i="4" s="1"/>
  <c r="I16" i="8"/>
  <c r="I12" i="8"/>
  <c r="J12" i="4" s="1"/>
  <c r="I4" i="8"/>
  <c r="U2" i="4" a="1"/>
  <c r="V2" i="4" a="1"/>
  <c r="Q2" i="4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29" i="1"/>
  <c r="Y228" i="1"/>
  <c r="Y226" i="1"/>
  <c r="Y225" i="1"/>
  <c r="Y221" i="1"/>
  <c r="Y219" i="1"/>
  <c r="Y218" i="1"/>
  <c r="Y217" i="1"/>
  <c r="Y216" i="1"/>
  <c r="Y215" i="1"/>
  <c r="Y211" i="1"/>
  <c r="Y209" i="1"/>
  <c r="Y208" i="1"/>
  <c r="Y207" i="1"/>
  <c r="Y205" i="1"/>
  <c r="Y203" i="1"/>
  <c r="Y201" i="1"/>
  <c r="Y200" i="1"/>
  <c r="Y199" i="1"/>
  <c r="Y198" i="1"/>
  <c r="Y196" i="1"/>
  <c r="Y195" i="1"/>
  <c r="Y192" i="1"/>
  <c r="Y190" i="1"/>
  <c r="Y188" i="1"/>
  <c r="Y187" i="1"/>
  <c r="Y186" i="1"/>
  <c r="Y185" i="1"/>
  <c r="Y183" i="1"/>
  <c r="Y182" i="1"/>
  <c r="Y181" i="1"/>
  <c r="Y180" i="1"/>
  <c r="Y177" i="1"/>
  <c r="Y176" i="1"/>
  <c r="Y175" i="1"/>
  <c r="Y174" i="1"/>
  <c r="Y172" i="1"/>
  <c r="Y162" i="1"/>
  <c r="Y159" i="1"/>
  <c r="Y157" i="1"/>
  <c r="Y155" i="1"/>
  <c r="Y152" i="1"/>
  <c r="Y150" i="1"/>
  <c r="Y147" i="1"/>
  <c r="Y141" i="1"/>
  <c r="Y140" i="1"/>
  <c r="Y138" i="1"/>
  <c r="Y135" i="1"/>
  <c r="Y134" i="1"/>
  <c r="Y132" i="1"/>
  <c r="Y127" i="1"/>
  <c r="Y120" i="1"/>
  <c r="Y118" i="1"/>
  <c r="Y117" i="1"/>
  <c r="Y112" i="1"/>
  <c r="Y108" i="1"/>
  <c r="Y106" i="1"/>
  <c r="Y103" i="1"/>
  <c r="Y99" i="1"/>
  <c r="Y97" i="1"/>
  <c r="Y95" i="1"/>
  <c r="Y93" i="1"/>
  <c r="Y90" i="1"/>
  <c r="Y87" i="1"/>
  <c r="Y86" i="1"/>
  <c r="Y83" i="1"/>
  <c r="Y82" i="1"/>
  <c r="Y80" i="1"/>
  <c r="Y79" i="1"/>
  <c r="Y73" i="1"/>
  <c r="Y71" i="1"/>
  <c r="Y64" i="1"/>
  <c r="Y61" i="1"/>
  <c r="Y59" i="1"/>
  <c r="Y58" i="1"/>
  <c r="Y55" i="1"/>
  <c r="Y47" i="1"/>
  <c r="Y46" i="1"/>
  <c r="Y43" i="1"/>
  <c r="K43" i="1" s="1" a="1"/>
  <c r="Y41" i="1"/>
  <c r="K41" i="1" s="1" a="1"/>
  <c r="Y40" i="1"/>
  <c r="K40" i="1" s="1" a="1"/>
  <c r="Y37" i="1"/>
  <c r="K37" i="1" s="1" a="1"/>
  <c r="Y32" i="1"/>
  <c r="Y31" i="1"/>
  <c r="Y28" i="1"/>
  <c r="Y25" i="1"/>
  <c r="Y23" i="1"/>
  <c r="Y20" i="1"/>
  <c r="Y16" i="1"/>
  <c r="Y14" i="1"/>
  <c r="Y10" i="1"/>
  <c r="Y9" i="1"/>
  <c r="Y8" i="1"/>
  <c r="Y7" i="1"/>
  <c r="Y6" i="1"/>
  <c r="Y5" i="1"/>
  <c r="Y4" i="1"/>
  <c r="Y230" i="1"/>
  <c r="Y227" i="1"/>
  <c r="Y224" i="1"/>
  <c r="Y223" i="1"/>
  <c r="Y222" i="1"/>
  <c r="Y220" i="1"/>
  <c r="Y214" i="1"/>
  <c r="Y213" i="1"/>
  <c r="Y212" i="1"/>
  <c r="Y210" i="1"/>
  <c r="Y206" i="1"/>
  <c r="Y204" i="1"/>
  <c r="Y202" i="1"/>
  <c r="Y197" i="1"/>
  <c r="Y194" i="1"/>
  <c r="Y193" i="1"/>
  <c r="Y191" i="1"/>
  <c r="Y189" i="1"/>
  <c r="Y184" i="1"/>
  <c r="Y179" i="1"/>
  <c r="Y178" i="1"/>
  <c r="Y173" i="1"/>
  <c r="Y171" i="1"/>
  <c r="Y170" i="1"/>
  <c r="Y169" i="1"/>
  <c r="Y168" i="1"/>
  <c r="Y167" i="1"/>
  <c r="Y166" i="1"/>
  <c r="Y165" i="1"/>
  <c r="Y164" i="1"/>
  <c r="Y163" i="1"/>
  <c r="Y161" i="1"/>
  <c r="Y160" i="1"/>
  <c r="Y158" i="1"/>
  <c r="Y156" i="1"/>
  <c r="Y154" i="1"/>
  <c r="Y153" i="1"/>
  <c r="Y151" i="1"/>
  <c r="Y149" i="1"/>
  <c r="Y146" i="1"/>
  <c r="Y142" i="1"/>
  <c r="Y139" i="1"/>
  <c r="Y137" i="1"/>
  <c r="Y133" i="1"/>
  <c r="Y130" i="1"/>
  <c r="Y128" i="1"/>
  <c r="Y124" i="1"/>
  <c r="Y119" i="1"/>
  <c r="Y116" i="1"/>
  <c r="Y115" i="1"/>
  <c r="Y114" i="1"/>
  <c r="Y111" i="1"/>
  <c r="Y110" i="1"/>
  <c r="Y109" i="1"/>
  <c r="Y105" i="1"/>
  <c r="Y104" i="1"/>
  <c r="Y102" i="1"/>
  <c r="Y101" i="1"/>
  <c r="Y96" i="1"/>
  <c r="Y88" i="1"/>
  <c r="Y85" i="1"/>
  <c r="Y84" i="1"/>
  <c r="Y81" i="1"/>
  <c r="Y78" i="1"/>
  <c r="Y77" i="1"/>
  <c r="Y74" i="1"/>
  <c r="Y69" i="1"/>
  <c r="Y68" i="1"/>
  <c r="Y65" i="1"/>
  <c r="Y62" i="1"/>
  <c r="Y60" i="1"/>
  <c r="Y56" i="1"/>
  <c r="Y53" i="1"/>
  <c r="Y51" i="1"/>
  <c r="Y50" i="1"/>
  <c r="Y48" i="1"/>
  <c r="Y44" i="1"/>
  <c r="Y42" i="1"/>
  <c r="K42" i="1" s="1" a="1"/>
  <c r="Y38" i="1"/>
  <c r="K38" i="1" s="1" a="1"/>
  <c r="Y35" i="1"/>
  <c r="Y33" i="1"/>
  <c r="Y29" i="1"/>
  <c r="K29" i="1" s="1" a="1"/>
  <c r="Y26" i="1"/>
  <c r="Y19" i="1"/>
  <c r="Y15" i="1"/>
  <c r="Y13" i="1"/>
  <c r="Y12" i="1"/>
  <c r="Y148" i="1"/>
  <c r="Y145" i="1"/>
  <c r="Y144" i="1"/>
  <c r="Y143" i="1"/>
  <c r="Y136" i="1"/>
  <c r="Y131" i="1"/>
  <c r="Y129" i="1"/>
  <c r="Y126" i="1"/>
  <c r="Y125" i="1"/>
  <c r="Y123" i="1"/>
  <c r="Y122" i="1"/>
  <c r="Y121" i="1"/>
  <c r="Y113" i="1"/>
  <c r="Y107" i="1"/>
  <c r="Y100" i="1"/>
  <c r="Y98" i="1"/>
  <c r="Y94" i="1"/>
  <c r="Y92" i="1"/>
  <c r="Y91" i="1"/>
  <c r="Y89" i="1"/>
  <c r="Y76" i="1"/>
  <c r="Y75" i="1"/>
  <c r="Y72" i="1"/>
  <c r="Y70" i="1"/>
  <c r="Y67" i="1"/>
  <c r="Y66" i="1"/>
  <c r="Y63" i="1"/>
  <c r="Y57" i="1"/>
  <c r="Y54" i="1"/>
  <c r="Y52" i="1"/>
  <c r="Y49" i="1"/>
  <c r="Y45" i="1"/>
  <c r="Y39" i="1"/>
  <c r="K39" i="1" s="1" a="1"/>
  <c r="Y36" i="1"/>
  <c r="Y34" i="1"/>
  <c r="Y30" i="1"/>
  <c r="Y27" i="1"/>
  <c r="Y24" i="1"/>
  <c r="Y22" i="1"/>
  <c r="Y21" i="1"/>
  <c r="Y18" i="1"/>
  <c r="Y17" i="1"/>
  <c r="Y11" i="1"/>
  <c r="Y3" i="1"/>
  <c r="Y2" i="1"/>
  <c r="I14" i="8"/>
  <c r="J14" i="4" s="1"/>
  <c r="I7" i="8"/>
  <c r="I18" i="8"/>
  <c r="J18" i="4" s="1"/>
  <c r="I17" i="8"/>
  <c r="J17" i="4" s="1"/>
  <c r="I15" i="8"/>
  <c r="I10" i="8"/>
  <c r="J10" i="4" s="1"/>
  <c r="I9" i="8"/>
  <c r="I6" i="8"/>
  <c r="I19" i="8"/>
  <c r="J19" i="4" s="1"/>
  <c r="I13" i="8"/>
  <c r="J13" i="4" s="1"/>
  <c r="I11" i="8"/>
  <c r="I8" i="8"/>
  <c r="J8" i="4" s="1"/>
  <c r="N18" i="4"/>
  <c r="N10" i="4"/>
  <c r="N16" i="4"/>
  <c r="N8" i="4"/>
  <c r="K49" i="1" s="1" a="1"/>
  <c r="Q5" i="4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Q14" i="4"/>
  <c r="N7" i="4"/>
  <c r="K45" i="1" s="1" a="1"/>
  <c r="N4" i="4"/>
  <c r="AE18" i="4"/>
  <c r="N17" i="4"/>
  <c r="Q17" i="4"/>
  <c r="AE15" i="4"/>
  <c r="N15" i="4"/>
  <c r="AE9" i="4"/>
  <c r="N9" i="4"/>
  <c r="AE6" i="4"/>
  <c r="AE3" i="4"/>
  <c r="AE19" i="4"/>
  <c r="Q19" i="4"/>
  <c r="Q16" i="4"/>
  <c r="N13" i="4"/>
  <c r="Q13" i="4"/>
  <c r="N11" i="4"/>
  <c r="N5" i="4"/>
  <c r="AE12" i="4"/>
  <c r="N12" i="4"/>
  <c r="J16" i="4"/>
  <c r="J15" i="4"/>
  <c r="J11" i="4"/>
  <c r="J9" i="4"/>
  <c r="J7" i="4"/>
  <c r="J6" i="4"/>
  <c r="J5" i="4"/>
  <c r="J4" i="4"/>
  <c r="F2" i="8"/>
  <c r="H2" i="8"/>
  <c r="K30" i="1" l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J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J63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G48" i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7" i="1" s="1" a="1"/>
  <c r="J2" i="12"/>
  <c r="K2" i="12"/>
  <c r="J53" i="1" l="1" a="1"/>
  <c r="J43" i="1" a="1"/>
  <c r="AB42" i="1"/>
  <c r="O42" i="1" s="1" a="1"/>
  <c r="A2" i="13" a="1"/>
  <c r="AB2" i="1"/>
  <c r="O2" i="1" s="1" a="1"/>
  <c r="H2" i="12"/>
  <c r="H2" i="13" l="1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C20" i="13" a="1"/>
  <c r="D20" i="13" a="1"/>
  <c r="E20" i="13" a="1"/>
  <c r="F20" i="13" a="1"/>
  <c r="B20" i="13" a="1"/>
  <c r="C19" i="13" a="1"/>
  <c r="D19" i="13" a="1"/>
  <c r="E19" i="13" a="1"/>
  <c r="F19" i="13" a="1"/>
  <c r="B19" i="13" a="1"/>
  <c r="C18" i="13" a="1"/>
  <c r="D18" i="13" a="1"/>
  <c r="E18" i="13" a="1"/>
  <c r="F18" i="13" a="1"/>
  <c r="B18" i="13" a="1"/>
  <c r="C17" i="13" a="1"/>
  <c r="D17" i="13" a="1"/>
  <c r="E17" i="13" a="1"/>
  <c r="F17" i="13" a="1"/>
  <c r="B17" i="13" a="1"/>
  <c r="C16" i="13" a="1"/>
  <c r="D16" i="13" a="1"/>
  <c r="E16" i="13" a="1"/>
  <c r="F16" i="13" a="1"/>
  <c r="B16" i="13" a="1"/>
  <c r="C15" i="13" a="1"/>
  <c r="D15" i="13" a="1"/>
  <c r="E15" i="13" a="1"/>
  <c r="F15" i="13" a="1"/>
  <c r="B15" i="13" a="1"/>
  <c r="C14" i="13" a="1"/>
  <c r="D14" i="13" a="1"/>
  <c r="E14" i="13" a="1"/>
  <c r="F14" i="13" a="1"/>
  <c r="B14" i="13" a="1"/>
  <c r="C13" i="13" a="1"/>
  <c r="D13" i="13" a="1"/>
  <c r="E13" i="13" a="1"/>
  <c r="F13" i="13" a="1"/>
  <c r="B13" i="13" a="1"/>
  <c r="C12" i="13" a="1"/>
  <c r="D12" i="13" a="1"/>
  <c r="E12" i="13" a="1"/>
  <c r="F12" i="13" a="1"/>
  <c r="B12" i="13" a="1"/>
  <c r="C11" i="13" a="1"/>
  <c r="D11" i="13" a="1"/>
  <c r="E11" i="13" a="1"/>
  <c r="F11" i="13" a="1"/>
  <c r="B11" i="13" a="1"/>
  <c r="C10" i="13" a="1"/>
  <c r="D10" i="13" a="1"/>
  <c r="E10" i="13" a="1"/>
  <c r="F10" i="13" a="1"/>
  <c r="B10" i="13" a="1"/>
  <c r="C9" i="13" a="1"/>
  <c r="D9" i="13" a="1"/>
  <c r="E9" i="13" a="1"/>
  <c r="F9" i="13" a="1"/>
  <c r="B9" i="13" a="1"/>
  <c r="C8" i="13" a="1"/>
  <c r="D8" i="13" a="1"/>
  <c r="E8" i="13" a="1"/>
  <c r="F8" i="13" a="1"/>
  <c r="B8" i="13" a="1"/>
  <c r="C7" i="13" a="1"/>
  <c r="D7" i="13" a="1"/>
  <c r="E7" i="13" a="1"/>
  <c r="F7" i="13" a="1"/>
  <c r="B7" i="13" a="1"/>
  <c r="C6" i="13" a="1"/>
  <c r="D6" i="13" a="1"/>
  <c r="E6" i="13" a="1"/>
  <c r="F6" i="13" a="1"/>
  <c r="B6" i="13" a="1"/>
  <c r="C5" i="13" a="1"/>
  <c r="D5" i="13" a="1"/>
  <c r="E5" i="13" a="1"/>
  <c r="F5" i="13" a="1"/>
  <c r="B5" i="13" a="1"/>
  <c r="B2" i="13" l="1" a="1"/>
  <c r="D2" i="13" a="1"/>
  <c r="C2" i="13" a="1"/>
  <c r="E2" i="13" a="1"/>
  <c r="C3" i="13" a="1"/>
  <c r="D3" i="13" a="1"/>
  <c r="F3" i="13" a="1"/>
  <c r="E3" i="13" a="1"/>
  <c r="B3" i="13" a="1"/>
  <c r="D4" i="13" a="1"/>
  <c r="E4" i="13" a="1"/>
  <c r="F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N3" i="1" s="1" a="1"/>
  <c r="Q3" i="1" s="1"/>
  <c r="T2" i="6" a="1"/>
  <c r="T4" i="6" a="1"/>
  <c r="N4" i="1" s="1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N8" i="1" s="1" a="1"/>
  <c r="Q8" i="1" s="1"/>
  <c r="T6" i="6" a="1"/>
  <c r="N6" i="1" s="1" a="1"/>
  <c r="Q6" i="1" s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N5" i="1" s="1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N31" i="1" s="1" a="1"/>
  <c r="Q31" i="1" s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N2" i="1" l="1" a="1"/>
  <c r="F2" i="13" s="1" a="1"/>
  <c r="N7" i="1" a="1"/>
  <c r="Q7" i="1" s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Q20" i="1" s="1"/>
  <c r="U18" i="6"/>
  <c r="N18" i="1" a="1"/>
  <c r="Q18" i="1" s="1"/>
  <c r="U16" i="6"/>
  <c r="N16" i="1" a="1"/>
  <c r="Q16" i="1" s="1"/>
  <c r="U14" i="6"/>
  <c r="N14" i="1" a="1"/>
  <c r="Q14" i="1" s="1"/>
  <c r="U12" i="6"/>
  <c r="N12" i="1" a="1"/>
  <c r="Q12" i="1" s="1"/>
  <c r="U10" i="6"/>
  <c r="N10" i="1" a="1"/>
  <c r="Q10" i="1" s="1"/>
  <c r="U21" i="6"/>
  <c r="N21" i="1" a="1"/>
  <c r="Q21" i="1" s="1"/>
  <c r="U19" i="6"/>
  <c r="N19" i="1" a="1"/>
  <c r="Q19" i="1" s="1"/>
  <c r="U17" i="6"/>
  <c r="N17" i="1" a="1"/>
  <c r="Q17" i="1" s="1"/>
  <c r="U15" i="6"/>
  <c r="N15" i="1" a="1"/>
  <c r="Q15" i="1" s="1"/>
  <c r="U13" i="6"/>
  <c r="N13" i="1" a="1"/>
  <c r="Q13" i="1" s="1"/>
  <c r="U11" i="6"/>
  <c r="N11" i="1" a="1"/>
  <c r="Q11" i="1" s="1"/>
  <c r="U9" i="6"/>
  <c r="N9" i="1" a="1"/>
  <c r="Q9" i="1" s="1"/>
  <c r="Q4" i="1"/>
  <c r="N60" i="1" a="1"/>
  <c r="Q60" i="1" s="1"/>
  <c r="Q2" i="1"/>
  <c r="Q5" i="1"/>
  <c r="U3" i="6"/>
  <c r="U4" i="6"/>
  <c r="U8" i="6"/>
  <c r="U6" i="6"/>
  <c r="U7" i="6"/>
  <c r="U5" i="6"/>
  <c r="U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<sst xmlns="http://schemas.openxmlformats.org/spreadsheetml/2006/main" count="1096" uniqueCount="636">
  <si>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</si>
  <si>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</si>
  <si>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</si>
  <si>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</si>
  <si>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</si>
  <si>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</si>
  <si>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</si>
  <si>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</si>
  <si>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</si>
  <si>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</si>
  <si>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</si>
  <si>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</si>
  <si>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</si>
  <si>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</si>
  <si>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</si>
  <si>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</si>
  <si>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</si>
  <si>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</si>
  <si>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</si>
  <si>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</si>
  <si>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</si>
  <si>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</si>
  <si>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</si>
  <si>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</si>
  <si>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</si>
  <si>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</si>
  <si>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</si>
  <si>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</si>
  <si>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</si>
  <si>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</si>
  <si>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</si>
  <si>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</si>
  <si>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</si>
  <si>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</si>
  <si>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</si>
  <si>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</si>
  <si>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</si>
  <si>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</si>
  <si>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</si>
  <si>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</si>
  <si>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</si>
  <si>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</si>
  <si>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</si>
  <si>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</si>
  <si>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</si>
  <si>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</si>
  <si>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</si>
  <si>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</si>
  <si>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</si>
  <si>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</si>
  <si>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</si>
  <si>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</si>
  <si>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</si>
  <si>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</si>
  <si>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</si>
  <si>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</si>
  <si>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</si>
  <si>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</si>
  <si>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</si>
  <si>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</si>
  <si>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</si>
  <si>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</si>
  <si>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</si>
  <si>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</si>
  <si>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</si>
  <si>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</si>
  <si>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</si>
  <si>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</si>
  <si>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</si>
  <si>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</si>
  <si>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</si>
  <si>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</si>
  <si>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</si>
  <si>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</si>
  <si>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</si>
  <si>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</si>
  <si>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</si>
  <si>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</si>
  <si>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</si>
  <si>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</si>
  <si>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</si>
  <si>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</si>
  <si>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</si>
  <si>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</si>
  <si>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</si>
  <si>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</si>
  <si>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</si>
  <si>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</si>
  <si>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</si>
  <si>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</si>
  <si>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</si>
  <si>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</si>
  <si>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</si>
  <si>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</si>
  <si>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</si>
  <si>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</si>
  <si>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</si>
  <si>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</si>
  <si>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</si>
  <si>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</si>
  <si>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</si>
  <si>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</si>
  <si>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</si>
  <si>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</si>
  <si>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</si>
  <si>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</si>
  <si>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</si>
  <si>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</si>
  <si>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</si>
  <si>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</si>
  <si>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</si>
  <si>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</si>
  <si>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</si>
  <si>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</si>
  <si>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</si>
  <si>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</si>
  <si>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</si>
  <si>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</si>
  <si>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</si>
  <si>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</si>
  <si>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</si>
  <si>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</si>
  <si>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</si>
  <si>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</si>
  <si>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</si>
  <si>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</si>
  <si>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</si>
  <si>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</si>
  <si>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</si>
  <si>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</si>
  <si>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</si>
  <si>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</si>
  <si>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</si>
  <si>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</si>
  <si>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</si>
  <si>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</si>
  <si>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</si>
  <si>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</si>
  <si>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</si>
  <si>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</si>
  <si>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</si>
  <si>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</si>
  <si>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</si>
  <si>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</si>
  <si>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</si>
  <si>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</si>
  <si>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</si>
  <si>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</si>
  <si>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</si>
  <si>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</si>
  <si>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</si>
  <si>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</si>
  <si>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</si>
  <si>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</si>
  <si>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</si>
  <si>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</si>
  <si>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</si>
  <si>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</si>
  <si>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</si>
  <si>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</si>
  <si>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</si>
  <si>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</si>
  <si>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</si>
  <si>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</si>
  <si>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</si>
  <si>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</si>
  <si>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</si>
  <si>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</si>
  <si>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</si>
  <si>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</si>
  <si>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</si>
  <si>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</si>
  <si>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</si>
  <si>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</si>
  <si>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</si>
  <si>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</si>
  <si>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</si>
  <si>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</si>
  <si>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</si>
  <si>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</si>
  <si>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</si>
  <si>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</si>
  <si>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</si>
  <si>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</si>
  <si>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</si>
  <si>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</si>
  <si>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</si>
  <si>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</si>
  <si>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</si>
  <si>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</si>
  <si>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</si>
  <si>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</si>
  <si>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</si>
  <si>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</si>
  <si>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</si>
  <si>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</si>
  <si>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</si>
  <si>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</si>
  <si>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</si>
  <si>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</si>
  <si>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</si>
  <si>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</si>
  <si>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</si>
  <si>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</si>
  <si>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</si>
  <si>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</si>
  <si>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</si>
  <si>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</si>
  <si>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</si>
  <si>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</si>
  <si>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</si>
  <si>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</si>
  <si>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</si>
  <si>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</si>
  <si>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</si>
  <si>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</si>
  <si>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</si>
  <si>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</si>
  <si>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</si>
  <si>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</si>
  <si>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</si>
  <si>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</si>
  <si>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</si>
  <si>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</si>
  <si>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</si>
  <si>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</si>
  <si>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</si>
  <si>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</si>
  <si>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</si>
  <si>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</si>
  <si>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</si>
  <si>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</si>
  <si>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</si>
  <si>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</si>
  <si>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</si>
  <si>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</si>
  <si>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</si>
  <si>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</si>
  <si>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</si>
  <si>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</si>
  <si>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</si>
  <si>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</si>
  <si>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</si>
  <si>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</si>
  <si>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</si>
  <si>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</si>
  <si>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</si>
  <si>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</si>
  <si>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</si>
  <si>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</si>
  <si>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</si>
  <si>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</si>
  <si>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</si>
  <si>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</si>
  <si>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</si>
  <si>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</si>
  <si>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</si>
  <si>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</si>
  <si>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</si>
  <si>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</si>
  <si>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</si>
  <si>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</si>
  <si>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</si>
  <si>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</si>
  <si>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</si>
  <si>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</si>
  <si>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</si>
  <si>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</si>
  <si>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</si>
  <si>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</si>
  <si>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</si>
  <si>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</si>
  <si>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</si>
  <si>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</si>
  <si>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</si>
  <si>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</si>
  <si>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</si>
  <si>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</si>
  <si>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</si>
  <si>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</si>
  <si>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</si>
  <si>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</si>
  <si>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</si>
  <si>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</si>
  <si>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</si>
  <si>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</si>
  <si>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</si>
  <si>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</si>
  <si>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</si>
  <si>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</si>
  <si>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</si>
  <si>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</si>
  <si>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</si>
  <si>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</si>
  <si>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</si>
  <si>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</si>
  <si>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</si>
  <si>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</si>
  <si>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</si>
  <si>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</si>
  <si>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</si>
  <si>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</si>
  <si>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</si>
  <si>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</si>
  <si>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</si>
  <si>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</si>
  <si>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</si>
  <si>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</si>
  <si>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</si>
  <si>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</si>
  <si>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</si>
  <si>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</si>
  <si>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</si>
  <si>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</si>
  <si>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</si>
  <si>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</si>
  <si>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</si>
  <si>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</si>
  <si>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</si>
  <si>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</si>
  <si>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</si>
  <si>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</si>
  <si>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</si>
  <si>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</si>
  <si>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</si>
  <si>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</si>
  <si>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</si>
  <si>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</si>
  <si>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</si>
  <si>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</si>
  <si>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</si>
  <si>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</si>
  <si>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</si>
  <si>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</si>
  <si>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</si>
  <si>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</si>
  <si>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</si>
  <si>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</si>
  <si>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</si>
  <si>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</si>
  <si>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</si>
  <si>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</si>
  <si>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</si>
  <si>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</si>
  <si>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</si>
  <si>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</si>
  <si>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</si>
  <si>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</si>
  <si>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</si>
  <si>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</si>
  <si>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</si>
  <si>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</si>
  <si>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</si>
  <si>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</si>
  <si>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</si>
  <si>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</si>
  <si>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</si>
  <si>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</si>
  <si>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</si>
  <si>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</si>
  <si>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</si>
  <si>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</si>
  <si>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</si>
  <si>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</si>
  <si>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</si>
  <si>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</si>
  <si>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</si>
  <si>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</si>
  <si>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</si>
  <si>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</si>
  <si>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</si>
  <si>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</si>
  <si>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</si>
  <si>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</si>
  <si>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</si>
  <si>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</si>
  <si>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</si>
  <si>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</si>
  <si>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</si>
  <si>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</si>
  <si>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</si>
  <si>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</si>
  <si>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</si>
  <si>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</si>
  <si>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</si>
  <si>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</si>
  <si>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</si>
  <si>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</si>
  <si>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</si>
  <si>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</si>
  <si>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</si>
  <si>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</si>
  <si>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</si>
  <si>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</si>
  <si>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</si>
  <si>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</si>
  <si>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</si>
  <si>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</si>
  <si>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</si>
  <si>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</si>
  <si>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</si>
  <si>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</si>
  <si>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</si>
  <si>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</si>
  <si>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</si>
  <si>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</si>
  <si>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</si>
  <si>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</si>
  <si>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</si>
  <si>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</si>
  <si>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</si>
  <si>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</si>
  <si>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</si>
  <si>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</si>
  <si>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</si>
  <si>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</si>
  <si>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</si>
  <si>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</si>
  <si>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</si>
  <si>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</si>
  <si>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</si>
  <si>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</si>
  <si>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</si>
  <si>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</si>
  <si>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</si>
  <si>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</si>
  <si>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</si>
  <si>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</si>
  <si>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</si>
  <si>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</si>
  <si>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</si>
  <si>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</si>
  <si>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</si>
  <si>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</si>
  <si>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</si>
  <si>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</si>
  <si>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</si>
  <si>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</si>
  <si>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</si>
  <si>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</si>
  <si>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</si>
  <si>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</si>
  <si>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</si>
  <si>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</si>
  <si>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</si>
  <si>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</si>
  <si>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</si>
  <si>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</si>
  <si>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</si>
  <si>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</si>
  <si>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</si>
  <si>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</si>
  <si>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</si>
  <si>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</si>
  <si>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</si>
  <si>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</si>
  <si>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</si>
  <si>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</si>
  <si>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</si>
  <si>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</si>
  <si>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</si>
  <si>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</si>
  <si>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</si>
  <si>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</si>
  <si>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</si>
  <si>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</si>
  <si>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</si>
  <si>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</si>
  <si>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</si>
  <si>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</si>
  <si>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</si>
  <si>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</si>
  <si>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</si>
  <si>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</si>
  <si>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</si>
  <si>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</si>
  <si>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</si>
  <si>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</si>
  <si>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</si>
  <si>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</si>
  <si>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</si>
  <si>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</si>
  <si>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</si>
  <si>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</si>
  <si>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</si>
  <si>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</si>
  <si>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</si>
  <si>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</si>
  <si>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</si>
  <si>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</si>
  <si>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</si>
  <si>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</si>
  <si>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</si>
  <si>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</si>
  <si>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</si>
  <si>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</si>
  <si>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</si>
  <si>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</si>
  <si>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</si>
  <si>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</si>
  <si>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</si>
  <si>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</si>
  <si>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</si>
  <si>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</si>
  <si>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</si>
  <si>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</si>
  <si>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</si>
  <si>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</si>
  <si>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</si>
  <si>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</si>
  <si>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</si>
  <si>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</si>
  <si>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</si>
  <si>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</si>
  <si>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</si>
  <si>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</si>
  <si>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</si>
  <si>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</si>
  <si>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</si>
  <si>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</si>
  <si>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</si>
  <si>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</si>
  <si>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</si>
  <si>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</si>
  <si>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</si>
  <si>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</si>
  <si>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</si>
  <si>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</si>
  <si>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</si>
  <si>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</si>
  <si>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</si>
  <si>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</si>
  <si>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</si>
  <si>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</si>
  <si>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</si>
  <si>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</si>
  <si>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</si>
  <si>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</si>
  <si>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</si>
  <si>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</si>
  <si>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</si>
  <si>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</si>
  <si>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</si>
  <si>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</si>
  <si>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</si>
  <si>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</si>
  <si>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</si>
  <si>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</si>
  <si>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</si>
  <si>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</si>
  <si>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</si>
  <si>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</si>
  <si>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</si>
  <si>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</si>
  <si>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</si>
  <si>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</si>
  <si>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</si>
  <si>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</si>
  <si>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</si>
  <si>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</si>
  <si>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</si>
  <si>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</si>
  <si>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</si>
  <si>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</si>
  <si>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</si>
  <si>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</si>
  <si>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</si>
  <si>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</si>
  <si>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</si>
  <si>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</si>
  <si>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</si>
  <si>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</si>
  <si>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</si>
  <si>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</si>
  <si>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</si>
  <si>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</si>
  <si>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</si>
  <si>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</si>
  <si>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</si>
  <si>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</si>
  <si>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</si>
  <si>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</si>
  <si>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</si>
  <si>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</si>
  <si>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</si>
  <si>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</si>
  <si>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</si>
  <si>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</si>
  <si>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</si>
  <si>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</si>
  <si>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</si>
  <si>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</si>
  <si>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</si>
  <si>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</si>
  <si>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</si>
  <si>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</si>
  <si>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</si>
  <si>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</si>
  <si>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</si>
  <si>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</si>
  <si>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</si>
  <si>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</si>
  <si>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</si>
  <si>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</si>
  <si>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</si>
  <si>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</si>
  <si>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</si>
  <si>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</si>
  <si>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</si>
  <si>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</si>
  <si>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</si>
  <si>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</si>
  <si>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</si>
  <si>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-</t>
  </si>
  <si>
    <t>Lenovo</t>
  </si>
  <si>
    <t>SHR11697</t>
  </si>
  <si>
    <t>GG</t>
  </si>
  <si>
    <t>PW0257PD</t>
  </si>
  <si>
    <t>P1 gen 4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</si>
  <si>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</si>
  <si>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</si>
  <si>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</si>
  <si>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</si>
  <si>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</si>
  <si>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</si>
  <si>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</si>
  <si>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</si>
  <si>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</si>
  <si>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</si>
  <si>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</si>
  <si>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</si>
  <si>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SK</t>
  </si>
  <si>
    <t>Sticky KB</t>
  </si>
  <si>
    <t>KD</t>
  </si>
  <si>
    <t>KB defect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</si>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</sst>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</fonts>
  <fills count="18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83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9" fillId="0" borderId="8" xfId="0" applyFont="1" applyBorder="1"/>
    <xf numFmtId="0" fontId="9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11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261.616291435188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3">
        <s v=""/>
        <m/>
        <n v="0" u="1"/>
      </sharedItems>
    </cacheField>
    <cacheField name="System version" numFmtId="0">
      <sharedItems containsBlank="1"/>
    </cacheField>
    <cacheField name="System model" numFmtId="0">
      <sharedItems containsBlank="1"/>
    </cacheField>
    <cacheField name="Capacity" numFmtId="0">
      <sharedItems containsBlank="1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/>
    </cacheField>
    <cacheField name="Disk model" numFmtId="0">
      <sharedItems containsBlank="1"/>
    </cacheField>
    <cacheField name="Erasure start time" numFmtId="0">
      <sharedItems containsBlank="1"/>
    </cacheField>
    <cacheField name="Battery test comment" numFmtId="0">
      <sharedItems containsBlank="1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 v="2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5" tableBorderDxfId="34">
  <autoFilter ref="D1:AG1048576" xr:uid="{29308B2E-F192-42B4-8523-53AD44BB76CD}"/>
  <tableColumns count="30">
    <tableColumn id="1" xr3:uid="{CA4A19EC-6339-4325-A6BC-133496FB2C2B}" name="Business name" dataDxfId="33"/>
    <tableColumn id="2" xr3:uid="{E8939219-9533-4261-9B75-9E2EEAD29D82}" name="System manufacturer" dataDxfId="32"/>
    <tableColumn id="3" xr3:uid="{CF1B9FB7-360A-441F-9794-6814816BBACC}" name="System chassis type" dataDxfId="31"/>
    <tableColumn id="4" xr3:uid="{1CCD10D5-E1EB-4E59-8947-E2E611153631}" name="Device Identifier" dataDxfId="30"/>
    <tableColumn id="5" xr3:uid="{B2523AC3-1063-4191-AE8B-126221A9B0EE}" name="Asset Tag" dataDxfId="29"/>
    <tableColumn id="6" xr3:uid="{1C96BB52-9FD7-4294-9A12-E4806761FA73}" name="Erasure state" dataDxfId="28"/>
    <tableColumn id="7" xr3:uid="{1B4B9B8A-2393-4981-8F5F-201262948360}" name="System serial" dataDxfId="27"/>
    <tableColumn id="8" xr3:uid="{F4AA606D-0AB3-452C-B903-16B8C5D35911}" name="System version" dataDxfId="26"/>
    <tableColumn id="9" xr3:uid="{194EE924-59CC-4F8A-AA5B-D9BDEFE83D5B}" name="System model" dataDxfId="25"/>
    <tableColumn id="10" xr3:uid="{7F7FE8DD-10D1-4C92-B90D-F8622A18C631}" name="Capacity" dataDxfId="24"/>
    <tableColumn id="11" xr3:uid="{64E7313F-9764-4039-ACF2-C26A42FA7871}" name="Comment" dataDxfId="23"/>
    <tableColumn id="12" xr3:uid="{F4945B93-6847-4A4C-891D-0CCA487E3C05}" name="Comment2" dataDxfId="22"/>
    <tableColumn id="14" xr3:uid="{E1D7D404-EDA4-4347-901D-F1BE69507E44}" name="Comment3" dataDxfId="21"/>
    <tableColumn id="15" xr3:uid="{277DC48B-A6F1-448E-AD2E-244326B1EE05}" name="Comment4" dataDxfId="20"/>
    <tableColumn id="16" xr3:uid="{64567BD6-EB70-472D-8F5D-F45DE6897DA3}" name="Comment5" dataDxfId="19"/>
    <tableColumn id="17" xr3:uid="{DE0C002B-64F3-4C56-A6CC-E2F99B41DD0F}" name="Comment6" dataDxfId="18"/>
    <tableColumn id="19" xr3:uid="{1887D030-FA0F-451B-B129-80FEE6CFAA53}" name="Comment7" dataDxfId="17"/>
    <tableColumn id="20" xr3:uid="{B946C031-7248-4A4E-B14A-6120F0C64983}" name="Comment8" dataDxfId="16"/>
    <tableColumn id="22" xr3:uid="{DB98B945-3709-420E-924A-FFA918C4CDFC}" name="CPU model" dataDxfId="15"/>
    <tableColumn id="23" xr3:uid="{D44E1F9F-981A-4F98-BD6C-E86E2C91E7D5}" name="Total Memory" dataDxfId="14"/>
    <tableColumn id="24" xr3:uid="{00F92944-EE85-489C-9796-712BF730220F}" name="Memory type" dataDxfId="13"/>
    <tableColumn id="25" xr3:uid="{142BB3A2-A27E-40E2-B3D1-7BF1AA333550}" name="Disk capacity" dataDxfId="12"/>
    <tableColumn id="26" xr3:uid="{3C512A73-D70A-427B-BD05-153BCFB5F7F3}" name="Disk interface type" dataDxfId="11"/>
    <tableColumn id="27" xr3:uid="{1C7C5782-8831-4ECC-8367-7A6FCD2462BA}" name="Disk serial" dataDxfId="10"/>
    <tableColumn id="28" xr3:uid="{2AEE377B-86E4-4F06-95D9-38854F86FA1E}" name="Disk model" dataDxfId="9"/>
    <tableColumn id="29" xr3:uid="{F7E5595E-CE00-474F-8219-E0FA8B5B5CB9}" name="Erasure start time" dataDxfId="8"/>
    <tableColumn id="30" xr3:uid="{80EED2BA-96AB-419E-80D9-28E14D0A4A90}" name="Battery test comment" dataDxfId="7"/>
    <tableColumn id="13" xr3:uid="{BB5E493C-EAB2-44B4-B667-13B055EA9CC4}" name="Erasure technician" dataDxfId="6"/>
    <tableColumn id="18" xr3:uid="{B2EFA05B-964D-4129-A960-A539CA32F6BB}" name="UUID" dataDxfId="5"/>
    <tableColumn id="21" xr3:uid="{2876966C-DD6B-448D-9997-CCA1CE2DD7FA}" name="Column1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9" totalsRowShown="0" headerRowDxfId="3" dataDxfId="2">
  <autoFilter ref="N2:O9" xr:uid="{748C2836-4AD2-4EBF-8483-AD58DD88848B}"/>
  <tableColumns count="2">
    <tableColumn id="1" xr3:uid="{88A5D388-9C58-4BB9-B3C6-CFB5E6750D31}" name="Code" dataDxfId="1"/>
    <tableColumn id="2" xr3:uid="{AC0FF77E-0DD2-4A68-9174-91468972790B}" name="Descrip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7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opLeftCell="B1" workbookViewId="0">
      <pane ySplit="1" topLeftCell="A2" activePane="bottomLeft" state="frozen"/>
      <selection pane="bottomLeft" activeCell="M2" sqref="M2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  <col min="25" max="29" width="9.140625" outlineLevel="1"/>
  </cols>
  <sheetData>
    <row r="1" spans="1:30" s="47" customFormat="1" ht="18" thickBot="1">
      <c r="A1" s="45" t="s">
        <v>486</v>
      </c>
      <c r="B1" s="46" t="s">
        <v>487</v>
      </c>
      <c r="C1" s="46" t="s">
        <v>53</v>
      </c>
      <c r="D1" s="46" t="s">
        <v>3</v>
      </c>
      <c r="E1" s="46" t="s">
        <v>2</v>
      </c>
      <c r="F1" s="46" t="s">
        <v>5</v>
      </c>
      <c r="G1" s="46" t="s">
        <v>6</v>
      </c>
      <c r="H1" s="46" t="s">
        <v>7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14</v>
      </c>
      <c r="O1" s="46" t="s">
        <v>15</v>
      </c>
      <c r="P1" s="46" t="s">
        <v>16</v>
      </c>
      <c r="Q1" s="46" t="s">
        <v>17</v>
      </c>
      <c r="R1" s="46" t="s">
        <v>18</v>
      </c>
      <c r="S1" s="46" t="s">
        <v>544</v>
      </c>
      <c r="T1" s="46" t="s">
        <v>4</v>
      </c>
      <c r="U1" s="46" t="s">
        <v>19</v>
      </c>
      <c r="V1" s="46" t="s">
        <v>20</v>
      </c>
      <c r="W1" s="46" t="s">
        <v>485</v>
      </c>
      <c r="Y1" s="47" t="s">
        <v>585</v>
      </c>
      <c r="Z1" s="47" t="s">
        <v>586</v>
      </c>
      <c r="AA1" s="47" t="s">
        <v>587</v>
      </c>
      <c r="AB1" s="47" t="s">
        <v>588</v>
      </c>
      <c r="AC1" s="47" t="s">
        <v>584</v>
      </c>
      <c r="AD1" s="47" t="s">
        <v>594</v>
      </c>
    </row>
    <row r="2" spans="1:30">
      <c r="A2" s="43" t="str">
        <f>_xlfn.TEXTJOIN("",TRUE,Input!$A$4,TEXT(ROW(My_Audit!A1)+Input!$A$8-1,"00"))</f>
        <v>GG01</v>
      </c>
      <c r="B2" s="43" t="str">
        <f>_xlfn.TEXTJOIN("-",TRUE,"ITD",Input!$A$2,A2)</f>
        <v>ITD-SHR11697-GG01</v>
      </c>
      <c r="C2" s="43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>PW0257PD</v>
      </c>
      <c r="D2" s="43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>9128186</v>
      </c>
      <c r="E2" s="43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>Laptop</v>
      </c>
      <c r="F2" s="43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>Lenovo</v>
      </c>
      <c r="G2" s="43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>P1 gen 4</v>
      </c>
      <c r="H2" s="43" t="str" cm="1">
        <f t="array" ref="H2">IF($Z2&gt;0,INDEX(Output_Mac!H$2:H$500,$Z2),IF($AD2&gt;0,INDEX(Output_Win!H$2:H$243,$AD2),IF($AA2&gt;0,_xlfn.LET(_xlpm.MyAuditVal,INDEX(My_Audit!G$2:G$456,$AA2),IF(_xlpm.MyAuditVal=0,"",_xlpm.MyAuditVal)),"")))</f>
        <v>-</v>
      </c>
      <c r="I2" s="43" t="str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>-</v>
      </c>
      <c r="J2" s="43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>-</v>
      </c>
      <c r="K2" s="43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>-</v>
      </c>
      <c r="L2" s="43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>-</v>
      </c>
      <c r="M2" s="43" t="str" cm="1">
        <f t="array" ref="M2">IF(($Y2+$Z2+$AA2+$AD2)=0,"",ExpandDiagCodes(_xlfn.TEXTJOIN(", ",TRUE,IF($AA2=0,"",INDEX(My_Audit!N$2:N$456,$AA2)),IF($Z2=0,"",INDEX(Output_Mac!S$2:S$500,$Z2)),IF($AD2=0,"",INDEX(Output_Win!S$2:S$243,$AD2)),IF($Y2=0,"",INDEX(CSV!AE$2:AE$510,$Y2)))))</f>
        <v>BIOS locked</v>
      </c>
      <c r="N2" s="43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O$2:O$456,$AA2)),_xlfn.IFS(_xlpm.MyAuditVal&lt;&gt;"",_xlpm.MyAuditVal,_xlpm.MacVal&lt;&gt;"",_xlpm.MacVal,_xlpm.WinVal&lt;&gt;"",_xlpm.WinVal,_xlpm.CSVVal&lt;&gt;"",_xlpm.CSVVal)),""))</f>
        <v/>
      </c>
      <c r="O2" s="43" t="str" cm="1">
        <f t="array" ref="O2">IF($AB2=0,"",INDEX(My_Audit!P$2:P$456,$AB2))&amp;""</f>
        <v/>
      </c>
      <c r="P2" s="43"/>
      <c r="Q2" s="43" t="str">
        <f>IF(LEFT(N2,4)="Pass","Nist SP 800-88",My_Audit!R2)&amp;""</f>
        <v/>
      </c>
      <c r="R2" s="43"/>
      <c r="S2" s="43"/>
      <c r="T2" s="43" cm="1">
        <f t="array" ref="T2">IF($AC2=0,"",INDEX(Models!J$2:J$605,$AC2))</f>
        <v>2</v>
      </c>
      <c r="U2" s="43"/>
      <c r="V2" s="43"/>
      <c r="W2" s="44" t="str">
        <f>IF(($Z2+$AA2+$AD2)=0,"",_xlfn.TEXTJOIN(", ",TRUE,IF($AA2=0,"",INDEX(My_Audit!L$2:L$456,$AA2)),IF($Z2=0,"",INDEX(Output_Mac!AA$2:AA$500,$Z2)),IF($AD2=0,"",INDEX(Output_Win!AA$2:AA$243,$AD2))))</f>
        <v>BL</v>
      </c>
      <c r="Y2">
        <f>IFERROR(MATCH($A2,CSV!$A$2:$A$510,0),0)</f>
        <v>0</v>
      </c>
      <c r="Z2">
        <f>IFERROR(MATCH($A2,Output_Mac!$A$2:$A$500,0),0)</f>
        <v>0</v>
      </c>
      <c r="AA2">
        <f>IFERROR(MATCH($A2,My_Audit!$A$2:$A$456,0),0)</f>
        <v>1</v>
      </c>
      <c r="AB2">
        <f>IFERROR(MATCH($C2,My_Audit!$B$2:$B$456,0),0)</f>
        <v>1</v>
      </c>
      <c r="AC2">
        <f>IFERROR(MATCH($E2,Models!$I$2:$I$605,0),0)</f>
        <v>1</v>
      </c>
      <c r="AD2">
        <f>IFERROR(MATCH($A2,Output_Win!$A$2:$A$243,0),0)</f>
        <v>0</v>
      </c>
    </row>
    <row r="3" spans="1:30">
      <c r="A3" s="42" t="str">
        <f>_xlfn.TEXTJOIN("",TRUE,Input!$A$4,TEXT(ROW(My_Audit!A2)+Input!$A$8-1,"00"))</f>
        <v>GG02</v>
      </c>
      <c r="B3" s="42" t="str">
        <f>_xlfn.TEXTJOIN("-",TRUE,"ITD",Input!$A$2,A3)</f>
        <v>ITD-SHR11697-GG02</v>
      </c>
      <c r="C3" s="43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/>
      </c>
      <c r="D3" s="43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/>
      </c>
      <c r="E3" s="43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/>
      </c>
      <c r="F3" s="43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/>
      </c>
      <c r="G3" s="43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/>
      </c>
      <c r="H3" s="43" t="str" cm="1">
        <f t="array" ref="H3">IF($Z3&gt;0,INDEX(Output_Mac!H$2:H$500,$Z3),IF($AD3&gt;0,INDEX(Output_Win!H$2:H$243,$AD3),IF($AA3&gt;0,_xlfn.LET(_xlpm.MyAuditVal,INDEX(My_Audit!G$2:G$456,$AA3),IF(_xlpm.MyAuditVal=0,"",_xlpm.MyAuditVal)),"")))</f>
        <v/>
      </c>
      <c r="I3" s="43" t="str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/>
      </c>
      <c r="J3" s="43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/>
      </c>
      <c r="K3" s="43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/>
      </c>
      <c r="L3" s="43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/>
      </c>
      <c r="M3" s="43" t="str" cm="1">
        <f t="array" ref="M3">IF(($Y3+$Z3+$AA3+$AD3)=0,"",ExpandDiagCodes(_xlfn.TEXTJOIN(", ",TRUE,IF($AA3=0,"",INDEX(My_Audit!N$2:N$456,$AA3)),IF($Z3=0,"",INDEX(Output_Mac!S$2:S$500,$Z3)),IF($AD3=0,"",INDEX(Output_Win!S$2:S$243,$AD3)),IF($Y3=0,"",INDEX(CSV!AE$2:AE$510,$Y3)))))</f>
        <v/>
      </c>
      <c r="N3" s="43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O$2:O$456,$AA3)),_xlfn.IFS(_xlpm.MyAuditVal&lt;&gt;"",_xlpm.MyAuditVal,_xlpm.MacVal&lt;&gt;"",_xlpm.MacVal,_xlpm.WinVal&lt;&gt;"",_xlpm.WinVal,_xlpm.CSVVal&lt;&gt;"",_xlpm.CSVVal)),""))</f>
        <v/>
      </c>
      <c r="O3" s="43" t="str" cm="1">
        <f t="array" ref="O3">IF($AB3=0,"",INDEX(My_Audit!P$2:P$456,$AB3))&amp;""</f>
        <v/>
      </c>
      <c r="P3" s="42"/>
      <c r="Q3" s="43" t="str">
        <f>IF(LEFT(N3,4)="Pass","Nist SP 800-88",My_Audit!R3)&amp;""</f>
        <v/>
      </c>
      <c r="R3" s="42"/>
      <c r="S3" s="42"/>
      <c r="T3" s="43" t="str" cm="1">
        <f t="array" ref="T3">IF($AC3=0,"",INDEX(Models!J$2:J$605,$AC3))</f>
        <v/>
      </c>
      <c r="U3" s="42"/>
      <c r="V3" s="42"/>
      <c r="W3" s="44" t="str">
        <f>IF(($Z3+$AA3+$AD3)=0,"",_xlfn.TEXTJOIN(", ",TRUE,IF($AA3=0,"",INDEX(My_Audit!L$2:L$456,$AA3)),IF($Z3=0,"",INDEX(Output_Mac!AA$2:AA$500,$Z3)),IF($AD3=0,"",INDEX(Output_Win!AA$2:AA$243,$AD3))))</f>
        <v/>
      </c>
      <c r="Y3">
        <f>IFERROR(MATCH($A3,CSV!$A$2:$A$510,0),0)</f>
        <v>0</v>
      </c>
      <c r="Z3">
        <f>IFERROR(MATCH($A3,Output_Mac!$A$2:$A$500,0),0)</f>
        <v>0</v>
      </c>
      <c r="AA3">
        <f>IFERROR(MATCH($A3,My_Audit!$A$2:$A$456,0),0)</f>
        <v>2</v>
      </c>
      <c r="AB3">
        <f>IFERROR(MATCH($C3,My_Audit!$B$2:$B$456,0),0)</f>
        <v>0</v>
      </c>
      <c r="AC3">
        <f>IFERROR(MATCH($E3,Models!$I$2:$I$605,0),0)</f>
        <v>0</v>
      </c>
      <c r="AD3">
        <f>IFERROR(MATCH($A3,Output_Win!$A$2:$A$243,0),0)</f>
        <v>0</v>
      </c>
    </row>
    <row r="4" spans="1:30">
      <c r="A4" s="42" t="str">
        <f>_xlfn.TEXTJOIN("",TRUE,Input!$A$4,TEXT(ROW(My_Audit!A3)+Input!$A$8-1,"00"))</f>
        <v>GG03</v>
      </c>
      <c r="B4" s="42" t="str">
        <f>_xlfn.TEXTJOIN("-",TRUE,"ITD",Input!$A$2,A4)</f>
        <v>ITD-SHR11697-GG03</v>
      </c>
      <c r="C4" s="43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/>
      </c>
      <c r="D4" s="43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/>
      </c>
      <c r="E4" s="43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/>
      </c>
      <c r="F4" s="43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/>
      </c>
      <c r="G4" s="43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/>
      </c>
      <c r="H4" s="43" t="str" cm="1">
        <f t="array" ref="H4">IF($Z4&gt;0,INDEX(Output_Mac!H$2:H$500,$Z4),IF($AD4&gt;0,INDEX(Output_Win!H$2:H$243,$AD4),IF($AA4&gt;0,_xlfn.LET(_xlpm.MyAuditVal,INDEX(My_Audit!G$2:G$456,$AA4),IF(_xlpm.MyAuditVal=0,"",_xlpm.MyAuditVal)),"")))</f>
        <v/>
      </c>
      <c r="I4" s="43" t="str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/>
      </c>
      <c r="J4" s="43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/>
      </c>
      <c r="K4" s="43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/>
      </c>
      <c r="L4" s="43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/>
      </c>
      <c r="M4" s="43" t="str" cm="1">
        <f t="array" ref="M4">IF(($Y4+$Z4+$AA4+$AD4)=0,"",ExpandDiagCodes(_xlfn.TEXTJOIN(", ",TRUE,IF($AA4=0,"",INDEX(My_Audit!N$2:N$456,$AA4)),IF($Z4=0,"",INDEX(Output_Mac!S$2:S$500,$Z4)),IF($AD4=0,"",INDEX(Output_Win!S$2:S$243,$AD4)),IF($Y4=0,"",INDEX(CSV!AE$2:AE$510,$Y4)))))</f>
        <v/>
      </c>
      <c r="N4" s="43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O$2:O$456,$AA4)),_xlfn.IFS(_xlpm.MyAuditVal&lt;&gt;"",_xlpm.MyAuditVal,_xlpm.MacVal&lt;&gt;"",_xlpm.MacVal,_xlpm.WinVal&lt;&gt;"",_xlpm.WinVal,_xlpm.CSVVal&lt;&gt;"",_xlpm.CSVVal)),""))</f>
        <v/>
      </c>
      <c r="O4" s="43" t="str" cm="1">
        <f t="array" ref="O4">IF($AB4=0,"",INDEX(My_Audit!P$2:P$456,$AB4))&amp;""</f>
        <v/>
      </c>
      <c r="P4" s="42"/>
      <c r="Q4" s="43" t="str">
        <f>IF(LEFT(N4,4)="Pass","Nist SP 800-88",My_Audit!R4)&amp;""</f>
        <v/>
      </c>
      <c r="R4" s="42"/>
      <c r="S4" s="42"/>
      <c r="T4" s="43" t="str" cm="1">
        <f t="array" ref="T4">IF($AC4=0,"",INDEX(Models!J$2:J$605,$AC4))</f>
        <v/>
      </c>
      <c r="U4" s="42"/>
      <c r="V4" s="42"/>
      <c r="W4" s="44" t="str">
        <f>IF(($Z4+$AA4+$AD4)=0,"",_xlfn.TEXTJOIN(", ",TRUE,IF($AA4=0,"",INDEX(My_Audit!L$2:L$456,$AA4)),IF($Z4=0,"",INDEX(Output_Mac!AA$2:AA$500,$Z4)),IF($AD4=0,"",INDEX(Output_Win!AA$2:AA$243,$AD4))))</f>
        <v/>
      </c>
      <c r="Y4">
        <f>IFERROR(MATCH($A4,CSV!$A$2:$A$510,0),0)</f>
        <v>0</v>
      </c>
      <c r="Z4">
        <f>IFERROR(MATCH($A4,Output_Mac!$A$2:$A$500,0),0)</f>
        <v>0</v>
      </c>
      <c r="AA4">
        <f>IFERROR(MATCH($A4,My_Audit!$A$2:$A$456,0),0)</f>
        <v>3</v>
      </c>
      <c r="AB4">
        <f>IFERROR(MATCH($C4,My_Audit!$B$2:$B$456,0),0)</f>
        <v>0</v>
      </c>
      <c r="AC4">
        <f>IFERROR(MATCH($E4,Models!$I$2:$I$605,0),0)</f>
        <v>0</v>
      </c>
      <c r="AD4">
        <f>IFERROR(MATCH($A4,Output_Win!$A$2:$A$243,0),0)</f>
        <v>0</v>
      </c>
    </row>
    <row r="5" spans="1:30">
      <c r="A5" s="42" t="str">
        <f>_xlfn.TEXTJOIN("",TRUE,Input!$A$4,TEXT(ROW(My_Audit!A4)+Input!$A$8-1,"00"))</f>
        <v>GG04</v>
      </c>
      <c r="B5" s="42" t="str">
        <f>_xlfn.TEXTJOIN("-",TRUE,"ITD",Input!$A$2,A5)</f>
        <v>ITD-SHR11697-GG04</v>
      </c>
      <c r="C5" s="43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/>
      </c>
      <c r="D5" s="43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/>
      </c>
      <c r="E5" s="43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/>
      </c>
      <c r="F5" s="43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/>
      </c>
      <c r="G5" s="43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/>
      </c>
      <c r="H5" s="43" t="str" cm="1">
        <f t="array" ref="H5">IF($Z5&gt;0,INDEX(Output_Mac!H$2:H$500,$Z5),IF($AD5&gt;0,INDEX(Output_Win!H$2:H$243,$AD5),IF($AA5&gt;0,_xlfn.LET(_xlpm.MyAuditVal,INDEX(My_Audit!G$2:G$456,$AA5),IF(_xlpm.MyAuditVal=0,"",_xlpm.MyAuditVal)),"")))</f>
        <v/>
      </c>
      <c r="I5" s="43" t="str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/>
      </c>
      <c r="J5" s="43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/>
      </c>
      <c r="K5" s="43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/>
      </c>
      <c r="L5" s="43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/>
      </c>
      <c r="M5" s="43" t="str" cm="1">
        <f t="array" ref="M5">IF(($Y5+$Z5+$AA5+$AD5)=0,"",ExpandDiagCodes(_xlfn.TEXTJOIN(", ",TRUE,IF($AA5=0,"",INDEX(My_Audit!N$2:N$456,$AA5)),IF($Z5=0,"",INDEX(Output_Mac!S$2:S$500,$Z5)),IF($AD5=0,"",INDEX(Output_Win!S$2:S$243,$AD5)),IF($Y5=0,"",INDEX(CSV!AE$2:AE$510,$Y5)))))</f>
        <v/>
      </c>
      <c r="N5" s="43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O$2:O$456,$AA5)),_xlfn.IFS(_xlpm.MyAuditVal&lt;&gt;"",_xlpm.MyAuditVal,_xlpm.MacVal&lt;&gt;"",_xlpm.MacVal,_xlpm.WinVal&lt;&gt;"",_xlpm.WinVal,_xlpm.CSVVal&lt;&gt;"",_xlpm.CSVVal)),""))</f>
        <v/>
      </c>
      <c r="O5" s="43" t="str" cm="1">
        <f t="array" ref="O5">IF($AB5=0,"",INDEX(My_Audit!P$2:P$456,$AB5))&amp;""</f>
        <v/>
      </c>
      <c r="P5" s="42"/>
      <c r="Q5" s="43" t="str">
        <f>IF(LEFT(N5,4)="Pass","Nist SP 800-88",My_Audit!R5)&amp;""</f>
        <v/>
      </c>
      <c r="R5" s="42"/>
      <c r="S5" s="42"/>
      <c r="T5" s="43" t="str" cm="1">
        <f t="array" ref="T5">IF($AC5=0,"",INDEX(Models!J$2:J$605,$AC5))</f>
        <v/>
      </c>
      <c r="U5" s="42"/>
      <c r="V5" s="42"/>
      <c r="W5" s="44" t="str">
        <f>IF(($Z5+$AA5+$AD5)=0,"",_xlfn.TEXTJOIN(", ",TRUE,IF($AA5=0,"",INDEX(My_Audit!L$2:L$456,$AA5)),IF($Z5=0,"",INDEX(Output_Mac!AA$2:AA$500,$Z5)),IF($AD5=0,"",INDEX(Output_Win!AA$2:AA$243,$AD5))))</f>
        <v/>
      </c>
      <c r="Y5">
        <f>IFERROR(MATCH($A5,CSV!$A$2:$A$510,0),0)</f>
        <v>0</v>
      </c>
      <c r="Z5">
        <f>IFERROR(MATCH($A5,Output_Mac!$A$2:$A$500,0),0)</f>
        <v>0</v>
      </c>
      <c r="AA5">
        <f>IFERROR(MATCH($A5,My_Audit!$A$2:$A$456,0),0)</f>
        <v>4</v>
      </c>
      <c r="AB5">
        <f>IFERROR(MATCH($C5,My_Audit!$B$2:$B$456,0),0)</f>
        <v>0</v>
      </c>
      <c r="AC5">
        <f>IFERROR(MATCH($E5,Models!$I$2:$I$605,0),0)</f>
        <v>0</v>
      </c>
      <c r="AD5">
        <f>IFERROR(MATCH($A5,Output_Win!$A$2:$A$243,0),0)</f>
        <v>0</v>
      </c>
    </row>
    <row r="6" spans="1:30">
      <c r="A6" s="42" t="str">
        <f>_xlfn.TEXTJOIN("",TRUE,Input!$A$4,TEXT(ROW(My_Audit!A5)+Input!$A$8-1,"00"))</f>
        <v>GG05</v>
      </c>
      <c r="B6" s="42" t="str">
        <f>_xlfn.TEXTJOIN("-",TRUE,"ITD",Input!$A$2,A6)</f>
        <v>ITD-SHR11697-GG05</v>
      </c>
      <c r="C6" s="43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/>
      </c>
      <c r="D6" s="43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/>
      </c>
      <c r="E6" s="43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/>
      </c>
      <c r="F6" s="43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/>
      </c>
      <c r="G6" s="43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/>
      </c>
      <c r="H6" s="43" t="str" cm="1">
        <f t="array" ref="H6">IF($Z6&gt;0,INDEX(Output_Mac!H$2:H$500,$Z6),IF($AD6&gt;0,INDEX(Output_Win!H$2:H$243,$AD6),IF($AA6&gt;0,_xlfn.LET(_xlpm.MyAuditVal,INDEX(My_Audit!G$2:G$456,$AA6),IF(_xlpm.MyAuditVal=0,"",_xlpm.MyAuditVal)),"")))</f>
        <v/>
      </c>
      <c r="I6" s="43" t="str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/>
      </c>
      <c r="J6" s="43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/>
      </c>
      <c r="K6" s="43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/>
      </c>
      <c r="L6" s="43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/>
      </c>
      <c r="M6" s="43" t="str" cm="1">
        <f t="array" ref="M6">IF(($Y6+$Z6+$AA6+$AD6)=0,"",ExpandDiagCodes(_xlfn.TEXTJOIN(", ",TRUE,IF($AA6=0,"",INDEX(My_Audit!N$2:N$456,$AA6)),IF($Z6=0,"",INDEX(Output_Mac!S$2:S$500,$Z6)),IF($AD6=0,"",INDEX(Output_Win!S$2:S$243,$AD6)),IF($Y6=0,"",INDEX(CSV!AE$2:AE$510,$Y6)))))</f>
        <v/>
      </c>
      <c r="N6" s="43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O$2:O$456,$AA6)),_xlfn.IFS(_xlpm.MyAuditVal&lt;&gt;"",_xlpm.MyAuditVal,_xlpm.MacVal&lt;&gt;"",_xlpm.MacVal,_xlpm.WinVal&lt;&gt;"",_xlpm.WinVal,_xlpm.CSVVal&lt;&gt;"",_xlpm.CSVVal)),""))</f>
        <v/>
      </c>
      <c r="O6" s="43" t="str" cm="1">
        <f t="array" ref="O6">IF($AB6=0,"",INDEX(My_Audit!P$2:P$456,$AB6))&amp;""</f>
        <v/>
      </c>
      <c r="P6" s="42"/>
      <c r="Q6" s="43" t="str">
        <f>IF(LEFT(N6,4)="Pass","Nist SP 800-88",My_Audit!R6)&amp;""</f>
        <v/>
      </c>
      <c r="R6" s="42"/>
      <c r="S6" s="42"/>
      <c r="T6" s="43" t="str" cm="1">
        <f t="array" ref="T6">IF($AC6=0,"",INDEX(Models!J$2:J$605,$AC6))</f>
        <v/>
      </c>
      <c r="U6" s="42"/>
      <c r="V6" s="42"/>
      <c r="W6" s="44" t="str">
        <f>IF(($Z6+$AA6+$AD6)=0,"",_xlfn.TEXTJOIN(", ",TRUE,IF($AA6=0,"",INDEX(My_Audit!L$2:L$456,$AA6)),IF($Z6=0,"",INDEX(Output_Mac!AA$2:AA$500,$Z6)),IF($AD6=0,"",INDEX(Output_Win!AA$2:AA$243,$AD6))))</f>
        <v/>
      </c>
      <c r="Y6">
        <f>IFERROR(MATCH($A6,CSV!$A$2:$A$510,0),0)</f>
        <v>0</v>
      </c>
      <c r="Z6">
        <f>IFERROR(MATCH($A6,Output_Mac!$A$2:$A$500,0),0)</f>
        <v>0</v>
      </c>
      <c r="AA6">
        <f>IFERROR(MATCH($A6,My_Audit!$A$2:$A$456,0),0)</f>
        <v>5</v>
      </c>
      <c r="AB6">
        <f>IFERROR(MATCH($C6,My_Audit!$B$2:$B$456,0),0)</f>
        <v>0</v>
      </c>
      <c r="AC6">
        <f>IFERROR(MATCH($E6,Models!$I$2:$I$605,0),0)</f>
        <v>0</v>
      </c>
      <c r="AD6">
        <f>IFERROR(MATCH($A6,Output_Win!$A$2:$A$243,0),0)</f>
        <v>0</v>
      </c>
    </row>
    <row r="7" spans="1:30">
      <c r="A7" s="42" t="str">
        <f>_xlfn.TEXTJOIN("",TRUE,Input!$A$4,TEXT(ROW(My_Audit!A6)+Input!$A$8-1,"00"))</f>
        <v>GG06</v>
      </c>
      <c r="B7" s="42" t="str">
        <f>_xlfn.TEXTJOIN("-",TRUE,"ITD",Input!$A$2,A7)</f>
        <v>ITD-SHR11697-GG06</v>
      </c>
      <c r="C7" s="43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/>
      </c>
      <c r="D7" s="43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/>
      </c>
      <c r="E7" s="43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/>
      </c>
      <c r="F7" s="43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/>
      </c>
      <c r="G7" s="43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/>
      </c>
      <c r="H7" s="43" t="str" cm="1">
        <f t="array" ref="H7">IF($Z7&gt;0,INDEX(Output_Mac!H$2:H$500,$Z7),IF($AD7&gt;0,INDEX(Output_Win!H$2:H$243,$AD7),IF($AA7&gt;0,_xlfn.LET(_xlpm.MyAuditVal,INDEX(My_Audit!G$2:G$456,$AA7),IF(_xlpm.MyAuditVal=0,"",_xlpm.MyAuditVal)),"")))</f>
        <v/>
      </c>
      <c r="I7" s="43" t="str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/>
      </c>
      <c r="J7" s="43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/>
      </c>
      <c r="K7" s="43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/>
      </c>
      <c r="L7" s="43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/>
      </c>
      <c r="M7" s="43" t="str" cm="1">
        <f t="array" ref="M7">IF(($Y7+$Z7+$AA7+$AD7)=0,"",ExpandDiagCodes(_xlfn.TEXTJOIN(", ",TRUE,IF($AA7=0,"",INDEX(My_Audit!N$2:N$456,$AA7)),IF($Z7=0,"",INDEX(Output_Mac!S$2:S$500,$Z7)),IF($AD7=0,"",INDEX(Output_Win!S$2:S$243,$AD7)),IF($Y7=0,"",INDEX(CSV!AE$2:AE$510,$Y7)))))</f>
        <v/>
      </c>
      <c r="N7" s="43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O$2:O$456,$AA7)),_xlfn.IFS(_xlpm.MyAuditVal&lt;&gt;"",_xlpm.MyAuditVal,_xlpm.MacVal&lt;&gt;"",_xlpm.MacVal,_xlpm.WinVal&lt;&gt;"",_xlpm.WinVal,_xlpm.CSVVal&lt;&gt;"",_xlpm.CSVVal)),""))</f>
        <v/>
      </c>
      <c r="O7" s="43" t="str" cm="1">
        <f t="array" ref="O7">IF($AB7=0,"",INDEX(My_Audit!P$2:P$456,$AB7))&amp;""</f>
        <v/>
      </c>
      <c r="P7" s="42"/>
      <c r="Q7" s="43" t="str">
        <f>IF(LEFT(N7,4)="Pass","Nist SP 800-88",My_Audit!R7)&amp;""</f>
        <v/>
      </c>
      <c r="R7" s="42"/>
      <c r="S7" s="42"/>
      <c r="T7" s="43" t="str" cm="1">
        <f t="array" ref="T7">IF($AC7=0,"",INDEX(Models!J$2:J$605,$AC7))</f>
        <v/>
      </c>
      <c r="U7" s="42"/>
      <c r="V7" s="42"/>
      <c r="W7" s="44" t="str">
        <f>IF(($Z7+$AA7+$AD7)=0,"",_xlfn.TEXTJOIN(", ",TRUE,IF($AA7=0,"",INDEX(My_Audit!L$2:L$456,$AA7)),IF($Z7=0,"",INDEX(Output_Mac!AA$2:AA$500,$Z7)),IF($AD7=0,"",INDEX(Output_Win!AA$2:AA$243,$AD7))))</f>
        <v/>
      </c>
      <c r="Y7">
        <f>IFERROR(MATCH($A7,CSV!$A$2:$A$510,0),0)</f>
        <v>0</v>
      </c>
      <c r="Z7">
        <f>IFERROR(MATCH($A7,Output_Mac!$A$2:$A$500,0),0)</f>
        <v>0</v>
      </c>
      <c r="AA7">
        <f>IFERROR(MATCH($A7,My_Audit!$A$2:$A$456,0),0)</f>
        <v>6</v>
      </c>
      <c r="AB7">
        <f>IFERROR(MATCH($C7,My_Audit!$B$2:$B$456,0),0)</f>
        <v>0</v>
      </c>
      <c r="AC7">
        <f>IFERROR(MATCH($E7,Models!$I$2:$I$605,0),0)</f>
        <v>0</v>
      </c>
      <c r="AD7">
        <f>IFERROR(MATCH($A7,Output_Win!$A$2:$A$243,0),0)</f>
        <v>0</v>
      </c>
    </row>
    <row r="8" spans="1:30">
      <c r="A8" s="42" t="str">
        <f>_xlfn.TEXTJOIN("",TRUE,Input!$A$4,TEXT(ROW(My_Audit!A7)+Input!$A$8-1,"00"))</f>
        <v>GG07</v>
      </c>
      <c r="B8" s="42" t="str">
        <f>_xlfn.TEXTJOIN("-",TRUE,"ITD",Input!$A$2,A8)</f>
        <v>ITD-SHR11697-GG07</v>
      </c>
      <c r="C8" s="43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/>
      </c>
      <c r="D8" s="43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/>
      </c>
      <c r="E8" s="43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/>
      </c>
      <c r="F8" s="43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/>
      </c>
      <c r="G8" s="43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/>
      </c>
      <c r="H8" s="43" t="str" cm="1">
        <f t="array" ref="H8">IF($Z8&gt;0,INDEX(Output_Mac!H$2:H$500,$Z8),IF($AD8&gt;0,INDEX(Output_Win!H$2:H$243,$AD8),IF($AA8&gt;0,_xlfn.LET(_xlpm.MyAuditVal,INDEX(My_Audit!G$2:G$456,$AA8),IF(_xlpm.MyAuditVal=0,"",_xlpm.MyAuditVal)),"")))</f>
        <v/>
      </c>
      <c r="I8" s="43" t="str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/>
      </c>
      <c r="J8" s="43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/>
      </c>
      <c r="K8" s="43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/>
      </c>
      <c r="L8" s="43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/>
      </c>
      <c r="M8" s="43" t="str" cm="1">
        <f t="array" ref="M8">IF(($Y8+$Z8+$AA8+$AD8)=0,"",ExpandDiagCodes(_xlfn.TEXTJOIN(", ",TRUE,IF($AA8=0,"",INDEX(My_Audit!N$2:N$456,$AA8)),IF($Z8=0,"",INDEX(Output_Mac!S$2:S$500,$Z8)),IF($AD8=0,"",INDEX(Output_Win!S$2:S$243,$AD8)),IF($Y8=0,"",INDEX(CSV!AE$2:AE$510,$Y8)))))</f>
        <v/>
      </c>
      <c r="N8" s="43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O$2:O$456,$AA8)),_xlfn.IFS(_xlpm.MyAuditVal&lt;&gt;"",_xlpm.MyAuditVal,_xlpm.MacVal&lt;&gt;"",_xlpm.MacVal,_xlpm.WinVal&lt;&gt;"",_xlpm.WinVal,_xlpm.CSVVal&lt;&gt;"",_xlpm.CSVVal)),""))</f>
        <v/>
      </c>
      <c r="O8" s="43" t="str" cm="1">
        <f t="array" ref="O8">IF($AB8=0,"",INDEX(My_Audit!P$2:P$456,$AB8))&amp;""</f>
        <v/>
      </c>
      <c r="P8" s="42"/>
      <c r="Q8" s="43" t="str">
        <f>IF(LEFT(N8,4)="Pass","Nist SP 800-88",My_Audit!R8)&amp;""</f>
        <v/>
      </c>
      <c r="R8" s="42"/>
      <c r="S8" s="42"/>
      <c r="T8" s="43" t="str" cm="1">
        <f t="array" ref="T8">IF($AC8=0,"",INDEX(Models!J$2:J$605,$AC8))</f>
        <v/>
      </c>
      <c r="U8" s="42"/>
      <c r="V8" s="42"/>
      <c r="W8" s="44" t="str">
        <f>IF(($Z8+$AA8+$AD8)=0,"",_xlfn.TEXTJOIN(", ",TRUE,IF($AA8=0,"",INDEX(My_Audit!L$2:L$456,$AA8)),IF($Z8=0,"",INDEX(Output_Mac!AA$2:AA$500,$Z8)),IF($AD8=0,"",INDEX(Output_Win!AA$2:AA$243,$AD8))))</f>
        <v/>
      </c>
      <c r="Y8">
        <f>IFERROR(MATCH($A8,CSV!$A$2:$A$510,0),0)</f>
        <v>0</v>
      </c>
      <c r="Z8">
        <f>IFERROR(MATCH($A8,Output_Mac!$A$2:$A$500,0),0)</f>
        <v>0</v>
      </c>
      <c r="AA8">
        <f>IFERROR(MATCH($A8,My_Audit!$A$2:$A$456,0),0)</f>
        <v>7</v>
      </c>
      <c r="AB8">
        <f>IFERROR(MATCH($C8,My_Audit!$B$2:$B$456,0),0)</f>
        <v>0</v>
      </c>
      <c r="AC8">
        <f>IFERROR(MATCH($E8,Models!$I$2:$I$605,0),0)</f>
        <v>0</v>
      </c>
      <c r="AD8">
        <f>IFERROR(MATCH($A8,Output_Win!$A$2:$A$243,0),0)</f>
        <v>0</v>
      </c>
    </row>
    <row r="9" spans="1:30">
      <c r="A9" s="42" t="str">
        <f>_xlfn.TEXTJOIN("",TRUE,Input!$A$4,TEXT(ROW(My_Audit!A8)+Input!$A$8-1,"00"))</f>
        <v>GG08</v>
      </c>
      <c r="B9" s="42" t="str">
        <f>_xlfn.TEXTJOIN("-",TRUE,"ITD",Input!$A$2,A9)</f>
        <v>ITD-SHR11697-GG08</v>
      </c>
      <c r="C9" s="43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/>
      </c>
      <c r="D9" s="43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/>
      </c>
      <c r="E9" s="43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/>
      </c>
      <c r="F9" s="43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/>
      </c>
      <c r="G9" s="43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/>
      </c>
      <c r="H9" s="43" t="str" cm="1">
        <f t="array" ref="H9">IF($Z9&gt;0,INDEX(Output_Mac!H$2:H$500,$Z9),IF($AD9&gt;0,INDEX(Output_Win!H$2:H$243,$AD9),IF($AA9&gt;0,_xlfn.LET(_xlpm.MyAuditVal,INDEX(My_Audit!G$2:G$456,$AA9),IF(_xlpm.MyAuditVal=0,"",_xlpm.MyAuditVal)),"")))</f>
        <v/>
      </c>
      <c r="I9" s="43" t="str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/>
      </c>
      <c r="J9" s="43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/>
      </c>
      <c r="K9" s="43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/>
      </c>
      <c r="L9" s="43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/>
      </c>
      <c r="M9" s="43" t="str" cm="1">
        <f t="array" ref="M9">IF(($Y9+$Z9+$AA9+$AD9)=0,"",ExpandDiagCodes(_xlfn.TEXTJOIN(", ",TRUE,IF($AA9=0,"",INDEX(My_Audit!N$2:N$456,$AA9)),IF($Z9=0,"",INDEX(Output_Mac!S$2:S$500,$Z9)),IF($AD9=0,"",INDEX(Output_Win!S$2:S$243,$AD9)),IF($Y9=0,"",INDEX(CSV!AE$2:AE$510,$Y9)))))</f>
        <v/>
      </c>
      <c r="N9" s="43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O$2:O$456,$AA9)),_xlfn.IFS(_xlpm.MyAuditVal&lt;&gt;"",_xlpm.MyAuditVal,_xlpm.MacVal&lt;&gt;"",_xlpm.MacVal,_xlpm.WinVal&lt;&gt;"",_xlpm.WinVal,_xlpm.CSVVal&lt;&gt;"",_xlpm.CSVVal)),""))</f>
        <v/>
      </c>
      <c r="O9" s="43" t="str" cm="1">
        <f t="array" ref="O9">IF($AB9=0,"",INDEX(My_Audit!P$2:P$456,$AB9))&amp;""</f>
        <v/>
      </c>
      <c r="P9" s="42"/>
      <c r="Q9" s="43" t="str">
        <f>IF(LEFT(N9,4)="Pass","Nist SP 800-88",My_Audit!R9)&amp;""</f>
        <v/>
      </c>
      <c r="R9" s="42"/>
      <c r="S9" s="42"/>
      <c r="T9" s="43" t="str" cm="1">
        <f t="array" ref="T9">IF($AC9=0,"",INDEX(Models!J$2:J$605,$AC9))</f>
        <v/>
      </c>
      <c r="U9" s="42"/>
      <c r="V9" s="42"/>
      <c r="W9" s="44" t="str">
        <f>IF(($Z9+$AA9+$AD9)=0,"",_xlfn.TEXTJOIN(", ",TRUE,IF($AA9=0,"",INDEX(My_Audit!L$2:L$456,$AA9)),IF($Z9=0,"",INDEX(Output_Mac!AA$2:AA$500,$Z9)),IF($AD9=0,"",INDEX(Output_Win!AA$2:AA$243,$AD9))))</f>
        <v/>
      </c>
      <c r="Y9">
        <f>IFERROR(MATCH($A9,CSV!$A$2:$A$510,0),0)</f>
        <v>0</v>
      </c>
      <c r="Z9">
        <f>IFERROR(MATCH($A9,Output_Mac!$A$2:$A$500,0),0)</f>
        <v>0</v>
      </c>
      <c r="AA9">
        <f>IFERROR(MATCH($A9,My_Audit!$A$2:$A$456,0),0)</f>
        <v>8</v>
      </c>
      <c r="AB9">
        <f>IFERROR(MATCH($C9,My_Audit!$B$2:$B$456,0),0)</f>
        <v>0</v>
      </c>
      <c r="AC9">
        <f>IFERROR(MATCH($E9,Models!$I$2:$I$605,0),0)</f>
        <v>0</v>
      </c>
      <c r="AD9">
        <f>IFERROR(MATCH($A9,Output_Win!$A$2:$A$243,0),0)</f>
        <v>0</v>
      </c>
    </row>
    <row r="10" spans="1:30">
      <c r="A10" s="42" t="str">
        <f>_xlfn.TEXTJOIN("",TRUE,Input!$A$4,TEXT(ROW(My_Audit!A9)+Input!$A$8-1,"00"))</f>
        <v>GG09</v>
      </c>
      <c r="B10" s="42" t="str">
        <f>_xlfn.TEXTJOIN("-",TRUE,"ITD",Input!$A$2,A10)</f>
        <v>ITD-SHR11697-GG09</v>
      </c>
      <c r="C10" s="43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/>
      </c>
      <c r="D10" s="43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/>
      </c>
      <c r="E10" s="43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/>
      </c>
      <c r="F10" s="43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/>
      </c>
      <c r="G10" s="43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/>
      </c>
      <c r="H10" s="43" t="str" cm="1">
        <f t="array" ref="H10">IF($Z10&gt;0,INDEX(Output_Mac!H$2:H$500,$Z10),IF($AD10&gt;0,INDEX(Output_Win!H$2:H$243,$AD10),IF($AA10&gt;0,_xlfn.LET(_xlpm.MyAuditVal,INDEX(My_Audit!G$2:G$456,$AA10),IF(_xlpm.MyAuditVal=0,"",_xlpm.MyAuditVal)),"")))</f>
        <v/>
      </c>
      <c r="I10" s="43" t="str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/>
      </c>
      <c r="J10" s="43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/>
      </c>
      <c r="K10" s="43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/>
      </c>
      <c r="L10" s="43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/>
      </c>
      <c r="M10" s="43" t="str" cm="1">
        <f t="array" ref="M10">IF(($Y10+$Z10+$AA10+$AD10)=0,"",ExpandDiagCodes(_xlfn.TEXTJOIN(", ",TRUE,IF($AA10=0,"",INDEX(My_Audit!N$2:N$456,$AA10)),IF($Z10=0,"",INDEX(Output_Mac!S$2:S$500,$Z10)),IF($AD10=0,"",INDEX(Output_Win!S$2:S$243,$AD10)),IF($Y10=0,"",INDEX(CSV!AE$2:AE$510,$Y10)))))</f>
        <v/>
      </c>
      <c r="N10" s="43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O$2:O$456,$AA10)),_xlfn.IFS(_xlpm.MyAuditVal&lt;&gt;"",_xlpm.MyAuditVal,_xlpm.MacVal&lt;&gt;"",_xlpm.MacVal,_xlpm.WinVal&lt;&gt;"",_xlpm.WinVal,_xlpm.CSVVal&lt;&gt;"",_xlpm.CSVVal)),""))</f>
        <v/>
      </c>
      <c r="O10" s="43" t="str" cm="1">
        <f t="array" ref="O10">IF($AB10=0,"",INDEX(My_Audit!P$2:P$456,$AB10))&amp;""</f>
        <v/>
      </c>
      <c r="P10" s="42"/>
      <c r="Q10" s="43" t="str">
        <f>IF(LEFT(N10,4)="Pass","Nist SP 800-88",My_Audit!R10)&amp;""</f>
        <v/>
      </c>
      <c r="R10" s="42"/>
      <c r="S10" s="42"/>
      <c r="T10" s="43" t="str" cm="1">
        <f t="array" ref="T10">IF($AC10=0,"",INDEX(Models!J$2:J$605,$AC10))</f>
        <v/>
      </c>
      <c r="U10" s="42"/>
      <c r="V10" s="42"/>
      <c r="W10" s="44" t="str">
        <f>IF(($Z10+$AA10+$AD10)=0,"",_xlfn.TEXTJOIN(", ",TRUE,IF($AA10=0,"",INDEX(My_Audit!L$2:L$456,$AA10)),IF($Z10=0,"",INDEX(Output_Mac!AA$2:AA$500,$Z10)),IF($AD10=0,"",INDEX(Output_Win!AA$2:AA$243,$AD10))))</f>
        <v/>
      </c>
      <c r="Y10">
        <f>IFERROR(MATCH($A10,CSV!$A$2:$A$510,0),0)</f>
        <v>0</v>
      </c>
      <c r="Z10">
        <f>IFERROR(MATCH($A10,Output_Mac!$A$2:$A$500,0),0)</f>
        <v>0</v>
      </c>
      <c r="AA10">
        <f>IFERROR(MATCH($A10,My_Audit!$A$2:$A$456,0),0)</f>
        <v>9</v>
      </c>
      <c r="AB10">
        <f>IFERROR(MATCH($C10,My_Audit!$B$2:$B$456,0),0)</f>
        <v>0</v>
      </c>
      <c r="AC10">
        <f>IFERROR(MATCH($E10,Models!$I$2:$I$605,0),0)</f>
        <v>0</v>
      </c>
      <c r="AD10">
        <f>IFERROR(MATCH($A10,Output_Win!$A$2:$A$243,0),0)</f>
        <v>0</v>
      </c>
    </row>
    <row r="11" spans="1:30">
      <c r="A11" s="42" t="str">
        <f>_xlfn.TEXTJOIN("",TRUE,Input!$A$4,TEXT(ROW(My_Audit!A10)+Input!$A$8-1,"00"))</f>
        <v>GG10</v>
      </c>
      <c r="B11" s="42" t="str">
        <f>_xlfn.TEXTJOIN("-",TRUE,"ITD",Input!$A$2,A11)</f>
        <v>ITD-SHR11697-GG10</v>
      </c>
      <c r="C11" s="43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/>
      </c>
      <c r="D11" s="43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/>
      </c>
      <c r="E11" s="43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/>
      </c>
      <c r="F11" s="43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/>
      </c>
      <c r="G11" s="43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/>
      </c>
      <c r="H11" s="43" t="str" cm="1">
        <f t="array" ref="H11">IF($Z11&gt;0,INDEX(Output_Mac!H$2:H$500,$Z11),IF($AD11&gt;0,INDEX(Output_Win!H$2:H$243,$AD11),IF($AA11&gt;0,_xlfn.LET(_xlpm.MyAuditVal,INDEX(My_Audit!G$2:G$456,$AA11),IF(_xlpm.MyAuditVal=0,"",_xlpm.MyAuditVal)),"")))</f>
        <v/>
      </c>
      <c r="I11" s="43" t="str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/>
      </c>
      <c r="J11" s="43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/>
      </c>
      <c r="K11" s="43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/>
      </c>
      <c r="L11" s="43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/>
      </c>
      <c r="M11" s="43" t="str" cm="1">
        <f t="array" ref="M11">IF(($Y11+$Z11+$AA11+$AD11)=0,"",ExpandDiagCodes(_xlfn.TEXTJOIN(", ",TRUE,IF($AA11=0,"",INDEX(My_Audit!N$2:N$456,$AA11)),IF($Z11=0,"",INDEX(Output_Mac!S$2:S$500,$Z11)),IF($AD11=0,"",INDEX(Output_Win!S$2:S$243,$AD11)),IF($Y11=0,"",INDEX(CSV!AE$2:AE$510,$Y11)))))</f>
        <v/>
      </c>
      <c r="N11" s="43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O$2:O$456,$AA11)),_xlfn.IFS(_xlpm.MyAuditVal&lt;&gt;"",_xlpm.MyAuditVal,_xlpm.MacVal&lt;&gt;"",_xlpm.MacVal,_xlpm.WinVal&lt;&gt;"",_xlpm.WinVal,_xlpm.CSVVal&lt;&gt;"",_xlpm.CSVVal)),""))</f>
        <v/>
      </c>
      <c r="O11" s="43" t="str" cm="1">
        <f t="array" ref="O11">IF($AB11=0,"",INDEX(My_Audit!P$2:P$456,$AB11))&amp;""</f>
        <v/>
      </c>
      <c r="P11" s="42"/>
      <c r="Q11" s="43" t="str">
        <f>IF(LEFT(N11,4)="Pass","Nist SP 800-88",My_Audit!R11)&amp;""</f>
        <v/>
      </c>
      <c r="R11" s="42"/>
      <c r="S11" s="42"/>
      <c r="T11" s="43" t="str" cm="1">
        <f t="array" ref="T11">IF($AC11=0,"",INDEX(Models!J$2:J$605,$AC11))</f>
        <v/>
      </c>
      <c r="U11" s="42"/>
      <c r="V11" s="42"/>
      <c r="W11" s="44" t="str">
        <f>IF(($Z11+$AA11+$AD11)=0,"",_xlfn.TEXTJOIN(", ",TRUE,IF($AA11=0,"",INDEX(My_Audit!L$2:L$456,$AA11)),IF($Z11=0,"",INDEX(Output_Mac!AA$2:AA$500,$Z11)),IF($AD11=0,"",INDEX(Output_Win!AA$2:AA$243,$AD11))))</f>
        <v/>
      </c>
      <c r="Y11">
        <f>IFERROR(MATCH($A11,CSV!$A$2:$A$510,0),0)</f>
        <v>0</v>
      </c>
      <c r="Z11">
        <f>IFERROR(MATCH($A11,Output_Mac!$A$2:$A$500,0),0)</f>
        <v>0</v>
      </c>
      <c r="AA11">
        <f>IFERROR(MATCH($A11,My_Audit!$A$2:$A$456,0),0)</f>
        <v>10</v>
      </c>
      <c r="AB11">
        <f>IFERROR(MATCH($C11,My_Audit!$B$2:$B$456,0),0)</f>
        <v>0</v>
      </c>
      <c r="AC11">
        <f>IFERROR(MATCH($E11,Models!$I$2:$I$605,0),0)</f>
        <v>0</v>
      </c>
      <c r="AD11">
        <f>IFERROR(MATCH($A11,Output_Win!$A$2:$A$243,0),0)</f>
        <v>0</v>
      </c>
    </row>
    <row r="12" spans="1:30">
      <c r="A12" s="42" t="str">
        <f>_xlfn.TEXTJOIN("",TRUE,Input!$A$4,TEXT(ROW(My_Audit!A11)+Input!$A$8-1,"00"))</f>
        <v>GG11</v>
      </c>
      <c r="B12" s="42" t="str">
        <f>_xlfn.TEXTJOIN("-",TRUE,"ITD",Input!$A$2,A12)</f>
        <v>ITD-SHR11697-GG11</v>
      </c>
      <c r="C12" s="43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/>
      </c>
      <c r="D12" s="43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/>
      </c>
      <c r="E12" s="43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/>
      </c>
      <c r="F12" s="43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/>
      </c>
      <c r="G12" s="43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/>
      </c>
      <c r="H12" s="43" t="str" cm="1">
        <f t="array" ref="H12">IF($Z12&gt;0,INDEX(Output_Mac!H$2:H$500,$Z12),IF($AD12&gt;0,INDEX(Output_Win!H$2:H$243,$AD12),IF($AA12&gt;0,_xlfn.LET(_xlpm.MyAuditVal,INDEX(My_Audit!G$2:G$456,$AA12),IF(_xlpm.MyAuditVal=0,"",_xlpm.MyAuditVal)),"")))</f>
        <v/>
      </c>
      <c r="I12" s="43" t="str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/>
      </c>
      <c r="J12" s="43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/>
      </c>
      <c r="K12" s="43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/>
      </c>
      <c r="L12" s="43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/>
      </c>
      <c r="M12" s="43" t="str" cm="1">
        <f t="array" ref="M12">IF(($Y12+$Z12+$AA12+$AD12)=0,"",ExpandDiagCodes(_xlfn.TEXTJOIN(", ",TRUE,IF($AA12=0,"",INDEX(My_Audit!N$2:N$456,$AA12)),IF($Z12=0,"",INDEX(Output_Mac!S$2:S$500,$Z12)),IF($AD12=0,"",INDEX(Output_Win!S$2:S$243,$AD12)),IF($Y12=0,"",INDEX(CSV!AE$2:AE$510,$Y12)))))</f>
        <v/>
      </c>
      <c r="N12" s="43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O$2:O$456,$AA12)),_xlfn.IFS(_xlpm.MyAuditVal&lt;&gt;"",_xlpm.MyAuditVal,_xlpm.MacVal&lt;&gt;"",_xlpm.MacVal,_xlpm.WinVal&lt;&gt;"",_xlpm.WinVal,_xlpm.CSVVal&lt;&gt;"",_xlpm.CSVVal)),""))</f>
        <v/>
      </c>
      <c r="O12" s="43" t="str" cm="1">
        <f t="array" ref="O12">IF($AB12=0,"",INDEX(My_Audit!P$2:P$456,$AB12))&amp;""</f>
        <v/>
      </c>
      <c r="P12" s="42"/>
      <c r="Q12" s="43" t="str">
        <f>IF(LEFT(N12,4)="Pass","Nist SP 800-88",My_Audit!R12)&amp;""</f>
        <v/>
      </c>
      <c r="R12" s="42"/>
      <c r="S12" s="42"/>
      <c r="T12" s="43" t="str" cm="1">
        <f t="array" ref="T12">IF($AC12=0,"",INDEX(Models!J$2:J$605,$AC12))</f>
        <v/>
      </c>
      <c r="U12" s="42"/>
      <c r="V12" s="42"/>
      <c r="W12" s="44" t="str">
        <f>IF(($Z12+$AA12+$AD12)=0,"",_xlfn.TEXTJOIN(", ",TRUE,IF($AA12=0,"",INDEX(My_Audit!L$2:L$456,$AA12)),IF($Z12=0,"",INDEX(Output_Mac!AA$2:AA$500,$Z12)),IF($AD12=0,"",INDEX(Output_Win!AA$2:AA$243,$AD12))))</f>
        <v/>
      </c>
      <c r="Y12">
        <f>IFERROR(MATCH($A12,CSV!$A$2:$A$510,0),0)</f>
        <v>0</v>
      </c>
      <c r="Z12">
        <f>IFERROR(MATCH($A12,Output_Mac!$A$2:$A$500,0),0)</f>
        <v>0</v>
      </c>
      <c r="AA12">
        <f>IFERROR(MATCH($A12,My_Audit!$A$2:$A$456,0),0)</f>
        <v>11</v>
      </c>
      <c r="AB12">
        <f>IFERROR(MATCH($C12,My_Audit!$B$2:$B$456,0),0)</f>
        <v>0</v>
      </c>
      <c r="AC12">
        <f>IFERROR(MATCH($E12,Models!$I$2:$I$605,0),0)</f>
        <v>0</v>
      </c>
      <c r="AD12">
        <f>IFERROR(MATCH($A12,Output_Win!$A$2:$A$243,0),0)</f>
        <v>0</v>
      </c>
    </row>
    <row r="13" spans="1:30">
      <c r="A13" s="42" t="str">
        <f>_xlfn.TEXTJOIN("",TRUE,Input!$A$4,TEXT(ROW(My_Audit!A12)+Input!$A$8-1,"00"))</f>
        <v>GG12</v>
      </c>
      <c r="B13" s="42" t="str">
        <f>_xlfn.TEXTJOIN("-",TRUE,"ITD",Input!$A$2,A13)</f>
        <v>ITD-SHR11697-GG12</v>
      </c>
      <c r="C13" s="43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/>
      </c>
      <c r="D13" s="43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/>
      </c>
      <c r="E13" s="43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/>
      </c>
      <c r="F13" s="43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/>
      </c>
      <c r="G13" s="43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/>
      </c>
      <c r="H13" s="43" t="str" cm="1">
        <f t="array" ref="H13">IF($Z13&gt;0,INDEX(Output_Mac!H$2:H$500,$Z13),IF($AD13&gt;0,INDEX(Output_Win!H$2:H$243,$AD13),IF($AA13&gt;0,_xlfn.LET(_xlpm.MyAuditVal,INDEX(My_Audit!G$2:G$456,$AA13),IF(_xlpm.MyAuditVal=0,"",_xlpm.MyAuditVal)),"")))</f>
        <v/>
      </c>
      <c r="I13" s="43" t="str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/>
      </c>
      <c r="J13" s="43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/>
      </c>
      <c r="K13" s="43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/>
      </c>
      <c r="L13" s="43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/>
      </c>
      <c r="M13" s="43" t="str" cm="1">
        <f t="array" ref="M13">IF(($Y13+$Z13+$AA13+$AD13)=0,"",ExpandDiagCodes(_xlfn.TEXTJOIN(", ",TRUE,IF($AA13=0,"",INDEX(My_Audit!N$2:N$456,$AA13)),IF($Z13=0,"",INDEX(Output_Mac!S$2:S$500,$Z13)),IF($AD13=0,"",INDEX(Output_Win!S$2:S$243,$AD13)),IF($Y13=0,"",INDEX(CSV!AE$2:AE$510,$Y13)))))</f>
        <v/>
      </c>
      <c r="N13" s="43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O$2:O$456,$AA13)),_xlfn.IFS(_xlpm.MyAuditVal&lt;&gt;"",_xlpm.MyAuditVal,_xlpm.MacVal&lt;&gt;"",_xlpm.MacVal,_xlpm.WinVal&lt;&gt;"",_xlpm.WinVal,_xlpm.CSVVal&lt;&gt;"",_xlpm.CSVVal)),""))</f>
        <v/>
      </c>
      <c r="O13" s="43" t="str" cm="1">
        <f t="array" ref="O13">IF($AB13=0,"",INDEX(My_Audit!P$2:P$456,$AB13))&amp;""</f>
        <v/>
      </c>
      <c r="P13" s="42"/>
      <c r="Q13" s="43" t="str">
        <f>IF(LEFT(N13,4)="Pass","Nist SP 800-88",My_Audit!R13)&amp;""</f>
        <v/>
      </c>
      <c r="R13" s="42"/>
      <c r="S13" s="42"/>
      <c r="T13" s="43" t="str" cm="1">
        <f t="array" ref="T13">IF($AC13=0,"",INDEX(Models!J$2:J$605,$AC13))</f>
        <v/>
      </c>
      <c r="U13" s="42"/>
      <c r="V13" s="42"/>
      <c r="W13" s="44" t="str">
        <f>IF(($Z13+$AA13+$AD13)=0,"",_xlfn.TEXTJOIN(", ",TRUE,IF($AA13=0,"",INDEX(My_Audit!L$2:L$456,$AA13)),IF($Z13=0,"",INDEX(Output_Mac!AA$2:AA$500,$Z13)),IF($AD13=0,"",INDEX(Output_Win!AA$2:AA$243,$AD13))))</f>
        <v/>
      </c>
      <c r="Y13">
        <f>IFERROR(MATCH($A13,CSV!$A$2:$A$510,0),0)</f>
        <v>0</v>
      </c>
      <c r="Z13">
        <f>IFERROR(MATCH($A13,Output_Mac!$A$2:$A$500,0),0)</f>
        <v>0</v>
      </c>
      <c r="AA13">
        <f>IFERROR(MATCH($A13,My_Audit!$A$2:$A$456,0),0)</f>
        <v>12</v>
      </c>
      <c r="AB13">
        <f>IFERROR(MATCH($C13,My_Audit!$B$2:$B$456,0),0)</f>
        <v>0</v>
      </c>
      <c r="AC13">
        <f>IFERROR(MATCH($E13,Models!$I$2:$I$605,0),0)</f>
        <v>0</v>
      </c>
      <c r="AD13">
        <f>IFERROR(MATCH($A13,Output_Win!$A$2:$A$243,0),0)</f>
        <v>0</v>
      </c>
    </row>
    <row r="14" spans="1:30">
      <c r="A14" s="42" t="str">
        <f>_xlfn.TEXTJOIN("",TRUE,Input!$A$4,TEXT(ROW(My_Audit!A13)+Input!$A$8-1,"00"))</f>
        <v>GG13</v>
      </c>
      <c r="B14" s="42" t="str">
        <f>_xlfn.TEXTJOIN("-",TRUE,"ITD",Input!$A$2,A14)</f>
        <v>ITD-SHR11697-GG13</v>
      </c>
      <c r="C14" s="43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/>
      </c>
      <c r="D14" s="43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/>
      </c>
      <c r="E14" s="43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/>
      </c>
      <c r="F14" s="43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/>
      </c>
      <c r="G14" s="43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/>
      </c>
      <c r="H14" s="43" t="str" cm="1">
        <f t="array" ref="H14">IF($Z14&gt;0,INDEX(Output_Mac!H$2:H$500,$Z14),IF($AD14&gt;0,INDEX(Output_Win!H$2:H$243,$AD14),IF($AA14&gt;0,_xlfn.LET(_xlpm.MyAuditVal,INDEX(My_Audit!G$2:G$456,$AA14),IF(_xlpm.MyAuditVal=0,"",_xlpm.MyAuditVal)),"")))</f>
        <v/>
      </c>
      <c r="I14" s="43" t="str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/>
      </c>
      <c r="J14" s="43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/>
      </c>
      <c r="K14" s="43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/>
      </c>
      <c r="L14" s="43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/>
      </c>
      <c r="M14" s="43" t="str" cm="1">
        <f t="array" ref="M14">IF(($Y14+$Z14+$AA14+$AD14)=0,"",ExpandDiagCodes(_xlfn.TEXTJOIN(", ",TRUE,IF($AA14=0,"",INDEX(My_Audit!N$2:N$456,$AA14)),IF($Z14=0,"",INDEX(Output_Mac!S$2:S$500,$Z14)),IF($AD14=0,"",INDEX(Output_Win!S$2:S$243,$AD14)),IF($Y14=0,"",INDEX(CSV!AE$2:AE$510,$Y14)))))</f>
        <v/>
      </c>
      <c r="N14" s="43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O$2:O$456,$AA14)),_xlfn.IFS(_xlpm.MyAuditVal&lt;&gt;"",_xlpm.MyAuditVal,_xlpm.MacVal&lt;&gt;"",_xlpm.MacVal,_xlpm.WinVal&lt;&gt;"",_xlpm.WinVal,_xlpm.CSVVal&lt;&gt;"",_xlpm.CSVVal)),""))</f>
        <v/>
      </c>
      <c r="O14" s="43" t="str" cm="1">
        <f t="array" ref="O14">IF($AB14=0,"",INDEX(My_Audit!P$2:P$456,$AB14))&amp;""</f>
        <v/>
      </c>
      <c r="P14" s="42"/>
      <c r="Q14" s="43" t="str">
        <f>IF(LEFT(N14,4)="Pass","Nist SP 800-88",My_Audit!R14)&amp;""</f>
        <v/>
      </c>
      <c r="R14" s="42"/>
      <c r="S14" s="42"/>
      <c r="T14" s="43" t="str" cm="1">
        <f t="array" ref="T14">IF($AC14=0,"",INDEX(Models!J$2:J$605,$AC14))</f>
        <v/>
      </c>
      <c r="U14" s="42"/>
      <c r="V14" s="42"/>
      <c r="W14" s="44" t="str">
        <f>IF(($Z14+$AA14+$AD14)=0,"",_xlfn.TEXTJOIN(", ",TRUE,IF($AA14=0,"",INDEX(My_Audit!L$2:L$456,$AA14)),IF($Z14=0,"",INDEX(Output_Mac!AA$2:AA$500,$Z14)),IF($AD14=0,"",INDEX(Output_Win!AA$2:AA$243,$AD14))))</f>
        <v/>
      </c>
      <c r="Y14">
        <f>IFERROR(MATCH($A14,CSV!$A$2:$A$510,0),0)</f>
        <v>0</v>
      </c>
      <c r="Z14">
        <f>IFERROR(MATCH($A14,Output_Mac!$A$2:$A$500,0),0)</f>
        <v>0</v>
      </c>
      <c r="AA14">
        <f>IFERROR(MATCH($A14,My_Audit!$A$2:$A$456,0),0)</f>
        <v>13</v>
      </c>
      <c r="AB14">
        <f>IFERROR(MATCH($C14,My_Audit!$B$2:$B$456,0),0)</f>
        <v>0</v>
      </c>
      <c r="AC14">
        <f>IFERROR(MATCH($E14,Models!$I$2:$I$605,0),0)</f>
        <v>0</v>
      </c>
      <c r="AD14">
        <f>IFERROR(MATCH($A14,Output_Win!$A$2:$A$243,0),0)</f>
        <v>0</v>
      </c>
    </row>
    <row r="15" spans="1:30">
      <c r="A15" s="42" t="str">
        <f>_xlfn.TEXTJOIN("",TRUE,Input!$A$4,TEXT(ROW(My_Audit!A14)+Input!$A$8-1,"00"))</f>
        <v>GG14</v>
      </c>
      <c r="B15" s="42" t="str">
        <f>_xlfn.TEXTJOIN("-",TRUE,"ITD",Input!$A$2,A15)</f>
        <v>ITD-SHR11697-GG14</v>
      </c>
      <c r="C15" s="43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/>
      </c>
      <c r="D15" s="43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/>
      </c>
      <c r="E15" s="43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/>
      </c>
      <c r="F15" s="43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/>
      </c>
      <c r="G15" s="43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/>
      </c>
      <c r="H15" s="43" t="str" cm="1">
        <f t="array" ref="H15">IF($Z15&gt;0,INDEX(Output_Mac!H$2:H$500,$Z15),IF($AD15&gt;0,INDEX(Output_Win!H$2:H$243,$AD15),IF($AA15&gt;0,_xlfn.LET(_xlpm.MyAuditVal,INDEX(My_Audit!G$2:G$456,$AA15),IF(_xlpm.MyAuditVal=0,"",_xlpm.MyAuditVal)),"")))</f>
        <v/>
      </c>
      <c r="I15" s="43" t="str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/>
      </c>
      <c r="J15" s="43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/>
      </c>
      <c r="K15" s="43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/>
      </c>
      <c r="L15" s="43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/>
      </c>
      <c r="M15" s="43" t="str" cm="1">
        <f t="array" ref="M15">IF(($Y15+$Z15+$AA15+$AD15)=0,"",ExpandDiagCodes(_xlfn.TEXTJOIN(", ",TRUE,IF($AA15=0,"",INDEX(My_Audit!N$2:N$456,$AA15)),IF($Z15=0,"",INDEX(Output_Mac!S$2:S$500,$Z15)),IF($AD15=0,"",INDEX(Output_Win!S$2:S$243,$AD15)),IF($Y15=0,"",INDEX(CSV!AE$2:AE$510,$Y15)))))</f>
        <v/>
      </c>
      <c r="N15" s="43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O$2:O$456,$AA15)),_xlfn.IFS(_xlpm.MyAuditVal&lt;&gt;"",_xlpm.MyAuditVal,_xlpm.MacVal&lt;&gt;"",_xlpm.MacVal,_xlpm.WinVal&lt;&gt;"",_xlpm.WinVal,_xlpm.CSVVal&lt;&gt;"",_xlpm.CSVVal)),""))</f>
        <v/>
      </c>
      <c r="O15" s="43" t="str" cm="1">
        <f t="array" ref="O15">IF($AB15=0,"",INDEX(My_Audit!P$2:P$456,$AB15))&amp;""</f>
        <v/>
      </c>
      <c r="P15" s="42"/>
      <c r="Q15" s="43" t="str">
        <f>IF(LEFT(N15,4)="Pass","Nist SP 800-88",My_Audit!R15)&amp;""</f>
        <v/>
      </c>
      <c r="R15" s="42"/>
      <c r="S15" s="42"/>
      <c r="T15" s="43" t="str" cm="1">
        <f t="array" ref="T15">IF($AC15=0,"",INDEX(Models!J$2:J$605,$AC15))</f>
        <v/>
      </c>
      <c r="U15" s="42"/>
      <c r="V15" s="42"/>
      <c r="W15" s="44" t="str">
        <f>IF(($Z15+$AA15+$AD15)=0,"",_xlfn.TEXTJOIN(", ",TRUE,IF($AA15=0,"",INDEX(My_Audit!L$2:L$456,$AA15)),IF($Z15=0,"",INDEX(Output_Mac!AA$2:AA$500,$Z15)),IF($AD15=0,"",INDEX(Output_Win!AA$2:AA$243,$AD15))))</f>
        <v/>
      </c>
      <c r="Y15">
        <f>IFERROR(MATCH($A15,CSV!$A$2:$A$510,0),0)</f>
        <v>0</v>
      </c>
      <c r="Z15">
        <f>IFERROR(MATCH($A15,Output_Mac!$A$2:$A$500,0),0)</f>
        <v>0</v>
      </c>
      <c r="AA15">
        <f>IFERROR(MATCH($A15,My_Audit!$A$2:$A$456,0),0)</f>
        <v>14</v>
      </c>
      <c r="AB15">
        <f>IFERROR(MATCH($C15,My_Audit!$B$2:$B$456,0),0)</f>
        <v>0</v>
      </c>
      <c r="AC15">
        <f>IFERROR(MATCH($E15,Models!$I$2:$I$605,0),0)</f>
        <v>0</v>
      </c>
      <c r="AD15">
        <f>IFERROR(MATCH($A15,Output_Win!$A$2:$A$243,0),0)</f>
        <v>0</v>
      </c>
    </row>
    <row r="16" spans="1:30">
      <c r="A16" s="42" t="str">
        <f>_xlfn.TEXTJOIN("",TRUE,Input!$A$4,TEXT(ROW(My_Audit!A15)+Input!$A$8-1,"00"))</f>
        <v>GG15</v>
      </c>
      <c r="B16" s="42" t="str">
        <f>_xlfn.TEXTJOIN("-",TRUE,"ITD",Input!$A$2,A16)</f>
        <v>ITD-SHR11697-GG15</v>
      </c>
      <c r="C16" s="43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/>
      </c>
      <c r="D16" s="43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/>
      </c>
      <c r="E16" s="43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/>
      </c>
      <c r="F16" s="43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/>
      </c>
      <c r="G16" s="43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/>
      </c>
      <c r="H16" s="43" t="str" cm="1">
        <f t="array" ref="H16">IF($Z16&gt;0,INDEX(Output_Mac!H$2:H$500,$Z16),IF($AD16&gt;0,INDEX(Output_Win!H$2:H$243,$AD16),IF($AA16&gt;0,_xlfn.LET(_xlpm.MyAuditVal,INDEX(My_Audit!G$2:G$456,$AA16),IF(_xlpm.MyAuditVal=0,"",_xlpm.MyAuditVal)),"")))</f>
        <v/>
      </c>
      <c r="I16" s="43" t="str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/>
      </c>
      <c r="J16" s="43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/>
      </c>
      <c r="K16" s="43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/>
      </c>
      <c r="L16" s="43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/>
      </c>
      <c r="M16" s="43" t="str" cm="1">
        <f t="array" ref="M16">IF(($Y16+$Z16+$AA16+$AD16)=0,"",ExpandDiagCodes(_xlfn.TEXTJOIN(", ",TRUE,IF($AA16=0,"",INDEX(My_Audit!N$2:N$456,$AA16)),IF($Z16=0,"",INDEX(Output_Mac!S$2:S$500,$Z16)),IF($AD16=0,"",INDEX(Output_Win!S$2:S$243,$AD16)),IF($Y16=0,"",INDEX(CSV!AE$2:AE$510,$Y16)))))</f>
        <v/>
      </c>
      <c r="N16" s="43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O$2:O$456,$AA16)),_xlfn.IFS(_xlpm.MyAuditVal&lt;&gt;"",_xlpm.MyAuditVal,_xlpm.MacVal&lt;&gt;"",_xlpm.MacVal,_xlpm.WinVal&lt;&gt;"",_xlpm.WinVal,_xlpm.CSVVal&lt;&gt;"",_xlpm.CSVVal)),""))</f>
        <v/>
      </c>
      <c r="O16" s="43" t="str" cm="1">
        <f t="array" ref="O16">IF($AB16=0,"",INDEX(My_Audit!P$2:P$456,$AB16))&amp;""</f>
        <v/>
      </c>
      <c r="P16" s="42"/>
      <c r="Q16" s="43" t="str">
        <f>IF(LEFT(N16,4)="Pass","Nist SP 800-88",My_Audit!R16)&amp;""</f>
        <v/>
      </c>
      <c r="R16" s="42"/>
      <c r="S16" s="42"/>
      <c r="T16" s="43" t="str" cm="1">
        <f t="array" ref="T16">IF($AC16=0,"",INDEX(Models!J$2:J$605,$AC16))</f>
        <v/>
      </c>
      <c r="U16" s="42"/>
      <c r="V16" s="42"/>
      <c r="W16" s="44" t="str">
        <f>IF(($Z16+$AA16+$AD16)=0,"",_xlfn.TEXTJOIN(", ",TRUE,IF($AA16=0,"",INDEX(My_Audit!L$2:L$456,$AA16)),IF($Z16=0,"",INDEX(Output_Mac!AA$2:AA$500,$Z16)),IF($AD16=0,"",INDEX(Output_Win!AA$2:AA$243,$AD16))))</f>
        <v/>
      </c>
      <c r="Y16">
        <f>IFERROR(MATCH($A16,CSV!$A$2:$A$510,0),0)</f>
        <v>0</v>
      </c>
      <c r="Z16">
        <f>IFERROR(MATCH($A16,Output_Mac!$A$2:$A$500,0),0)</f>
        <v>0</v>
      </c>
      <c r="AA16">
        <f>IFERROR(MATCH($A16,My_Audit!$A$2:$A$456,0),0)</f>
        <v>15</v>
      </c>
      <c r="AB16">
        <f>IFERROR(MATCH($C16,My_Audit!$B$2:$B$456,0),0)</f>
        <v>0</v>
      </c>
      <c r="AC16">
        <f>IFERROR(MATCH($E16,Models!$I$2:$I$605,0),0)</f>
        <v>0</v>
      </c>
      <c r="AD16">
        <f>IFERROR(MATCH($A16,Output_Win!$A$2:$A$243,0),0)</f>
        <v>0</v>
      </c>
    </row>
    <row r="17" spans="1:30">
      <c r="A17" s="42" t="str">
        <f>_xlfn.TEXTJOIN("",TRUE,Input!$A$4,TEXT(ROW(My_Audit!A16)+Input!$A$8-1,"00"))</f>
        <v>GG16</v>
      </c>
      <c r="B17" s="42" t="str">
        <f>_xlfn.TEXTJOIN("-",TRUE,"ITD",Input!$A$2,A17)</f>
        <v>ITD-SHR11697-GG16</v>
      </c>
      <c r="C17" s="43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/>
      </c>
      <c r="D17" s="43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/>
      </c>
      <c r="E17" s="43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/>
      </c>
      <c r="F17" s="43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/>
      </c>
      <c r="G17" s="43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/>
      </c>
      <c r="H17" s="43" t="str" cm="1">
        <f t="array" ref="H17">IF($Z17&gt;0,INDEX(Output_Mac!H$2:H$500,$Z17),IF($AD17&gt;0,INDEX(Output_Win!H$2:H$243,$AD17),IF($AA17&gt;0,_xlfn.LET(_xlpm.MyAuditVal,INDEX(My_Audit!G$2:G$456,$AA17),IF(_xlpm.MyAuditVal=0,"",_xlpm.MyAuditVal)),"")))</f>
        <v/>
      </c>
      <c r="I17" s="43" t="str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/>
      </c>
      <c r="J17" s="43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/>
      </c>
      <c r="K17" s="43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/>
      </c>
      <c r="L17" s="43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/>
      </c>
      <c r="M17" s="43" t="str" cm="1">
        <f t="array" ref="M17">IF(($Y17+$Z17+$AA17+$AD17)=0,"",ExpandDiagCodes(_xlfn.TEXTJOIN(", ",TRUE,IF($AA17=0,"",INDEX(My_Audit!N$2:N$456,$AA17)),IF($Z17=0,"",INDEX(Output_Mac!S$2:S$500,$Z17)),IF($AD17=0,"",INDEX(Output_Win!S$2:S$243,$AD17)),IF($Y17=0,"",INDEX(CSV!AE$2:AE$510,$Y17)))))</f>
        <v/>
      </c>
      <c r="N17" s="43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O$2:O$456,$AA17)),_xlfn.IFS(_xlpm.MyAuditVal&lt;&gt;"",_xlpm.MyAuditVal,_xlpm.MacVal&lt;&gt;"",_xlpm.MacVal,_xlpm.WinVal&lt;&gt;"",_xlpm.WinVal,_xlpm.CSVVal&lt;&gt;"",_xlpm.CSVVal)),""))</f>
        <v/>
      </c>
      <c r="O17" s="43" t="str" cm="1">
        <f t="array" ref="O17">IF($AB17=0,"",INDEX(My_Audit!P$2:P$456,$AB17))&amp;""</f>
        <v/>
      </c>
      <c r="P17" s="42"/>
      <c r="Q17" s="43" t="str">
        <f>IF(LEFT(N17,4)="Pass","Nist SP 800-88",My_Audit!R17)&amp;""</f>
        <v/>
      </c>
      <c r="R17" s="42"/>
      <c r="S17" s="42"/>
      <c r="T17" s="43" t="str" cm="1">
        <f t="array" ref="T17">IF($AC17=0,"",INDEX(Models!J$2:J$605,$AC17))</f>
        <v/>
      </c>
      <c r="U17" s="42"/>
      <c r="V17" s="42"/>
      <c r="W17" s="44" t="str">
        <f>IF(($Z17+$AA17+$AD17)=0,"",_xlfn.TEXTJOIN(", ",TRUE,IF($AA17=0,"",INDEX(My_Audit!L$2:L$456,$AA17)),IF($Z17=0,"",INDEX(Output_Mac!AA$2:AA$500,$Z17)),IF($AD17=0,"",INDEX(Output_Win!AA$2:AA$243,$AD17))))</f>
        <v/>
      </c>
      <c r="Y17">
        <f>IFERROR(MATCH($A17,CSV!$A$2:$A$510,0),0)</f>
        <v>0</v>
      </c>
      <c r="Z17">
        <f>IFERROR(MATCH($A17,Output_Mac!$A$2:$A$500,0),0)</f>
        <v>0</v>
      </c>
      <c r="AA17">
        <f>IFERROR(MATCH($A17,My_Audit!$A$2:$A$456,0),0)</f>
        <v>16</v>
      </c>
      <c r="AB17">
        <f>IFERROR(MATCH($C17,My_Audit!$B$2:$B$456,0),0)</f>
        <v>0</v>
      </c>
      <c r="AC17">
        <f>IFERROR(MATCH($E17,Models!$I$2:$I$605,0),0)</f>
        <v>0</v>
      </c>
      <c r="AD17">
        <f>IFERROR(MATCH($A17,Output_Win!$A$2:$A$243,0),0)</f>
        <v>0</v>
      </c>
    </row>
    <row r="18" spans="1:30">
      <c r="A18" s="42" t="str">
        <f>_xlfn.TEXTJOIN("",TRUE,Input!$A$4,TEXT(ROW(My_Audit!A17)+Input!$A$8-1,"00"))</f>
        <v>GG17</v>
      </c>
      <c r="B18" s="42" t="str">
        <f>_xlfn.TEXTJOIN("-",TRUE,"ITD",Input!$A$2,A18)</f>
        <v>ITD-SHR11697-GG17</v>
      </c>
      <c r="C18" s="43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/>
      </c>
      <c r="D18" s="43" t="str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/>
      </c>
      <c r="E18" s="43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/>
      </c>
      <c r="F18" s="43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/>
      </c>
      <c r="G18" s="43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/>
      </c>
      <c r="H18" s="43" t="str" cm="1">
        <f t="array" ref="H18">IF($Z18&gt;0,INDEX(Output_Mac!H$2:H$500,$Z18),IF($AD18&gt;0,INDEX(Output_Win!H$2:H$243,$AD18),IF($AA18&gt;0,_xlfn.LET(_xlpm.MyAuditVal,INDEX(My_Audit!G$2:G$456,$AA18),IF(_xlpm.MyAuditVal=0,"",_xlpm.MyAuditVal)),"")))</f>
        <v/>
      </c>
      <c r="I18" s="43" t="str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/>
      </c>
      <c r="J18" s="43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/>
      </c>
      <c r="K18" s="43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/>
      </c>
      <c r="L18" s="43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/>
      </c>
      <c r="M18" s="43" t="str" cm="1">
        <f t="array" ref="M18">IF(($Y18+$Z18+$AA18+$AD18)=0,"",ExpandDiagCodes(_xlfn.TEXTJOIN(", ",TRUE,IF($AA18=0,"",INDEX(My_Audit!N$2:N$456,$AA18)),IF($Z18=0,"",INDEX(Output_Mac!S$2:S$500,$Z18)),IF($AD18=0,"",INDEX(Output_Win!S$2:S$243,$AD18)),IF($Y18=0,"",INDEX(CSV!AE$2:AE$510,$Y18)))))</f>
        <v/>
      </c>
      <c r="N18" s="43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O$2:O$456,$AA18)),_xlfn.IFS(_xlpm.MyAuditVal&lt;&gt;"",_xlpm.MyAuditVal,_xlpm.MacVal&lt;&gt;"",_xlpm.MacVal,_xlpm.WinVal&lt;&gt;"",_xlpm.WinVal,_xlpm.CSVVal&lt;&gt;"",_xlpm.CSVVal)),""))</f>
        <v/>
      </c>
      <c r="O18" s="43" t="str" cm="1">
        <f t="array" ref="O18">IF($AB18=0,"",INDEX(My_Audit!P$2:P$456,$AB18))&amp;""</f>
        <v/>
      </c>
      <c r="P18" s="42"/>
      <c r="Q18" s="43" t="str">
        <f>IF(LEFT(N18,4)="Pass","Nist SP 800-88",My_Audit!R18)&amp;""</f>
        <v/>
      </c>
      <c r="R18" s="42"/>
      <c r="S18" s="42"/>
      <c r="T18" s="43" t="str" cm="1">
        <f t="array" ref="T18">IF($AC18=0,"",INDEX(Models!J$2:J$605,$AC18))</f>
        <v/>
      </c>
      <c r="U18" s="42"/>
      <c r="V18" s="42"/>
      <c r="W18" s="44" t="str">
        <f>IF(($Z18+$AA18+$AD18)=0,"",_xlfn.TEXTJOIN(", ",TRUE,IF($AA18=0,"",INDEX(My_Audit!L$2:L$456,$AA18)),IF($Z18=0,"",INDEX(Output_Mac!AA$2:AA$500,$Z18)),IF($AD18=0,"",INDEX(Output_Win!AA$2:AA$243,$AD18))))</f>
        <v/>
      </c>
      <c r="Y18">
        <f>IFERROR(MATCH($A18,CSV!$A$2:$A$510,0),0)</f>
        <v>0</v>
      </c>
      <c r="Z18">
        <f>IFERROR(MATCH($A18,Output_Mac!$A$2:$A$500,0),0)</f>
        <v>0</v>
      </c>
      <c r="AA18">
        <f>IFERROR(MATCH($A18,My_Audit!$A$2:$A$456,0),0)</f>
        <v>17</v>
      </c>
      <c r="AB18">
        <f>IFERROR(MATCH($C18,My_Audit!$B$2:$B$456,0),0)</f>
        <v>0</v>
      </c>
      <c r="AC18">
        <f>IFERROR(MATCH($E18,Models!$I$2:$I$605,0),0)</f>
        <v>0</v>
      </c>
      <c r="AD18">
        <f>IFERROR(MATCH($A18,Output_Win!$A$2:$A$243,0),0)</f>
        <v>0</v>
      </c>
    </row>
    <row r="19" spans="1:30">
      <c r="A19" s="42" t="str">
        <f>_xlfn.TEXTJOIN("",TRUE,Input!$A$4,TEXT(ROW(My_Audit!A18)+Input!$A$8-1,"00"))</f>
        <v>GG18</v>
      </c>
      <c r="B19" s="42" t="str">
        <f>_xlfn.TEXTJOIN("-",TRUE,"ITD",Input!$A$2,A19)</f>
        <v>ITD-SHR11697-GG18</v>
      </c>
      <c r="C19" s="43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/>
      </c>
      <c r="D19" s="43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/>
      </c>
      <c r="E19" s="43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/>
      </c>
      <c r="F19" s="43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/>
      </c>
      <c r="G19" s="43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/>
      </c>
      <c r="H19" s="43" t="str" cm="1">
        <f t="array" ref="H19">IF($Z19&gt;0,INDEX(Output_Mac!H$2:H$500,$Z19),IF($AD19&gt;0,INDEX(Output_Win!H$2:H$243,$AD19),IF($AA19&gt;0,_xlfn.LET(_xlpm.MyAuditVal,INDEX(My_Audit!G$2:G$456,$AA19),IF(_xlpm.MyAuditVal=0,"",_xlpm.MyAuditVal)),"")))</f>
        <v/>
      </c>
      <c r="I19" s="43" t="str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/>
      </c>
      <c r="J19" s="43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/>
      </c>
      <c r="K19" s="43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/>
      </c>
      <c r="L19" s="43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/>
      </c>
      <c r="M19" s="43" t="str" cm="1">
        <f t="array" ref="M19">IF(($Y19+$Z19+$AA19+$AD19)=0,"",ExpandDiagCodes(_xlfn.TEXTJOIN(", ",TRUE,IF($AA19=0,"",INDEX(My_Audit!N$2:N$456,$AA19)),IF($Z19=0,"",INDEX(Output_Mac!S$2:S$500,$Z19)),IF($AD19=0,"",INDEX(Output_Win!S$2:S$243,$AD19)),IF($Y19=0,"",INDEX(CSV!AE$2:AE$510,$Y19)))))</f>
        <v/>
      </c>
      <c r="N19" s="43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O$2:O$456,$AA19)),_xlfn.IFS(_xlpm.MyAuditVal&lt;&gt;"",_xlpm.MyAuditVal,_xlpm.MacVal&lt;&gt;"",_xlpm.MacVal,_xlpm.WinVal&lt;&gt;"",_xlpm.WinVal,_xlpm.CSVVal&lt;&gt;"",_xlpm.CSVVal)),""))</f>
        <v/>
      </c>
      <c r="O19" s="43" t="str" cm="1">
        <f t="array" ref="O19">IF($AB19=0,"",INDEX(My_Audit!P$2:P$456,$AB19))&amp;""</f>
        <v/>
      </c>
      <c r="P19" s="42"/>
      <c r="Q19" s="43" t="str">
        <f>IF(LEFT(N19,4)="Pass","Nist SP 800-88",My_Audit!R19)&amp;""</f>
        <v/>
      </c>
      <c r="R19" s="42"/>
      <c r="S19" s="42"/>
      <c r="T19" s="43" t="str" cm="1">
        <f t="array" ref="T19">IF($AC19=0,"",INDEX(Models!J$2:J$605,$AC19))</f>
        <v/>
      </c>
      <c r="U19" s="42"/>
      <c r="V19" s="42"/>
      <c r="W19" s="44" t="str">
        <f>IF(($Z19+$AA19+$AD19)=0,"",_xlfn.TEXTJOIN(", ",TRUE,IF($AA19=0,"",INDEX(My_Audit!L$2:L$456,$AA19)),IF($Z19=0,"",INDEX(Output_Mac!AA$2:AA$500,$Z19)),IF($AD19=0,"",INDEX(Output_Win!AA$2:AA$243,$AD19))))</f>
        <v/>
      </c>
      <c r="Y19">
        <f>IFERROR(MATCH($A19,CSV!$A$2:$A$510,0),0)</f>
        <v>0</v>
      </c>
      <c r="Z19">
        <f>IFERROR(MATCH($A19,Output_Mac!$A$2:$A$500,0),0)</f>
        <v>0</v>
      </c>
      <c r="AA19">
        <f>IFERROR(MATCH($A19,My_Audit!$A$2:$A$456,0),0)</f>
        <v>18</v>
      </c>
      <c r="AB19">
        <f>IFERROR(MATCH($C19,My_Audit!$B$2:$B$456,0),0)</f>
        <v>0</v>
      </c>
      <c r="AC19">
        <f>IFERROR(MATCH($E19,Models!$I$2:$I$605,0),0)</f>
        <v>0</v>
      </c>
      <c r="AD19">
        <f>IFERROR(MATCH($A19,Output_Win!$A$2:$A$243,0),0)</f>
        <v>0</v>
      </c>
    </row>
    <row r="20" spans="1:30">
      <c r="A20" s="42" t="str">
        <f>_xlfn.TEXTJOIN("",TRUE,Input!$A$4,TEXT(ROW(My_Audit!A19)+Input!$A$8-1,"00"))</f>
        <v>GG19</v>
      </c>
      <c r="B20" s="42" t="str">
        <f>_xlfn.TEXTJOIN("-",TRUE,"ITD",Input!$A$2,A20)</f>
        <v>ITD-SHR11697-GG19</v>
      </c>
      <c r="C20" s="43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/>
      </c>
      <c r="D20" s="43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/>
      </c>
      <c r="E20" s="43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/>
      </c>
      <c r="F20" s="43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/>
      </c>
      <c r="G20" s="43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/>
      </c>
      <c r="H20" s="43" t="str" cm="1">
        <f t="array" ref="H20">IF($Z20&gt;0,INDEX(Output_Mac!H$2:H$500,$Z20),IF($AD20&gt;0,INDEX(Output_Win!H$2:H$243,$AD20),IF($AA20&gt;0,_xlfn.LET(_xlpm.MyAuditVal,INDEX(My_Audit!G$2:G$456,$AA20),IF(_xlpm.MyAuditVal=0,"",_xlpm.MyAuditVal)),"")))</f>
        <v/>
      </c>
      <c r="I20" s="43" t="str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/>
      </c>
      <c r="J20" s="43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/>
      </c>
      <c r="K20" s="43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/>
      </c>
      <c r="L20" s="43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/>
      </c>
      <c r="M20" s="43" t="str" cm="1">
        <f t="array" ref="M20">IF(($Y20+$Z20+$AA20+$AD20)=0,"",ExpandDiagCodes(_xlfn.TEXTJOIN(", ",TRUE,IF($AA20=0,"",INDEX(My_Audit!N$2:N$456,$AA20)),IF($Z20=0,"",INDEX(Output_Mac!S$2:S$500,$Z20)),IF($AD20=0,"",INDEX(Output_Win!S$2:S$243,$AD20)),IF($Y20=0,"",INDEX(CSV!AE$2:AE$510,$Y20)))))</f>
        <v/>
      </c>
      <c r="N20" s="43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O$2:O$456,$AA20)),_xlfn.IFS(_xlpm.MyAuditVal&lt;&gt;"",_xlpm.MyAuditVal,_xlpm.MacVal&lt;&gt;"",_xlpm.MacVal,_xlpm.WinVal&lt;&gt;"",_xlpm.WinVal,_xlpm.CSVVal&lt;&gt;"",_xlpm.CSVVal)),""))</f>
        <v/>
      </c>
      <c r="O20" s="43" t="str" cm="1">
        <f t="array" ref="O20">IF($AB20=0,"",INDEX(My_Audit!P$2:P$456,$AB20))&amp;""</f>
        <v/>
      </c>
      <c r="P20" s="42"/>
      <c r="Q20" s="43" t="str">
        <f>IF(LEFT(N20,4)="Pass","Nist SP 800-88",My_Audit!R20)&amp;""</f>
        <v/>
      </c>
      <c r="R20" s="42"/>
      <c r="S20" s="42"/>
      <c r="T20" s="43" t="str" cm="1">
        <f t="array" ref="T20">IF($AC20=0,"",INDEX(Models!J$2:J$605,$AC20))</f>
        <v/>
      </c>
      <c r="U20" s="42"/>
      <c r="V20" s="42"/>
      <c r="W20" s="44" t="str">
        <f>IF(($Z20+$AA20+$AD20)=0,"",_xlfn.TEXTJOIN(", ",TRUE,IF($AA20=0,"",INDEX(My_Audit!L$2:L$456,$AA20)),IF($Z20=0,"",INDEX(Output_Mac!AA$2:AA$500,$Z20)),IF($AD20=0,"",INDEX(Output_Win!AA$2:AA$243,$AD20))))</f>
        <v/>
      </c>
      <c r="Y20">
        <f>IFERROR(MATCH($A20,CSV!$A$2:$A$510,0),0)</f>
        <v>0</v>
      </c>
      <c r="Z20">
        <f>IFERROR(MATCH($A20,Output_Mac!$A$2:$A$500,0),0)</f>
        <v>0</v>
      </c>
      <c r="AA20">
        <f>IFERROR(MATCH($A20,My_Audit!$A$2:$A$456,0),0)</f>
        <v>19</v>
      </c>
      <c r="AB20">
        <f>IFERROR(MATCH($C20,My_Audit!$B$2:$B$456,0),0)</f>
        <v>0</v>
      </c>
      <c r="AC20">
        <f>IFERROR(MATCH($E20,Models!$I$2:$I$605,0),0)</f>
        <v>0</v>
      </c>
      <c r="AD20">
        <f>IFERROR(MATCH($A20,Output_Win!$A$2:$A$243,0),0)</f>
        <v>0</v>
      </c>
    </row>
    <row r="21" spans="1:30">
      <c r="A21" s="42" t="str">
        <f>_xlfn.TEXTJOIN("",TRUE,Input!$A$4,TEXT(ROW(My_Audit!A20)+Input!$A$8-1,"00"))</f>
        <v>GG20</v>
      </c>
      <c r="B21" s="42" t="str">
        <f>_xlfn.TEXTJOIN("-",TRUE,"ITD",Input!$A$2,A21)</f>
        <v>ITD-SHR11697-GG20</v>
      </c>
      <c r="C21" s="43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/>
      </c>
      <c r="D21" s="43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/>
      </c>
      <c r="E21" s="43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/>
      </c>
      <c r="F21" s="43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/>
      </c>
      <c r="G21" s="43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/>
      </c>
      <c r="H21" s="43" t="str" cm="1">
        <f t="array" ref="H21">IF($Z21&gt;0,INDEX(Output_Mac!H$2:H$500,$Z21),IF($AD21&gt;0,INDEX(Output_Win!H$2:H$243,$AD21),IF($AA21&gt;0,_xlfn.LET(_xlpm.MyAuditVal,INDEX(My_Audit!G$2:G$456,$AA21),IF(_xlpm.MyAuditVal=0,"",_xlpm.MyAuditVal)),"")))</f>
        <v/>
      </c>
      <c r="I21" s="43" t="str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/>
      </c>
      <c r="J21" s="43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/>
      </c>
      <c r="K21" s="43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/>
      </c>
      <c r="L21" s="43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/>
      </c>
      <c r="M21" s="43" t="str" cm="1">
        <f t="array" ref="M21">IF(($Y21+$Z21+$AA21+$AD21)=0,"",ExpandDiagCodes(_xlfn.TEXTJOIN(", ",TRUE,IF($AA21=0,"",INDEX(My_Audit!N$2:N$456,$AA21)),IF($Z21=0,"",INDEX(Output_Mac!S$2:S$500,$Z21)),IF($AD21=0,"",INDEX(Output_Win!S$2:S$243,$AD21)),IF($Y21=0,"",INDEX(CSV!AE$2:AE$510,$Y21)))))</f>
        <v/>
      </c>
      <c r="N21" s="43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O$2:O$456,$AA21)),_xlfn.IFS(_xlpm.MyAuditVal&lt;&gt;"",_xlpm.MyAuditVal,_xlpm.MacVal&lt;&gt;"",_xlpm.MacVal,_xlpm.WinVal&lt;&gt;"",_xlpm.WinVal,_xlpm.CSVVal&lt;&gt;"",_xlpm.CSVVal)),""))</f>
        <v/>
      </c>
      <c r="O21" s="43" t="str" cm="1">
        <f t="array" ref="O21">IF($AB21=0,"",INDEX(My_Audit!P$2:P$456,$AB21))&amp;""</f>
        <v/>
      </c>
      <c r="P21" s="42"/>
      <c r="Q21" s="43" t="str">
        <f>IF(LEFT(N21,4)="Pass","Nist SP 800-88",My_Audit!R21)&amp;""</f>
        <v/>
      </c>
      <c r="R21" s="42"/>
      <c r="S21" s="42"/>
      <c r="T21" s="43" t="str" cm="1">
        <f t="array" ref="T21">IF($AC21=0,"",INDEX(Models!J$2:J$605,$AC21))</f>
        <v/>
      </c>
      <c r="U21" s="42"/>
      <c r="V21" s="42"/>
      <c r="W21" s="44" t="str">
        <f>IF(($Z21+$AA21+$AD21)=0,"",_xlfn.TEXTJOIN(", ",TRUE,IF($AA21=0,"",INDEX(My_Audit!L$2:L$456,$AA21)),IF($Z21=0,"",INDEX(Output_Mac!AA$2:AA$500,$Z21)),IF($AD21=0,"",INDEX(Output_Win!AA$2:AA$243,$AD21))))</f>
        <v/>
      </c>
      <c r="Y21">
        <f>IFERROR(MATCH($A21,CSV!$A$2:$A$510,0),0)</f>
        <v>0</v>
      </c>
      <c r="Z21">
        <f>IFERROR(MATCH($A21,Output_Mac!$A$2:$A$500,0),0)</f>
        <v>0</v>
      </c>
      <c r="AA21">
        <f>IFERROR(MATCH($A21,My_Audit!$A$2:$A$456,0),0)</f>
        <v>20</v>
      </c>
      <c r="AB21">
        <f>IFERROR(MATCH($C21,My_Audit!$B$2:$B$456,0),0)</f>
        <v>0</v>
      </c>
      <c r="AC21">
        <f>IFERROR(MATCH($E21,Models!$I$2:$I$605,0),0)</f>
        <v>0</v>
      </c>
      <c r="AD21">
        <f>IFERROR(MATCH($A21,Output_Win!$A$2:$A$243,0),0)</f>
        <v>0</v>
      </c>
    </row>
    <row r="22" spans="1:30">
      <c r="A22" s="42" t="str">
        <f>_xlfn.TEXTJOIN("",TRUE,Input!$A$4,TEXT(ROW(My_Audit!A21)+Input!$A$8-1,"00"))</f>
        <v>GG21</v>
      </c>
      <c r="B22" s="42" t="str">
        <f>_xlfn.TEXTJOIN("-",TRUE,"ITD",Input!$A$2,A22)</f>
        <v>ITD-SHR11697-GG21</v>
      </c>
      <c r="C22" s="43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/>
      </c>
      <c r="D22" s="43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3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/>
      </c>
      <c r="F22" s="43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/>
      </c>
      <c r="G22" s="43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/>
      </c>
      <c r="H22" s="43" t="str" cm="1">
        <f t="array" ref="H22">IF($Z22&gt;0,INDEX(Output_Mac!H$2:H$500,$Z22),IF($AD22&gt;0,INDEX(Output_Win!H$2:H$243,$AD22),IF($AA22&gt;0,_xlfn.LET(_xlpm.MyAuditVal,INDEX(My_Audit!G$2:G$456,$AA22),IF(_xlpm.MyAuditVal=0,"",_xlpm.MyAuditVal)),"")))</f>
        <v/>
      </c>
      <c r="I22" s="43" t="str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/>
      </c>
      <c r="J22" s="43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/>
      </c>
      <c r="K22" s="43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/>
      </c>
      <c r="L22" s="43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/>
      </c>
      <c r="M22" s="43" t="str" cm="1">
        <f t="array" ref="M22">IF(($Y22+$Z22+$AA22+$AD22)=0,"",ExpandDiagCodes(_xlfn.TEXTJOIN(", ",TRUE,IF($AA22=0,"",INDEX(My_Audit!N$2:N$456,$AA22)),IF($Z22=0,"",INDEX(Output_Mac!S$2:S$500,$Z22)),IF($AD22=0,"",INDEX(Output_Win!S$2:S$243,$AD22)),IF($Y22=0,"",INDEX(CSV!AE$2:AE$510,$Y22)))))</f>
        <v/>
      </c>
      <c r="N22" s="43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O$2:O$456,$AA22)),_xlfn.IFS(_xlpm.MyAuditVal&lt;&gt;"",_xlpm.MyAuditVal,_xlpm.MacVal&lt;&gt;"",_xlpm.MacVal,_xlpm.WinVal&lt;&gt;"",_xlpm.WinVal,_xlpm.CSVVal&lt;&gt;"",_xlpm.CSVVal)),""))</f>
        <v/>
      </c>
      <c r="O22" s="43" t="str" cm="1">
        <f t="array" ref="O22">IF($AB22=0,"",INDEX(My_Audit!P$2:P$456,$AB22))&amp;""</f>
        <v/>
      </c>
      <c r="P22" s="42"/>
      <c r="Q22" s="43" t="str">
        <f>IF(LEFT(N22,4)="Pass","Nist SP 800-88",My_Audit!R22)&amp;""</f>
        <v/>
      </c>
      <c r="R22" s="42"/>
      <c r="S22" s="42"/>
      <c r="T22" s="43" t="str" cm="1">
        <f t="array" ref="T22">IF($AC22=0,"",INDEX(Models!J$2:J$605,$AC22))</f>
        <v/>
      </c>
      <c r="U22" s="42"/>
      <c r="V22" s="42"/>
      <c r="W22" s="44" t="str">
        <f>IF(($Z22+$AA22+$AD22)=0,"",_xlfn.TEXTJOIN(", ",TRUE,IF($AA22=0,"",INDEX(My_Audit!L$2:L$456,$AA22)),IF($Z22=0,"",INDEX(Output_Mac!AA$2:AA$500,$Z22)),IF($AD22=0,"",INDEX(Output_Win!AA$2:AA$243,$AD22))))</f>
        <v/>
      </c>
      <c r="Y22">
        <f>IFERROR(MATCH($A22,CSV!$A$2:$A$510,0),0)</f>
        <v>0</v>
      </c>
      <c r="Z22">
        <f>IFERROR(MATCH($A22,Output_Mac!$A$2:$A$500,0),0)</f>
        <v>0</v>
      </c>
      <c r="AA22">
        <f>IFERROR(MATCH($A22,My_Audit!$A$2:$A$456,0),0)</f>
        <v>21</v>
      </c>
      <c r="AB22">
        <f>IFERROR(MATCH($C22,My_Audit!$B$2:$B$456,0),0)</f>
        <v>0</v>
      </c>
      <c r="AC22">
        <f>IFERROR(MATCH($E22,Models!$I$2:$I$605,0),0)</f>
        <v>0</v>
      </c>
      <c r="AD22">
        <f>IFERROR(MATCH($A22,Output_Win!$A$2:$A$243,0),0)</f>
        <v>0</v>
      </c>
    </row>
    <row r="23" spans="1:30">
      <c r="A23" s="42" t="str">
        <f>_xlfn.TEXTJOIN("",TRUE,Input!$A$4,TEXT(ROW(My_Audit!A22)+Input!$A$8-1,"00"))</f>
        <v>GG22</v>
      </c>
      <c r="B23" s="42" t="str">
        <f>_xlfn.TEXTJOIN("-",TRUE,"ITD",Input!$A$2,A23)</f>
        <v>ITD-SHR11697-GG22</v>
      </c>
      <c r="C23" s="43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/>
      </c>
      <c r="D23" s="43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/>
      </c>
      <c r="E23" s="43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/>
      </c>
      <c r="F23" s="43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/>
      </c>
      <c r="G23" s="43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/>
      </c>
      <c r="H23" s="43" t="str" cm="1">
        <f t="array" ref="H23">IF($Z23&gt;0,INDEX(Output_Mac!H$2:H$500,$Z23),IF($AD23&gt;0,INDEX(Output_Win!H$2:H$243,$AD23),IF($AA23&gt;0,_xlfn.LET(_xlpm.MyAuditVal,INDEX(My_Audit!G$2:G$456,$AA23),IF(_xlpm.MyAuditVal=0,"",_xlpm.MyAuditVal)),"")))</f>
        <v/>
      </c>
      <c r="I23" s="43" t="str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/>
      </c>
      <c r="J23" s="43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/>
      </c>
      <c r="K23" s="43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/>
      </c>
      <c r="L23" s="43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/>
      </c>
      <c r="M23" s="43" t="str" cm="1">
        <f t="array" ref="M23">IF(($Y23+$Z23+$AA23+$AD23)=0,"",ExpandDiagCodes(_xlfn.TEXTJOIN(", ",TRUE,IF($AA23=0,"",INDEX(My_Audit!N$2:N$456,$AA23)),IF($Z23=0,"",INDEX(Output_Mac!S$2:S$500,$Z23)),IF($AD23=0,"",INDEX(Output_Win!S$2:S$243,$AD23)),IF($Y23=0,"",INDEX(CSV!AE$2:AE$510,$Y23)))))</f>
        <v/>
      </c>
      <c r="N23" s="43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O$2:O$456,$AA23)),_xlfn.IFS(_xlpm.MyAuditVal&lt;&gt;"",_xlpm.MyAuditVal,_xlpm.MacVal&lt;&gt;"",_xlpm.MacVal,_xlpm.WinVal&lt;&gt;"",_xlpm.WinVal,_xlpm.CSVVal&lt;&gt;"",_xlpm.CSVVal)),""))</f>
        <v/>
      </c>
      <c r="O23" s="43" t="str" cm="1">
        <f t="array" ref="O23">IF($AB23=0,"",INDEX(My_Audit!P$2:P$456,$AB23))&amp;""</f>
        <v/>
      </c>
      <c r="P23" s="42"/>
      <c r="Q23" s="43" t="str">
        <f>IF(LEFT(N23,4)="Pass","Nist SP 800-88",My_Audit!R23)&amp;""</f>
        <v/>
      </c>
      <c r="R23" s="42"/>
      <c r="S23" s="42"/>
      <c r="T23" s="43" t="str" cm="1">
        <f t="array" ref="T23">IF($AC23=0,"",INDEX(Models!J$2:J$605,$AC23))</f>
        <v/>
      </c>
      <c r="U23" s="42"/>
      <c r="V23" s="42"/>
      <c r="W23" s="44" t="str">
        <f>IF(($Z23+$AA23+$AD23)=0,"",_xlfn.TEXTJOIN(", ",TRUE,IF($AA23=0,"",INDEX(My_Audit!L$2:L$456,$AA23)),IF($Z23=0,"",INDEX(Output_Mac!AA$2:AA$500,$Z23)),IF($AD23=0,"",INDEX(Output_Win!AA$2:AA$243,$AD23))))</f>
        <v/>
      </c>
      <c r="Y23">
        <f>IFERROR(MATCH($A23,CSV!$A$2:$A$510,0),0)</f>
        <v>0</v>
      </c>
      <c r="Z23">
        <f>IFERROR(MATCH($A23,Output_Mac!$A$2:$A$500,0),0)</f>
        <v>0</v>
      </c>
      <c r="AA23">
        <f>IFERROR(MATCH($A23,My_Audit!$A$2:$A$456,0),0)</f>
        <v>22</v>
      </c>
      <c r="AB23">
        <f>IFERROR(MATCH($C23,My_Audit!$B$2:$B$456,0),0)</f>
        <v>0</v>
      </c>
      <c r="AC23">
        <f>IFERROR(MATCH($E23,Models!$I$2:$I$605,0),0)</f>
        <v>0</v>
      </c>
      <c r="AD23">
        <f>IFERROR(MATCH($A23,Output_Win!$A$2:$A$243,0),0)</f>
        <v>0</v>
      </c>
    </row>
    <row r="24" spans="1:30">
      <c r="A24" s="42" t="str">
        <f>_xlfn.TEXTJOIN("",TRUE,Input!$A$4,TEXT(ROW(My_Audit!A23)+Input!$A$8-1,"00"))</f>
        <v>GG23</v>
      </c>
      <c r="B24" s="42" t="str">
        <f>_xlfn.TEXTJOIN("-",TRUE,"ITD",Input!$A$2,A24)</f>
        <v>ITD-SHR11697-GG23</v>
      </c>
      <c r="C24" s="43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/>
      </c>
      <c r="D24" s="43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/>
      </c>
      <c r="E24" s="43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/>
      </c>
      <c r="F24" s="43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/>
      </c>
      <c r="G24" s="43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/>
      </c>
      <c r="H24" s="43" t="str" cm="1">
        <f t="array" ref="H24">IF($Z24&gt;0,INDEX(Output_Mac!H$2:H$500,$Z24),IF($AD24&gt;0,INDEX(Output_Win!H$2:H$243,$AD24),IF($AA24&gt;0,_xlfn.LET(_xlpm.MyAuditVal,INDEX(My_Audit!G$2:G$456,$AA24),IF(_xlpm.MyAuditVal=0,"",_xlpm.MyAuditVal)),"")))</f>
        <v/>
      </c>
      <c r="I24" s="43" t="str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/>
      </c>
      <c r="J24" s="43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/>
      </c>
      <c r="K24" s="43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/>
      </c>
      <c r="L24" s="43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/>
      </c>
      <c r="M24" s="43" t="str" cm="1">
        <f t="array" ref="M24">IF(($Y24+$Z24+$AA24+$AD24)=0,"",ExpandDiagCodes(_xlfn.TEXTJOIN(", ",TRUE,IF($AA24=0,"",INDEX(My_Audit!N$2:N$456,$AA24)),IF($Z24=0,"",INDEX(Output_Mac!S$2:S$500,$Z24)),IF($AD24=0,"",INDEX(Output_Win!S$2:S$243,$AD24)),IF($Y24=0,"",INDEX(CSV!AE$2:AE$510,$Y24)))))</f>
        <v/>
      </c>
      <c r="N24" s="43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O$2:O$456,$AA24)),_xlfn.IFS(_xlpm.MyAuditVal&lt;&gt;"",_xlpm.MyAuditVal,_xlpm.MacVal&lt;&gt;"",_xlpm.MacVal,_xlpm.WinVal&lt;&gt;"",_xlpm.WinVal,_xlpm.CSVVal&lt;&gt;"",_xlpm.CSVVal)),""))</f>
        <v/>
      </c>
      <c r="O24" s="43" t="str" cm="1">
        <f t="array" ref="O24">IF($AB24=0,"",INDEX(My_Audit!P$2:P$456,$AB24))&amp;""</f>
        <v/>
      </c>
      <c r="P24" s="42"/>
      <c r="Q24" s="43" t="str">
        <f>IF(LEFT(N24,4)="Pass","Nist SP 800-88",My_Audit!R24)&amp;""</f>
        <v/>
      </c>
      <c r="R24" s="42"/>
      <c r="S24" s="42"/>
      <c r="T24" s="43" t="str" cm="1">
        <f t="array" ref="T24">IF($AC24=0,"",INDEX(Models!J$2:J$605,$AC24))</f>
        <v/>
      </c>
      <c r="U24" s="42"/>
      <c r="V24" s="42"/>
      <c r="W24" s="44" t="str">
        <f>IF(($Z24+$AA24+$AD24)=0,"",_xlfn.TEXTJOIN(", ",TRUE,IF($AA24=0,"",INDEX(My_Audit!L$2:L$456,$AA24)),IF($Z24=0,"",INDEX(Output_Mac!AA$2:AA$500,$Z24)),IF($AD24=0,"",INDEX(Output_Win!AA$2:AA$243,$AD24))))</f>
        <v/>
      </c>
      <c r="Y24">
        <f>IFERROR(MATCH($A24,CSV!$A$2:$A$510,0),0)</f>
        <v>0</v>
      </c>
      <c r="Z24">
        <f>IFERROR(MATCH($A24,Output_Mac!$A$2:$A$500,0),0)</f>
        <v>0</v>
      </c>
      <c r="AA24">
        <f>IFERROR(MATCH($A24,My_Audit!$A$2:$A$456,0),0)</f>
        <v>23</v>
      </c>
      <c r="AB24">
        <f>IFERROR(MATCH($C24,My_Audit!$B$2:$B$456,0),0)</f>
        <v>0</v>
      </c>
      <c r="AC24">
        <f>IFERROR(MATCH($E24,Models!$I$2:$I$605,0),0)</f>
        <v>0</v>
      </c>
      <c r="AD24">
        <f>IFERROR(MATCH($A24,Output_Win!$A$2:$A$243,0),0)</f>
        <v>0</v>
      </c>
    </row>
    <row r="25" spans="1:30">
      <c r="A25" s="42" t="str">
        <f>_xlfn.TEXTJOIN("",TRUE,Input!$A$4,TEXT(ROW(My_Audit!A24)+Input!$A$8-1,"00"))</f>
        <v>GG24</v>
      </c>
      <c r="B25" s="42" t="str">
        <f>_xlfn.TEXTJOIN("-",TRUE,"ITD",Input!$A$2,A25)</f>
        <v>ITD-SHR11697-GG24</v>
      </c>
      <c r="C25" s="43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/>
      </c>
      <c r="D25" s="43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/>
      </c>
      <c r="E25" s="43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/>
      </c>
      <c r="F25" s="43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/>
      </c>
      <c r="G25" s="43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/>
      </c>
      <c r="H25" s="43" t="str" cm="1">
        <f t="array" ref="H25">IF($Z25&gt;0,INDEX(Output_Mac!H$2:H$500,$Z25),IF($AD25&gt;0,INDEX(Output_Win!H$2:H$243,$AD25),IF($AA25&gt;0,_xlfn.LET(_xlpm.MyAuditVal,INDEX(My_Audit!G$2:G$456,$AA25),IF(_xlpm.MyAuditVal=0,"",_xlpm.MyAuditVal)),"")))</f>
        <v/>
      </c>
      <c r="I25" s="43" t="str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/>
      </c>
      <c r="J25" s="43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/>
      </c>
      <c r="K25" s="43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/>
      </c>
      <c r="L25" s="43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/>
      </c>
      <c r="M25" s="43" t="str" cm="1">
        <f t="array" ref="M25">IF(($Y25+$Z25+$AA25+$AD25)=0,"",ExpandDiagCodes(_xlfn.TEXTJOIN(", ",TRUE,IF($AA25=0,"",INDEX(My_Audit!N$2:N$456,$AA25)),IF($Z25=0,"",INDEX(Output_Mac!S$2:S$500,$Z25)),IF($AD25=0,"",INDEX(Output_Win!S$2:S$243,$AD25)),IF($Y25=0,"",INDEX(CSV!AE$2:AE$510,$Y25)))))</f>
        <v/>
      </c>
      <c r="N25" s="43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O$2:O$456,$AA25)),_xlfn.IFS(_xlpm.MyAuditVal&lt;&gt;"",_xlpm.MyAuditVal,_xlpm.MacVal&lt;&gt;"",_xlpm.MacVal,_xlpm.WinVal&lt;&gt;"",_xlpm.WinVal,_xlpm.CSVVal&lt;&gt;"",_xlpm.CSVVal)),""))</f>
        <v/>
      </c>
      <c r="O25" s="43" t="str" cm="1">
        <f t="array" ref="O25">IF($AB25=0,"",INDEX(My_Audit!P$2:P$456,$AB25))&amp;""</f>
        <v/>
      </c>
      <c r="P25" s="42"/>
      <c r="Q25" s="43" t="str">
        <f>IF(LEFT(N25,4)="Pass","Nist SP 800-88",My_Audit!R25)&amp;""</f>
        <v/>
      </c>
      <c r="R25" s="42"/>
      <c r="S25" s="42"/>
      <c r="T25" s="43" t="str" cm="1">
        <f t="array" ref="T25">IF($AC25=0,"",INDEX(Models!J$2:J$605,$AC25))</f>
        <v/>
      </c>
      <c r="U25" s="42"/>
      <c r="V25" s="42"/>
      <c r="W25" s="44" t="str">
        <f>IF(($Z25+$AA25+$AD25)=0,"",_xlfn.TEXTJOIN(", ",TRUE,IF($AA25=0,"",INDEX(My_Audit!L$2:L$456,$AA25)),IF($Z25=0,"",INDEX(Output_Mac!AA$2:AA$500,$Z25)),IF($AD25=0,"",INDEX(Output_Win!AA$2:AA$243,$AD25))))</f>
        <v/>
      </c>
      <c r="Y25">
        <f>IFERROR(MATCH($A25,CSV!$A$2:$A$510,0),0)</f>
        <v>0</v>
      </c>
      <c r="Z25">
        <f>IFERROR(MATCH($A25,Output_Mac!$A$2:$A$500,0),0)</f>
        <v>0</v>
      </c>
      <c r="AA25">
        <f>IFERROR(MATCH($A25,My_Audit!$A$2:$A$456,0),0)</f>
        <v>24</v>
      </c>
      <c r="AB25">
        <f>IFERROR(MATCH($C25,My_Audit!$B$2:$B$456,0),0)</f>
        <v>0</v>
      </c>
      <c r="AC25">
        <f>IFERROR(MATCH($E25,Models!$I$2:$I$605,0),0)</f>
        <v>0</v>
      </c>
      <c r="AD25">
        <f>IFERROR(MATCH($A25,Output_Win!$A$2:$A$243,0),0)</f>
        <v>0</v>
      </c>
    </row>
    <row r="26" spans="1:30">
      <c r="A26" s="42" t="str">
        <f>_xlfn.TEXTJOIN("",TRUE,Input!$A$4,TEXT(ROW(My_Audit!A25)+Input!$A$8-1,"00"))</f>
        <v>GG25</v>
      </c>
      <c r="B26" s="42" t="str">
        <f>_xlfn.TEXTJOIN("-",TRUE,"ITD",Input!$A$2,A26)</f>
        <v>ITD-SHR11697-GG25</v>
      </c>
      <c r="C26" s="43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/>
      </c>
      <c r="D26" s="43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3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/>
      </c>
      <c r="F26" s="43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/>
      </c>
      <c r="G26" s="43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/>
      </c>
      <c r="H26" s="43" t="str" cm="1">
        <f t="array" ref="H26">IF($Z26&gt;0,INDEX(Output_Mac!H$2:H$500,$Z26),IF($AD26&gt;0,INDEX(Output_Win!H$2:H$243,$AD26),IF($AA26&gt;0,_xlfn.LET(_xlpm.MyAuditVal,INDEX(My_Audit!G$2:G$456,$AA26),IF(_xlpm.MyAuditVal=0,"",_xlpm.MyAuditVal)),"")))</f>
        <v/>
      </c>
      <c r="I26" s="43" t="str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/>
      </c>
      <c r="J26" s="43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/>
      </c>
      <c r="K26" s="43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/>
      </c>
      <c r="L26" s="43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/>
      </c>
      <c r="M26" s="43" t="str" cm="1">
        <f t="array" ref="M26">IF(($Y26+$Z26+$AA26+$AD26)=0,"",ExpandDiagCodes(_xlfn.TEXTJOIN(", ",TRUE,IF($AA26=0,"",INDEX(My_Audit!N$2:N$456,$AA26)),IF($Z26=0,"",INDEX(Output_Mac!S$2:S$500,$Z26)),IF($AD26=0,"",INDEX(Output_Win!S$2:S$243,$AD26)),IF($Y26=0,"",INDEX(CSV!AE$2:AE$510,$Y26)))))</f>
        <v/>
      </c>
      <c r="N26" s="43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O$2:O$456,$AA26)),_xlfn.IFS(_xlpm.MyAuditVal&lt;&gt;"",_xlpm.MyAuditVal,_xlpm.MacVal&lt;&gt;"",_xlpm.MacVal,_xlpm.WinVal&lt;&gt;"",_xlpm.WinVal,_xlpm.CSVVal&lt;&gt;"",_xlpm.CSVVal)),""))</f>
        <v/>
      </c>
      <c r="O26" s="43" t="str" cm="1">
        <f t="array" ref="O26">IF($AB26=0,"",INDEX(My_Audit!P$2:P$456,$AB26))&amp;""</f>
        <v/>
      </c>
      <c r="P26" s="42"/>
      <c r="Q26" s="43" t="str">
        <f>IF(LEFT(N26,4)="Pass","Nist SP 800-88",My_Audit!R26)&amp;""</f>
        <v/>
      </c>
      <c r="R26" s="42"/>
      <c r="S26" s="42"/>
      <c r="T26" s="43" t="str" cm="1">
        <f t="array" ref="T26">IF($AC26=0,"",INDEX(Models!J$2:J$605,$AC26))</f>
        <v/>
      </c>
      <c r="U26" s="42"/>
      <c r="V26" s="42"/>
      <c r="W26" s="44" t="str">
        <f>IF(($Z26+$AA26+$AD26)=0,"",_xlfn.TEXTJOIN(", ",TRUE,IF($AA26=0,"",INDEX(My_Audit!L$2:L$456,$AA26)),IF($Z26=0,"",INDEX(Output_Mac!AA$2:AA$500,$Z26)),IF($AD26=0,"",INDEX(Output_Win!AA$2:AA$243,$AD26))))</f>
        <v/>
      </c>
      <c r="Y26">
        <f>IFERROR(MATCH($A26,CSV!$A$2:$A$510,0),0)</f>
        <v>0</v>
      </c>
      <c r="Z26">
        <f>IFERROR(MATCH($A26,Output_Mac!$A$2:$A$500,0),0)</f>
        <v>0</v>
      </c>
      <c r="AA26">
        <f>IFERROR(MATCH($A26,My_Audit!$A$2:$A$456,0),0)</f>
        <v>25</v>
      </c>
      <c r="AB26">
        <f>IFERROR(MATCH($C26,My_Audit!$B$2:$B$456,0),0)</f>
        <v>0</v>
      </c>
      <c r="AC26">
        <f>IFERROR(MATCH($E26,Models!$I$2:$I$605,0),0)</f>
        <v>0</v>
      </c>
      <c r="AD26">
        <f>IFERROR(MATCH($A26,Output_Win!$A$2:$A$243,0),0)</f>
        <v>0</v>
      </c>
    </row>
    <row r="27" spans="1:30">
      <c r="A27" s="42" t="str">
        <f>_xlfn.TEXTJOIN("",TRUE,Input!$A$4,TEXT(ROW(My_Audit!A26)+Input!$A$8-1,"00"))</f>
        <v>GG26</v>
      </c>
      <c r="B27" s="42" t="str">
        <f>_xlfn.TEXTJOIN("-",TRUE,"ITD",Input!$A$2,A27)</f>
        <v>ITD-SHR11697-GG26</v>
      </c>
      <c r="C27" s="43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/>
      </c>
      <c r="D27" s="43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3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/>
      </c>
      <c r="F27" s="43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/>
      </c>
      <c r="G27" s="43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/>
      </c>
      <c r="H27" s="43" t="str" cm="1">
        <f t="array" ref="H27">IF($Z27&gt;0,INDEX(Output_Mac!H$2:H$500,$Z27),IF($AD27&gt;0,INDEX(Output_Win!H$2:H$243,$AD27),IF($AA27&gt;0,_xlfn.LET(_xlpm.MyAuditVal,INDEX(My_Audit!G$2:G$456,$AA27),IF(_xlpm.MyAuditVal=0,"",_xlpm.MyAuditVal)),"")))</f>
        <v/>
      </c>
      <c r="I27" s="43" t="str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/>
      </c>
      <c r="J27" s="43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/>
      </c>
      <c r="K27" s="43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/>
      </c>
      <c r="L27" s="43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/>
      </c>
      <c r="M27" s="43" t="str" cm="1">
        <f t="array" ref="M27">IF(($Y27+$Z27+$AA27+$AD27)=0,"",ExpandDiagCodes(_xlfn.TEXTJOIN(", ",TRUE,IF($AA27=0,"",INDEX(My_Audit!N$2:N$456,$AA27)),IF($Z27=0,"",INDEX(Output_Mac!S$2:S$500,$Z27)),IF($AD27=0,"",INDEX(Output_Win!S$2:S$243,$AD27)),IF($Y27=0,"",INDEX(CSV!AE$2:AE$510,$Y27)))))</f>
        <v/>
      </c>
      <c r="N27" s="43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O$2:O$456,$AA27)),_xlfn.IFS(_xlpm.MyAuditVal&lt;&gt;"",_xlpm.MyAuditVal,_xlpm.MacVal&lt;&gt;"",_xlpm.MacVal,_xlpm.WinVal&lt;&gt;"",_xlpm.WinVal,_xlpm.CSVVal&lt;&gt;"",_xlpm.CSVVal)),""))</f>
        <v/>
      </c>
      <c r="O27" s="43" t="str" cm="1">
        <f t="array" ref="O27">IF($AB27=0,"",INDEX(My_Audit!P$2:P$456,$AB27))&amp;""</f>
        <v/>
      </c>
      <c r="P27" s="42"/>
      <c r="Q27" s="43" t="str">
        <f>IF(LEFT(N27,4)="Pass","Nist SP 800-88",My_Audit!R27)&amp;""</f>
        <v/>
      </c>
      <c r="R27" s="42"/>
      <c r="S27" s="42"/>
      <c r="T27" s="43" t="str" cm="1">
        <f t="array" ref="T27">IF($AC27=0,"",INDEX(Models!J$2:J$605,$AC27))</f>
        <v/>
      </c>
      <c r="U27" s="42"/>
      <c r="V27" s="42"/>
      <c r="W27" s="44" t="str">
        <f>IF(($Z27+$AA27+$AD27)=0,"",_xlfn.TEXTJOIN(", ",TRUE,IF($AA27=0,"",INDEX(My_Audit!L$2:L$456,$AA27)),IF($Z27=0,"",INDEX(Output_Mac!AA$2:AA$500,$Z27)),IF($AD27=0,"",INDEX(Output_Win!AA$2:AA$243,$AD27))))</f>
        <v/>
      </c>
      <c r="Y27">
        <f>IFERROR(MATCH($A27,CSV!$A$2:$A$510,0),0)</f>
        <v>0</v>
      </c>
      <c r="Z27">
        <f>IFERROR(MATCH($A27,Output_Mac!$A$2:$A$500,0),0)</f>
        <v>0</v>
      </c>
      <c r="AA27">
        <f>IFERROR(MATCH($A27,My_Audit!$A$2:$A$456,0),0)</f>
        <v>26</v>
      </c>
      <c r="AB27">
        <f>IFERROR(MATCH($C27,My_Audit!$B$2:$B$456,0),0)</f>
        <v>0</v>
      </c>
      <c r="AC27">
        <f>IFERROR(MATCH($E27,Models!$I$2:$I$605,0),0)</f>
        <v>0</v>
      </c>
      <c r="AD27">
        <f>IFERROR(MATCH($A27,Output_Win!$A$2:$A$243,0),0)</f>
        <v>0</v>
      </c>
    </row>
    <row r="28" spans="1:30">
      <c r="A28" s="42" t="str">
        <f>_xlfn.TEXTJOIN("",TRUE,Input!$A$4,TEXT(ROW(My_Audit!A27)+Input!$A$8-1,"00"))</f>
        <v>GG27</v>
      </c>
      <c r="B28" s="42" t="str">
        <f>_xlfn.TEXTJOIN("-",TRUE,"ITD",Input!$A$2,A28)</f>
        <v>ITD-SHR11697-GG27</v>
      </c>
      <c r="C28" s="43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/>
      </c>
      <c r="D28" s="43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3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/>
      </c>
      <c r="F28" s="43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/>
      </c>
      <c r="G28" s="43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/>
      </c>
      <c r="H28" s="43" t="str" cm="1">
        <f t="array" ref="H28">IF($Z28&gt;0,INDEX(Output_Mac!H$2:H$500,$Z28),IF($AD28&gt;0,INDEX(Output_Win!H$2:H$243,$AD28),IF($AA28&gt;0,_xlfn.LET(_xlpm.MyAuditVal,INDEX(My_Audit!G$2:G$456,$AA28),IF(_xlpm.MyAuditVal=0,"",_xlpm.MyAuditVal)),"")))</f>
        <v/>
      </c>
      <c r="I28" s="43" t="str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/>
      </c>
      <c r="J28" s="43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/>
      </c>
      <c r="K28" s="43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/>
      </c>
      <c r="L28" s="43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/>
      </c>
      <c r="M28" s="43" t="str" cm="1">
        <f t="array" ref="M28">IF(($Y28+$Z28+$AA28+$AD28)=0,"",ExpandDiagCodes(_xlfn.TEXTJOIN(", ",TRUE,IF($AA28=0,"",INDEX(My_Audit!N$2:N$456,$AA28)),IF($Z28=0,"",INDEX(Output_Mac!S$2:S$500,$Z28)),IF($AD28=0,"",INDEX(Output_Win!S$2:S$243,$AD28)),IF($Y28=0,"",INDEX(CSV!AE$2:AE$510,$Y28)))))</f>
        <v/>
      </c>
      <c r="N28" s="43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O$2:O$456,$AA28)),_xlfn.IFS(_xlpm.MyAuditVal&lt;&gt;"",_xlpm.MyAuditVal,_xlpm.MacVal&lt;&gt;"",_xlpm.MacVal,_xlpm.WinVal&lt;&gt;"",_xlpm.WinVal,_xlpm.CSVVal&lt;&gt;"",_xlpm.CSVVal)),""))</f>
        <v/>
      </c>
      <c r="O28" s="43" t="str" cm="1">
        <f t="array" ref="O28">IF($AB28=0,"",INDEX(My_Audit!P$2:P$456,$AB28))&amp;""</f>
        <v/>
      </c>
      <c r="P28" s="42"/>
      <c r="Q28" s="43" t="str">
        <f>IF(LEFT(N28,4)="Pass","Nist SP 800-88",My_Audit!R28)&amp;""</f>
        <v/>
      </c>
      <c r="R28" s="42"/>
      <c r="S28" s="42"/>
      <c r="T28" s="43" t="str" cm="1">
        <f t="array" ref="T28">IF($AC28=0,"",INDEX(Models!J$2:J$605,$AC28))</f>
        <v/>
      </c>
      <c r="U28" s="42"/>
      <c r="V28" s="42"/>
      <c r="W28" s="44" t="str">
        <f>IF(($Z28+$AA28+$AD28)=0,"",_xlfn.TEXTJOIN(", ",TRUE,IF($AA28=0,"",INDEX(My_Audit!L$2:L$456,$AA28)),IF($Z28=0,"",INDEX(Output_Mac!AA$2:AA$500,$Z28)),IF($AD28=0,"",INDEX(Output_Win!AA$2:AA$243,$AD28))))</f>
        <v/>
      </c>
      <c r="Y28">
        <f>IFERROR(MATCH($A28,CSV!$A$2:$A$510,0),0)</f>
        <v>0</v>
      </c>
      <c r="Z28">
        <f>IFERROR(MATCH($A28,Output_Mac!$A$2:$A$500,0),0)</f>
        <v>0</v>
      </c>
      <c r="AA28">
        <f>IFERROR(MATCH($A28,My_Audit!$A$2:$A$456,0),0)</f>
        <v>27</v>
      </c>
      <c r="AB28">
        <f>IFERROR(MATCH($C28,My_Audit!$B$2:$B$456,0),0)</f>
        <v>0</v>
      </c>
      <c r="AC28">
        <f>IFERROR(MATCH($E28,Models!$I$2:$I$605,0),0)</f>
        <v>0</v>
      </c>
      <c r="AD28">
        <f>IFERROR(MATCH($A28,Output_Win!$A$2:$A$243,0),0)</f>
        <v>0</v>
      </c>
    </row>
    <row r="29" spans="1:30">
      <c r="A29" s="42" t="str">
        <f>_xlfn.TEXTJOIN("",TRUE,Input!$A$4,TEXT(ROW(My_Audit!A28)+Input!$A$8-1,"00"))</f>
        <v>GG28</v>
      </c>
      <c r="B29" s="42" t="str">
        <f>_xlfn.TEXTJOIN("-",TRUE,"ITD",Input!$A$2,A29)</f>
        <v>ITD-SHR11697-GG28</v>
      </c>
      <c r="C29" s="43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/>
      </c>
      <c r="D29" s="43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3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/>
      </c>
      <c r="F29" s="43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/>
      </c>
      <c r="G29" s="43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/>
      </c>
      <c r="H29" s="43" t="str" cm="1">
        <f t="array" ref="H29">IF($Z29&gt;0,INDEX(Output_Mac!H$2:H$500,$Z29),IF($AD29&gt;0,INDEX(Output_Win!H$2:H$243,$AD29),IF($AA29&gt;0,_xlfn.LET(_xlpm.MyAuditVal,INDEX(My_Audit!G$2:G$456,$AA29),IF(_xlpm.MyAuditVal=0,"",_xlpm.MyAuditVal)),"")))</f>
        <v/>
      </c>
      <c r="I29" s="43" t="str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/>
      </c>
      <c r="J29" s="43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/>
      </c>
      <c r="K29" s="43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/>
      </c>
      <c r="L29" s="43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/>
      </c>
      <c r="M29" s="43" t="str" cm="1">
        <f t="array" ref="M29">IF(($Y29+$Z29+$AA29+$AD29)=0,"",ExpandDiagCodes(_xlfn.TEXTJOIN(", ",TRUE,IF($AA29=0,"",INDEX(My_Audit!N$2:N$456,$AA29)),IF($Z29=0,"",INDEX(Output_Mac!S$2:S$500,$Z29)),IF($AD29=0,"",INDEX(Output_Win!S$2:S$243,$AD29)),IF($Y29=0,"",INDEX(CSV!AE$2:AE$510,$Y29)))))</f>
        <v/>
      </c>
      <c r="N29" s="43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O$2:O$456,$AA29)),_xlfn.IFS(_xlpm.MyAuditVal&lt;&gt;"",_xlpm.MyAuditVal,_xlpm.MacVal&lt;&gt;"",_xlpm.MacVal,_xlpm.WinVal&lt;&gt;"",_xlpm.WinVal,_xlpm.CSVVal&lt;&gt;"",_xlpm.CSVVal)),""))</f>
        <v/>
      </c>
      <c r="O29" s="43" t="str" cm="1">
        <f t="array" ref="O29">IF($AB29=0,"",INDEX(My_Audit!P$2:P$456,$AB29))&amp;""</f>
        <v/>
      </c>
      <c r="P29" s="42"/>
      <c r="Q29" s="43" t="str">
        <f>IF(LEFT(N29,4)="Pass","Nist SP 800-88",My_Audit!R29)&amp;""</f>
        <v/>
      </c>
      <c r="R29" s="42"/>
      <c r="S29" s="42"/>
      <c r="T29" s="43" t="str" cm="1">
        <f t="array" ref="T29">IF($AC29=0,"",INDEX(Models!J$2:J$605,$AC29))</f>
        <v/>
      </c>
      <c r="U29" s="42"/>
      <c r="V29" s="42"/>
      <c r="W29" s="44" t="str">
        <f>IF(($Z29+$AA29+$AD29)=0,"",_xlfn.TEXTJOIN(", ",TRUE,IF($AA29=0,"",INDEX(My_Audit!L$2:L$456,$AA29)),IF($Z29=0,"",INDEX(Output_Mac!AA$2:AA$500,$Z29)),IF($AD29=0,"",INDEX(Output_Win!AA$2:AA$243,$AD29))))</f>
        <v/>
      </c>
      <c r="Y29">
        <f>IFERROR(MATCH($A29,CSV!$A$2:$A$510,0),0)</f>
        <v>0</v>
      </c>
      <c r="Z29">
        <f>IFERROR(MATCH($A29,Output_Mac!$A$2:$A$500,0),0)</f>
        <v>0</v>
      </c>
      <c r="AA29">
        <f>IFERROR(MATCH($A29,My_Audit!$A$2:$A$456,0),0)</f>
        <v>28</v>
      </c>
      <c r="AB29">
        <f>IFERROR(MATCH($C29,My_Audit!$B$2:$B$456,0),0)</f>
        <v>0</v>
      </c>
      <c r="AC29">
        <f>IFERROR(MATCH($E29,Models!$I$2:$I$605,0),0)</f>
        <v>0</v>
      </c>
      <c r="AD29">
        <f>IFERROR(MATCH($A29,Output_Win!$A$2:$A$243,0),0)</f>
        <v>0</v>
      </c>
    </row>
    <row r="30" spans="1:30">
      <c r="A30" s="42" t="str">
        <f>_xlfn.TEXTJOIN("",TRUE,Input!$A$4,TEXT(ROW(My_Audit!A29)+Input!$A$8-1,"00"))</f>
        <v>GG29</v>
      </c>
      <c r="B30" s="42" t="str">
        <f>_xlfn.TEXTJOIN("-",TRUE,"ITD",Input!$A$2,A30)</f>
        <v>ITD-SHR11697-GG29</v>
      </c>
      <c r="C30" s="43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/>
      </c>
      <c r="D30" s="43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3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/>
      </c>
      <c r="F30" s="43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/>
      </c>
      <c r="G30" s="43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/>
      </c>
      <c r="H30" s="43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3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3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/>
      </c>
      <c r="K30" s="43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/>
      </c>
      <c r="L30" s="43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/>
      </c>
      <c r="M30" s="43" t="str" cm="1">
        <f t="array" ref="M30">IF(($Y30+$Z30+$AA30+$AD30)=0,"",ExpandDiagCodes(_xlfn.TEXTJOIN(", ",TRUE,IF($AA30=0,"",INDEX(My_Audit!N$2:N$456,$AA30)),IF($Z30=0,"",INDEX(Output_Mac!S$2:S$500,$Z30)),IF($AD30=0,"",INDEX(Output_Win!S$2:S$243,$AD30)),IF($Y30=0,"",INDEX(CSV!AE$2:AE$510,$Y30)))))</f>
        <v/>
      </c>
      <c r="N30" s="43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O$2:O$456,$AA30)),_xlfn.IFS(_xlpm.MyAuditVal&lt;&gt;"",_xlpm.MyAuditVal,_xlpm.MacVal&lt;&gt;"",_xlpm.MacVal,_xlpm.WinVal&lt;&gt;"",_xlpm.WinVal,_xlpm.CSVVal&lt;&gt;"",_xlpm.CSVVal)),""))</f>
        <v/>
      </c>
      <c r="O30" s="43" t="str" cm="1">
        <f t="array" ref="O30">IF($AB30=0,"",INDEX(My_Audit!P$2:P$456,$AB30))&amp;""</f>
        <v/>
      </c>
      <c r="P30" s="42"/>
      <c r="Q30" s="43" t="str">
        <f>IF(LEFT(N30,4)="Pass","Nist SP 800-88",My_Audit!R30)&amp;""</f>
        <v/>
      </c>
      <c r="R30" s="42"/>
      <c r="S30" s="42"/>
      <c r="T30" s="43" t="str" cm="1">
        <f t="array" ref="T30">IF($AC30=0,"",INDEX(Models!J$2:J$605,$AC30))</f>
        <v/>
      </c>
      <c r="U30" s="42"/>
      <c r="V30" s="42"/>
      <c r="W30" s="44" t="str">
        <f>IF(($Z30+$AA30+$AD30)=0,"",_xlfn.TEXTJOIN(", ",TRUE,IF($AA30=0,"",INDEX(My_Audit!L$2:L$456,$AA30)),IF($Z30=0,"",INDEX(Output_Mac!AA$2:AA$500,$Z30)),IF($AD30=0,"",INDEX(Output_Win!AA$2:AA$243,$AD30))))</f>
        <v/>
      </c>
      <c r="Y30">
        <f>IFERROR(MATCH($A30,CSV!$A$2:$A$510,0),0)</f>
        <v>0</v>
      </c>
      <c r="Z30">
        <f>IFERROR(MATCH($A30,Output_Mac!$A$2:$A$500,0),0)</f>
        <v>0</v>
      </c>
      <c r="AA30">
        <f>IFERROR(MATCH($A30,My_Audit!$A$2:$A$456,0),0)</f>
        <v>29</v>
      </c>
      <c r="AB30">
        <f>IFERROR(MATCH($C30,My_Audit!$B$2:$B$456,0),0)</f>
        <v>0</v>
      </c>
      <c r="AC30">
        <f>IFERROR(MATCH($E30,Models!$I$2:$I$605,0),0)</f>
        <v>0</v>
      </c>
      <c r="AD30">
        <f>IFERROR(MATCH($A30,Output_Win!$A$2:$A$243,0),0)</f>
        <v>0</v>
      </c>
    </row>
    <row r="31" spans="1:30">
      <c r="A31" s="42" t="str">
        <f>_xlfn.TEXTJOIN("",TRUE,Input!$A$4,TEXT(ROW(My_Audit!A30)+Input!$A$8-1,"00"))</f>
        <v>GG30</v>
      </c>
      <c r="B31" s="42" t="str">
        <f>_xlfn.TEXTJOIN("-",TRUE,"ITD",Input!$A$2,A31)</f>
        <v>ITD-SHR11697-GG30</v>
      </c>
      <c r="C31" s="43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/>
      </c>
      <c r="D31" s="43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3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/>
      </c>
      <c r="F31" s="43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/>
      </c>
      <c r="G31" s="43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/>
      </c>
      <c r="H31" s="43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3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3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/>
      </c>
      <c r="K31" s="43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/>
      </c>
      <c r="L31" s="43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/>
      </c>
      <c r="M31" s="43" t="str" cm="1">
        <f t="array" ref="M31">IF(($Y31+$Z31+$AA31+$AD31)=0,"",ExpandDiagCodes(_xlfn.TEXTJOIN(", ",TRUE,IF($AA31=0,"",INDEX(My_Audit!N$2:N$456,$AA31)),IF($Z31=0,"",INDEX(Output_Mac!S$2:S$500,$Z31)),IF($AD31=0,"",INDEX(Output_Win!S$2:S$243,$AD31)),IF($Y31=0,"",INDEX(CSV!AE$2:AE$510,$Y31)))))</f>
        <v/>
      </c>
      <c r="N31" s="43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O$2:O$456,$AA31)),_xlfn.IFS(_xlpm.MyAuditVal&lt;&gt;"",_xlpm.MyAuditVal,_xlpm.MacVal&lt;&gt;"",_xlpm.MacVal,_xlpm.WinVal&lt;&gt;"",_xlpm.WinVal,_xlpm.CSVVal&lt;&gt;"",_xlpm.CSVVal)),""))</f>
        <v/>
      </c>
      <c r="O31" s="43" t="str" cm="1">
        <f t="array" ref="O31">IF($AB31=0,"",INDEX(My_Audit!P$2:P$456,$AB31))&amp;""</f>
        <v/>
      </c>
      <c r="P31" s="42"/>
      <c r="Q31" s="43" t="str">
        <f>IF(LEFT(N31,4)="Pass","Nist SP 800-88",My_Audit!R31)&amp;""</f>
        <v/>
      </c>
      <c r="R31" s="42"/>
      <c r="S31" s="42"/>
      <c r="T31" s="43" t="str" cm="1">
        <f t="array" ref="T31">IF($AC31=0,"",INDEX(Models!J$2:J$605,$AC31))</f>
        <v/>
      </c>
      <c r="U31" s="42"/>
      <c r="V31" s="42"/>
      <c r="W31" s="44" t="str">
        <f>IF(($Z31+$AA31+$AD31)=0,"",_xlfn.TEXTJOIN(", ",TRUE,IF($AA31=0,"",INDEX(My_Audit!L$2:L$456,$AA31)),IF($Z31=0,"",INDEX(Output_Mac!AA$2:AA$500,$Z31)),IF($AD31=0,"",INDEX(Output_Win!AA$2:AA$243,$AD31))))</f>
        <v/>
      </c>
      <c r="Y31">
        <f>IFERROR(MATCH($A31,CSV!$A$2:$A$510,0),0)</f>
        <v>0</v>
      </c>
      <c r="Z31">
        <f>IFERROR(MATCH($A31,Output_Mac!$A$2:$A$500,0),0)</f>
        <v>0</v>
      </c>
      <c r="AA31">
        <f>IFERROR(MATCH($A31,My_Audit!$A$2:$A$456,0),0)</f>
        <v>30</v>
      </c>
      <c r="AB31">
        <f>IFERROR(MATCH($C31,My_Audit!$B$2:$B$456,0),0)</f>
        <v>0</v>
      </c>
      <c r="AC31">
        <f>IFERROR(MATCH($E31,Models!$I$2:$I$605,0),0)</f>
        <v>0</v>
      </c>
      <c r="AD31">
        <f>IFERROR(MATCH($A31,Output_Win!$A$2:$A$243,0),0)</f>
        <v>0</v>
      </c>
    </row>
    <row r="32" spans="1:30">
      <c r="A32" s="42" t="str">
        <f>_xlfn.TEXTJOIN("",TRUE,Input!$A$4,TEXT(ROW(My_Audit!A31)+Input!$A$8-1,"00"))</f>
        <v>GG31</v>
      </c>
      <c r="B32" s="42" t="str">
        <f>_xlfn.TEXTJOIN("-",TRUE,"ITD",Input!$A$2,A32)</f>
        <v>ITD-SHR11697-GG31</v>
      </c>
      <c r="C32" s="43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/>
      </c>
      <c r="D32" s="43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3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/>
      </c>
      <c r="F32" s="43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/>
      </c>
      <c r="G32" s="43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/>
      </c>
      <c r="H32" s="43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3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3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/>
      </c>
      <c r="K32" s="43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/>
      </c>
      <c r="L32" s="43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/>
      </c>
      <c r="M32" s="43" t="str" cm="1">
        <f t="array" ref="M32">IF(($Y32+$Z32+$AA32+$AD32)=0,"",ExpandDiagCodes(_xlfn.TEXTJOIN(", ",TRUE,IF($AA32=0,"",INDEX(My_Audit!N$2:N$456,$AA32)),IF($Z32=0,"",INDEX(Output_Mac!S$2:S$500,$Z32)),IF($AD32=0,"",INDEX(Output_Win!S$2:S$243,$AD32)),IF($Y32=0,"",INDEX(CSV!AE$2:AE$510,$Y32)))))</f>
        <v/>
      </c>
      <c r="N32" s="43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O$2:O$456,$AA32)),_xlfn.IFS(_xlpm.MyAuditVal&lt;&gt;"",_xlpm.MyAuditVal,_xlpm.MacVal&lt;&gt;"",_xlpm.MacVal,_xlpm.WinVal&lt;&gt;"",_xlpm.WinVal,_xlpm.CSVVal&lt;&gt;"",_xlpm.CSVVal)),""))</f>
        <v/>
      </c>
      <c r="O32" s="43" t="str" cm="1">
        <f t="array" ref="O32">IF($AB32=0,"",INDEX(My_Audit!P$2:P$456,$AB32))&amp;""</f>
        <v/>
      </c>
      <c r="P32" s="42"/>
      <c r="Q32" s="43" t="str">
        <f>IF(LEFT(N32,4)="Pass","Nist SP 800-88",My_Audit!R32)&amp;""</f>
        <v/>
      </c>
      <c r="R32" s="42"/>
      <c r="S32" s="42"/>
      <c r="T32" s="43" t="str" cm="1">
        <f t="array" ref="T32">IF($AC32=0,"",INDEX(Models!J$2:J$605,$AC32))</f>
        <v/>
      </c>
      <c r="U32" s="42"/>
      <c r="V32" s="42"/>
      <c r="W32" s="44" t="str">
        <f>IF(($Z32+$AA32+$AD32)=0,"",_xlfn.TEXTJOIN(", ",TRUE,IF($AA32=0,"",INDEX(My_Audit!L$2:L$456,$AA32)),IF($Z32=0,"",INDEX(Output_Mac!AA$2:AA$500,$Z32)),IF($AD32=0,"",INDEX(Output_Win!AA$2:AA$243,$AD32))))</f>
        <v/>
      </c>
      <c r="Y32">
        <f>IFERROR(MATCH($A32,CSV!$A$2:$A$510,0),0)</f>
        <v>0</v>
      </c>
      <c r="Z32">
        <f>IFERROR(MATCH($A32,Output_Mac!$A$2:$A$500,0),0)</f>
        <v>0</v>
      </c>
      <c r="AA32">
        <f>IFERROR(MATCH($A32,My_Audit!$A$2:$A$456,0),0)</f>
        <v>31</v>
      </c>
      <c r="AB32">
        <f>IFERROR(MATCH($C32,My_Audit!$B$2:$B$456,0),0)</f>
        <v>0</v>
      </c>
      <c r="AC32">
        <f>IFERROR(MATCH($E32,Models!$I$2:$I$605,0),0)</f>
        <v>0</v>
      </c>
      <c r="AD32">
        <f>IFERROR(MATCH($A32,Output_Win!$A$2:$A$243,0),0)</f>
        <v>0</v>
      </c>
    </row>
    <row r="33" spans="1:30">
      <c r="A33" s="42" t="str">
        <f>_xlfn.TEXTJOIN("",TRUE,Input!$A$4,TEXT(ROW(My_Audit!A32)+Input!$A$8-1,"00"))</f>
        <v>GG32</v>
      </c>
      <c r="B33" s="42" t="str">
        <f>_xlfn.TEXTJOIN("-",TRUE,"ITD",Input!$A$2,A33)</f>
        <v>ITD-SHR11697-GG32</v>
      </c>
      <c r="C33" s="43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/>
      </c>
      <c r="D33" s="43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3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/>
      </c>
      <c r="F33" s="43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/>
      </c>
      <c r="G33" s="43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/>
      </c>
      <c r="H33" s="43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3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3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/>
      </c>
      <c r="K33" s="43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/>
      </c>
      <c r="L33" s="43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/>
      </c>
      <c r="M33" s="43" t="str" cm="1">
        <f t="array" ref="M33">IF(($Y33+$Z33+$AA33+$AD33)=0,"",ExpandDiagCodes(_xlfn.TEXTJOIN(", ",TRUE,IF($AA33=0,"",INDEX(My_Audit!N$2:N$456,$AA33)),IF($Z33=0,"",INDEX(Output_Mac!S$2:S$500,$Z33)),IF($AD33=0,"",INDEX(Output_Win!S$2:S$243,$AD33)),IF($Y33=0,"",INDEX(CSV!AE$2:AE$510,$Y33)))))</f>
        <v/>
      </c>
      <c r="N33" s="43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O$2:O$456,$AA33)),_xlfn.IFS(_xlpm.MyAuditVal&lt;&gt;"",_xlpm.MyAuditVal,_xlpm.MacVal&lt;&gt;"",_xlpm.MacVal,_xlpm.WinVal&lt;&gt;"",_xlpm.WinVal,_xlpm.CSVVal&lt;&gt;"",_xlpm.CSVVal)),""))</f>
        <v/>
      </c>
      <c r="O33" s="43" t="str" cm="1">
        <f t="array" ref="O33">IF($AB33=0,"",INDEX(My_Audit!P$2:P$456,$AB33))&amp;""</f>
        <v/>
      </c>
      <c r="P33" s="42"/>
      <c r="Q33" s="43" t="str">
        <f>IF(LEFT(N33,4)="Pass","Nist SP 800-88",My_Audit!R33)&amp;""</f>
        <v/>
      </c>
      <c r="R33" s="42"/>
      <c r="S33" s="42"/>
      <c r="T33" s="43" t="str" cm="1">
        <f t="array" ref="T33">IF($AC33=0,"",INDEX(Models!J$2:J$605,$AC33))</f>
        <v/>
      </c>
      <c r="U33" s="42"/>
      <c r="V33" s="42"/>
      <c r="W33" s="44" t="str">
        <f>IF(($Z33+$AA33+$AD33)=0,"",_xlfn.TEXTJOIN(", ",TRUE,IF($AA33=0,"",INDEX(My_Audit!L$2:L$456,$AA33)),IF($Z33=0,"",INDEX(Output_Mac!AA$2:AA$500,$Z33)),IF($AD33=0,"",INDEX(Output_Win!AA$2:AA$243,$AD33))))</f>
        <v/>
      </c>
      <c r="Y33">
        <f>IFERROR(MATCH($A33,CSV!$A$2:$A$510,0),0)</f>
        <v>0</v>
      </c>
      <c r="Z33">
        <f>IFERROR(MATCH($A33,Output_Mac!$A$2:$A$500,0),0)</f>
        <v>0</v>
      </c>
      <c r="AA33">
        <f>IFERROR(MATCH($A33,My_Audit!$A$2:$A$456,0),0)</f>
        <v>32</v>
      </c>
      <c r="AB33">
        <f>IFERROR(MATCH($C33,My_Audit!$B$2:$B$456,0),0)</f>
        <v>0</v>
      </c>
      <c r="AC33">
        <f>IFERROR(MATCH($E33,Models!$I$2:$I$605,0),0)</f>
        <v>0</v>
      </c>
      <c r="AD33">
        <f>IFERROR(MATCH($A33,Output_Win!$A$2:$A$243,0),0)</f>
        <v>0</v>
      </c>
    </row>
    <row r="34" spans="1:30">
      <c r="A34" s="42" t="str">
        <f>_xlfn.TEXTJOIN("",TRUE,Input!$A$4,TEXT(ROW(My_Audit!A33)+Input!$A$8-1,"00"))</f>
        <v>GG33</v>
      </c>
      <c r="B34" s="42" t="str">
        <f>_xlfn.TEXTJOIN("-",TRUE,"ITD",Input!$A$2,A34)</f>
        <v>ITD-SHR11697-GG33</v>
      </c>
      <c r="C34" s="43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/>
      </c>
      <c r="D34" s="43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3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/>
      </c>
      <c r="F34" s="43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/>
      </c>
      <c r="G34" s="43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/>
      </c>
      <c r="H34" s="43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/>
      </c>
      <c r="I34" s="43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/>
      </c>
      <c r="J34" s="43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/>
      </c>
      <c r="K34" s="43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/>
      </c>
      <c r="L34" s="43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/>
      </c>
      <c r="M34" s="43" t="str" cm="1">
        <f t="array" ref="M34">IF(($Y34+$Z34+$AA34+$AD34)=0,"",ExpandDiagCodes(_xlfn.TEXTJOIN(", ",TRUE,IF($AA34=0,"",INDEX(My_Audit!N$2:N$456,$AA34)),IF($Z34=0,"",INDEX(Output_Mac!S$2:S$500,$Z34)),IF($AD34=0,"",INDEX(Output_Win!S$2:S$243,$AD34)),IF($Y34=0,"",INDEX(CSV!AE$2:AE$510,$Y34)))))</f>
        <v/>
      </c>
      <c r="N34" s="43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O$2:O$456,$AA34)),_xlfn.IFS(_xlpm.MyAuditVal&lt;&gt;"",_xlpm.MyAuditVal,_xlpm.MacVal&lt;&gt;"",_xlpm.MacVal,_xlpm.WinVal&lt;&gt;"",_xlpm.WinVal,_xlpm.CSVVal&lt;&gt;"",_xlpm.CSVVal)),""))</f>
        <v/>
      </c>
      <c r="O34" s="43" t="str" cm="1">
        <f t="array" ref="O34">IF($AB34=0,"",INDEX(My_Audit!P$2:P$456,$AB34))&amp;""</f>
        <v/>
      </c>
      <c r="P34" s="42"/>
      <c r="Q34" s="43" t="str">
        <f>IF(LEFT(N34,4)="Pass","Nist SP 800-88",My_Audit!R34)&amp;""</f>
        <v/>
      </c>
      <c r="R34" s="42"/>
      <c r="S34" s="42"/>
      <c r="T34" s="43" t="str" cm="1">
        <f t="array" ref="T34">IF($AC34=0,"",INDEX(Models!J$2:J$605,$AC34))</f>
        <v/>
      </c>
      <c r="U34" s="42"/>
      <c r="V34" s="42"/>
      <c r="W34" s="44" t="str">
        <f>IF(($Z34+$AA34+$AD34)=0,"",_xlfn.TEXTJOIN(", ",TRUE,IF($AA34=0,"",INDEX(My_Audit!L$2:L$456,$AA34)),IF($Z34=0,"",INDEX(Output_Mac!AA$2:AA$500,$Z34)),IF($AD34=0,"",INDEX(Output_Win!AA$2:AA$243,$AD34))))</f>
        <v/>
      </c>
      <c r="Y34">
        <f>IFERROR(MATCH($A34,CSV!$A$2:$A$510,0),0)</f>
        <v>0</v>
      </c>
      <c r="Z34">
        <f>IFERROR(MATCH($A34,Output_Mac!$A$2:$A$500,0),0)</f>
        <v>0</v>
      </c>
      <c r="AA34">
        <f>IFERROR(MATCH($A34,My_Audit!$A$2:$A$456,0),0)</f>
        <v>33</v>
      </c>
      <c r="AB34">
        <f>IFERROR(MATCH($C34,My_Audit!$B$2:$B$456,0),0)</f>
        <v>0</v>
      </c>
      <c r="AC34">
        <f>IFERROR(MATCH($E34,Models!$I$2:$I$605,0),0)</f>
        <v>0</v>
      </c>
      <c r="AD34">
        <f>IFERROR(MATCH($A34,Output_Win!$A$2:$A$243,0),0)</f>
        <v>0</v>
      </c>
    </row>
    <row r="35" spans="1:30">
      <c r="A35" s="42" t="str">
        <f>_xlfn.TEXTJOIN("",TRUE,Input!$A$4,TEXT(ROW(My_Audit!A34)+Input!$A$8-1,"00"))</f>
        <v>GG34</v>
      </c>
      <c r="B35" s="42" t="str">
        <f>_xlfn.TEXTJOIN("-",TRUE,"ITD",Input!$A$2,A35)</f>
        <v>ITD-SHR11697-GG34</v>
      </c>
      <c r="C35" s="43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/>
      </c>
      <c r="D35" s="43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3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/>
      </c>
      <c r="F35" s="43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/>
      </c>
      <c r="G35" s="43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/>
      </c>
      <c r="H35" s="43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/>
      </c>
      <c r="I35" s="43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/>
      </c>
      <c r="J35" s="43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/>
      </c>
      <c r="K35" s="43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/>
      </c>
      <c r="L35" s="43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/>
      </c>
      <c r="M35" s="43" t="str" cm="1">
        <f t="array" ref="M35">IF(($Y35+$Z35+$AA35+$AD35)=0,"",ExpandDiagCodes(_xlfn.TEXTJOIN(", ",TRUE,IF($AA35=0,"",INDEX(My_Audit!N$2:N$456,$AA35)),IF($Z35=0,"",INDEX(Output_Mac!S$2:S$500,$Z35)),IF($AD35=0,"",INDEX(Output_Win!S$2:S$243,$AD35)),IF($Y35=0,"",INDEX(CSV!AE$2:AE$510,$Y35)))))</f>
        <v/>
      </c>
      <c r="N35" s="43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O$2:O$456,$AA35)),_xlfn.IFS(_xlpm.MyAuditVal&lt;&gt;"",_xlpm.MyAuditVal,_xlpm.MacVal&lt;&gt;"",_xlpm.MacVal,_xlpm.WinVal&lt;&gt;"",_xlpm.WinVal,_xlpm.CSVVal&lt;&gt;"",_xlpm.CSVVal)),""))</f>
        <v/>
      </c>
      <c r="O35" s="43" t="str" cm="1">
        <f t="array" ref="O35">IF($AB35=0,"",INDEX(My_Audit!P$2:P$456,$AB35))&amp;""</f>
        <v/>
      </c>
      <c r="P35" s="42"/>
      <c r="Q35" s="43" t="str">
        <f>IF(LEFT(N35,4)="Pass","Nist SP 800-88",My_Audit!R35)&amp;""</f>
        <v/>
      </c>
      <c r="R35" s="42"/>
      <c r="S35" s="42"/>
      <c r="T35" s="43" t="str" cm="1">
        <f t="array" ref="T35">IF($AC35=0,"",INDEX(Models!J$2:J$605,$AC35))</f>
        <v/>
      </c>
      <c r="U35" s="42"/>
      <c r="V35" s="42"/>
      <c r="W35" s="44" t="str">
        <f>IF(($Z35+$AA35+$AD35)=0,"",_xlfn.TEXTJOIN(", ",TRUE,IF($AA35=0,"",INDEX(My_Audit!L$2:L$456,$AA35)),IF($Z35=0,"",INDEX(Output_Mac!AA$2:AA$500,$Z35)),IF($AD35=0,"",INDEX(Output_Win!AA$2:AA$243,$AD35))))</f>
        <v/>
      </c>
      <c r="Y35">
        <f>IFERROR(MATCH($A35,CSV!$A$2:$A$510,0),0)</f>
        <v>0</v>
      </c>
      <c r="Z35">
        <f>IFERROR(MATCH($A35,Output_Mac!$A$2:$A$500,0),0)</f>
        <v>0</v>
      </c>
      <c r="AA35">
        <f>IFERROR(MATCH($A35,My_Audit!$A$2:$A$456,0),0)</f>
        <v>34</v>
      </c>
      <c r="AB35">
        <f>IFERROR(MATCH($C35,My_Audit!$B$2:$B$456,0),0)</f>
        <v>0</v>
      </c>
      <c r="AC35">
        <f>IFERROR(MATCH($E35,Models!$I$2:$I$605,0),0)</f>
        <v>0</v>
      </c>
      <c r="AD35">
        <f>IFERROR(MATCH($A35,Output_Win!$A$2:$A$243,0),0)</f>
        <v>0</v>
      </c>
    </row>
    <row r="36" spans="1:30">
      <c r="A36" s="42" t="str">
        <f>_xlfn.TEXTJOIN("",TRUE,Input!$A$4,TEXT(ROW(My_Audit!A35)+Input!$A$8-1,"00"))</f>
        <v>GG35</v>
      </c>
      <c r="B36" s="42" t="str">
        <f>_xlfn.TEXTJOIN("-",TRUE,"ITD",Input!$A$2,A36)</f>
        <v>ITD-SHR11697-GG35</v>
      </c>
      <c r="C36" s="43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3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3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3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3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3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3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3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3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3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3" t="str" cm="1">
        <f t="array" ref="M36">IF(($Y36+$Z36+$AA36+$AD36)=0,"",ExpandDiagCodes(_xlfn.TEXTJOIN(", ",TRUE,IF($AA36=0,"",INDEX(My_Audit!N$2:N$456,$AA36)),IF($Z36=0,"",INDEX(Output_Mac!S$2:S$500,$Z36)),IF($AD36=0,"",INDEX(Output_Win!S$2:S$243,$AD36)),IF($Y36=0,"",INDEX(CSV!AE$2:AE$510,$Y36)))))</f>
        <v/>
      </c>
      <c r="N36" s="43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O$2:O$456,$AA36)),_xlfn.IFS(_xlpm.MyAuditVal&lt;&gt;"",_xlpm.MyAuditVal,_xlpm.MacVal&lt;&gt;"",_xlpm.MacVal,_xlpm.WinVal&lt;&gt;"",_xlpm.WinVal,_xlpm.CSVVal&lt;&gt;"",_xlpm.CSVVal)),""))</f>
        <v/>
      </c>
      <c r="O36" s="43" t="str" cm="1">
        <f t="array" ref="O36">IF($AB36=0,"",INDEX(My_Audit!P$2:P$456,$AB36))&amp;""</f>
        <v/>
      </c>
      <c r="P36" s="42"/>
      <c r="Q36" s="43" t="str">
        <f>IF(LEFT(N36,4)="Pass","Nist SP 800-88",My_Audit!R36)&amp;""</f>
        <v/>
      </c>
      <c r="R36" s="42"/>
      <c r="S36" s="42"/>
      <c r="T36" s="43" t="str" cm="1">
        <f t="array" ref="T36">IF($AC36=0,"",INDEX(Models!J$2:J$605,$AC36))</f>
        <v/>
      </c>
      <c r="U36" s="42"/>
      <c r="V36" s="42"/>
      <c r="W36" s="44" t="str">
        <f>IF(($Z36+$AA36+$AD36)=0,"",_xlfn.TEXTJOIN(", ",TRUE,IF($AA36=0,"",INDEX(My_Audit!L$2:L$456,$AA36)),IF($Z36=0,"",INDEX(Output_Mac!AA$2:AA$500,$Z36)),IF($AD36=0,"",INDEX(Output_Win!AA$2:AA$243,$AD36))))</f>
        <v/>
      </c>
      <c r="Y36">
        <f>IFERROR(MATCH($A36,CSV!$A$2:$A$510,0),0)</f>
        <v>0</v>
      </c>
      <c r="Z36">
        <f>IFERROR(MATCH($A36,Output_Mac!$A$2:$A$500,0),0)</f>
        <v>0</v>
      </c>
      <c r="AA36">
        <f>IFERROR(MATCH($A36,My_Audit!$A$2:$A$456,0),0)</f>
        <v>35</v>
      </c>
      <c r="AB36">
        <f>IFERROR(MATCH($C36,My_Audit!$B$2:$B$456,0),0)</f>
        <v>0</v>
      </c>
      <c r="AC36">
        <f>IFERROR(MATCH($E36,Models!$I$2:$I$605,0),0)</f>
        <v>0</v>
      </c>
      <c r="AD36">
        <f>IFERROR(MATCH($A36,Output_Win!$A$2:$A$243,0),0)</f>
        <v>0</v>
      </c>
    </row>
    <row r="37" spans="1:30">
      <c r="A37" s="42" t="str">
        <f>_xlfn.TEXTJOIN("",TRUE,Input!$A$4,TEXT(ROW(My_Audit!A36)+Input!$A$8-1,"00"))</f>
        <v>GG36</v>
      </c>
      <c r="B37" s="42" t="str">
        <f>_xlfn.TEXTJOIN("-",TRUE,"ITD",Input!$A$2,A37)</f>
        <v>ITD-SHR11697-GG36</v>
      </c>
      <c r="C37" s="43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3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3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3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3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3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3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3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3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3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3" t="str" cm="1">
        <f t="array" ref="M37">IF(($Y37+$Z37+$AA37+$AD37)=0,"",ExpandDiagCodes(_xlfn.TEXTJOIN(", ",TRUE,IF($AA37=0,"",INDEX(My_Audit!N$2:N$456,$AA37)),IF($Z37=0,"",INDEX(Output_Mac!S$2:S$500,$Z37)),IF($AD37=0,"",INDEX(Output_Win!S$2:S$243,$AD37)),IF($Y37=0,"",INDEX(CSV!AE$2:AE$510,$Y37)))))</f>
        <v/>
      </c>
      <c r="N37" s="43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O$2:O$456,$AA37)),_xlfn.IFS(_xlpm.MyAuditVal&lt;&gt;"",_xlpm.MyAuditVal,_xlpm.MacVal&lt;&gt;"",_xlpm.MacVal,_xlpm.WinVal&lt;&gt;"",_xlpm.WinVal,_xlpm.CSVVal&lt;&gt;"",_xlpm.CSVVal)),""))</f>
        <v/>
      </c>
      <c r="O37" s="43" t="str" cm="1">
        <f t="array" ref="O37">IF($AB37=0,"",INDEX(My_Audit!P$2:P$456,$AB37))&amp;""</f>
        <v/>
      </c>
      <c r="P37" s="42"/>
      <c r="Q37" s="43" t="str">
        <f>IF(LEFT(N37,4)="Pass","Nist SP 800-88",My_Audit!R37)&amp;""</f>
        <v/>
      </c>
      <c r="R37" s="42"/>
      <c r="S37" s="42"/>
      <c r="T37" s="43" t="str" cm="1">
        <f t="array" ref="T37">IF($AC37=0,"",INDEX(Models!J$2:J$605,$AC37))</f>
        <v/>
      </c>
      <c r="U37" s="42"/>
      <c r="V37" s="42"/>
      <c r="W37" s="44" t="str">
        <f>IF(($Z37+$AA37+$AD37)=0,"",_xlfn.TEXTJOIN(", ",TRUE,IF($AA37=0,"",INDEX(My_Audit!L$2:L$456,$AA37)),IF($Z37=0,"",INDEX(Output_Mac!AA$2:AA$500,$Z37)),IF($AD37=0,"",INDEX(Output_Win!AA$2:AA$243,$AD37))))</f>
        <v/>
      </c>
      <c r="Y37">
        <f>IFERROR(MATCH($A37,CSV!$A$2:$A$510,0),0)</f>
        <v>0</v>
      </c>
      <c r="Z37">
        <f>IFERROR(MATCH($A37,Output_Mac!$A$2:$A$500,0),0)</f>
        <v>0</v>
      </c>
      <c r="AA37">
        <f>IFERROR(MATCH($A37,My_Audit!$A$2:$A$456,0),0)</f>
        <v>36</v>
      </c>
      <c r="AB37">
        <f>IFERROR(MATCH($C37,My_Audit!$B$2:$B$456,0),0)</f>
        <v>0</v>
      </c>
      <c r="AC37">
        <f>IFERROR(MATCH($E37,Models!$I$2:$I$605,0),0)</f>
        <v>0</v>
      </c>
      <c r="AD37">
        <f>IFERROR(MATCH($A37,Output_Win!$A$2:$A$243,0),0)</f>
        <v>0</v>
      </c>
    </row>
    <row r="38" spans="1:30">
      <c r="A38" s="42" t="str">
        <f>_xlfn.TEXTJOIN("",TRUE,Input!$A$4,TEXT(ROW(My_Audit!A37)+Input!$A$8-1,"00"))</f>
        <v>GG37</v>
      </c>
      <c r="B38" s="42" t="str">
        <f>_xlfn.TEXTJOIN("-",TRUE,"ITD",Input!$A$2,A38)</f>
        <v>ITD-SHR11697-GG37</v>
      </c>
      <c r="C38" s="43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3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3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3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3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3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3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3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3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3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3" t="str" cm="1">
        <f t="array" ref="M38">IF(($Y38+$Z38+$AA38+$AD38)=0,"",ExpandDiagCodes(_xlfn.TEXTJOIN(", ",TRUE,IF($AA38=0,"",INDEX(My_Audit!N$2:N$456,$AA38)),IF($Z38=0,"",INDEX(Output_Mac!S$2:S$500,$Z38)),IF($AD38=0,"",INDEX(Output_Win!S$2:S$243,$AD38)),IF($Y38=0,"",INDEX(CSV!AE$2:AE$510,$Y38)))))</f>
        <v/>
      </c>
      <c r="N38" s="43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O$2:O$456,$AA38)),_xlfn.IFS(_xlpm.MyAuditVal&lt;&gt;"",_xlpm.MyAuditVal,_xlpm.MacVal&lt;&gt;"",_xlpm.MacVal,_xlpm.WinVal&lt;&gt;"",_xlpm.WinVal,_xlpm.CSVVal&lt;&gt;"",_xlpm.CSVVal)),""))</f>
        <v/>
      </c>
      <c r="O38" s="43" t="str" cm="1">
        <f t="array" ref="O38">IF($AB38=0,"",INDEX(My_Audit!P$2:P$456,$AB38))&amp;""</f>
        <v/>
      </c>
      <c r="P38" s="42"/>
      <c r="Q38" s="43" t="str">
        <f>IF(LEFT(N38,4)="Pass","Nist SP 800-88",My_Audit!R38)&amp;""</f>
        <v/>
      </c>
      <c r="R38" s="42"/>
      <c r="S38" s="42"/>
      <c r="T38" s="43" t="str" cm="1">
        <f t="array" ref="T38">IF($AC38=0,"",INDEX(Models!J$2:J$605,$AC38))</f>
        <v/>
      </c>
      <c r="U38" s="42"/>
      <c r="V38" s="42"/>
      <c r="W38" s="44" t="str">
        <f>IF(($Z38+$AA38+$AD38)=0,"",_xlfn.TEXTJOIN(", ",TRUE,IF($AA38=0,"",INDEX(My_Audit!L$2:L$456,$AA38)),IF($Z38=0,"",INDEX(Output_Mac!AA$2:AA$500,$Z38)),IF($AD38=0,"",INDEX(Output_Win!AA$2:AA$243,$AD38))))</f>
        <v/>
      </c>
      <c r="Y38">
        <f>IFERROR(MATCH($A38,CSV!$A$2:$A$510,0),0)</f>
        <v>0</v>
      </c>
      <c r="Z38">
        <f>IFERROR(MATCH($A38,Output_Mac!$A$2:$A$500,0),0)</f>
        <v>0</v>
      </c>
      <c r="AA38">
        <f>IFERROR(MATCH($A38,My_Audit!$A$2:$A$456,0),0)</f>
        <v>37</v>
      </c>
      <c r="AB38">
        <f>IFERROR(MATCH($C38,My_Audit!$B$2:$B$456,0),0)</f>
        <v>0</v>
      </c>
      <c r="AC38">
        <f>IFERROR(MATCH($E38,Models!$I$2:$I$605,0),0)</f>
        <v>0</v>
      </c>
      <c r="AD38">
        <f>IFERROR(MATCH($A38,Output_Win!$A$2:$A$243,0),0)</f>
        <v>0</v>
      </c>
    </row>
    <row r="39" spans="1:30">
      <c r="A39" s="42" t="str">
        <f>_xlfn.TEXTJOIN("",TRUE,Input!$A$4,TEXT(ROW(My_Audit!A38)+Input!$A$8-1,"00"))</f>
        <v>GG38</v>
      </c>
      <c r="B39" s="42" t="str">
        <f>_xlfn.TEXTJOIN("-",TRUE,"ITD",Input!$A$2,A39)</f>
        <v>ITD-SHR11697-GG38</v>
      </c>
      <c r="C39" s="43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3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3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3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3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3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3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3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3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3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3" t="str" cm="1">
        <f t="array" ref="M39">IF(($Y39+$Z39+$AA39+$AD39)=0,"",ExpandDiagCodes(_xlfn.TEXTJOIN(", ",TRUE,IF($AA39=0,"",INDEX(My_Audit!N$2:N$456,$AA39)),IF($Z39=0,"",INDEX(Output_Mac!S$2:S$500,$Z39)),IF($AD39=0,"",INDEX(Output_Win!S$2:S$243,$AD39)),IF($Y39=0,"",INDEX(CSV!AE$2:AE$510,$Y39)))))</f>
        <v/>
      </c>
      <c r="N39" s="43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O$2:O$456,$AA39)),_xlfn.IFS(_xlpm.MyAuditVal&lt;&gt;"",_xlpm.MyAuditVal,_xlpm.MacVal&lt;&gt;"",_xlpm.MacVal,_xlpm.WinVal&lt;&gt;"",_xlpm.WinVal,_xlpm.CSVVal&lt;&gt;"",_xlpm.CSVVal)),""))</f>
        <v/>
      </c>
      <c r="O39" s="43" t="str" cm="1">
        <f t="array" ref="O39">IF($AB39=0,"",INDEX(My_Audit!P$2:P$456,$AB39))&amp;""</f>
        <v/>
      </c>
      <c r="P39" s="42"/>
      <c r="Q39" s="43" t="str">
        <f>IF(LEFT(N39,4)="Pass","Nist SP 800-88",My_Audit!R39)&amp;""</f>
        <v/>
      </c>
      <c r="R39" s="42"/>
      <c r="S39" s="42"/>
      <c r="T39" s="43" t="str" cm="1">
        <f t="array" ref="T39">IF($AC39=0,"",INDEX(Models!J$2:J$605,$AC39))</f>
        <v/>
      </c>
      <c r="U39" s="42"/>
      <c r="V39" s="42"/>
      <c r="W39" s="44" t="str">
        <f>IF(($Z39+$AA39+$AD39)=0,"",_xlfn.TEXTJOIN(", ",TRUE,IF($AA39=0,"",INDEX(My_Audit!L$2:L$456,$AA39)),IF($Z39=0,"",INDEX(Output_Mac!AA$2:AA$500,$Z39)),IF($AD39=0,"",INDEX(Output_Win!AA$2:AA$243,$AD39))))</f>
        <v/>
      </c>
      <c r="Y39">
        <f>IFERROR(MATCH($A39,CSV!$A$2:$A$510,0),0)</f>
        <v>0</v>
      </c>
      <c r="Z39">
        <f>IFERROR(MATCH($A39,Output_Mac!$A$2:$A$500,0),0)</f>
        <v>0</v>
      </c>
      <c r="AA39">
        <f>IFERROR(MATCH($A39,My_Audit!$A$2:$A$456,0),0)</f>
        <v>38</v>
      </c>
      <c r="AB39">
        <f>IFERROR(MATCH($C39,My_Audit!$B$2:$B$456,0),0)</f>
        <v>0</v>
      </c>
      <c r="AC39">
        <f>IFERROR(MATCH($E39,Models!$I$2:$I$605,0),0)</f>
        <v>0</v>
      </c>
      <c r="AD39">
        <f>IFERROR(MATCH($A39,Output_Win!$A$2:$A$243,0),0)</f>
        <v>0</v>
      </c>
    </row>
    <row r="40" spans="1:30">
      <c r="A40" s="42" t="str">
        <f>_xlfn.TEXTJOIN("",TRUE,Input!$A$4,TEXT(ROW(My_Audit!A39)+Input!$A$8-1,"00"))</f>
        <v>GG39</v>
      </c>
      <c r="B40" s="42" t="str">
        <f>_xlfn.TEXTJOIN("-",TRUE,"ITD",Input!$A$2,A40)</f>
        <v>ITD-SHR11697-GG39</v>
      </c>
      <c r="C40" s="43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/>
      </c>
      <c r="D40" s="43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/>
      </c>
      <c r="E40" s="43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/>
      </c>
      <c r="F40" s="43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/>
      </c>
      <c r="G40" s="43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/>
      </c>
      <c r="H40" s="43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3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3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/>
      </c>
      <c r="K40" s="43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/>
      </c>
      <c r="L40" s="43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/>
      </c>
      <c r="M40" s="43" t="str" cm="1">
        <f t="array" ref="M40">IF(($Y40+$Z40+$AA40+$AD40)=0,"",ExpandDiagCodes(_xlfn.TEXTJOIN(", ",TRUE,IF($AA40=0,"",INDEX(My_Audit!N$2:N$456,$AA40)),IF($Z40=0,"",INDEX(Output_Mac!S$2:S$500,$Z40)),IF($AD40=0,"",INDEX(Output_Win!S$2:S$243,$AD40)),IF($Y40=0,"",INDEX(CSV!AE$2:AE$510,$Y40)))))</f>
        <v/>
      </c>
      <c r="N40" s="43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O$2:O$456,$AA40)),_xlfn.IFS(_xlpm.MyAuditVal&lt;&gt;"",_xlpm.MyAuditVal,_xlpm.MacVal&lt;&gt;"",_xlpm.MacVal,_xlpm.WinVal&lt;&gt;"",_xlpm.WinVal,_xlpm.CSVVal&lt;&gt;"",_xlpm.CSVVal)),""))</f>
        <v/>
      </c>
      <c r="O40" s="43" t="str" cm="1">
        <f t="array" ref="O40">IF($AB40=0,"",INDEX(My_Audit!P$2:P$456,$AB40))&amp;""</f>
        <v/>
      </c>
      <c r="P40" s="42"/>
      <c r="Q40" s="43" t="str">
        <f>IF(LEFT(N40,4)="Pass","Nist SP 800-88",My_Audit!R40)&amp;""</f>
        <v/>
      </c>
      <c r="R40" s="42"/>
      <c r="S40" s="42"/>
      <c r="T40" s="43" t="str" cm="1">
        <f t="array" ref="T40">IF($AC40=0,"",INDEX(Models!J$2:J$605,$AC40))</f>
        <v/>
      </c>
      <c r="U40" s="42"/>
      <c r="V40" s="42"/>
      <c r="W40" s="44" t="str">
        <f>IF(($Z40+$AA40+$AD40)=0,"",_xlfn.TEXTJOIN(", ",TRUE,IF($AA40=0,"",INDEX(My_Audit!L$2:L$456,$AA40)),IF($Z40=0,"",INDEX(Output_Mac!AA$2:AA$500,$Z40)),IF($AD40=0,"",INDEX(Output_Win!AA$2:AA$243,$AD40))))</f>
        <v/>
      </c>
      <c r="Y40">
        <f>IFERROR(MATCH($A40,CSV!$A$2:$A$510,0),0)</f>
        <v>0</v>
      </c>
      <c r="Z40">
        <f>IFERROR(MATCH($A40,Output_Mac!$A$2:$A$500,0),0)</f>
        <v>0</v>
      </c>
      <c r="AA40">
        <f>IFERROR(MATCH($A40,My_Audit!$A$2:$A$456,0),0)</f>
        <v>39</v>
      </c>
      <c r="AB40">
        <f>IFERROR(MATCH($C40,My_Audit!$B$2:$B$456,0),0)</f>
        <v>0</v>
      </c>
      <c r="AC40">
        <f>IFERROR(MATCH($E40,Models!$I$2:$I$605,0),0)</f>
        <v>0</v>
      </c>
      <c r="AD40">
        <f>IFERROR(MATCH($A40,Output_Win!$A$2:$A$243,0),0)</f>
        <v>0</v>
      </c>
    </row>
    <row r="41" spans="1:30">
      <c r="A41" s="42" t="str">
        <f>_xlfn.TEXTJOIN("",TRUE,Input!$A$4,TEXT(ROW(My_Audit!A40)+Input!$A$8-1,"00"))</f>
        <v>GG40</v>
      </c>
      <c r="B41" s="42" t="str">
        <f>_xlfn.TEXTJOIN("-",TRUE,"ITD",Input!$A$2,A41)</f>
        <v>ITD-SHR11697-GG40</v>
      </c>
      <c r="C41" s="43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3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3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3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3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3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3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3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3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3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3" t="str" cm="1">
        <f t="array" ref="M41">IF(($Y41+$Z41+$AA41+$AD41)=0,"",ExpandDiagCodes(_xlfn.TEXTJOIN(", ",TRUE,IF($AA41=0,"",INDEX(My_Audit!N$2:N$456,$AA41)),IF($Z41=0,"",INDEX(Output_Mac!S$2:S$500,$Z41)),IF($AD41=0,"",INDEX(Output_Win!S$2:S$243,$AD41)),IF($Y41=0,"",INDEX(CSV!AE$2:AE$510,$Y41)))))</f>
        <v/>
      </c>
      <c r="N41" s="43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O$2:O$456,$AA41)),_xlfn.IFS(_xlpm.MyAuditVal&lt;&gt;"",_xlpm.MyAuditVal,_xlpm.MacVal&lt;&gt;"",_xlpm.MacVal,_xlpm.WinVal&lt;&gt;"",_xlpm.WinVal,_xlpm.CSVVal&lt;&gt;"",_xlpm.CSVVal)),""))</f>
        <v/>
      </c>
      <c r="O41" s="43" t="str" cm="1">
        <f t="array" ref="O41">IF($AB41=0,"",INDEX(My_Audit!P$2:P$456,$AB41))&amp;""</f>
        <v/>
      </c>
      <c r="P41" s="42"/>
      <c r="Q41" s="43" t="str">
        <f>IF(LEFT(N41,4)="Pass","Nist SP 800-88",My_Audit!R41)&amp;""</f>
        <v/>
      </c>
      <c r="R41" s="42"/>
      <c r="S41" s="42"/>
      <c r="T41" s="43" t="str" cm="1">
        <f t="array" ref="T41">IF($AC41=0,"",INDEX(Models!J$2:J$605,$AC41))</f>
        <v/>
      </c>
      <c r="U41" s="42"/>
      <c r="V41" s="42"/>
      <c r="W41" s="44" t="str">
        <f>IF(($Z41+$AA41+$AD41)=0,"",_xlfn.TEXTJOIN(", ",TRUE,IF($AA41=0,"",INDEX(My_Audit!L$2:L$456,$AA41)),IF($Z41=0,"",INDEX(Output_Mac!AA$2:AA$500,$Z41)),IF($AD41=0,"",INDEX(Output_Win!AA$2:AA$243,$AD41))))</f>
        <v/>
      </c>
      <c r="Y41">
        <f>IFERROR(MATCH($A41,CSV!$A$2:$A$510,0),0)</f>
        <v>0</v>
      </c>
      <c r="Z41">
        <f>IFERROR(MATCH($A41,Output_Mac!$A$2:$A$500,0),0)</f>
        <v>0</v>
      </c>
      <c r="AA41">
        <f>IFERROR(MATCH($A41,My_Audit!$A$2:$A$456,0),0)</f>
        <v>40</v>
      </c>
      <c r="AB41">
        <f>IFERROR(MATCH($C41,My_Audit!$B$2:$B$456,0),0)</f>
        <v>0</v>
      </c>
      <c r="AC41">
        <f>IFERROR(MATCH($E41,Models!$I$2:$I$605,0),0)</f>
        <v>0</v>
      </c>
      <c r="AD41">
        <f>IFERROR(MATCH($A41,Output_Win!$A$2:$A$243,0),0)</f>
        <v>0</v>
      </c>
    </row>
    <row r="42" spans="1:30">
      <c r="A42" s="42" t="str">
        <f>_xlfn.TEXTJOIN("",TRUE,Input!$A$4,TEXT(ROW(My_Audit!A41)+Input!$A$8-1,"00"))</f>
        <v>GG41</v>
      </c>
      <c r="B42" s="42" t="str">
        <f>_xlfn.TEXTJOIN("-",TRUE,"ITD",Input!$A$2,A42)</f>
        <v>ITD-SHR11697-GG41</v>
      </c>
      <c r="C42" s="43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3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3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3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3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3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3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3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3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3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3" t="str" cm="1">
        <f t="array" ref="M42">IF(($Y42+$Z42+$AA42+$AD42)=0,"",ExpandDiagCodes(_xlfn.TEXTJOIN(", ",TRUE,IF($AA42=0,"",INDEX(My_Audit!N$2:N$456,$AA42)),IF($Z42=0,"",INDEX(Output_Mac!S$2:S$500,$Z42)),IF($AD42=0,"",INDEX(Output_Win!S$2:S$243,$AD42)),IF($Y42=0,"",INDEX(CSV!AE$2:AE$510,$Y42)))))</f>
        <v/>
      </c>
      <c r="N42" s="43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O$2:O$456,$AA42)),_xlfn.IFS(_xlpm.MyAuditVal&lt;&gt;"",_xlpm.MyAuditVal,_xlpm.MacVal&lt;&gt;"",_xlpm.MacVal,_xlpm.WinVal&lt;&gt;"",_xlpm.WinVal,_xlpm.CSVVal&lt;&gt;"",_xlpm.CSVVal)),""))</f>
        <v/>
      </c>
      <c r="O42" s="43" t="str" cm="1">
        <f t="array" ref="O42">IF($AB42=0,"",INDEX(My_Audit!P$2:P$456,$AB42))&amp;""</f>
        <v/>
      </c>
      <c r="P42" s="42"/>
      <c r="Q42" s="43" t="str">
        <f>IF(LEFT(N42,4)="Pass","Nist SP 800-88",My_Audit!R42)&amp;""</f>
        <v/>
      </c>
      <c r="R42" s="42"/>
      <c r="S42" s="42"/>
      <c r="T42" s="43" t="str" cm="1">
        <f t="array" ref="T42">IF($AC42=0,"",INDEX(Models!J$2:J$605,$AC42))</f>
        <v/>
      </c>
      <c r="U42" s="42"/>
      <c r="V42" s="42"/>
      <c r="W42" s="44" t="str">
        <f>IF(($Z42+$AA42+$AD42)=0,"",_xlfn.TEXTJOIN(", ",TRUE,IF($AA42=0,"",INDEX(My_Audit!L$2:L$456,$AA42)),IF($Z42=0,"",INDEX(Output_Mac!AA$2:AA$500,$Z42)),IF($AD42=0,"",INDEX(Output_Win!AA$2:AA$243,$AD42))))</f>
        <v/>
      </c>
      <c r="Y42">
        <f>IFERROR(MATCH($A42,CSV!$A$2:$A$510,0),0)</f>
        <v>0</v>
      </c>
      <c r="Z42">
        <f>IFERROR(MATCH($A42,Output_Mac!$A$2:$A$500,0),0)</f>
        <v>0</v>
      </c>
      <c r="AA42">
        <f>IFERROR(MATCH($A42,My_Audit!$A$2:$A$456,0),0)</f>
        <v>41</v>
      </c>
      <c r="AB42">
        <f>IFERROR(MATCH($C42,My_Audit!$B$2:$B$456,0),0)</f>
        <v>0</v>
      </c>
      <c r="AC42">
        <f>IFERROR(MATCH($E42,Models!$I$2:$I$605,0),0)</f>
        <v>0</v>
      </c>
      <c r="AD42">
        <f>IFERROR(MATCH($A42,Output_Win!$A$2:$A$243,0),0)</f>
        <v>0</v>
      </c>
    </row>
    <row r="43" spans="1:30">
      <c r="A43" s="42" t="str">
        <f>_xlfn.TEXTJOIN("",TRUE,Input!$A$4,TEXT(ROW(My_Audit!A42)+Input!$A$8-1,"00"))</f>
        <v>GG42</v>
      </c>
      <c r="B43" s="42" t="str">
        <f>_xlfn.TEXTJOIN("-",TRUE,"ITD",Input!$A$2,A43)</f>
        <v>ITD-SHR11697-GG42</v>
      </c>
      <c r="C43" s="43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3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3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3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3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3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3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3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3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3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3" t="str" cm="1">
        <f t="array" ref="M43">IF(($Y43+$Z43+$AA43+$AD43)=0,"",ExpandDiagCodes(_xlfn.TEXTJOIN(", ",TRUE,IF($AA43=0,"",INDEX(My_Audit!N$2:N$456,$AA43)),IF($Z43=0,"",INDEX(Output_Mac!S$2:S$500,$Z43)),IF($AD43=0,"",INDEX(Output_Win!S$2:S$243,$AD43)),IF($Y43=0,"",INDEX(CSV!AE$2:AE$510,$Y43)))))</f>
        <v/>
      </c>
      <c r="N43" s="43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O$2:O$456,$AA43)),_xlfn.IFS(_xlpm.MyAuditVal&lt;&gt;"",_xlpm.MyAuditVal,_xlpm.MacVal&lt;&gt;"",_xlpm.MacVal,_xlpm.WinVal&lt;&gt;"",_xlpm.WinVal,_xlpm.CSVVal&lt;&gt;"",_xlpm.CSVVal)),""))</f>
        <v/>
      </c>
      <c r="O43" s="43" t="str" cm="1">
        <f t="array" ref="O43">IF($AB43=0,"",INDEX(My_Audit!P$2:P$456,$AB43))&amp;""</f>
        <v/>
      </c>
      <c r="P43" s="42"/>
      <c r="Q43" s="43" t="str">
        <f>IF(LEFT(N43,4)="Pass","Nist SP 800-88",My_Audit!R43)&amp;""</f>
        <v/>
      </c>
      <c r="R43" s="42"/>
      <c r="S43" s="42"/>
      <c r="T43" s="43" t="str" cm="1">
        <f t="array" ref="T43">IF($AC43=0,"",INDEX(Models!J$2:J$605,$AC43))</f>
        <v/>
      </c>
      <c r="U43" s="42"/>
      <c r="V43" s="42"/>
      <c r="W43" s="44" t="str">
        <f>IF(($Z43+$AA43+$AD43)=0,"",_xlfn.TEXTJOIN(", ",TRUE,IF($AA43=0,"",INDEX(My_Audit!L$2:L$456,$AA43)),IF($Z43=0,"",INDEX(Output_Mac!AA$2:AA$500,$Z43)),IF($AD43=0,"",INDEX(Output_Win!AA$2:AA$243,$AD43))))</f>
        <v/>
      </c>
      <c r="Y43">
        <f>IFERROR(MATCH($A43,CSV!$A$2:$A$510,0),0)</f>
        <v>0</v>
      </c>
      <c r="Z43">
        <f>IFERROR(MATCH($A43,Output_Mac!$A$2:$A$500,0),0)</f>
        <v>0</v>
      </c>
      <c r="AA43">
        <f>IFERROR(MATCH($A43,My_Audit!$A$2:$A$456,0),0)</f>
        <v>42</v>
      </c>
      <c r="AB43">
        <f>IFERROR(MATCH($C43,My_Audit!$B$2:$B$456,0),0)</f>
        <v>0</v>
      </c>
      <c r="AC43">
        <f>IFERROR(MATCH($E43,Models!$I$2:$I$605,0),0)</f>
        <v>0</v>
      </c>
      <c r="AD43">
        <f>IFERROR(MATCH($A43,Output_Win!$A$2:$A$243,0),0)</f>
        <v>0</v>
      </c>
    </row>
    <row r="44" spans="1:30">
      <c r="A44" s="42" t="str">
        <f>_xlfn.TEXTJOIN("",TRUE,Input!$A$4,TEXT(ROW(My_Audit!A43)+Input!$A$8-1,"00"))</f>
        <v>GG43</v>
      </c>
      <c r="B44" s="42" t="str">
        <f>_xlfn.TEXTJOIN("-",TRUE,"ITD",Input!$A$2,A44)</f>
        <v>ITD-SHR11697-GG43</v>
      </c>
      <c r="C44" s="43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3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3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3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3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3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3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3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3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3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3" t="str" cm="1">
        <f t="array" ref="M44">IF(($Y44+$Z44+$AA44+$AD44)=0,"",ExpandDiagCodes(_xlfn.TEXTJOIN(", ",TRUE,IF($AA44=0,"",INDEX(My_Audit!N$2:N$456,$AA44)),IF($Z44=0,"",INDEX(Output_Mac!S$2:S$500,$Z44)),IF($AD44=0,"",INDEX(Output_Win!S$2:S$243,$AD44)),IF($Y44=0,"",INDEX(CSV!AE$2:AE$510,$Y44)))))</f>
        <v/>
      </c>
      <c r="N44" s="43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O$2:O$456,$AA44)),_xlfn.IFS(_xlpm.MyAuditVal&lt;&gt;"",_xlpm.MyAuditVal,_xlpm.MacVal&lt;&gt;"",_xlpm.MacVal,_xlpm.WinVal&lt;&gt;"",_xlpm.WinVal,_xlpm.CSVVal&lt;&gt;"",_xlpm.CSVVal)),""))</f>
        <v/>
      </c>
      <c r="O44" s="43" t="str" cm="1">
        <f t="array" ref="O44">IF($AB44=0,"",INDEX(My_Audit!P$2:P$456,$AB44))&amp;""</f>
        <v/>
      </c>
      <c r="P44" s="42"/>
      <c r="Q44" s="43" t="str">
        <f>IF(LEFT(N44,4)="Pass","Nist SP 800-88",My_Audit!R44)&amp;""</f>
        <v/>
      </c>
      <c r="R44" s="42"/>
      <c r="S44" s="42"/>
      <c r="T44" s="43" t="str" cm="1">
        <f t="array" ref="T44">IF($AC44=0,"",INDEX(Models!J$2:J$605,$AC44))</f>
        <v/>
      </c>
      <c r="U44" s="42"/>
      <c r="V44" s="42"/>
      <c r="W44" s="44" t="str">
        <f>IF(($Z44+$AA44+$AD44)=0,"",_xlfn.TEXTJOIN(", ",TRUE,IF($AA44=0,"",INDEX(My_Audit!L$2:L$456,$AA44)),IF($Z44=0,"",INDEX(Output_Mac!AA$2:AA$500,$Z44)),IF($AD44=0,"",INDEX(Output_Win!AA$2:AA$243,$AD44))))</f>
        <v/>
      </c>
      <c r="Y44">
        <f>IFERROR(MATCH($A44,CSV!$A$2:$A$510,0),0)</f>
        <v>0</v>
      </c>
      <c r="Z44">
        <f>IFERROR(MATCH($A44,Output_Mac!$A$2:$A$500,0),0)</f>
        <v>0</v>
      </c>
      <c r="AA44">
        <f>IFERROR(MATCH($A44,My_Audit!$A$2:$A$456,0),0)</f>
        <v>43</v>
      </c>
      <c r="AB44">
        <f>IFERROR(MATCH($C44,My_Audit!$B$2:$B$456,0),0)</f>
        <v>0</v>
      </c>
      <c r="AC44">
        <f>IFERROR(MATCH($E44,Models!$I$2:$I$605,0),0)</f>
        <v>0</v>
      </c>
      <c r="AD44">
        <f>IFERROR(MATCH($A44,Output_Win!$A$2:$A$243,0),0)</f>
        <v>0</v>
      </c>
    </row>
    <row r="45" spans="1:30">
      <c r="A45" s="42" t="str">
        <f>_xlfn.TEXTJOIN("",TRUE,Input!$A$4,TEXT(ROW(My_Audit!A44)+Input!$A$8-1,"00"))</f>
        <v>GG44</v>
      </c>
      <c r="B45" s="42" t="str">
        <f>_xlfn.TEXTJOIN("-",TRUE,"ITD",Input!$A$2,A45)</f>
        <v>ITD-SHR11697-GG44</v>
      </c>
      <c r="C45" s="43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3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3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3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3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3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3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3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3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3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3" t="str" cm="1">
        <f t="array" ref="M45">IF(($Y45+$Z45+$AA45+$AD45)=0,"",ExpandDiagCodes(_xlfn.TEXTJOIN(", ",TRUE,IF($AA45=0,"",INDEX(My_Audit!N$2:N$456,$AA45)),IF($Z45=0,"",INDEX(Output_Mac!S$2:S$500,$Z45)),IF($AD45=0,"",INDEX(Output_Win!S$2:S$243,$AD45)),IF($Y45=0,"",INDEX(CSV!AE$2:AE$510,$Y45)))))</f>
        <v/>
      </c>
      <c r="N45" s="43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O$2:O$456,$AA45)),_xlfn.IFS(_xlpm.MyAuditVal&lt;&gt;"",_xlpm.MyAuditVal,_xlpm.MacVal&lt;&gt;"",_xlpm.MacVal,_xlpm.WinVal&lt;&gt;"",_xlpm.WinVal,_xlpm.CSVVal&lt;&gt;"",_xlpm.CSVVal)),""))</f>
        <v/>
      </c>
      <c r="O45" s="43" t="str" cm="1">
        <f t="array" ref="O45">IF($AB45=0,"",INDEX(My_Audit!P$2:P$456,$AB45))&amp;""</f>
        <v/>
      </c>
      <c r="P45" s="42"/>
      <c r="Q45" s="43" t="str">
        <f>IF(LEFT(N45,4)="Pass","Nist SP 800-88",My_Audit!R45)&amp;""</f>
        <v/>
      </c>
      <c r="R45" s="42"/>
      <c r="S45" s="42"/>
      <c r="T45" s="43" t="str" cm="1">
        <f t="array" ref="T45">IF($AC45=0,"",INDEX(Models!J$2:J$605,$AC45))</f>
        <v/>
      </c>
      <c r="U45" s="42"/>
      <c r="V45" s="42"/>
      <c r="W45" s="44" t="str">
        <f>IF(($Z45+$AA45+$AD45)=0,"",_xlfn.TEXTJOIN(", ",TRUE,IF($AA45=0,"",INDEX(My_Audit!L$2:L$456,$AA45)),IF($Z45=0,"",INDEX(Output_Mac!AA$2:AA$500,$Z45)),IF($AD45=0,"",INDEX(Output_Win!AA$2:AA$243,$AD45))))</f>
        <v/>
      </c>
      <c r="Y45">
        <f>IFERROR(MATCH($A45,CSV!$A$2:$A$510,0),0)</f>
        <v>0</v>
      </c>
      <c r="Z45">
        <f>IFERROR(MATCH($A45,Output_Mac!$A$2:$A$500,0),0)</f>
        <v>0</v>
      </c>
      <c r="AA45">
        <f>IFERROR(MATCH($A45,My_Audit!$A$2:$A$456,0),0)</f>
        <v>44</v>
      </c>
      <c r="AB45">
        <f>IFERROR(MATCH($C45,My_Audit!$B$2:$B$456,0),0)</f>
        <v>0</v>
      </c>
      <c r="AC45">
        <f>IFERROR(MATCH($E45,Models!$I$2:$I$605,0),0)</f>
        <v>0</v>
      </c>
      <c r="AD45">
        <f>IFERROR(MATCH($A45,Output_Win!$A$2:$A$243,0),0)</f>
        <v>0</v>
      </c>
    </row>
    <row r="46" spans="1:30">
      <c r="A46" s="42" t="str">
        <f>_xlfn.TEXTJOIN("",TRUE,Input!$A$4,TEXT(ROW(My_Audit!A45)+Input!$A$8-1,"00"))</f>
        <v>GG45</v>
      </c>
      <c r="B46" s="42" t="str">
        <f>_xlfn.TEXTJOIN("-",TRUE,"ITD",Input!$A$2,A46)</f>
        <v>ITD-SHR11697-GG45</v>
      </c>
      <c r="C46" s="43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3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3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3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3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3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3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3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3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3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3" t="str" cm="1">
        <f t="array" ref="M46">IF(($Y46+$Z46+$AA46+$AD46)=0,"",ExpandDiagCodes(_xlfn.TEXTJOIN(", ",TRUE,IF($AA46=0,"",INDEX(My_Audit!N$2:N$456,$AA46)),IF($Z46=0,"",INDEX(Output_Mac!S$2:S$500,$Z46)),IF($AD46=0,"",INDEX(Output_Win!S$2:S$243,$AD46)),IF($Y46=0,"",INDEX(CSV!AE$2:AE$510,$Y46)))))</f>
        <v/>
      </c>
      <c r="N46" s="43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O$2:O$456,$AA46)),_xlfn.IFS(_xlpm.MyAuditVal&lt;&gt;"",_xlpm.MyAuditVal,_xlpm.MacVal&lt;&gt;"",_xlpm.MacVal,_xlpm.WinVal&lt;&gt;"",_xlpm.WinVal,_xlpm.CSVVal&lt;&gt;"",_xlpm.CSVVal)),""))</f>
        <v/>
      </c>
      <c r="O46" s="43" t="str" cm="1">
        <f t="array" ref="O46">IF($AB46=0,"",INDEX(My_Audit!P$2:P$456,$AB46))&amp;""</f>
        <v/>
      </c>
      <c r="P46" s="42"/>
      <c r="Q46" s="43" t="str">
        <f>IF(LEFT(N46,4)="Pass","Nist SP 800-88",My_Audit!R46)&amp;""</f>
        <v/>
      </c>
      <c r="R46" s="42"/>
      <c r="S46" s="42"/>
      <c r="T46" s="43" t="str" cm="1">
        <f t="array" ref="T46">IF($AC46=0,"",INDEX(Models!J$2:J$605,$AC46))</f>
        <v/>
      </c>
      <c r="U46" s="42"/>
      <c r="V46" s="42"/>
      <c r="W46" s="44" t="str">
        <f>IF(($Z46+$AA46+$AD46)=0,"",_xlfn.TEXTJOIN(", ",TRUE,IF($AA46=0,"",INDEX(My_Audit!L$2:L$456,$AA46)),IF($Z46=0,"",INDEX(Output_Mac!AA$2:AA$500,$Z46)),IF($AD46=0,"",INDEX(Output_Win!AA$2:AA$243,$AD46))))</f>
        <v/>
      </c>
      <c r="Y46">
        <f>IFERROR(MATCH($A46,CSV!$A$2:$A$510,0),0)</f>
        <v>0</v>
      </c>
      <c r="Z46">
        <f>IFERROR(MATCH($A46,Output_Mac!$A$2:$A$500,0),0)</f>
        <v>0</v>
      </c>
      <c r="AA46">
        <f>IFERROR(MATCH($A46,My_Audit!$A$2:$A$456,0),0)</f>
        <v>45</v>
      </c>
      <c r="AB46">
        <f>IFERROR(MATCH($C46,My_Audit!$B$2:$B$456,0),0)</f>
        <v>0</v>
      </c>
      <c r="AC46">
        <f>IFERROR(MATCH($E46,Models!$I$2:$I$605,0),0)</f>
        <v>0</v>
      </c>
      <c r="AD46">
        <f>IFERROR(MATCH($A46,Output_Win!$A$2:$A$243,0),0)</f>
        <v>0</v>
      </c>
    </row>
    <row r="47" spans="1:30">
      <c r="A47" s="42" t="str">
        <f>_xlfn.TEXTJOIN("",TRUE,Input!$A$4,TEXT(ROW(My_Audit!A46)+Input!$A$8-1,"00"))</f>
        <v>GG46</v>
      </c>
      <c r="B47" s="42" t="str">
        <f>_xlfn.TEXTJOIN("-",TRUE,"ITD",Input!$A$2,A47)</f>
        <v>ITD-SHR11697-GG46</v>
      </c>
      <c r="C47" s="43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3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3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3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3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3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3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3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3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3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3" t="str" cm="1">
        <f t="array" ref="M47">IF(($Y47+$Z47+$AA47+$AD47)=0,"",ExpandDiagCodes(_xlfn.TEXTJOIN(", ",TRUE,IF($AA47=0,"",INDEX(My_Audit!N$2:N$456,$AA47)),IF($Z47=0,"",INDEX(Output_Mac!S$2:S$500,$Z47)),IF($AD47=0,"",INDEX(Output_Win!S$2:S$243,$AD47)),IF($Y47=0,"",INDEX(CSV!AE$2:AE$510,$Y47)))))</f>
        <v/>
      </c>
      <c r="N47" s="43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O$2:O$456,$AA47)),_xlfn.IFS(_xlpm.MyAuditVal&lt;&gt;"",_xlpm.MyAuditVal,_xlpm.MacVal&lt;&gt;"",_xlpm.MacVal,_xlpm.WinVal&lt;&gt;"",_xlpm.WinVal,_xlpm.CSVVal&lt;&gt;"",_xlpm.CSVVal)),""))</f>
        <v/>
      </c>
      <c r="O47" s="43" t="str" cm="1">
        <f t="array" ref="O47">IF($AB47=0,"",INDEX(My_Audit!P$2:P$456,$AB47))&amp;""</f>
        <v/>
      </c>
      <c r="P47" s="42"/>
      <c r="Q47" s="43" t="str">
        <f>IF(LEFT(N47,4)="Pass","Nist SP 800-88",My_Audit!R47)&amp;""</f>
        <v/>
      </c>
      <c r="R47" s="42"/>
      <c r="S47" s="42"/>
      <c r="T47" s="43" t="str" cm="1">
        <f t="array" ref="T47">IF($AC47=0,"",INDEX(Models!J$2:J$605,$AC47))</f>
        <v/>
      </c>
      <c r="U47" s="42"/>
      <c r="V47" s="42"/>
      <c r="W47" s="44" t="str">
        <f>IF(($Z47+$AA47+$AD47)=0,"",_xlfn.TEXTJOIN(", ",TRUE,IF($AA47=0,"",INDEX(My_Audit!L$2:L$456,$AA47)),IF($Z47=0,"",INDEX(Output_Mac!AA$2:AA$500,$Z47)),IF($AD47=0,"",INDEX(Output_Win!AA$2:AA$243,$AD47))))</f>
        <v/>
      </c>
      <c r="Y47">
        <f>IFERROR(MATCH($A47,CSV!$A$2:$A$510,0),0)</f>
        <v>0</v>
      </c>
      <c r="Z47">
        <f>IFERROR(MATCH($A47,Output_Mac!$A$2:$A$500,0),0)</f>
        <v>0</v>
      </c>
      <c r="AA47">
        <f>IFERROR(MATCH($A47,My_Audit!$A$2:$A$456,0),0)</f>
        <v>46</v>
      </c>
      <c r="AB47">
        <f>IFERROR(MATCH($C47,My_Audit!$B$2:$B$456,0),0)</f>
        <v>0</v>
      </c>
      <c r="AC47">
        <f>IFERROR(MATCH($E47,Models!$I$2:$I$605,0),0)</f>
        <v>0</v>
      </c>
      <c r="AD47">
        <f>IFERROR(MATCH($A47,Output_Win!$A$2:$A$243,0),0)</f>
        <v>0</v>
      </c>
    </row>
    <row r="48" spans="1:30">
      <c r="A48" s="42" t="str">
        <f>_xlfn.TEXTJOIN("",TRUE,Input!$A$4,TEXT(ROW(My_Audit!A47)+Input!$A$8-1,"00"))</f>
        <v>GG47</v>
      </c>
      <c r="B48" s="42" t="str">
        <f>_xlfn.TEXTJOIN("-",TRUE,"ITD",Input!$A$2,A48)</f>
        <v>ITD-SHR11697-GG47</v>
      </c>
      <c r="C48" s="43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3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3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3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3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3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3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3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3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3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3" t="str" cm="1">
        <f t="array" ref="M48">IF(($Y48+$Z48+$AA48+$AD48)=0,"",ExpandDiagCodes(_xlfn.TEXTJOIN(", ",TRUE,IF($AA48=0,"",INDEX(My_Audit!N$2:N$456,$AA48)),IF($Z48=0,"",INDEX(Output_Mac!S$2:S$500,$Z48)),IF($AD48=0,"",INDEX(Output_Win!S$2:S$243,$AD48)),IF($Y48=0,"",INDEX(CSV!AE$2:AE$510,$Y48)))))</f>
        <v/>
      </c>
      <c r="N48" s="43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O$2:O$456,$AA48)),_xlfn.IFS(_xlpm.MyAuditVal&lt;&gt;"",_xlpm.MyAuditVal,_xlpm.MacVal&lt;&gt;"",_xlpm.MacVal,_xlpm.WinVal&lt;&gt;"",_xlpm.WinVal,_xlpm.CSVVal&lt;&gt;"",_xlpm.CSVVal)),""))</f>
        <v/>
      </c>
      <c r="O48" s="43" t="str" cm="1">
        <f t="array" ref="O48">IF($AB48=0,"",INDEX(My_Audit!P$2:P$456,$AB48))&amp;""</f>
        <v/>
      </c>
      <c r="P48" s="42"/>
      <c r="Q48" s="43" t="str">
        <f>IF(LEFT(N48,4)="Pass","Nist SP 800-88",My_Audit!R48)&amp;""</f>
        <v/>
      </c>
      <c r="R48" s="42"/>
      <c r="S48" s="42"/>
      <c r="T48" s="43" t="str" cm="1">
        <f t="array" ref="T48">IF($AC48=0,"",INDEX(Models!J$2:J$605,$AC48))</f>
        <v/>
      </c>
      <c r="U48" s="42"/>
      <c r="V48" s="42"/>
      <c r="W48" s="44" t="str">
        <f>IF(($Z48+$AA48+$AD48)=0,"",_xlfn.TEXTJOIN(", ",TRUE,IF($AA48=0,"",INDEX(My_Audit!L$2:L$456,$AA48)),IF($Z48=0,"",INDEX(Output_Mac!AA$2:AA$500,$Z48)),IF($AD48=0,"",INDEX(Output_Win!AA$2:AA$243,$AD48))))</f>
        <v/>
      </c>
      <c r="Y48">
        <f>IFERROR(MATCH($A48,CSV!$A$2:$A$510,0),0)</f>
        <v>0</v>
      </c>
      <c r="Z48">
        <f>IFERROR(MATCH($A48,Output_Mac!$A$2:$A$500,0),0)</f>
        <v>0</v>
      </c>
      <c r="AA48">
        <f>IFERROR(MATCH($A48,My_Audit!$A$2:$A$456,0),0)</f>
        <v>47</v>
      </c>
      <c r="AB48">
        <f>IFERROR(MATCH($C48,My_Audit!$B$2:$B$456,0),0)</f>
        <v>0</v>
      </c>
      <c r="AC48">
        <f>IFERROR(MATCH($E48,Models!$I$2:$I$605,0),0)</f>
        <v>0</v>
      </c>
      <c r="AD48">
        <f>IFERROR(MATCH($A48,Output_Win!$A$2:$A$243,0),0)</f>
        <v>0</v>
      </c>
    </row>
    <row r="49" spans="1:30">
      <c r="A49" s="42" t="str">
        <f>_xlfn.TEXTJOIN("",TRUE,Input!$A$4,TEXT(ROW(My_Audit!A48)+Input!$A$8-1,"00"))</f>
        <v>GG48</v>
      </c>
      <c r="B49" s="42" t="str">
        <f>_xlfn.TEXTJOIN("-",TRUE,"ITD",Input!$A$2,A49)</f>
        <v>ITD-SHR11697-GG48</v>
      </c>
      <c r="C49" s="43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3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3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3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3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3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3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3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3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3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3" t="str" cm="1">
        <f t="array" ref="M49">IF(($Y49+$Z49+$AA49+$AD49)=0,"",ExpandDiagCodes(_xlfn.TEXTJOIN(", ",TRUE,IF($AA49=0,"",INDEX(My_Audit!N$2:N$456,$AA49)),IF($Z49=0,"",INDEX(Output_Mac!S$2:S$500,$Z49)),IF($AD49=0,"",INDEX(Output_Win!S$2:S$243,$AD49)),IF($Y49=0,"",INDEX(CSV!AE$2:AE$510,$Y49)))))</f>
        <v/>
      </c>
      <c r="N49" s="43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O$2:O$456,$AA49)),_xlfn.IFS(_xlpm.MyAuditVal&lt;&gt;"",_xlpm.MyAuditVal,_xlpm.MacVal&lt;&gt;"",_xlpm.MacVal,_xlpm.WinVal&lt;&gt;"",_xlpm.WinVal,_xlpm.CSVVal&lt;&gt;"",_xlpm.CSVVal)),""))</f>
        <v/>
      </c>
      <c r="O49" s="43" t="str" cm="1">
        <f t="array" ref="O49">IF($AB49=0,"",INDEX(My_Audit!P$2:P$456,$AB49))&amp;""</f>
        <v/>
      </c>
      <c r="P49" s="42"/>
      <c r="Q49" s="43" t="str">
        <f>IF(LEFT(N49,4)="Pass","Nist SP 800-88",My_Audit!R49)&amp;""</f>
        <v/>
      </c>
      <c r="R49" s="42"/>
      <c r="S49" s="42"/>
      <c r="T49" s="43" t="str" cm="1">
        <f t="array" ref="T49">IF($AC49=0,"",INDEX(Models!J$2:J$605,$AC49))</f>
        <v/>
      </c>
      <c r="U49" s="42"/>
      <c r="V49" s="42"/>
      <c r="W49" s="44" t="str">
        <f>IF(($Z49+$AA49+$AD49)=0,"",_xlfn.TEXTJOIN(", ",TRUE,IF($AA49=0,"",INDEX(My_Audit!L$2:L$456,$AA49)),IF($Z49=0,"",INDEX(Output_Mac!AA$2:AA$500,$Z49)),IF($AD49=0,"",INDEX(Output_Win!AA$2:AA$243,$AD49))))</f>
        <v/>
      </c>
      <c r="Y49">
        <f>IFERROR(MATCH($A49,CSV!$A$2:$A$510,0),0)</f>
        <v>0</v>
      </c>
      <c r="Z49">
        <f>IFERROR(MATCH($A49,Output_Mac!$A$2:$A$500,0),0)</f>
        <v>0</v>
      </c>
      <c r="AA49">
        <f>IFERROR(MATCH($A49,My_Audit!$A$2:$A$456,0),0)</f>
        <v>48</v>
      </c>
      <c r="AB49">
        <f>IFERROR(MATCH($C49,My_Audit!$B$2:$B$456,0),0)</f>
        <v>0</v>
      </c>
      <c r="AC49">
        <f>IFERROR(MATCH($E49,Models!$I$2:$I$605,0),0)</f>
        <v>0</v>
      </c>
      <c r="AD49">
        <f>IFERROR(MATCH($A49,Output_Win!$A$2:$A$243,0),0)</f>
        <v>0</v>
      </c>
    </row>
    <row r="50" spans="1:30">
      <c r="A50" s="42" t="str">
        <f>_xlfn.TEXTJOIN("",TRUE,Input!$A$4,TEXT(ROW(My_Audit!A49)+Input!$A$8-1,"00"))</f>
        <v>GG49</v>
      </c>
      <c r="B50" s="42" t="str">
        <f>_xlfn.TEXTJOIN("-",TRUE,"ITD",Input!$A$2,A50)</f>
        <v>ITD-SHR11697-GG49</v>
      </c>
      <c r="C50" s="43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3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3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3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3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3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3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3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3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3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3" t="str" cm="1">
        <f t="array" ref="M50">IF(($Y50+$Z50+$AA50+$AD50)=0,"",ExpandDiagCodes(_xlfn.TEXTJOIN(", ",TRUE,IF($AA50=0,"",INDEX(My_Audit!N$2:N$456,$AA50)),IF($Z50=0,"",INDEX(Output_Mac!S$2:S$500,$Z50)),IF($AD50=0,"",INDEX(Output_Win!S$2:S$243,$AD50)),IF($Y50=0,"",INDEX(CSV!AE$2:AE$510,$Y50)))))</f>
        <v/>
      </c>
      <c r="N50" s="43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O$2:O$456,$AA50)),_xlfn.IFS(_xlpm.MyAuditVal&lt;&gt;"",_xlpm.MyAuditVal,_xlpm.MacVal&lt;&gt;"",_xlpm.MacVal,_xlpm.WinVal&lt;&gt;"",_xlpm.WinVal,_xlpm.CSVVal&lt;&gt;"",_xlpm.CSVVal)),""))</f>
        <v/>
      </c>
      <c r="O50" s="43" t="str" cm="1">
        <f t="array" ref="O50">IF($AB50=0,"",INDEX(My_Audit!P$2:P$456,$AB50))&amp;""</f>
        <v/>
      </c>
      <c r="P50" s="42"/>
      <c r="Q50" s="43" t="str">
        <f>IF(LEFT(N50,4)="Pass","Nist SP 800-88",My_Audit!R50)&amp;""</f>
        <v/>
      </c>
      <c r="R50" s="42"/>
      <c r="S50" s="42"/>
      <c r="T50" s="43" t="str" cm="1">
        <f t="array" ref="T50">IF($AC50=0,"",INDEX(Models!J$2:J$605,$AC50))</f>
        <v/>
      </c>
      <c r="U50" s="42"/>
      <c r="V50" s="42"/>
      <c r="W50" s="44" t="str">
        <f>IF(($Z50+$AA50+$AD50)=0,"",_xlfn.TEXTJOIN(", ",TRUE,IF($AA50=0,"",INDEX(My_Audit!L$2:L$456,$AA50)),IF($Z50=0,"",INDEX(Output_Mac!AA$2:AA$500,$Z50)),IF($AD50=0,"",INDEX(Output_Win!AA$2:AA$243,$AD50))))</f>
        <v/>
      </c>
      <c r="Y50">
        <f>IFERROR(MATCH($A50,CSV!$A$2:$A$510,0),0)</f>
        <v>0</v>
      </c>
      <c r="Z50">
        <f>IFERROR(MATCH($A50,Output_Mac!$A$2:$A$500,0),0)</f>
        <v>0</v>
      </c>
      <c r="AA50">
        <f>IFERROR(MATCH($A50,My_Audit!$A$2:$A$456,0),0)</f>
        <v>49</v>
      </c>
      <c r="AB50">
        <f>IFERROR(MATCH($C50,My_Audit!$B$2:$B$456,0),0)</f>
        <v>0</v>
      </c>
      <c r="AC50">
        <f>IFERROR(MATCH($E50,Models!$I$2:$I$605,0),0)</f>
        <v>0</v>
      </c>
      <c r="AD50">
        <f>IFERROR(MATCH($A50,Output_Win!$A$2:$A$243,0),0)</f>
        <v>0</v>
      </c>
    </row>
    <row r="51" spans="1:30">
      <c r="A51" s="42" t="str">
        <f>_xlfn.TEXTJOIN("",TRUE,Input!$A$4,TEXT(ROW(My_Audit!A50)+Input!$A$8-1,"00"))</f>
        <v>GG50</v>
      </c>
      <c r="B51" s="42" t="str">
        <f>_xlfn.TEXTJOIN("-",TRUE,"ITD",Input!$A$2,A51)</f>
        <v>ITD-SHR11697-GG50</v>
      </c>
      <c r="C51" s="43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3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3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3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3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3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3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3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3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3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3" t="str" cm="1">
        <f t="array" ref="M51">IF(($Y51+$Z51+$AA51+$AD51)=0,"",ExpandDiagCodes(_xlfn.TEXTJOIN(", ",TRUE,IF($AA51=0,"",INDEX(My_Audit!N$2:N$456,$AA51)),IF($Z51=0,"",INDEX(Output_Mac!S$2:S$500,$Z51)),IF($AD51=0,"",INDEX(Output_Win!S$2:S$243,$AD51)),IF($Y51=0,"",INDEX(CSV!AE$2:AE$510,$Y51)))))</f>
        <v/>
      </c>
      <c r="N51" s="43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O$2:O$456,$AA51)),_xlfn.IFS(_xlpm.MyAuditVal&lt;&gt;"",_xlpm.MyAuditVal,_xlpm.MacVal&lt;&gt;"",_xlpm.MacVal,_xlpm.WinVal&lt;&gt;"",_xlpm.WinVal,_xlpm.CSVVal&lt;&gt;"",_xlpm.CSVVal)),""))</f>
        <v/>
      </c>
      <c r="O51" s="43" t="str" cm="1">
        <f t="array" ref="O51">IF($AB51=0,"",INDEX(My_Audit!P$2:P$456,$AB51))&amp;""</f>
        <v/>
      </c>
      <c r="P51" s="42"/>
      <c r="Q51" s="43" t="str">
        <f>IF(LEFT(N51,4)="Pass","Nist SP 800-88",My_Audit!R51)&amp;""</f>
        <v/>
      </c>
      <c r="R51" s="42"/>
      <c r="S51" s="42"/>
      <c r="T51" s="43" t="str" cm="1">
        <f t="array" ref="T51">IF($AC51=0,"",INDEX(Models!J$2:J$605,$AC51))</f>
        <v/>
      </c>
      <c r="U51" s="42"/>
      <c r="V51" s="42"/>
      <c r="W51" s="44" t="str">
        <f>IF(($Z51+$AA51+$AD51)=0,"",_xlfn.TEXTJOIN(", ",TRUE,IF($AA51=0,"",INDEX(My_Audit!L$2:L$456,$AA51)),IF($Z51=0,"",INDEX(Output_Mac!AA$2:AA$500,$Z51)),IF($AD51=0,"",INDEX(Output_Win!AA$2:AA$243,$AD51))))</f>
        <v/>
      </c>
      <c r="Y51">
        <f>IFERROR(MATCH($A51,CSV!$A$2:$A$510,0),0)</f>
        <v>0</v>
      </c>
      <c r="Z51">
        <f>IFERROR(MATCH($A51,Output_Mac!$A$2:$A$500,0),0)</f>
        <v>0</v>
      </c>
      <c r="AA51">
        <f>IFERROR(MATCH($A51,My_Audit!$A$2:$A$456,0),0)</f>
        <v>50</v>
      </c>
      <c r="AB51">
        <f>IFERROR(MATCH($C51,My_Audit!$B$2:$B$456,0),0)</f>
        <v>0</v>
      </c>
      <c r="AC51">
        <f>IFERROR(MATCH($E51,Models!$I$2:$I$605,0),0)</f>
        <v>0</v>
      </c>
      <c r="AD51">
        <f>IFERROR(MATCH($A51,Output_Win!$A$2:$A$243,0),0)</f>
        <v>0</v>
      </c>
    </row>
    <row r="52" spans="1:30">
      <c r="A52" s="42" t="str">
        <f>_xlfn.TEXTJOIN("",TRUE,Input!$A$4,TEXT(ROW(My_Audit!A51)+Input!$A$8-1,"00"))</f>
        <v>GG51</v>
      </c>
      <c r="B52" s="42" t="str">
        <f>_xlfn.TEXTJOIN("-",TRUE,"ITD",Input!$A$2,A52)</f>
        <v>ITD-SHR11697-GG51</v>
      </c>
      <c r="C52" s="43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3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3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3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3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3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3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3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3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3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3" t="str" cm="1">
        <f t="array" ref="M52">IF(($Y52+$Z52+$AA52+$AD52)=0,"",ExpandDiagCodes(_xlfn.TEXTJOIN(", ",TRUE,IF($AA52=0,"",INDEX(My_Audit!N$2:N$456,$AA52)),IF($Z52=0,"",INDEX(Output_Mac!S$2:S$500,$Z52)),IF($AD52=0,"",INDEX(Output_Win!S$2:S$243,$AD52)),IF($Y52=0,"",INDEX(CSV!AE$2:AE$510,$Y52)))))</f>
        <v/>
      </c>
      <c r="N52" s="43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O$2:O$456,$AA52)),_xlfn.IFS(_xlpm.MyAuditVal&lt;&gt;"",_xlpm.MyAuditVal,_xlpm.MacVal&lt;&gt;"",_xlpm.MacVal,_xlpm.WinVal&lt;&gt;"",_xlpm.WinVal,_xlpm.CSVVal&lt;&gt;"",_xlpm.CSVVal)),""))</f>
        <v/>
      </c>
      <c r="O52" s="43" t="str" cm="1">
        <f t="array" ref="O52">IF($AB52=0,"",INDEX(My_Audit!P$2:P$456,$AB52))&amp;""</f>
        <v/>
      </c>
      <c r="P52" s="42"/>
      <c r="Q52" s="43" t="str">
        <f>IF(LEFT(N52,4)="Pass","Nist SP 800-88",My_Audit!R52)&amp;""</f>
        <v/>
      </c>
      <c r="R52" s="42"/>
      <c r="S52" s="42"/>
      <c r="T52" s="43" t="str" cm="1">
        <f t="array" ref="T52">IF($AC52=0,"",INDEX(Models!J$2:J$605,$AC52))</f>
        <v/>
      </c>
      <c r="U52" s="42"/>
      <c r="V52" s="42"/>
      <c r="W52" s="44" t="str">
        <f>IF(($Z52+$AA52+$AD52)=0,"",_xlfn.TEXTJOIN(", ",TRUE,IF($AA52=0,"",INDEX(My_Audit!L$2:L$456,$AA52)),IF($Z52=0,"",INDEX(Output_Mac!AA$2:AA$500,$Z52)),IF($AD52=0,"",INDEX(Output_Win!AA$2:AA$243,$AD52))))</f>
        <v/>
      </c>
      <c r="Y52">
        <f>IFERROR(MATCH($A52,CSV!$A$2:$A$510,0),0)</f>
        <v>0</v>
      </c>
      <c r="Z52">
        <f>IFERROR(MATCH($A52,Output_Mac!$A$2:$A$500,0),0)</f>
        <v>0</v>
      </c>
      <c r="AA52">
        <f>IFERROR(MATCH($A52,My_Audit!$A$2:$A$456,0),0)</f>
        <v>51</v>
      </c>
      <c r="AB52">
        <f>IFERROR(MATCH($C52,My_Audit!$B$2:$B$456,0),0)</f>
        <v>0</v>
      </c>
      <c r="AC52">
        <f>IFERROR(MATCH($E52,Models!$I$2:$I$605,0),0)</f>
        <v>0</v>
      </c>
      <c r="AD52">
        <f>IFERROR(MATCH($A52,Output_Win!$A$2:$A$243,0),0)</f>
        <v>0</v>
      </c>
    </row>
    <row r="53" spans="1:30">
      <c r="A53" s="42" t="str">
        <f>_xlfn.TEXTJOIN("",TRUE,Input!$A$4,TEXT(ROW(My_Audit!A52)+Input!$A$8-1,"00"))</f>
        <v>GG52</v>
      </c>
      <c r="B53" s="42" t="str">
        <f>_xlfn.TEXTJOIN("-",TRUE,"ITD",Input!$A$2,A53)</f>
        <v>ITD-SHR11697-GG52</v>
      </c>
      <c r="C53" s="43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3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3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3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3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3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3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3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3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3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3" t="str" cm="1">
        <f t="array" ref="M53">IF(($Y53+$Z53+$AA53+$AD53)=0,"",ExpandDiagCodes(_xlfn.TEXTJOIN(", ",TRUE,IF($AA53=0,"",INDEX(My_Audit!N$2:N$456,$AA53)),IF($Z53=0,"",INDEX(Output_Mac!S$2:S$500,$Z53)),IF($AD53=0,"",INDEX(Output_Win!S$2:S$243,$AD53)),IF($Y53=0,"",INDEX(CSV!AE$2:AE$510,$Y53)))))</f>
        <v/>
      </c>
      <c r="N53" s="43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O$2:O$456,$AA53)),_xlfn.IFS(_xlpm.MyAuditVal&lt;&gt;"",_xlpm.MyAuditVal,_xlpm.MacVal&lt;&gt;"",_xlpm.MacVal,_xlpm.WinVal&lt;&gt;"",_xlpm.WinVal,_xlpm.CSVVal&lt;&gt;"",_xlpm.CSVVal)),""))</f>
        <v/>
      </c>
      <c r="O53" s="43" t="str" cm="1">
        <f t="array" ref="O53">IF($AB53=0,"",INDEX(My_Audit!P$2:P$456,$AB53))&amp;""</f>
        <v/>
      </c>
      <c r="P53" s="42"/>
      <c r="Q53" s="43" t="str">
        <f>IF(LEFT(N53,4)="Pass","Nist SP 800-88",My_Audit!R53)&amp;""</f>
        <v/>
      </c>
      <c r="R53" s="42"/>
      <c r="S53" s="42"/>
      <c r="T53" s="43" t="str" cm="1">
        <f t="array" ref="T53">IF($AC53=0,"",INDEX(Models!J$2:J$605,$AC53))</f>
        <v/>
      </c>
      <c r="U53" s="42"/>
      <c r="V53" s="42"/>
      <c r="W53" s="44" t="str">
        <f>IF(($Z53+$AA53+$AD53)=0,"",_xlfn.TEXTJOIN(", ",TRUE,IF($AA53=0,"",INDEX(My_Audit!L$2:L$456,$AA53)),IF($Z53=0,"",INDEX(Output_Mac!AA$2:AA$500,$Z53)),IF($AD53=0,"",INDEX(Output_Win!AA$2:AA$243,$AD53))))</f>
        <v/>
      </c>
      <c r="Y53">
        <f>IFERROR(MATCH($A53,CSV!$A$2:$A$510,0),0)</f>
        <v>0</v>
      </c>
      <c r="Z53">
        <f>IFERROR(MATCH($A53,Output_Mac!$A$2:$A$500,0),0)</f>
        <v>0</v>
      </c>
      <c r="AA53">
        <f>IFERROR(MATCH($A53,My_Audit!$A$2:$A$456,0),0)</f>
        <v>52</v>
      </c>
      <c r="AB53">
        <f>IFERROR(MATCH($C53,My_Audit!$B$2:$B$456,0),0)</f>
        <v>0</v>
      </c>
      <c r="AC53">
        <f>IFERROR(MATCH($E53,Models!$I$2:$I$605,0),0)</f>
        <v>0</v>
      </c>
      <c r="AD53">
        <f>IFERROR(MATCH($A53,Output_Win!$A$2:$A$243,0),0)</f>
        <v>0</v>
      </c>
    </row>
    <row r="54" spans="1:30">
      <c r="A54" s="42" t="str">
        <f>_xlfn.TEXTJOIN("",TRUE,Input!$A$4,TEXT(ROW(My_Audit!A53)+Input!$A$8-1,"00"))</f>
        <v>GG53</v>
      </c>
      <c r="B54" s="42" t="str">
        <f>_xlfn.TEXTJOIN("-",TRUE,"ITD",Input!$A$2,A54)</f>
        <v>ITD-SHR11697-GG53</v>
      </c>
      <c r="C54" s="43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3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3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3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3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3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3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3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3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3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3" t="str" cm="1">
        <f t="array" ref="M54">IF(($Y54+$Z54+$AA54+$AD54)=0,"",ExpandDiagCodes(_xlfn.TEXTJOIN(", ",TRUE,IF($AA54=0,"",INDEX(My_Audit!N$2:N$456,$AA54)),IF($Z54=0,"",INDEX(Output_Mac!S$2:S$500,$Z54)),IF($AD54=0,"",INDEX(Output_Win!S$2:S$243,$AD54)),IF($Y54=0,"",INDEX(CSV!AE$2:AE$510,$Y54)))))</f>
        <v/>
      </c>
      <c r="N54" s="43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O$2:O$456,$AA54)),_xlfn.IFS(_xlpm.MyAuditVal&lt;&gt;"",_xlpm.MyAuditVal,_xlpm.MacVal&lt;&gt;"",_xlpm.MacVal,_xlpm.WinVal&lt;&gt;"",_xlpm.WinVal,_xlpm.CSVVal&lt;&gt;"",_xlpm.CSVVal)),""))</f>
        <v/>
      </c>
      <c r="O54" s="43" t="str" cm="1">
        <f t="array" ref="O54">IF($AB54=0,"",INDEX(My_Audit!P$2:P$456,$AB54))&amp;""</f>
        <v/>
      </c>
      <c r="P54" s="42"/>
      <c r="Q54" s="43" t="str">
        <f>IF(LEFT(N54,4)="Pass","Nist SP 800-88",My_Audit!R54)&amp;""</f>
        <v/>
      </c>
      <c r="R54" s="42"/>
      <c r="S54" s="42"/>
      <c r="T54" s="43" t="str" cm="1">
        <f t="array" ref="T54">IF($AC54=0,"",INDEX(Models!J$2:J$605,$AC54))</f>
        <v/>
      </c>
      <c r="U54" s="42"/>
      <c r="V54" s="42"/>
      <c r="W54" s="44" t="str">
        <f>IF(($Z54+$AA54+$AD54)=0,"",_xlfn.TEXTJOIN(", ",TRUE,IF($AA54=0,"",INDEX(My_Audit!L$2:L$456,$AA54)),IF($Z54=0,"",INDEX(Output_Mac!AA$2:AA$500,$Z54)),IF($AD54=0,"",INDEX(Output_Win!AA$2:AA$243,$AD54))))</f>
        <v/>
      </c>
      <c r="Y54">
        <f>IFERROR(MATCH($A54,CSV!$A$2:$A$510,0),0)</f>
        <v>0</v>
      </c>
      <c r="Z54">
        <f>IFERROR(MATCH($A54,Output_Mac!$A$2:$A$500,0),0)</f>
        <v>0</v>
      </c>
      <c r="AA54">
        <f>IFERROR(MATCH($A54,My_Audit!$A$2:$A$456,0),0)</f>
        <v>53</v>
      </c>
      <c r="AB54">
        <f>IFERROR(MATCH($C54,My_Audit!$B$2:$B$456,0),0)</f>
        <v>0</v>
      </c>
      <c r="AC54">
        <f>IFERROR(MATCH($E54,Models!$I$2:$I$605,0),0)</f>
        <v>0</v>
      </c>
      <c r="AD54">
        <f>IFERROR(MATCH($A54,Output_Win!$A$2:$A$243,0),0)</f>
        <v>0</v>
      </c>
    </row>
    <row r="55" spans="1:30">
      <c r="A55" s="42" t="str">
        <f>_xlfn.TEXTJOIN("",TRUE,Input!$A$4,TEXT(ROW(My_Audit!A54)+Input!$A$8-1,"00"))</f>
        <v>GG54</v>
      </c>
      <c r="B55" s="42" t="str">
        <f>_xlfn.TEXTJOIN("-",TRUE,"ITD",Input!$A$2,A55)</f>
        <v>ITD-SHR11697-GG54</v>
      </c>
      <c r="C55" s="43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3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3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3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3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3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3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3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3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3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3" t="str" cm="1">
        <f t="array" ref="M55">IF(($Y55+$Z55+$AA55+$AD55)=0,"",ExpandDiagCodes(_xlfn.TEXTJOIN(", ",TRUE,IF($AA55=0,"",INDEX(My_Audit!N$2:N$456,$AA55)),IF($Z55=0,"",INDEX(Output_Mac!S$2:S$500,$Z55)),IF($AD55=0,"",INDEX(Output_Win!S$2:S$243,$AD55)),IF($Y55=0,"",INDEX(CSV!AE$2:AE$510,$Y55)))))</f>
        <v/>
      </c>
      <c r="N55" s="43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O$2:O$456,$AA55)),_xlfn.IFS(_xlpm.MyAuditVal&lt;&gt;"",_xlpm.MyAuditVal,_xlpm.MacVal&lt;&gt;"",_xlpm.MacVal,_xlpm.WinVal&lt;&gt;"",_xlpm.WinVal,_xlpm.CSVVal&lt;&gt;"",_xlpm.CSVVal)),""))</f>
        <v/>
      </c>
      <c r="O55" s="43" t="str" cm="1">
        <f t="array" ref="O55">IF($AB55=0,"",INDEX(My_Audit!P$2:P$456,$AB55))&amp;""</f>
        <v/>
      </c>
      <c r="P55" s="42"/>
      <c r="Q55" s="43" t="str">
        <f>IF(LEFT(N55,4)="Pass","Nist SP 800-88",My_Audit!R55)&amp;""</f>
        <v/>
      </c>
      <c r="R55" s="42"/>
      <c r="S55" s="42"/>
      <c r="T55" s="43" t="str" cm="1">
        <f t="array" ref="T55">IF($AC55=0,"",INDEX(Models!J$2:J$605,$AC55))</f>
        <v/>
      </c>
      <c r="U55" s="42"/>
      <c r="V55" s="42"/>
      <c r="W55" s="44" t="str">
        <f>IF(($Z55+$AA55+$AD55)=0,"",_xlfn.TEXTJOIN(", ",TRUE,IF($AA55=0,"",INDEX(My_Audit!L$2:L$456,$AA55)),IF($Z55=0,"",INDEX(Output_Mac!AA$2:AA$500,$Z55)),IF($AD55=0,"",INDEX(Output_Win!AA$2:AA$243,$AD55))))</f>
        <v/>
      </c>
      <c r="Y55">
        <f>IFERROR(MATCH($A55,CSV!$A$2:$A$510,0),0)</f>
        <v>0</v>
      </c>
      <c r="Z55">
        <f>IFERROR(MATCH($A55,Output_Mac!$A$2:$A$500,0),0)</f>
        <v>0</v>
      </c>
      <c r="AA55">
        <f>IFERROR(MATCH($A55,My_Audit!$A$2:$A$456,0),0)</f>
        <v>54</v>
      </c>
      <c r="AB55">
        <f>IFERROR(MATCH($C55,My_Audit!$B$2:$B$456,0),0)</f>
        <v>0</v>
      </c>
      <c r="AC55">
        <f>IFERROR(MATCH($E55,Models!$I$2:$I$605,0),0)</f>
        <v>0</v>
      </c>
      <c r="AD55">
        <f>IFERROR(MATCH($A55,Output_Win!$A$2:$A$243,0),0)</f>
        <v>0</v>
      </c>
    </row>
    <row r="56" spans="1:30">
      <c r="A56" s="42" t="str">
        <f>_xlfn.TEXTJOIN("",TRUE,Input!$A$4,TEXT(ROW(My_Audit!A55)+Input!$A$8-1,"00"))</f>
        <v>GG55</v>
      </c>
      <c r="B56" s="42" t="str">
        <f>_xlfn.TEXTJOIN("-",TRUE,"ITD",Input!$A$2,A56)</f>
        <v>ITD-SHR11697-GG55</v>
      </c>
      <c r="C56" s="43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3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3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3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3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3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3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3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3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3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3" t="str" cm="1">
        <f t="array" ref="M56">IF(($Y56+$Z56+$AA56+$AD56)=0,"",ExpandDiagCodes(_xlfn.TEXTJOIN(", ",TRUE,IF($AA56=0,"",INDEX(My_Audit!N$2:N$456,$AA56)),IF($Z56=0,"",INDEX(Output_Mac!S$2:S$500,$Z56)),IF($AD56=0,"",INDEX(Output_Win!S$2:S$243,$AD56)),IF($Y56=0,"",INDEX(CSV!AE$2:AE$510,$Y56)))))</f>
        <v/>
      </c>
      <c r="N56" s="43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O$2:O$456,$AA56)),_xlfn.IFS(_xlpm.MyAuditVal&lt;&gt;"",_xlpm.MyAuditVal,_xlpm.MacVal&lt;&gt;"",_xlpm.MacVal,_xlpm.WinVal&lt;&gt;"",_xlpm.WinVal,_xlpm.CSVVal&lt;&gt;"",_xlpm.CSVVal)),""))</f>
        <v/>
      </c>
      <c r="O56" s="43" t="str" cm="1">
        <f t="array" ref="O56">IF($AB56=0,"",INDEX(My_Audit!P$2:P$456,$AB56))&amp;""</f>
        <v/>
      </c>
      <c r="P56" s="42"/>
      <c r="Q56" s="43" t="str">
        <f>IF(LEFT(N56,4)="Pass","Nist SP 800-88",My_Audit!R56)&amp;""</f>
        <v/>
      </c>
      <c r="R56" s="42"/>
      <c r="S56" s="42"/>
      <c r="T56" s="43" t="str" cm="1">
        <f t="array" ref="T56">IF($AC56=0,"",INDEX(Models!J$2:J$605,$AC56))</f>
        <v/>
      </c>
      <c r="U56" s="42"/>
      <c r="V56" s="42"/>
      <c r="W56" s="44" t="str">
        <f>IF(($Z56+$AA56+$AD56)=0,"",_xlfn.TEXTJOIN(", ",TRUE,IF($AA56=0,"",INDEX(My_Audit!L$2:L$456,$AA56)),IF($Z56=0,"",INDEX(Output_Mac!AA$2:AA$500,$Z56)),IF($AD56=0,"",INDEX(Output_Win!AA$2:AA$243,$AD56))))</f>
        <v/>
      </c>
      <c r="Y56">
        <f>IFERROR(MATCH($A56,CSV!$A$2:$A$510,0),0)</f>
        <v>0</v>
      </c>
      <c r="Z56">
        <f>IFERROR(MATCH($A56,Output_Mac!$A$2:$A$500,0),0)</f>
        <v>0</v>
      </c>
      <c r="AA56">
        <f>IFERROR(MATCH($A56,My_Audit!$A$2:$A$456,0),0)</f>
        <v>55</v>
      </c>
      <c r="AB56">
        <f>IFERROR(MATCH($C56,My_Audit!$B$2:$B$456,0),0)</f>
        <v>0</v>
      </c>
      <c r="AC56">
        <f>IFERROR(MATCH($E56,Models!$I$2:$I$605,0),0)</f>
        <v>0</v>
      </c>
      <c r="AD56">
        <f>IFERROR(MATCH($A56,Output_Win!$A$2:$A$243,0),0)</f>
        <v>0</v>
      </c>
    </row>
    <row r="57" spans="1:30">
      <c r="A57" s="42" t="str">
        <f>_xlfn.TEXTJOIN("",TRUE,Input!$A$4,TEXT(ROW(My_Audit!A56)+Input!$A$8-1,"00"))</f>
        <v>GG56</v>
      </c>
      <c r="B57" s="42" t="str">
        <f>_xlfn.TEXTJOIN("-",TRUE,"ITD",Input!$A$2,A57)</f>
        <v>ITD-SHR11697-GG56</v>
      </c>
      <c r="C57" s="43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3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3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3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3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3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3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3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3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3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3" t="str" cm="1">
        <f t="array" ref="M57">IF(($Y57+$Z57+$AA57+$AD57)=0,"",ExpandDiagCodes(_xlfn.TEXTJOIN(", ",TRUE,IF($AA57=0,"",INDEX(My_Audit!N$2:N$456,$AA57)),IF($Z57=0,"",INDEX(Output_Mac!S$2:S$500,$Z57)),IF($AD57=0,"",INDEX(Output_Win!S$2:S$243,$AD57)),IF($Y57=0,"",INDEX(CSV!AE$2:AE$510,$Y57)))))</f>
        <v/>
      </c>
      <c r="N57" s="43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O$2:O$456,$AA57)),_xlfn.IFS(_xlpm.MyAuditVal&lt;&gt;"",_xlpm.MyAuditVal,_xlpm.MacVal&lt;&gt;"",_xlpm.MacVal,_xlpm.WinVal&lt;&gt;"",_xlpm.WinVal,_xlpm.CSVVal&lt;&gt;"",_xlpm.CSVVal)),""))</f>
        <v/>
      </c>
      <c r="O57" s="43" t="str" cm="1">
        <f t="array" ref="O57">IF($AB57=0,"",INDEX(My_Audit!P$2:P$456,$AB57))&amp;""</f>
        <v/>
      </c>
      <c r="P57" s="42"/>
      <c r="Q57" s="43" t="str">
        <f>IF(LEFT(N57,4)="Pass","Nist SP 800-88",My_Audit!R57)&amp;""</f>
        <v/>
      </c>
      <c r="R57" s="42"/>
      <c r="S57" s="42"/>
      <c r="T57" s="43" t="str" cm="1">
        <f t="array" ref="T57">IF($AC57=0,"",INDEX(Models!J$2:J$605,$AC57))</f>
        <v/>
      </c>
      <c r="U57" s="42"/>
      <c r="V57" s="42"/>
      <c r="W57" s="44" t="str">
        <f>IF(($Z57+$AA57+$AD57)=0,"",_xlfn.TEXTJOIN(", ",TRUE,IF($AA57=0,"",INDEX(My_Audit!L$2:L$456,$AA57)),IF($Z57=0,"",INDEX(Output_Mac!AA$2:AA$500,$Z57)),IF($AD57=0,"",INDEX(Output_Win!AA$2:AA$243,$AD57))))</f>
        <v/>
      </c>
      <c r="Y57">
        <f>IFERROR(MATCH($A57,CSV!$A$2:$A$510,0),0)</f>
        <v>0</v>
      </c>
      <c r="Z57">
        <f>IFERROR(MATCH($A57,Output_Mac!$A$2:$A$500,0),0)</f>
        <v>0</v>
      </c>
      <c r="AA57">
        <f>IFERROR(MATCH($A57,My_Audit!$A$2:$A$456,0),0)</f>
        <v>56</v>
      </c>
      <c r="AB57">
        <f>IFERROR(MATCH($C57,My_Audit!$B$2:$B$456,0),0)</f>
        <v>0</v>
      </c>
      <c r="AC57">
        <f>IFERROR(MATCH($E57,Models!$I$2:$I$605,0),0)</f>
        <v>0</v>
      </c>
      <c r="AD57">
        <f>IFERROR(MATCH($A57,Output_Win!$A$2:$A$243,0),0)</f>
        <v>0</v>
      </c>
    </row>
    <row r="58" spans="1:30">
      <c r="A58" s="42" t="str">
        <f>_xlfn.TEXTJOIN("",TRUE,Input!$A$4,TEXT(ROW(My_Audit!A57)+Input!$A$8-1,"00"))</f>
        <v>GG57</v>
      </c>
      <c r="B58" s="42" t="str">
        <f>_xlfn.TEXTJOIN("-",TRUE,"ITD",Input!$A$2,A58)</f>
        <v>ITD-SHR11697-GG57</v>
      </c>
      <c r="C58" s="43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3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3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3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3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3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3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3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3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3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3" t="str" cm="1">
        <f t="array" ref="M58">IF(($Y58+$Z58+$AA58+$AD58)=0,"",ExpandDiagCodes(_xlfn.TEXTJOIN(", ",TRUE,IF($AA58=0,"",INDEX(My_Audit!N$2:N$456,$AA58)),IF($Z58=0,"",INDEX(Output_Mac!S$2:S$500,$Z58)),IF($AD58=0,"",INDEX(Output_Win!S$2:S$243,$AD58)),IF($Y58=0,"",INDEX(CSV!AE$2:AE$510,$Y58)))))</f>
        <v/>
      </c>
      <c r="N58" s="43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O$2:O$456,$AA58)),_xlfn.IFS(_xlpm.MyAuditVal&lt;&gt;"",_xlpm.MyAuditVal,_xlpm.MacVal&lt;&gt;"",_xlpm.MacVal,_xlpm.WinVal&lt;&gt;"",_xlpm.WinVal,_xlpm.CSVVal&lt;&gt;"",_xlpm.CSVVal)),""))</f>
        <v/>
      </c>
      <c r="O58" s="43" t="str" cm="1">
        <f t="array" ref="O58">IF($AB58=0,"",INDEX(My_Audit!P$2:P$456,$AB58))&amp;""</f>
        <v/>
      </c>
      <c r="P58" s="42"/>
      <c r="Q58" s="43" t="str">
        <f>IF(LEFT(N58,4)="Pass","Nist SP 800-88",My_Audit!R58)&amp;""</f>
        <v/>
      </c>
      <c r="R58" s="42"/>
      <c r="S58" s="42"/>
      <c r="T58" s="43" t="str" cm="1">
        <f t="array" ref="T58">IF($AC58=0,"",INDEX(Models!J$2:J$605,$AC58))</f>
        <v/>
      </c>
      <c r="U58" s="42"/>
      <c r="V58" s="42"/>
      <c r="W58" s="44" t="str">
        <f>IF(($Z58+$AA58+$AD58)=0,"",_xlfn.TEXTJOIN(", ",TRUE,IF($AA58=0,"",INDEX(My_Audit!L$2:L$456,$AA58)),IF($Z58=0,"",INDEX(Output_Mac!AA$2:AA$500,$Z58)),IF($AD58=0,"",INDEX(Output_Win!AA$2:AA$243,$AD58))))</f>
        <v/>
      </c>
      <c r="Y58">
        <f>IFERROR(MATCH($A58,CSV!$A$2:$A$510,0),0)</f>
        <v>0</v>
      </c>
      <c r="Z58">
        <f>IFERROR(MATCH($A58,Output_Mac!$A$2:$A$500,0),0)</f>
        <v>0</v>
      </c>
      <c r="AA58">
        <f>IFERROR(MATCH($A58,My_Audit!$A$2:$A$456,0),0)</f>
        <v>57</v>
      </c>
      <c r="AB58">
        <f>IFERROR(MATCH($C58,My_Audit!$B$2:$B$456,0),0)</f>
        <v>0</v>
      </c>
      <c r="AC58">
        <f>IFERROR(MATCH($E58,Models!$I$2:$I$605,0),0)</f>
        <v>0</v>
      </c>
      <c r="AD58">
        <f>IFERROR(MATCH($A58,Output_Win!$A$2:$A$243,0),0)</f>
        <v>0</v>
      </c>
    </row>
    <row r="59" spans="1:30">
      <c r="A59" s="42" t="str">
        <f>_xlfn.TEXTJOIN("",TRUE,Input!$A$4,TEXT(ROW(My_Audit!A58)+Input!$A$8-1,"00"))</f>
        <v>GG58</v>
      </c>
      <c r="B59" s="42" t="str">
        <f>_xlfn.TEXTJOIN("-",TRUE,"ITD",Input!$A$2,A59)</f>
        <v>ITD-SHR11697-GG58</v>
      </c>
      <c r="C59" s="43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3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3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3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3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3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3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3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3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3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3" t="str" cm="1">
        <f t="array" ref="M59">IF(($Y59+$Z59+$AA59+$AD59)=0,"",ExpandDiagCodes(_xlfn.TEXTJOIN(", ",TRUE,IF($AA59=0,"",INDEX(My_Audit!N$2:N$456,$AA59)),IF($Z59=0,"",INDEX(Output_Mac!S$2:S$500,$Z59)),IF($AD59=0,"",INDEX(Output_Win!S$2:S$243,$AD59)),IF($Y59=0,"",INDEX(CSV!AE$2:AE$510,$Y59)))))</f>
        <v/>
      </c>
      <c r="N59" s="43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O$2:O$456,$AA59)),_xlfn.IFS(_xlpm.MyAuditVal&lt;&gt;"",_xlpm.MyAuditVal,_xlpm.MacVal&lt;&gt;"",_xlpm.MacVal,_xlpm.WinVal&lt;&gt;"",_xlpm.WinVal,_xlpm.CSVVal&lt;&gt;"",_xlpm.CSVVal)),""))</f>
        <v/>
      </c>
      <c r="O59" s="43" t="str" cm="1">
        <f t="array" ref="O59">IF($AB59=0,"",INDEX(My_Audit!P$2:P$456,$AB59))&amp;""</f>
        <v/>
      </c>
      <c r="P59" s="42"/>
      <c r="Q59" s="43" t="str">
        <f>IF(LEFT(N59,4)="Pass","Nist SP 800-88",My_Audit!R59)&amp;""</f>
        <v/>
      </c>
      <c r="R59" s="42"/>
      <c r="S59" s="42"/>
      <c r="T59" s="43" t="str" cm="1">
        <f t="array" ref="T59">IF($AC59=0,"",INDEX(Models!J$2:J$605,$AC59))</f>
        <v/>
      </c>
      <c r="U59" s="42"/>
      <c r="V59" s="42"/>
      <c r="W59" s="44" t="str">
        <f>IF(($Z59+$AA59+$AD59)=0,"",_xlfn.TEXTJOIN(", ",TRUE,IF($AA59=0,"",INDEX(My_Audit!L$2:L$456,$AA59)),IF($Z59=0,"",INDEX(Output_Mac!AA$2:AA$500,$Z59)),IF($AD59=0,"",INDEX(Output_Win!AA$2:AA$243,$AD59))))</f>
        <v/>
      </c>
      <c r="Y59">
        <f>IFERROR(MATCH($A59,CSV!$A$2:$A$510,0),0)</f>
        <v>0</v>
      </c>
      <c r="Z59">
        <f>IFERROR(MATCH($A59,Output_Mac!$A$2:$A$500,0),0)</f>
        <v>0</v>
      </c>
      <c r="AA59">
        <f>IFERROR(MATCH($A59,My_Audit!$A$2:$A$456,0),0)</f>
        <v>58</v>
      </c>
      <c r="AB59">
        <f>IFERROR(MATCH($C59,My_Audit!$B$2:$B$456,0),0)</f>
        <v>0</v>
      </c>
      <c r="AC59">
        <f>IFERROR(MATCH($E59,Models!$I$2:$I$605,0),0)</f>
        <v>0</v>
      </c>
      <c r="AD59">
        <f>IFERROR(MATCH($A59,Output_Win!$A$2:$A$243,0),0)</f>
        <v>0</v>
      </c>
    </row>
    <row r="60" spans="1:30">
      <c r="A60" s="42" t="str">
        <f>_xlfn.TEXTJOIN("",TRUE,Input!$A$4,TEXT(ROW(My_Audit!A59)+Input!$A$8-1,"00"))</f>
        <v>GG59</v>
      </c>
      <c r="B60" s="42" t="str">
        <f>_xlfn.TEXTJOIN("-",TRUE,"ITD",Input!$A$2,A60)</f>
        <v>ITD-SHR11697-GG59</v>
      </c>
      <c r="C60" s="43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3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3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3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3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3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3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3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3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3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3" t="str" cm="1">
        <f t="array" ref="M60">IF(($Y60+$Z60+$AA60+$AD60)=0,"",ExpandDiagCodes(_xlfn.TEXTJOIN(", ",TRUE,IF($AA60=0,"",INDEX(My_Audit!N$2:N$456,$AA60)),IF($Z60=0,"",INDEX(Output_Mac!S$2:S$500,$Z60)),IF($AD60=0,"",INDEX(Output_Win!S$2:S$243,$AD60)),IF($Y60=0,"",INDEX(CSV!AE$2:AE$510,$Y60)))))</f>
        <v/>
      </c>
      <c r="N60" s="43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O$2:O$456,$AA60)),_xlfn.IFS(_xlpm.MyAuditVal&lt;&gt;"",_xlpm.MyAuditVal,_xlpm.MacVal&lt;&gt;"",_xlpm.MacVal,_xlpm.WinVal&lt;&gt;"",_xlpm.WinVal,_xlpm.CSVVal&lt;&gt;"",_xlpm.CSVVal)),""))</f>
        <v/>
      </c>
      <c r="O60" s="43" t="str" cm="1">
        <f t="array" ref="O60">IF($AB60=0,"",INDEX(My_Audit!P$2:P$456,$AB60))&amp;""</f>
        <v/>
      </c>
      <c r="P60" s="42"/>
      <c r="Q60" s="43" t="str">
        <f>IF(LEFT(N60,4)="Pass","Nist SP 800-88",My_Audit!R60)&amp;""</f>
        <v/>
      </c>
      <c r="R60" s="42"/>
      <c r="S60" s="42"/>
      <c r="T60" s="43" t="str" cm="1">
        <f t="array" ref="T60">IF($AC60=0,"",INDEX(Models!J$2:J$605,$AC60))</f>
        <v/>
      </c>
      <c r="U60" s="42"/>
      <c r="V60" s="42"/>
      <c r="W60" s="44" t="str">
        <f>IF(($Z60+$AA60+$AD60)=0,"",_xlfn.TEXTJOIN(", ",TRUE,IF($AA60=0,"",INDEX(My_Audit!L$2:L$456,$AA60)),IF($Z60=0,"",INDEX(Output_Mac!AA$2:AA$500,$Z60)),IF($AD60=0,"",INDEX(Output_Win!AA$2:AA$243,$AD60))))</f>
        <v/>
      </c>
      <c r="Y60">
        <f>IFERROR(MATCH($A60,CSV!$A$2:$A$510,0),0)</f>
        <v>0</v>
      </c>
      <c r="Z60">
        <f>IFERROR(MATCH($A60,Output_Mac!$A$2:$A$500,0),0)</f>
        <v>0</v>
      </c>
      <c r="AA60">
        <f>IFERROR(MATCH($A60,My_Audit!$A$2:$A$456,0),0)</f>
        <v>59</v>
      </c>
      <c r="AB60">
        <f>IFERROR(MATCH($C60,My_Audit!$B$2:$B$456,0),0)</f>
        <v>0</v>
      </c>
      <c r="AC60">
        <f>IFERROR(MATCH($E60,Models!$I$2:$I$605,0),0)</f>
        <v>0</v>
      </c>
      <c r="AD60">
        <f>IFERROR(MATCH($A60,Output_Win!$A$2:$A$243,0),0)</f>
        <v>0</v>
      </c>
    </row>
    <row r="61" spans="1:30">
      <c r="A61" s="42" t="str">
        <f>_xlfn.TEXTJOIN("",TRUE,Input!$A$4,TEXT(ROW(My_Audit!A60)+Input!$A$8-1,"00"))</f>
        <v>GG60</v>
      </c>
      <c r="B61" s="42" t="str">
        <f>_xlfn.TEXTJOIN("-",TRUE,"ITD",Input!$A$2,A61)</f>
        <v>ITD-SHR11697-GG60</v>
      </c>
      <c r="C61" s="43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3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3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3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3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3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3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3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3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3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3" t="str" cm="1">
        <f t="array" ref="M61">IF(($Y61+$Z61+$AA61+$AD61)=0,"",ExpandDiagCodes(_xlfn.TEXTJOIN(", ",TRUE,IF($AA61=0,"",INDEX(My_Audit!N$2:N$456,$AA61)),IF($Z61=0,"",INDEX(Output_Mac!S$2:S$500,$Z61)),IF($AD61=0,"",INDEX(Output_Win!S$2:S$243,$AD61)),IF($Y61=0,"",INDEX(CSV!AE$2:AE$510,$Y61)))))</f>
        <v/>
      </c>
      <c r="N61" s="43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O$2:O$456,$AA61)),_xlfn.IFS(_xlpm.MyAuditVal&lt;&gt;"",_xlpm.MyAuditVal,_xlpm.MacVal&lt;&gt;"",_xlpm.MacVal,_xlpm.WinVal&lt;&gt;"",_xlpm.WinVal,_xlpm.CSVVal&lt;&gt;"",_xlpm.CSVVal)),""))</f>
        <v/>
      </c>
      <c r="O61" s="43" t="str" cm="1">
        <f t="array" ref="O61">IF($AB61=0,"",INDEX(My_Audit!P$2:P$456,$AB61))&amp;""</f>
        <v/>
      </c>
      <c r="P61" s="42"/>
      <c r="Q61" s="43" t="str">
        <f>IF(LEFT(N61,4)="Pass","Nist SP 800-88",My_Audit!R61)&amp;""</f>
        <v/>
      </c>
      <c r="R61" s="42"/>
      <c r="S61" s="42"/>
      <c r="T61" s="43" t="str" cm="1">
        <f t="array" ref="T61">IF($AC61=0,"",INDEX(Models!J$2:J$605,$AC61))</f>
        <v/>
      </c>
      <c r="U61" s="42"/>
      <c r="V61" s="42"/>
      <c r="W61" s="44" t="str">
        <f>IF(($Z61+$AA61+$AD61)=0,"",_xlfn.TEXTJOIN(", ",TRUE,IF($AA61=0,"",INDEX(My_Audit!L$2:L$456,$AA61)),IF($Z61=0,"",INDEX(Output_Mac!AA$2:AA$500,$Z61)),IF($AD61=0,"",INDEX(Output_Win!AA$2:AA$243,$AD61))))</f>
        <v/>
      </c>
      <c r="Y61">
        <f>IFERROR(MATCH($A61,CSV!$A$2:$A$510,0),0)</f>
        <v>0</v>
      </c>
      <c r="Z61">
        <f>IFERROR(MATCH($A61,Output_Mac!$A$2:$A$500,0),0)</f>
        <v>0</v>
      </c>
      <c r="AA61">
        <f>IFERROR(MATCH($A61,My_Audit!$A$2:$A$456,0),0)</f>
        <v>60</v>
      </c>
      <c r="AB61">
        <f>IFERROR(MATCH($C61,My_Audit!$B$2:$B$456,0),0)</f>
        <v>0</v>
      </c>
      <c r="AC61">
        <f>IFERROR(MATCH($E61,Models!$I$2:$I$605,0),0)</f>
        <v>0</v>
      </c>
      <c r="AD61">
        <f>IFERROR(MATCH($A61,Output_Win!$A$2:$A$243,0),0)</f>
        <v>0</v>
      </c>
    </row>
    <row r="62" spans="1:30">
      <c r="A62" s="42" t="str">
        <f>_xlfn.TEXTJOIN("",TRUE,Input!$A$4,TEXT(ROW(My_Audit!A61)+Input!$A$8-1,"00"))</f>
        <v>GG61</v>
      </c>
      <c r="B62" s="42" t="str">
        <f>_xlfn.TEXTJOIN("-",TRUE,"ITD",Input!$A$2,A62)</f>
        <v>ITD-SHR11697-GG61</v>
      </c>
      <c r="C62" s="43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3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3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3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3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3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3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3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3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3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3" t="str" cm="1">
        <f t="array" ref="M62">IF(($Y62+$Z62+$AA62+$AD62)=0,"",ExpandDiagCodes(_xlfn.TEXTJOIN(", ",TRUE,IF($AA62=0,"",INDEX(My_Audit!N$2:N$456,$AA62)),IF($Z62=0,"",INDEX(Output_Mac!S$2:S$500,$Z62)),IF($AD62=0,"",INDEX(Output_Win!S$2:S$243,$AD62)),IF($Y62=0,"",INDEX(CSV!AE$2:AE$510,$Y62)))))</f>
        <v/>
      </c>
      <c r="N62" s="43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O$2:O$456,$AA62)),_xlfn.IFS(_xlpm.MyAuditVal&lt;&gt;"",_xlpm.MyAuditVal,_xlpm.MacVal&lt;&gt;"",_xlpm.MacVal,_xlpm.WinVal&lt;&gt;"",_xlpm.WinVal,_xlpm.CSVVal&lt;&gt;"",_xlpm.CSVVal)),""))</f>
        <v/>
      </c>
      <c r="O62" s="43" t="str" cm="1">
        <f t="array" ref="O62">IF($AB62=0,"",INDEX(My_Audit!P$2:P$456,$AB62))&amp;""</f>
        <v/>
      </c>
      <c r="P62" s="42"/>
      <c r="Q62" s="43" t="str">
        <f>IF(LEFT(N62,4)="Pass","Nist SP 800-88",My_Audit!R62)&amp;""</f>
        <v/>
      </c>
      <c r="R62" s="42"/>
      <c r="S62" s="42"/>
      <c r="T62" s="43" t="str" cm="1">
        <f t="array" ref="T62">IF($AC62=0,"",INDEX(Models!J$2:J$605,$AC62))</f>
        <v/>
      </c>
      <c r="U62" s="42"/>
      <c r="V62" s="42"/>
      <c r="W62" s="44" t="str">
        <f>IF(($Z62+$AA62+$AD62)=0,"",_xlfn.TEXTJOIN(", ",TRUE,IF($AA62=0,"",INDEX(My_Audit!L$2:L$456,$AA62)),IF($Z62=0,"",INDEX(Output_Mac!AA$2:AA$500,$Z62)),IF($AD62=0,"",INDEX(Output_Win!AA$2:AA$243,$AD62))))</f>
        <v/>
      </c>
      <c r="Y62">
        <f>IFERROR(MATCH($A62,CSV!$A$2:$A$510,0),0)</f>
        <v>0</v>
      </c>
      <c r="Z62">
        <f>IFERROR(MATCH($A62,Output_Mac!$A$2:$A$500,0),0)</f>
        <v>0</v>
      </c>
      <c r="AA62">
        <f>IFERROR(MATCH($A62,My_Audit!$A$2:$A$456,0),0)</f>
        <v>61</v>
      </c>
      <c r="AB62">
        <f>IFERROR(MATCH($C62,My_Audit!$B$2:$B$456,0),0)</f>
        <v>0</v>
      </c>
      <c r="AC62">
        <f>IFERROR(MATCH($E62,Models!$I$2:$I$605,0),0)</f>
        <v>0</v>
      </c>
      <c r="AD62">
        <f>IFERROR(MATCH($A62,Output_Win!$A$2:$A$243,0),0)</f>
        <v>0</v>
      </c>
    </row>
    <row r="63" spans="1:30">
      <c r="A63" s="42" t="str">
        <f>_xlfn.TEXTJOIN("",TRUE,Input!$A$4,TEXT(ROW(My_Audit!A62)+Input!$A$8-1,"00"))</f>
        <v>GG62</v>
      </c>
      <c r="B63" s="42" t="str">
        <f>_xlfn.TEXTJOIN("-",TRUE,"ITD",Input!$A$2,A63)</f>
        <v>ITD-SHR11697-GG62</v>
      </c>
      <c r="C63" s="43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/>
      </c>
      <c r="D63" s="43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3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/>
      </c>
      <c r="F63" s="43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/>
      </c>
      <c r="G63" s="43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/>
      </c>
      <c r="H63" s="43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3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3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/>
      </c>
      <c r="K63" s="43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/>
      </c>
      <c r="L63" s="43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/>
      </c>
      <c r="M63" s="43" t="str" cm="1">
        <f t="array" ref="M63">IF(($Y63+$Z63+$AA63+$AD63)=0,"",ExpandDiagCodes(_xlfn.TEXTJOIN(", ",TRUE,IF($AA63=0,"",INDEX(My_Audit!N$2:N$456,$AA63)),IF($Z63=0,"",INDEX(Output_Mac!S$2:S$500,$Z63)),IF($AD63=0,"",INDEX(Output_Win!S$2:S$243,$AD63)),IF($Y63=0,"",INDEX(CSV!AE$2:AE$510,$Y63)))))</f>
        <v/>
      </c>
      <c r="N63" s="43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O$2:O$456,$AA63)),_xlfn.IFS(_xlpm.MyAuditVal&lt;&gt;"",_xlpm.MyAuditVal,_xlpm.MacVal&lt;&gt;"",_xlpm.MacVal,_xlpm.WinVal&lt;&gt;"",_xlpm.WinVal,_xlpm.CSVVal&lt;&gt;"",_xlpm.CSVVal)),""))</f>
        <v/>
      </c>
      <c r="O63" s="43" t="str" cm="1">
        <f t="array" ref="O63">IF($AB63=0,"",INDEX(My_Audit!P$2:P$456,$AB63))&amp;""</f>
        <v/>
      </c>
      <c r="P63" s="42"/>
      <c r="Q63" s="43" t="str">
        <f>IF(LEFT(N63,4)="Pass","Nist SP 800-88",My_Audit!R63)&amp;""</f>
        <v/>
      </c>
      <c r="R63" s="42"/>
      <c r="S63" s="42"/>
      <c r="T63" s="43" t="str" cm="1">
        <f t="array" ref="T63">IF($AC63=0,"",INDEX(Models!J$2:J$605,$AC63))</f>
        <v/>
      </c>
      <c r="U63" s="42"/>
      <c r="V63" s="42"/>
      <c r="W63" s="44" t="str">
        <f>IF(($Z63+$AA63+$AD63)=0,"",_xlfn.TEXTJOIN(", ",TRUE,IF($AA63=0,"",INDEX(My_Audit!L$2:L$456,$AA63)),IF($Z63=0,"",INDEX(Output_Mac!AA$2:AA$500,$Z63)),IF($AD63=0,"",INDEX(Output_Win!AA$2:AA$243,$AD63))))</f>
        <v/>
      </c>
      <c r="Y63">
        <f>IFERROR(MATCH($A63,CSV!$A$2:$A$510,0),0)</f>
        <v>0</v>
      </c>
      <c r="Z63">
        <f>IFERROR(MATCH($A63,Output_Mac!$A$2:$A$500,0),0)</f>
        <v>0</v>
      </c>
      <c r="AA63">
        <f>IFERROR(MATCH($A63,My_Audit!$A$2:$A$456,0),0)</f>
        <v>62</v>
      </c>
      <c r="AB63">
        <f>IFERROR(MATCH($C63,My_Audit!$B$2:$B$456,0),0)</f>
        <v>0</v>
      </c>
      <c r="AC63">
        <f>IFERROR(MATCH($E63,Models!$I$2:$I$605,0),0)</f>
        <v>0</v>
      </c>
      <c r="AD63">
        <f>IFERROR(MATCH($A63,Output_Win!$A$2:$A$243,0),0)</f>
        <v>0</v>
      </c>
    </row>
    <row r="64" spans="1:30">
      <c r="A64" s="42" t="str">
        <f>_xlfn.TEXTJOIN("",TRUE,Input!$A$4,TEXT(ROW(My_Audit!A63)+Input!$A$8-1,"00"))</f>
        <v>GG63</v>
      </c>
      <c r="B64" s="42" t="str">
        <f>_xlfn.TEXTJOIN("-",TRUE,"ITD",Input!$A$2,A64)</f>
        <v>ITD-SHR11697-GG63</v>
      </c>
      <c r="C64" s="43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3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3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3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3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3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3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3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3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3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3" t="str" cm="1">
        <f t="array" ref="M64">IF(($Y64+$Z64+$AA64+$AD64)=0,"",ExpandDiagCodes(_xlfn.TEXTJOIN(", ",TRUE,IF($AA64=0,"",INDEX(My_Audit!N$2:N$456,$AA64)),IF($Z64=0,"",INDEX(Output_Mac!S$2:S$500,$Z64)),IF($AD64=0,"",INDEX(Output_Win!S$2:S$243,$AD64)),IF($Y64=0,"",INDEX(CSV!AE$2:AE$510,$Y64)))))</f>
        <v/>
      </c>
      <c r="N64" s="43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O$2:O$456,$AA64)),_xlfn.IFS(_xlpm.MyAuditVal&lt;&gt;"",_xlpm.MyAuditVal,_xlpm.MacVal&lt;&gt;"",_xlpm.MacVal,_xlpm.WinVal&lt;&gt;"",_xlpm.WinVal,_xlpm.CSVVal&lt;&gt;"",_xlpm.CSVVal)),""))</f>
        <v/>
      </c>
      <c r="O64" s="43" t="str" cm="1">
        <f t="array" ref="O64">IF($AB64=0,"",INDEX(My_Audit!P$2:P$456,$AB64))&amp;""</f>
        <v/>
      </c>
      <c r="P64" s="42"/>
      <c r="Q64" s="43" t="str">
        <f>IF(LEFT(N64,4)="Pass","Nist SP 800-88",My_Audit!R64)&amp;""</f>
        <v/>
      </c>
      <c r="R64" s="42"/>
      <c r="S64" s="42"/>
      <c r="T64" s="43" t="str" cm="1">
        <f t="array" ref="T64">IF($AC64=0,"",INDEX(Models!J$2:J$605,$AC64))</f>
        <v/>
      </c>
      <c r="U64" s="42"/>
      <c r="V64" s="42"/>
      <c r="W64" s="44" t="str">
        <f>IF(($Z64+$AA64+$AD64)=0,"",_xlfn.TEXTJOIN(", ",TRUE,IF($AA64=0,"",INDEX(My_Audit!L$2:L$456,$AA64)),IF($Z64=0,"",INDEX(Output_Mac!AA$2:AA$500,$Z64)),IF($AD64=0,"",INDEX(Output_Win!AA$2:AA$243,$AD64))))</f>
        <v/>
      </c>
      <c r="Y64">
        <f>IFERROR(MATCH($A64,CSV!$A$2:$A$510,0),0)</f>
        <v>0</v>
      </c>
      <c r="Z64">
        <f>IFERROR(MATCH($A64,Output_Mac!$A$2:$A$500,0),0)</f>
        <v>0</v>
      </c>
      <c r="AA64">
        <f>IFERROR(MATCH($A64,My_Audit!$A$2:$A$456,0),0)</f>
        <v>63</v>
      </c>
      <c r="AB64">
        <f>IFERROR(MATCH($C64,My_Audit!$B$2:$B$456,0),0)</f>
        <v>0</v>
      </c>
      <c r="AC64">
        <f>IFERROR(MATCH($E64,Models!$I$2:$I$605,0),0)</f>
        <v>0</v>
      </c>
      <c r="AD64">
        <f>IFERROR(MATCH($A64,Output_Win!$A$2:$A$243,0),0)</f>
        <v>0</v>
      </c>
    </row>
    <row r="65" spans="1:30">
      <c r="A65" s="42" t="str">
        <f>_xlfn.TEXTJOIN("",TRUE,Input!$A$4,TEXT(ROW(My_Audit!A64)+Input!$A$8-1,"00"))</f>
        <v>GG64</v>
      </c>
      <c r="B65" s="42" t="str">
        <f>_xlfn.TEXTJOIN("-",TRUE,"ITD",Input!$A$2,A65)</f>
        <v>ITD-SHR11697-GG64</v>
      </c>
      <c r="C65" s="43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3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3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3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3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3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3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3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3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3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3" t="str" cm="1">
        <f t="array" ref="M65">IF(($Y65+$Z65+$AA65+$AD65)=0,"",ExpandDiagCodes(_xlfn.TEXTJOIN(", ",TRUE,IF($AA65=0,"",INDEX(My_Audit!N$2:N$456,$AA65)),IF($Z65=0,"",INDEX(Output_Mac!S$2:S$500,$Z65)),IF($AD65=0,"",INDEX(Output_Win!S$2:S$243,$AD65)),IF($Y65=0,"",INDEX(CSV!AE$2:AE$510,$Y65)))))</f>
        <v/>
      </c>
      <c r="N65" s="43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O$2:O$456,$AA65)),_xlfn.IFS(_xlpm.MyAuditVal&lt;&gt;"",_xlpm.MyAuditVal,_xlpm.MacVal&lt;&gt;"",_xlpm.MacVal,_xlpm.WinVal&lt;&gt;"",_xlpm.WinVal,_xlpm.CSVVal&lt;&gt;"",_xlpm.CSVVal)),""))</f>
        <v/>
      </c>
      <c r="O65" s="43" t="str" cm="1">
        <f t="array" ref="O65">IF($AB65=0,"",INDEX(My_Audit!P$2:P$456,$AB65))&amp;""</f>
        <v/>
      </c>
      <c r="P65" s="42"/>
      <c r="Q65" s="43" t="str">
        <f>IF(LEFT(N65,4)="Pass","Nist SP 800-88",My_Audit!R65)&amp;""</f>
        <v/>
      </c>
      <c r="R65" s="42"/>
      <c r="S65" s="42"/>
      <c r="T65" s="43" t="str" cm="1">
        <f t="array" ref="T65">IF($AC65=0,"",INDEX(Models!J$2:J$605,$AC65))</f>
        <v/>
      </c>
      <c r="U65" s="42"/>
      <c r="V65" s="42"/>
      <c r="W65" s="44" t="str">
        <f>IF(($Z65+$AA65+$AD65)=0,"",_xlfn.TEXTJOIN(", ",TRUE,IF($AA65=0,"",INDEX(My_Audit!L$2:L$456,$AA65)),IF($Z65=0,"",INDEX(Output_Mac!AA$2:AA$500,$Z65)),IF($AD65=0,"",INDEX(Output_Win!AA$2:AA$243,$AD65))))</f>
        <v/>
      </c>
      <c r="Y65">
        <f>IFERROR(MATCH($A65,CSV!$A$2:$A$510,0),0)</f>
        <v>0</v>
      </c>
      <c r="Z65">
        <f>IFERROR(MATCH($A65,Output_Mac!$A$2:$A$500,0),0)</f>
        <v>0</v>
      </c>
      <c r="AA65">
        <f>IFERROR(MATCH($A65,My_Audit!$A$2:$A$456,0),0)</f>
        <v>64</v>
      </c>
      <c r="AB65">
        <f>IFERROR(MATCH($C65,My_Audit!$B$2:$B$456,0),0)</f>
        <v>0</v>
      </c>
      <c r="AC65">
        <f>IFERROR(MATCH($E65,Models!$I$2:$I$605,0),0)</f>
        <v>0</v>
      </c>
      <c r="AD65">
        <f>IFERROR(MATCH($A65,Output_Win!$A$2:$A$243,0),0)</f>
        <v>0</v>
      </c>
    </row>
    <row r="66" spans="1:30">
      <c r="A66" s="42" t="str">
        <f>_xlfn.TEXTJOIN("",TRUE,Input!$A$4,TEXT(ROW(My_Audit!A65)+Input!$A$8-1,"00"))</f>
        <v>GG65</v>
      </c>
      <c r="B66" s="42" t="str">
        <f>_xlfn.TEXTJOIN("-",TRUE,"ITD",Input!$A$2,A66)</f>
        <v>ITD-SHR11697-GG65</v>
      </c>
      <c r="C66" s="43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3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3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3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3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3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3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3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3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3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3" t="str" cm="1">
        <f t="array" ref="M66">IF(($Y66+$Z66+$AA66+$AD66)=0,"",ExpandDiagCodes(_xlfn.TEXTJOIN(", ",TRUE,IF($AA66=0,"",INDEX(My_Audit!N$2:N$456,$AA66)),IF($Z66=0,"",INDEX(Output_Mac!S$2:S$500,$Z66)),IF($AD66=0,"",INDEX(Output_Win!S$2:S$243,$AD66)),IF($Y66=0,"",INDEX(CSV!AE$2:AE$510,$Y66)))))</f>
        <v/>
      </c>
      <c r="N66" s="43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O$2:O$456,$AA66)),_xlfn.IFS(_xlpm.MyAuditVal&lt;&gt;"",_xlpm.MyAuditVal,_xlpm.MacVal&lt;&gt;"",_xlpm.MacVal,_xlpm.WinVal&lt;&gt;"",_xlpm.WinVal,_xlpm.CSVVal&lt;&gt;"",_xlpm.CSVVal)),""))</f>
        <v/>
      </c>
      <c r="O66" s="43" t="str" cm="1">
        <f t="array" ref="O66">IF($AB66=0,"",INDEX(My_Audit!P$2:P$456,$AB66))&amp;""</f>
        <v/>
      </c>
      <c r="P66" s="42"/>
      <c r="Q66" s="43" t="str">
        <f>IF(LEFT(N66,4)="Pass","Nist SP 800-88",My_Audit!R66)&amp;""</f>
        <v/>
      </c>
      <c r="R66" s="42"/>
      <c r="S66" s="42"/>
      <c r="T66" s="43" t="str" cm="1">
        <f t="array" ref="T66">IF($AC66=0,"",INDEX(Models!J$2:J$605,$AC66))</f>
        <v/>
      </c>
      <c r="U66" s="42"/>
      <c r="V66" s="42"/>
      <c r="W66" s="44" t="str">
        <f>IF(($Z66+$AA66+$AD66)=0,"",_xlfn.TEXTJOIN(", ",TRUE,IF($AA66=0,"",INDEX(My_Audit!L$2:L$456,$AA66)),IF($Z66=0,"",INDEX(Output_Mac!AA$2:AA$500,$Z66)),IF($AD66=0,"",INDEX(Output_Win!AA$2:AA$243,$AD66))))</f>
        <v/>
      </c>
      <c r="Y66">
        <f>IFERROR(MATCH($A66,CSV!$A$2:$A$510,0),0)</f>
        <v>0</v>
      </c>
      <c r="Z66">
        <f>IFERROR(MATCH($A66,Output_Mac!$A$2:$A$500,0),0)</f>
        <v>0</v>
      </c>
      <c r="AA66">
        <f>IFERROR(MATCH($A66,My_Audit!$A$2:$A$456,0),0)</f>
        <v>65</v>
      </c>
      <c r="AB66">
        <f>IFERROR(MATCH($C66,My_Audit!$B$2:$B$456,0),0)</f>
        <v>0</v>
      </c>
      <c r="AC66">
        <f>IFERROR(MATCH($E66,Models!$I$2:$I$605,0),0)</f>
        <v>0</v>
      </c>
      <c r="AD66">
        <f>IFERROR(MATCH($A66,Output_Win!$A$2:$A$243,0),0)</f>
        <v>0</v>
      </c>
    </row>
    <row r="67" spans="1:30">
      <c r="A67" s="42" t="str">
        <f>_xlfn.TEXTJOIN("",TRUE,Input!$A$4,TEXT(ROW(My_Audit!A66)+Input!$A$8-1,"00"))</f>
        <v>GG66</v>
      </c>
      <c r="B67" s="42" t="str">
        <f>_xlfn.TEXTJOIN("-",TRUE,"ITD",Input!$A$2,A67)</f>
        <v>ITD-SHR11697-GG66</v>
      </c>
      <c r="C67" s="43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3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3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3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3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3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3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3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3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3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3" t="str" cm="1">
        <f t="array" ref="M67">IF(($Y67+$Z67+$AA67+$AD67)=0,"",ExpandDiagCodes(_xlfn.TEXTJOIN(", ",TRUE,IF($AA67=0,"",INDEX(My_Audit!N$2:N$456,$AA67)),IF($Z67=0,"",INDEX(Output_Mac!S$2:S$500,$Z67)),IF($AD67=0,"",INDEX(Output_Win!S$2:S$243,$AD67)),IF($Y67=0,"",INDEX(CSV!AE$2:AE$510,$Y67)))))</f>
        <v/>
      </c>
      <c r="N67" s="43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O$2:O$456,$AA67)),_xlfn.IFS(_xlpm.MyAuditVal&lt;&gt;"",_xlpm.MyAuditVal,_xlpm.MacVal&lt;&gt;"",_xlpm.MacVal,_xlpm.WinVal&lt;&gt;"",_xlpm.WinVal,_xlpm.CSVVal&lt;&gt;"",_xlpm.CSVVal)),""))</f>
        <v/>
      </c>
      <c r="O67" s="43" t="str" cm="1">
        <f t="array" ref="O67">IF($AB67=0,"",INDEX(My_Audit!P$2:P$456,$AB67))&amp;""</f>
        <v/>
      </c>
      <c r="P67" s="42"/>
      <c r="Q67" s="43" t="str">
        <f>IF(LEFT(N67,4)="Pass","Nist SP 800-88",My_Audit!R67)&amp;""</f>
        <v/>
      </c>
      <c r="R67" s="42"/>
      <c r="S67" s="42"/>
      <c r="T67" s="43" t="str" cm="1">
        <f t="array" ref="T67">IF($AC67=0,"",INDEX(Models!J$2:J$605,$AC67))</f>
        <v/>
      </c>
      <c r="U67" s="42"/>
      <c r="V67" s="42"/>
      <c r="W67" s="44" t="str">
        <f>IF(($Z67+$AA67+$AD67)=0,"",_xlfn.TEXTJOIN(", ",TRUE,IF($AA67=0,"",INDEX(My_Audit!L$2:L$456,$AA67)),IF($Z67=0,"",INDEX(Output_Mac!AA$2:AA$500,$Z67)),IF($AD67=0,"",INDEX(Output_Win!AA$2:AA$243,$AD67))))</f>
        <v/>
      </c>
      <c r="Y67">
        <f>IFERROR(MATCH($A67,CSV!$A$2:$A$510,0),0)</f>
        <v>0</v>
      </c>
      <c r="Z67">
        <f>IFERROR(MATCH($A67,Output_Mac!$A$2:$A$500,0),0)</f>
        <v>0</v>
      </c>
      <c r="AA67">
        <f>IFERROR(MATCH($A67,My_Audit!$A$2:$A$456,0),0)</f>
        <v>66</v>
      </c>
      <c r="AB67">
        <f>IFERROR(MATCH($C67,My_Audit!$B$2:$B$456,0),0)</f>
        <v>0</v>
      </c>
      <c r="AC67">
        <f>IFERROR(MATCH($E67,Models!$I$2:$I$605,0),0)</f>
        <v>0</v>
      </c>
      <c r="AD67">
        <f>IFERROR(MATCH($A67,Output_Win!$A$2:$A$243,0),0)</f>
        <v>0</v>
      </c>
    </row>
    <row r="68" spans="1:30">
      <c r="A68" s="42" t="str">
        <f>_xlfn.TEXTJOIN("",TRUE,Input!$A$4,TEXT(ROW(My_Audit!A67)+Input!$A$8-1,"00"))</f>
        <v>GG67</v>
      </c>
      <c r="B68" s="42" t="str">
        <f>_xlfn.TEXTJOIN("-",TRUE,"ITD",Input!$A$2,A68)</f>
        <v>ITD-SHR11697-GG67</v>
      </c>
      <c r="C68" s="43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3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3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3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3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3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3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3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3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3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3" t="str" cm="1">
        <f t="array" ref="M68">IF(($Y68+$Z68+$AA68+$AD68)=0,"",ExpandDiagCodes(_xlfn.TEXTJOIN(", ",TRUE,IF($AA68=0,"",INDEX(My_Audit!N$2:N$456,$AA68)),IF($Z68=0,"",INDEX(Output_Mac!S$2:S$500,$Z68)),IF($AD68=0,"",INDEX(Output_Win!S$2:S$243,$AD68)),IF($Y68=0,"",INDEX(CSV!AE$2:AE$510,$Y68)))))</f>
        <v/>
      </c>
      <c r="N68" s="43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O$2:O$456,$AA68)),_xlfn.IFS(_xlpm.MyAuditVal&lt;&gt;"",_xlpm.MyAuditVal,_xlpm.MacVal&lt;&gt;"",_xlpm.MacVal,_xlpm.WinVal&lt;&gt;"",_xlpm.WinVal,_xlpm.CSVVal&lt;&gt;"",_xlpm.CSVVal)),""))</f>
        <v/>
      </c>
      <c r="O68" s="43" t="str" cm="1">
        <f t="array" ref="O68">IF($AB68=0,"",INDEX(My_Audit!P$2:P$456,$AB68))&amp;""</f>
        <v/>
      </c>
      <c r="P68" s="42"/>
      <c r="Q68" s="43" t="str">
        <f>IF(LEFT(N68,4)="Pass","Nist SP 800-88",My_Audit!R68)&amp;""</f>
        <v/>
      </c>
      <c r="R68" s="42"/>
      <c r="S68" s="42"/>
      <c r="T68" s="43" t="str" cm="1">
        <f t="array" ref="T68">IF($AC68=0,"",INDEX(Models!J$2:J$605,$AC68))</f>
        <v/>
      </c>
      <c r="U68" s="42"/>
      <c r="V68" s="42"/>
      <c r="W68" s="44" t="str">
        <f>IF(($Z68+$AA68+$AD68)=0,"",_xlfn.TEXTJOIN(", ",TRUE,IF($AA68=0,"",INDEX(My_Audit!L$2:L$456,$AA68)),IF($Z68=0,"",INDEX(Output_Mac!AA$2:AA$500,$Z68)),IF($AD68=0,"",INDEX(Output_Win!AA$2:AA$243,$AD68))))</f>
        <v/>
      </c>
      <c r="Y68">
        <f>IFERROR(MATCH($A68,CSV!$A$2:$A$510,0),0)</f>
        <v>0</v>
      </c>
      <c r="Z68">
        <f>IFERROR(MATCH($A68,Output_Mac!$A$2:$A$500,0),0)</f>
        <v>0</v>
      </c>
      <c r="AA68">
        <f>IFERROR(MATCH($A68,My_Audit!$A$2:$A$456,0),0)</f>
        <v>67</v>
      </c>
      <c r="AB68">
        <f>IFERROR(MATCH($C68,My_Audit!$B$2:$B$456,0),0)</f>
        <v>0</v>
      </c>
      <c r="AC68">
        <f>IFERROR(MATCH($E68,Models!$I$2:$I$605,0),0)</f>
        <v>0</v>
      </c>
      <c r="AD68">
        <f>IFERROR(MATCH($A68,Output_Win!$A$2:$A$243,0),0)</f>
        <v>0</v>
      </c>
    </row>
    <row r="69" spans="1:30">
      <c r="A69" s="42" t="str">
        <f>_xlfn.TEXTJOIN("",TRUE,Input!$A$4,TEXT(ROW(My_Audit!A68)+Input!$A$8-1,"00"))</f>
        <v>GG68</v>
      </c>
      <c r="B69" s="42" t="str">
        <f>_xlfn.TEXTJOIN("-",TRUE,"ITD",Input!$A$2,A69)</f>
        <v>ITD-SHR11697-GG68</v>
      </c>
      <c r="C69" s="43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3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3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3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3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3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3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3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3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3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3" t="str" cm="1">
        <f t="array" ref="M69">IF(($Y69+$Z69+$AA69+$AD69)=0,"",ExpandDiagCodes(_xlfn.TEXTJOIN(", ",TRUE,IF($AA69=0,"",INDEX(My_Audit!N$2:N$456,$AA69)),IF($Z69=0,"",INDEX(Output_Mac!S$2:S$500,$Z69)),IF($AD69=0,"",INDEX(Output_Win!S$2:S$243,$AD69)),IF($Y69=0,"",INDEX(CSV!AE$2:AE$510,$Y69)))))</f>
        <v/>
      </c>
      <c r="N69" s="43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O$2:O$456,$AA69)),_xlfn.IFS(_xlpm.MyAuditVal&lt;&gt;"",_xlpm.MyAuditVal,_xlpm.MacVal&lt;&gt;"",_xlpm.MacVal,_xlpm.WinVal&lt;&gt;"",_xlpm.WinVal,_xlpm.CSVVal&lt;&gt;"",_xlpm.CSVVal)),""))</f>
        <v/>
      </c>
      <c r="O69" s="43" t="str" cm="1">
        <f t="array" ref="O69">IF($AB69=0,"",INDEX(My_Audit!P$2:P$456,$AB69))&amp;""</f>
        <v/>
      </c>
      <c r="P69" s="42"/>
      <c r="Q69" s="43" t="str">
        <f>IF(LEFT(N69,4)="Pass","Nist SP 800-88",My_Audit!R69)&amp;""</f>
        <v/>
      </c>
      <c r="R69" s="42"/>
      <c r="S69" s="42"/>
      <c r="T69" s="43" t="str" cm="1">
        <f t="array" ref="T69">IF($AC69=0,"",INDEX(Models!J$2:J$605,$AC69))</f>
        <v/>
      </c>
      <c r="U69" s="42"/>
      <c r="V69" s="42"/>
      <c r="W69" s="44" t="str">
        <f>IF(($Z69+$AA69+$AD69)=0,"",_xlfn.TEXTJOIN(", ",TRUE,IF($AA69=0,"",INDEX(My_Audit!L$2:L$456,$AA69)),IF($Z69=0,"",INDEX(Output_Mac!AA$2:AA$500,$Z69)),IF($AD69=0,"",INDEX(Output_Win!AA$2:AA$243,$AD69))))</f>
        <v/>
      </c>
      <c r="Y69">
        <f>IFERROR(MATCH($A69,CSV!$A$2:$A$510,0),0)</f>
        <v>0</v>
      </c>
      <c r="Z69">
        <f>IFERROR(MATCH($A69,Output_Mac!$A$2:$A$500,0),0)</f>
        <v>0</v>
      </c>
      <c r="AA69">
        <f>IFERROR(MATCH($A69,My_Audit!$A$2:$A$456,0),0)</f>
        <v>68</v>
      </c>
      <c r="AB69">
        <f>IFERROR(MATCH($C69,My_Audit!$B$2:$B$456,0),0)</f>
        <v>0</v>
      </c>
      <c r="AC69">
        <f>IFERROR(MATCH($E69,Models!$I$2:$I$605,0),0)</f>
        <v>0</v>
      </c>
      <c r="AD69">
        <f>IFERROR(MATCH($A69,Output_Win!$A$2:$A$243,0),0)</f>
        <v>0</v>
      </c>
    </row>
    <row r="70" spans="1:30">
      <c r="A70" s="42" t="str">
        <f>_xlfn.TEXTJOIN("",TRUE,Input!$A$4,TEXT(ROW(My_Audit!A69)+Input!$A$8-1,"00"))</f>
        <v>GG69</v>
      </c>
      <c r="B70" s="42" t="str">
        <f>_xlfn.TEXTJOIN("-",TRUE,"ITD",Input!$A$2,A70)</f>
        <v>ITD-SHR11697-GG69</v>
      </c>
      <c r="C70" s="43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3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3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3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3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3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3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3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3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3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3" t="str" cm="1">
        <f t="array" ref="M70">IF(($Y70+$Z70+$AA70+$AD70)=0,"",ExpandDiagCodes(_xlfn.TEXTJOIN(", ",TRUE,IF($AA70=0,"",INDEX(My_Audit!N$2:N$456,$AA70)),IF($Z70=0,"",INDEX(Output_Mac!S$2:S$500,$Z70)),IF($AD70=0,"",INDEX(Output_Win!S$2:S$243,$AD70)),IF($Y70=0,"",INDEX(CSV!AE$2:AE$510,$Y70)))))</f>
        <v/>
      </c>
      <c r="N70" s="43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O$2:O$456,$AA70)),_xlfn.IFS(_xlpm.MyAuditVal&lt;&gt;"",_xlpm.MyAuditVal,_xlpm.MacVal&lt;&gt;"",_xlpm.MacVal,_xlpm.WinVal&lt;&gt;"",_xlpm.WinVal,_xlpm.CSVVal&lt;&gt;"",_xlpm.CSVVal)),""))</f>
        <v/>
      </c>
      <c r="O70" s="43" t="str" cm="1">
        <f t="array" ref="O70">IF($AB70=0,"",INDEX(My_Audit!P$2:P$456,$AB70))&amp;""</f>
        <v/>
      </c>
      <c r="P70" s="42"/>
      <c r="Q70" s="43" t="str">
        <f>IF(LEFT(N70,4)="Pass","Nist SP 800-88",My_Audit!R70)&amp;""</f>
        <v/>
      </c>
      <c r="R70" s="42"/>
      <c r="S70" s="42"/>
      <c r="T70" s="43" t="str" cm="1">
        <f t="array" ref="T70">IF($AC70=0,"",INDEX(Models!J$2:J$605,$AC70))</f>
        <v/>
      </c>
      <c r="U70" s="42"/>
      <c r="V70" s="42"/>
      <c r="W70" s="44" t="str">
        <f>IF(($Z70+$AA70+$AD70)=0,"",_xlfn.TEXTJOIN(", ",TRUE,IF($AA70=0,"",INDEX(My_Audit!L$2:L$456,$AA70)),IF($Z70=0,"",INDEX(Output_Mac!AA$2:AA$500,$Z70)),IF($AD70=0,"",INDEX(Output_Win!AA$2:AA$243,$AD70))))</f>
        <v/>
      </c>
      <c r="Y70">
        <f>IFERROR(MATCH($A70,CSV!$A$2:$A$510,0),0)</f>
        <v>0</v>
      </c>
      <c r="Z70">
        <f>IFERROR(MATCH($A70,Output_Mac!$A$2:$A$500,0),0)</f>
        <v>0</v>
      </c>
      <c r="AA70">
        <f>IFERROR(MATCH($A70,My_Audit!$A$2:$A$456,0),0)</f>
        <v>69</v>
      </c>
      <c r="AB70">
        <f>IFERROR(MATCH($C70,My_Audit!$B$2:$B$456,0),0)</f>
        <v>0</v>
      </c>
      <c r="AC70">
        <f>IFERROR(MATCH($E70,Models!$I$2:$I$605,0),0)</f>
        <v>0</v>
      </c>
      <c r="AD70">
        <f>IFERROR(MATCH($A70,Output_Win!$A$2:$A$243,0),0)</f>
        <v>0</v>
      </c>
    </row>
    <row r="71" spans="1:30">
      <c r="A71" s="42" t="str">
        <f>_xlfn.TEXTJOIN("",TRUE,Input!$A$4,TEXT(ROW(My_Audit!A70)+Input!$A$8-1,"00"))</f>
        <v>GG70</v>
      </c>
      <c r="B71" s="42" t="str">
        <f>_xlfn.TEXTJOIN("-",TRUE,"ITD",Input!$A$2,A71)</f>
        <v>ITD-SHR11697-GG70</v>
      </c>
      <c r="C71" s="43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3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3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3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3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3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3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3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3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3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3" t="str" cm="1">
        <f t="array" ref="M71">IF(($Y71+$Z71+$AA71+$AD71)=0,"",ExpandDiagCodes(_xlfn.TEXTJOIN(", ",TRUE,IF($AA71=0,"",INDEX(My_Audit!N$2:N$456,$AA71)),IF($Z71=0,"",INDEX(Output_Mac!S$2:S$500,$Z71)),IF($AD71=0,"",INDEX(Output_Win!S$2:S$243,$AD71)),IF($Y71=0,"",INDEX(CSV!AE$2:AE$510,$Y71)))))</f>
        <v/>
      </c>
      <c r="N71" s="43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O$2:O$456,$AA71)),_xlfn.IFS(_xlpm.MyAuditVal&lt;&gt;"",_xlpm.MyAuditVal,_xlpm.MacVal&lt;&gt;"",_xlpm.MacVal,_xlpm.WinVal&lt;&gt;"",_xlpm.WinVal,_xlpm.CSVVal&lt;&gt;"",_xlpm.CSVVal)),""))</f>
        <v/>
      </c>
      <c r="O71" s="43" t="str" cm="1">
        <f t="array" ref="O71">IF($AB71=0,"",INDEX(My_Audit!P$2:P$456,$AB71))&amp;""</f>
        <v/>
      </c>
      <c r="P71" s="42"/>
      <c r="Q71" s="43" t="str">
        <f>IF(LEFT(N71,4)="Pass","Nist SP 800-88",My_Audit!R71)&amp;""</f>
        <v/>
      </c>
      <c r="R71" s="42"/>
      <c r="S71" s="42"/>
      <c r="T71" s="43" t="str" cm="1">
        <f t="array" ref="T71">IF($AC71=0,"",INDEX(Models!J$2:J$605,$AC71))</f>
        <v/>
      </c>
      <c r="U71" s="42"/>
      <c r="V71" s="42"/>
      <c r="W71" s="44" t="str">
        <f>IF(($Z71+$AA71+$AD71)=0,"",_xlfn.TEXTJOIN(", ",TRUE,IF($AA71=0,"",INDEX(My_Audit!L$2:L$456,$AA71)),IF($Z71=0,"",INDEX(Output_Mac!AA$2:AA$500,$Z71)),IF($AD71=0,"",INDEX(Output_Win!AA$2:AA$243,$AD71))))</f>
        <v/>
      </c>
      <c r="Y71">
        <f>IFERROR(MATCH($A71,CSV!$A$2:$A$510,0),0)</f>
        <v>0</v>
      </c>
      <c r="Z71">
        <f>IFERROR(MATCH($A71,Output_Mac!$A$2:$A$500,0),0)</f>
        <v>0</v>
      </c>
      <c r="AA71">
        <f>IFERROR(MATCH($A71,My_Audit!$A$2:$A$456,0),0)</f>
        <v>70</v>
      </c>
      <c r="AB71">
        <f>IFERROR(MATCH($C71,My_Audit!$B$2:$B$456,0),0)</f>
        <v>0</v>
      </c>
      <c r="AC71">
        <f>IFERROR(MATCH($E71,Models!$I$2:$I$605,0),0)</f>
        <v>0</v>
      </c>
      <c r="AD71">
        <f>IFERROR(MATCH($A71,Output_Win!$A$2:$A$243,0),0)</f>
        <v>0</v>
      </c>
    </row>
    <row r="72" spans="1:30">
      <c r="A72" s="42" t="str">
        <f>_xlfn.TEXTJOIN("",TRUE,Input!$A$4,TEXT(ROW(My_Audit!A71)+Input!$A$8-1,"00"))</f>
        <v>GG71</v>
      </c>
      <c r="B72" s="42" t="str">
        <f>_xlfn.TEXTJOIN("-",TRUE,"ITD",Input!$A$2,A72)</f>
        <v>ITD-SHR11697-GG71</v>
      </c>
      <c r="C72" s="43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3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3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3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3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3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3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3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3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3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3" t="str" cm="1">
        <f t="array" ref="M72">IF(($Y72+$Z72+$AA72+$AD72)=0,"",ExpandDiagCodes(_xlfn.TEXTJOIN(", ",TRUE,IF($AA72=0,"",INDEX(My_Audit!N$2:N$456,$AA72)),IF($Z72=0,"",INDEX(Output_Mac!S$2:S$500,$Z72)),IF($AD72=0,"",INDEX(Output_Win!S$2:S$243,$AD72)),IF($Y72=0,"",INDEX(CSV!AE$2:AE$510,$Y72)))))</f>
        <v/>
      </c>
      <c r="N72" s="43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O$2:O$456,$AA72)),_xlfn.IFS(_xlpm.MyAuditVal&lt;&gt;"",_xlpm.MyAuditVal,_xlpm.MacVal&lt;&gt;"",_xlpm.MacVal,_xlpm.WinVal&lt;&gt;"",_xlpm.WinVal,_xlpm.CSVVal&lt;&gt;"",_xlpm.CSVVal)),""))</f>
        <v/>
      </c>
      <c r="O72" s="43" t="str" cm="1">
        <f t="array" ref="O72">IF($AB72=0,"",INDEX(My_Audit!P$2:P$456,$AB72))&amp;""</f>
        <v/>
      </c>
      <c r="P72" s="42"/>
      <c r="Q72" s="43" t="str">
        <f>IF(LEFT(N72,4)="Pass","Nist SP 800-88",My_Audit!R72)&amp;""</f>
        <v/>
      </c>
      <c r="R72" s="42"/>
      <c r="S72" s="42"/>
      <c r="T72" s="43" t="str" cm="1">
        <f t="array" ref="T72">IF($AC72=0,"",INDEX(Models!J$2:J$605,$AC72))</f>
        <v/>
      </c>
      <c r="U72" s="42"/>
      <c r="V72" s="42"/>
      <c r="W72" s="44" t="str">
        <f>IF(($Z72+$AA72+$AD72)=0,"",_xlfn.TEXTJOIN(", ",TRUE,IF($AA72=0,"",INDEX(My_Audit!L$2:L$456,$AA72)),IF($Z72=0,"",INDEX(Output_Mac!AA$2:AA$500,$Z72)),IF($AD72=0,"",INDEX(Output_Win!AA$2:AA$243,$AD72))))</f>
        <v/>
      </c>
      <c r="Y72">
        <f>IFERROR(MATCH($A72,CSV!$A$2:$A$510,0),0)</f>
        <v>0</v>
      </c>
      <c r="Z72">
        <f>IFERROR(MATCH($A72,Output_Mac!$A$2:$A$500,0),0)</f>
        <v>0</v>
      </c>
      <c r="AA72">
        <f>IFERROR(MATCH($A72,My_Audit!$A$2:$A$456,0),0)</f>
        <v>71</v>
      </c>
      <c r="AB72">
        <f>IFERROR(MATCH($C72,My_Audit!$B$2:$B$456,0),0)</f>
        <v>0</v>
      </c>
      <c r="AC72">
        <f>IFERROR(MATCH($E72,Models!$I$2:$I$605,0),0)</f>
        <v>0</v>
      </c>
      <c r="AD72">
        <f>IFERROR(MATCH($A72,Output_Win!$A$2:$A$243,0),0)</f>
        <v>0</v>
      </c>
    </row>
    <row r="73" spans="1:30">
      <c r="A73" s="42" t="str">
        <f>_xlfn.TEXTJOIN("",TRUE,Input!$A$4,TEXT(ROW(My_Audit!A72)+Input!$A$8-1,"00"))</f>
        <v>GG72</v>
      </c>
      <c r="B73" s="42" t="str">
        <f>_xlfn.TEXTJOIN("-",TRUE,"ITD",Input!$A$2,A73)</f>
        <v>ITD-SHR11697-GG72</v>
      </c>
      <c r="C73" s="43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3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3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3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3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3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3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3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3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3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3" t="str" cm="1">
        <f t="array" ref="M73">IF(($Y73+$Z73+$AA73+$AD73)=0,"",ExpandDiagCodes(_xlfn.TEXTJOIN(", ",TRUE,IF($AA73=0,"",INDEX(My_Audit!N$2:N$456,$AA73)),IF($Z73=0,"",INDEX(Output_Mac!S$2:S$500,$Z73)),IF($AD73=0,"",INDEX(Output_Win!S$2:S$243,$AD73)),IF($Y73=0,"",INDEX(CSV!AE$2:AE$510,$Y73)))))</f>
        <v/>
      </c>
      <c r="N73" s="43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O$2:O$456,$AA73)),_xlfn.IFS(_xlpm.MyAuditVal&lt;&gt;"",_xlpm.MyAuditVal,_xlpm.MacVal&lt;&gt;"",_xlpm.MacVal,_xlpm.WinVal&lt;&gt;"",_xlpm.WinVal,_xlpm.CSVVal&lt;&gt;"",_xlpm.CSVVal)),""))</f>
        <v/>
      </c>
      <c r="O73" s="43" t="str" cm="1">
        <f t="array" ref="O73">IF($AB73=0,"",INDEX(My_Audit!P$2:P$456,$AB73))&amp;""</f>
        <v/>
      </c>
      <c r="P73" s="42"/>
      <c r="Q73" s="43" t="str">
        <f>IF(LEFT(N73,4)="Pass","Nist SP 800-88",My_Audit!R73)&amp;""</f>
        <v/>
      </c>
      <c r="R73" s="42"/>
      <c r="S73" s="42"/>
      <c r="T73" s="43" t="str" cm="1">
        <f t="array" ref="T73">IF($AC73=0,"",INDEX(Models!J$2:J$605,$AC73))</f>
        <v/>
      </c>
      <c r="U73" s="42"/>
      <c r="V73" s="42"/>
      <c r="W73" s="44" t="str">
        <f>IF(($Z73+$AA73+$AD73)=0,"",_xlfn.TEXTJOIN(", ",TRUE,IF($AA73=0,"",INDEX(My_Audit!L$2:L$456,$AA73)),IF($Z73=0,"",INDEX(Output_Mac!AA$2:AA$500,$Z73)),IF($AD73=0,"",INDEX(Output_Win!AA$2:AA$243,$AD73))))</f>
        <v/>
      </c>
      <c r="Y73">
        <f>IFERROR(MATCH($A73,CSV!$A$2:$A$510,0),0)</f>
        <v>0</v>
      </c>
      <c r="Z73">
        <f>IFERROR(MATCH($A73,Output_Mac!$A$2:$A$500,0),0)</f>
        <v>0</v>
      </c>
      <c r="AA73">
        <f>IFERROR(MATCH($A73,My_Audit!$A$2:$A$456,0),0)</f>
        <v>72</v>
      </c>
      <c r="AB73">
        <f>IFERROR(MATCH($C73,My_Audit!$B$2:$B$456,0),0)</f>
        <v>0</v>
      </c>
      <c r="AC73">
        <f>IFERROR(MATCH($E73,Models!$I$2:$I$605,0),0)</f>
        <v>0</v>
      </c>
      <c r="AD73">
        <f>IFERROR(MATCH($A73,Output_Win!$A$2:$A$243,0),0)</f>
        <v>0</v>
      </c>
    </row>
    <row r="74" spans="1:30">
      <c r="A74" s="42" t="str">
        <f>_xlfn.TEXTJOIN("",TRUE,Input!$A$4,TEXT(ROW(My_Audit!A73)+Input!$A$8-1,"00"))</f>
        <v>GG73</v>
      </c>
      <c r="B74" s="42" t="str">
        <f>_xlfn.TEXTJOIN("-",TRUE,"ITD",Input!$A$2,A74)</f>
        <v>ITD-SHR11697-GG73</v>
      </c>
      <c r="C74" s="43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3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3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3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3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3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3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3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3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3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3" t="str" cm="1">
        <f t="array" ref="M74">IF(($Y74+$Z74+$AA74+$AD74)=0,"",ExpandDiagCodes(_xlfn.TEXTJOIN(", ",TRUE,IF($AA74=0,"",INDEX(My_Audit!N$2:N$456,$AA74)),IF($Z74=0,"",INDEX(Output_Mac!S$2:S$500,$Z74)),IF($AD74=0,"",INDEX(Output_Win!S$2:S$243,$AD74)),IF($Y74=0,"",INDEX(CSV!AE$2:AE$510,$Y74)))))</f>
        <v/>
      </c>
      <c r="N74" s="43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O$2:O$456,$AA74)),_xlfn.IFS(_xlpm.MyAuditVal&lt;&gt;"",_xlpm.MyAuditVal,_xlpm.MacVal&lt;&gt;"",_xlpm.MacVal,_xlpm.WinVal&lt;&gt;"",_xlpm.WinVal,_xlpm.CSVVal&lt;&gt;"",_xlpm.CSVVal)),""))</f>
        <v/>
      </c>
      <c r="O74" s="43" t="str" cm="1">
        <f t="array" ref="O74">IF($AB74=0,"",INDEX(My_Audit!P$2:P$456,$AB74))&amp;""</f>
        <v/>
      </c>
      <c r="P74" s="42"/>
      <c r="Q74" s="43" t="str">
        <f>IF(LEFT(N74,4)="Pass","Nist SP 800-88",My_Audit!R74)&amp;""</f>
        <v/>
      </c>
      <c r="R74" s="42"/>
      <c r="S74" s="42"/>
      <c r="T74" s="43" t="str" cm="1">
        <f t="array" ref="T74">IF($AC74=0,"",INDEX(Models!J$2:J$605,$AC74))</f>
        <v/>
      </c>
      <c r="U74" s="42"/>
      <c r="V74" s="42"/>
      <c r="W74" s="44" t="str">
        <f>IF(($Z74+$AA74+$AD74)=0,"",_xlfn.TEXTJOIN(", ",TRUE,IF($AA74=0,"",INDEX(My_Audit!L$2:L$456,$AA74)),IF($Z74=0,"",INDEX(Output_Mac!AA$2:AA$500,$Z74)),IF($AD74=0,"",INDEX(Output_Win!AA$2:AA$243,$AD74))))</f>
        <v/>
      </c>
      <c r="Y74">
        <f>IFERROR(MATCH($A74,CSV!$A$2:$A$510,0),0)</f>
        <v>0</v>
      </c>
      <c r="Z74">
        <f>IFERROR(MATCH($A74,Output_Mac!$A$2:$A$500,0),0)</f>
        <v>0</v>
      </c>
      <c r="AA74">
        <f>IFERROR(MATCH($A74,My_Audit!$A$2:$A$456,0),0)</f>
        <v>73</v>
      </c>
      <c r="AB74">
        <f>IFERROR(MATCH($C74,My_Audit!$B$2:$B$456,0),0)</f>
        <v>0</v>
      </c>
      <c r="AC74">
        <f>IFERROR(MATCH($E74,Models!$I$2:$I$605,0),0)</f>
        <v>0</v>
      </c>
      <c r="AD74">
        <f>IFERROR(MATCH($A74,Output_Win!$A$2:$A$243,0),0)</f>
        <v>0</v>
      </c>
    </row>
    <row r="75" spans="1:30">
      <c r="A75" s="42" t="str">
        <f>_xlfn.TEXTJOIN("",TRUE,Input!$A$4,TEXT(ROW(My_Audit!A74)+Input!$A$8-1,"00"))</f>
        <v>GG74</v>
      </c>
      <c r="B75" s="42" t="str">
        <f>_xlfn.TEXTJOIN("-",TRUE,"ITD",Input!$A$2,A75)</f>
        <v>ITD-SHR11697-GG74</v>
      </c>
      <c r="C75" s="43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3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3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3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3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3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3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3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3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3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3" t="str" cm="1">
        <f t="array" ref="M75">IF(($Y75+$Z75+$AA75+$AD75)=0,"",ExpandDiagCodes(_xlfn.TEXTJOIN(", ",TRUE,IF($AA75=0,"",INDEX(My_Audit!N$2:N$456,$AA75)),IF($Z75=0,"",INDEX(Output_Mac!S$2:S$500,$Z75)),IF($AD75=0,"",INDEX(Output_Win!S$2:S$243,$AD75)),IF($Y75=0,"",INDEX(CSV!AE$2:AE$510,$Y75)))))</f>
        <v/>
      </c>
      <c r="N75" s="43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O$2:O$456,$AA75)),_xlfn.IFS(_xlpm.MyAuditVal&lt;&gt;"",_xlpm.MyAuditVal,_xlpm.MacVal&lt;&gt;"",_xlpm.MacVal,_xlpm.WinVal&lt;&gt;"",_xlpm.WinVal,_xlpm.CSVVal&lt;&gt;"",_xlpm.CSVVal)),""))</f>
        <v/>
      </c>
      <c r="O75" s="43" t="str" cm="1">
        <f t="array" ref="O75">IF($AB75=0,"",INDEX(My_Audit!P$2:P$456,$AB75))&amp;""</f>
        <v/>
      </c>
      <c r="P75" s="42"/>
      <c r="Q75" s="43" t="str">
        <f>IF(LEFT(N75,4)="Pass","Nist SP 800-88",My_Audit!R75)&amp;""</f>
        <v/>
      </c>
      <c r="R75" s="42"/>
      <c r="S75" s="42"/>
      <c r="T75" s="43" t="str" cm="1">
        <f t="array" ref="T75">IF($AC75=0,"",INDEX(Models!J$2:J$605,$AC75))</f>
        <v/>
      </c>
      <c r="U75" s="42"/>
      <c r="V75" s="42"/>
      <c r="W75" s="44" t="str">
        <f>IF(($Z75+$AA75+$AD75)=0,"",_xlfn.TEXTJOIN(", ",TRUE,IF($AA75=0,"",INDEX(My_Audit!L$2:L$456,$AA75)),IF($Z75=0,"",INDEX(Output_Mac!AA$2:AA$500,$Z75)),IF($AD75=0,"",INDEX(Output_Win!AA$2:AA$243,$AD75))))</f>
        <v/>
      </c>
      <c r="Y75">
        <f>IFERROR(MATCH($A75,CSV!$A$2:$A$510,0),0)</f>
        <v>0</v>
      </c>
      <c r="Z75">
        <f>IFERROR(MATCH($A75,Output_Mac!$A$2:$A$500,0),0)</f>
        <v>0</v>
      </c>
      <c r="AA75">
        <f>IFERROR(MATCH($A75,My_Audit!$A$2:$A$456,0),0)</f>
        <v>74</v>
      </c>
      <c r="AB75">
        <f>IFERROR(MATCH($C75,My_Audit!$B$2:$B$456,0),0)</f>
        <v>0</v>
      </c>
      <c r="AC75">
        <f>IFERROR(MATCH($E75,Models!$I$2:$I$605,0),0)</f>
        <v>0</v>
      </c>
      <c r="AD75">
        <f>IFERROR(MATCH($A75,Output_Win!$A$2:$A$243,0),0)</f>
        <v>0</v>
      </c>
    </row>
    <row r="76" spans="1:30">
      <c r="A76" s="42" t="str">
        <f>_xlfn.TEXTJOIN("",TRUE,Input!$A$4,TEXT(ROW(My_Audit!A75)+Input!$A$8-1,"00"))</f>
        <v>GG75</v>
      </c>
      <c r="B76" s="42" t="str">
        <f>_xlfn.TEXTJOIN("-",TRUE,"ITD",Input!$A$2,A76)</f>
        <v>ITD-SHR11697-GG75</v>
      </c>
      <c r="C76" s="43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3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3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3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3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3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3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3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3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3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3" t="str" cm="1">
        <f t="array" ref="M76">IF(($Y76+$Z76+$AA76+$AD76)=0,"",ExpandDiagCodes(_xlfn.TEXTJOIN(", ",TRUE,IF($AA76=0,"",INDEX(My_Audit!N$2:N$456,$AA76)),IF($Z76=0,"",INDEX(Output_Mac!S$2:S$500,$Z76)),IF($AD76=0,"",INDEX(Output_Win!S$2:S$243,$AD76)),IF($Y76=0,"",INDEX(CSV!AE$2:AE$510,$Y76)))))</f>
        <v/>
      </c>
      <c r="N76" s="43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O$2:O$456,$AA76)),_xlfn.IFS(_xlpm.MyAuditVal&lt;&gt;"",_xlpm.MyAuditVal,_xlpm.MacVal&lt;&gt;"",_xlpm.MacVal,_xlpm.WinVal&lt;&gt;"",_xlpm.WinVal,_xlpm.CSVVal&lt;&gt;"",_xlpm.CSVVal)),""))</f>
        <v/>
      </c>
      <c r="O76" s="43" t="str" cm="1">
        <f t="array" ref="O76">IF($AB76=0,"",INDEX(My_Audit!P$2:P$456,$AB76))&amp;""</f>
        <v/>
      </c>
      <c r="P76" s="42"/>
      <c r="Q76" s="43" t="str">
        <f>IF(LEFT(N76,4)="Pass","Nist SP 800-88",My_Audit!R76)&amp;""</f>
        <v/>
      </c>
      <c r="R76" s="42"/>
      <c r="S76" s="42"/>
      <c r="T76" s="43" t="str" cm="1">
        <f t="array" ref="T76">IF($AC76=0,"",INDEX(Models!J$2:J$605,$AC76))</f>
        <v/>
      </c>
      <c r="U76" s="42"/>
      <c r="V76" s="42"/>
      <c r="W76" s="44" t="str">
        <f>IF(($Z76+$AA76+$AD76)=0,"",_xlfn.TEXTJOIN(", ",TRUE,IF($AA76=0,"",INDEX(My_Audit!L$2:L$456,$AA76)),IF($Z76=0,"",INDEX(Output_Mac!AA$2:AA$500,$Z76)),IF($AD76=0,"",INDEX(Output_Win!AA$2:AA$243,$AD76))))</f>
        <v/>
      </c>
      <c r="Y76">
        <f>IFERROR(MATCH($A76,CSV!$A$2:$A$510,0),0)</f>
        <v>0</v>
      </c>
      <c r="Z76">
        <f>IFERROR(MATCH($A76,Output_Mac!$A$2:$A$500,0),0)</f>
        <v>0</v>
      </c>
      <c r="AA76">
        <f>IFERROR(MATCH($A76,My_Audit!$A$2:$A$456,0),0)</f>
        <v>75</v>
      </c>
      <c r="AB76">
        <f>IFERROR(MATCH($C76,My_Audit!$B$2:$B$456,0),0)</f>
        <v>0</v>
      </c>
      <c r="AC76">
        <f>IFERROR(MATCH($E76,Models!$I$2:$I$605,0),0)</f>
        <v>0</v>
      </c>
      <c r="AD76">
        <f>IFERROR(MATCH($A76,Output_Win!$A$2:$A$243,0),0)</f>
        <v>0</v>
      </c>
    </row>
    <row r="77" spans="1:30">
      <c r="A77" s="42" t="str">
        <f>_xlfn.TEXTJOIN("",TRUE,Input!$A$4,TEXT(ROW(My_Audit!A76)+Input!$A$8-1,"00"))</f>
        <v>GG76</v>
      </c>
      <c r="B77" s="42" t="str">
        <f>_xlfn.TEXTJOIN("-",TRUE,"ITD",Input!$A$2,A77)</f>
        <v>ITD-SHR11697-GG76</v>
      </c>
      <c r="C77" s="43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3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3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3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3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3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3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3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3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3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3" t="str" cm="1">
        <f t="array" ref="M77">IF(($Y77+$Z77+$AA77+$AD77)=0,"",ExpandDiagCodes(_xlfn.TEXTJOIN(", ",TRUE,IF($AA77=0,"",INDEX(My_Audit!N$2:N$456,$AA77)),IF($Z77=0,"",INDEX(Output_Mac!S$2:S$500,$Z77)),IF($AD77=0,"",INDEX(Output_Win!S$2:S$243,$AD77)),IF($Y77=0,"",INDEX(CSV!AE$2:AE$510,$Y77)))))</f>
        <v/>
      </c>
      <c r="N77" s="43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O$2:O$456,$AA77)),_xlfn.IFS(_xlpm.MyAuditVal&lt;&gt;"",_xlpm.MyAuditVal,_xlpm.MacVal&lt;&gt;"",_xlpm.MacVal,_xlpm.WinVal&lt;&gt;"",_xlpm.WinVal,_xlpm.CSVVal&lt;&gt;"",_xlpm.CSVVal)),""))</f>
        <v/>
      </c>
      <c r="O77" s="43" t="str" cm="1">
        <f t="array" ref="O77">IF($AB77=0,"",INDEX(My_Audit!P$2:P$456,$AB77))&amp;""</f>
        <v/>
      </c>
      <c r="P77" s="42"/>
      <c r="Q77" s="43" t="str">
        <f>IF(LEFT(N77,4)="Pass","Nist SP 800-88",My_Audit!R77)&amp;""</f>
        <v/>
      </c>
      <c r="R77" s="42"/>
      <c r="S77" s="42"/>
      <c r="T77" s="43" t="str" cm="1">
        <f t="array" ref="T77">IF($AC77=0,"",INDEX(Models!J$2:J$605,$AC77))</f>
        <v/>
      </c>
      <c r="U77" s="42"/>
      <c r="V77" s="42"/>
      <c r="W77" s="44" t="str">
        <f>IF(($Z77+$AA77+$AD77)=0,"",_xlfn.TEXTJOIN(", ",TRUE,IF($AA77=0,"",INDEX(My_Audit!L$2:L$456,$AA77)),IF($Z77=0,"",INDEX(Output_Mac!AA$2:AA$500,$Z77)),IF($AD77=0,"",INDEX(Output_Win!AA$2:AA$243,$AD77))))</f>
        <v/>
      </c>
      <c r="Y77">
        <f>IFERROR(MATCH($A77,CSV!$A$2:$A$510,0),0)</f>
        <v>0</v>
      </c>
      <c r="Z77">
        <f>IFERROR(MATCH($A77,Output_Mac!$A$2:$A$500,0),0)</f>
        <v>0</v>
      </c>
      <c r="AA77">
        <f>IFERROR(MATCH($A77,My_Audit!$A$2:$A$456,0),0)</f>
        <v>76</v>
      </c>
      <c r="AB77">
        <f>IFERROR(MATCH($C77,My_Audit!$B$2:$B$456,0),0)</f>
        <v>0</v>
      </c>
      <c r="AC77">
        <f>IFERROR(MATCH($E77,Models!$I$2:$I$605,0),0)</f>
        <v>0</v>
      </c>
      <c r="AD77">
        <f>IFERROR(MATCH($A77,Output_Win!$A$2:$A$243,0),0)</f>
        <v>0</v>
      </c>
    </row>
    <row r="78" spans="1:30">
      <c r="A78" s="42" t="str">
        <f>_xlfn.TEXTJOIN("",TRUE,Input!$A$4,TEXT(ROW(My_Audit!A77)+Input!$A$8-1,"00"))</f>
        <v>GG77</v>
      </c>
      <c r="B78" s="42" t="str">
        <f>_xlfn.TEXTJOIN("-",TRUE,"ITD",Input!$A$2,A78)</f>
        <v>ITD-SHR11697-GG77</v>
      </c>
      <c r="C78" s="43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3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3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3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3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3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3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3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3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3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3" t="str" cm="1">
        <f t="array" ref="M78">IF(($Y78+$Z78+$AA78+$AD78)=0,"",ExpandDiagCodes(_xlfn.TEXTJOIN(", ",TRUE,IF($AA78=0,"",INDEX(My_Audit!N$2:N$456,$AA78)),IF($Z78=0,"",INDEX(Output_Mac!S$2:S$500,$Z78)),IF($AD78=0,"",INDEX(Output_Win!S$2:S$243,$AD78)),IF($Y78=0,"",INDEX(CSV!AE$2:AE$510,$Y78)))))</f>
        <v/>
      </c>
      <c r="N78" s="43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O$2:O$456,$AA78)),_xlfn.IFS(_xlpm.MyAuditVal&lt;&gt;"",_xlpm.MyAuditVal,_xlpm.MacVal&lt;&gt;"",_xlpm.MacVal,_xlpm.WinVal&lt;&gt;"",_xlpm.WinVal,_xlpm.CSVVal&lt;&gt;"",_xlpm.CSVVal)),""))</f>
        <v/>
      </c>
      <c r="O78" s="43" t="str" cm="1">
        <f t="array" ref="O78">IF($AB78=0,"",INDEX(My_Audit!P$2:P$456,$AB78))&amp;""</f>
        <v/>
      </c>
      <c r="P78" s="42"/>
      <c r="Q78" s="43" t="str">
        <f>IF(LEFT(N78,4)="Pass","Nist SP 800-88",My_Audit!R78)&amp;""</f>
        <v/>
      </c>
      <c r="R78" s="42"/>
      <c r="S78" s="42"/>
      <c r="T78" s="43" t="str" cm="1">
        <f t="array" ref="T78">IF($AC78=0,"",INDEX(Models!J$2:J$605,$AC78))</f>
        <v/>
      </c>
      <c r="U78" s="42"/>
      <c r="V78" s="42"/>
      <c r="W78" s="44" t="str">
        <f>IF(($Z78+$AA78+$AD78)=0,"",_xlfn.TEXTJOIN(", ",TRUE,IF($AA78=0,"",INDEX(My_Audit!L$2:L$456,$AA78)),IF($Z78=0,"",INDEX(Output_Mac!AA$2:AA$500,$Z78)),IF($AD78=0,"",INDEX(Output_Win!AA$2:AA$243,$AD78))))</f>
        <v/>
      </c>
      <c r="Y78">
        <f>IFERROR(MATCH($A78,CSV!$A$2:$A$510,0),0)</f>
        <v>0</v>
      </c>
      <c r="Z78">
        <f>IFERROR(MATCH($A78,Output_Mac!$A$2:$A$500,0),0)</f>
        <v>0</v>
      </c>
      <c r="AA78">
        <f>IFERROR(MATCH($A78,My_Audit!$A$2:$A$456,0),0)</f>
        <v>77</v>
      </c>
      <c r="AB78">
        <f>IFERROR(MATCH($C78,My_Audit!$B$2:$B$456,0),0)</f>
        <v>0</v>
      </c>
      <c r="AC78">
        <f>IFERROR(MATCH($E78,Models!$I$2:$I$605,0),0)</f>
        <v>0</v>
      </c>
      <c r="AD78">
        <f>IFERROR(MATCH($A78,Output_Win!$A$2:$A$243,0),0)</f>
        <v>0</v>
      </c>
    </row>
    <row r="79" spans="1:30">
      <c r="A79" s="42" t="str">
        <f>_xlfn.TEXTJOIN("",TRUE,Input!$A$4,TEXT(ROW(My_Audit!A78)+Input!$A$8-1,"00"))</f>
        <v>GG78</v>
      </c>
      <c r="B79" s="42" t="str">
        <f>_xlfn.TEXTJOIN("-",TRUE,"ITD",Input!$A$2,A79)</f>
        <v>ITD-SHR11697-GG78</v>
      </c>
      <c r="C79" s="43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3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3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3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3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3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3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3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3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3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3" t="str" cm="1">
        <f t="array" ref="M79">IF(($Y79+$Z79+$AA79+$AD79)=0,"",ExpandDiagCodes(_xlfn.TEXTJOIN(", ",TRUE,IF($AA79=0,"",INDEX(My_Audit!N$2:N$456,$AA79)),IF($Z79=0,"",INDEX(Output_Mac!S$2:S$500,$Z79)),IF($AD79=0,"",INDEX(Output_Win!S$2:S$243,$AD79)),IF($Y79=0,"",INDEX(CSV!AE$2:AE$510,$Y79)))))</f>
        <v/>
      </c>
      <c r="N79" s="43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O$2:O$456,$AA79)),_xlfn.IFS(_xlpm.MyAuditVal&lt;&gt;"",_xlpm.MyAuditVal,_xlpm.MacVal&lt;&gt;"",_xlpm.MacVal,_xlpm.WinVal&lt;&gt;"",_xlpm.WinVal,_xlpm.CSVVal&lt;&gt;"",_xlpm.CSVVal)),""))</f>
        <v/>
      </c>
      <c r="O79" s="43" t="str" cm="1">
        <f t="array" ref="O79">IF($AB79=0,"",INDEX(My_Audit!P$2:P$456,$AB79))&amp;""</f>
        <v/>
      </c>
      <c r="P79" s="42"/>
      <c r="Q79" s="43" t="str">
        <f>IF(LEFT(N79,4)="Pass","Nist SP 800-88",My_Audit!R79)&amp;""</f>
        <v/>
      </c>
      <c r="R79" s="42"/>
      <c r="S79" s="42"/>
      <c r="T79" s="43" t="str" cm="1">
        <f t="array" ref="T79">IF($AC79=0,"",INDEX(Models!J$2:J$605,$AC79))</f>
        <v/>
      </c>
      <c r="U79" s="42"/>
      <c r="V79" s="42"/>
      <c r="W79" s="44" t="str">
        <f>IF(($Z79+$AA79+$AD79)=0,"",_xlfn.TEXTJOIN(", ",TRUE,IF($AA79=0,"",INDEX(My_Audit!L$2:L$456,$AA79)),IF($Z79=0,"",INDEX(Output_Mac!AA$2:AA$500,$Z79)),IF($AD79=0,"",INDEX(Output_Win!AA$2:AA$243,$AD79))))</f>
        <v/>
      </c>
      <c r="Y79">
        <f>IFERROR(MATCH($A79,CSV!$A$2:$A$510,0),0)</f>
        <v>0</v>
      </c>
      <c r="Z79">
        <f>IFERROR(MATCH($A79,Output_Mac!$A$2:$A$500,0),0)</f>
        <v>0</v>
      </c>
      <c r="AA79">
        <f>IFERROR(MATCH($A79,My_Audit!$A$2:$A$456,0),0)</f>
        <v>78</v>
      </c>
      <c r="AB79">
        <f>IFERROR(MATCH($C79,My_Audit!$B$2:$B$456,0),0)</f>
        <v>0</v>
      </c>
      <c r="AC79">
        <f>IFERROR(MATCH($E79,Models!$I$2:$I$605,0),0)</f>
        <v>0</v>
      </c>
      <c r="AD79">
        <f>IFERROR(MATCH($A79,Output_Win!$A$2:$A$243,0),0)</f>
        <v>0</v>
      </c>
    </row>
    <row r="80" spans="1:30">
      <c r="A80" s="42" t="str">
        <f>_xlfn.TEXTJOIN("",TRUE,Input!$A$4,TEXT(ROW(My_Audit!A79)+Input!$A$8-1,"00"))</f>
        <v>GG79</v>
      </c>
      <c r="B80" s="42" t="str">
        <f>_xlfn.TEXTJOIN("-",TRUE,"ITD",Input!$A$2,A80)</f>
        <v>ITD-SHR11697-GG79</v>
      </c>
      <c r="C80" s="43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3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3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3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3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3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3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3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3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3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3" t="str" cm="1">
        <f t="array" ref="M80">IF(($Y80+$Z80+$AA80+$AD80)=0,"",ExpandDiagCodes(_xlfn.TEXTJOIN(", ",TRUE,IF($AA80=0,"",INDEX(My_Audit!N$2:N$456,$AA80)),IF($Z80=0,"",INDEX(Output_Mac!S$2:S$500,$Z80)),IF($AD80=0,"",INDEX(Output_Win!S$2:S$243,$AD80)),IF($Y80=0,"",INDEX(CSV!AE$2:AE$510,$Y80)))))</f>
        <v/>
      </c>
      <c r="N80" s="43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O$2:O$456,$AA80)),_xlfn.IFS(_xlpm.MyAuditVal&lt;&gt;"",_xlpm.MyAuditVal,_xlpm.MacVal&lt;&gt;"",_xlpm.MacVal,_xlpm.WinVal&lt;&gt;"",_xlpm.WinVal,_xlpm.CSVVal&lt;&gt;"",_xlpm.CSVVal)),""))</f>
        <v/>
      </c>
      <c r="O80" s="43" t="str" cm="1">
        <f t="array" ref="O80">IF($AB80=0,"",INDEX(My_Audit!P$2:P$456,$AB80))&amp;""</f>
        <v/>
      </c>
      <c r="P80" s="42"/>
      <c r="Q80" s="43" t="str">
        <f>IF(LEFT(N80,4)="Pass","Nist SP 800-88",My_Audit!R80)&amp;""</f>
        <v/>
      </c>
      <c r="R80" s="42"/>
      <c r="S80" s="42"/>
      <c r="T80" s="43" t="str" cm="1">
        <f t="array" ref="T80">IF($AC80=0,"",INDEX(Models!J$2:J$605,$AC80))</f>
        <v/>
      </c>
      <c r="U80" s="42"/>
      <c r="V80" s="42"/>
      <c r="W80" s="44" t="str">
        <f>IF(($Z80+$AA80+$AD80)=0,"",_xlfn.TEXTJOIN(", ",TRUE,IF($AA80=0,"",INDEX(My_Audit!L$2:L$456,$AA80)),IF($Z80=0,"",INDEX(Output_Mac!AA$2:AA$500,$Z80)),IF($AD80=0,"",INDEX(Output_Win!AA$2:AA$243,$AD80))))</f>
        <v/>
      </c>
      <c r="Y80">
        <f>IFERROR(MATCH($A80,CSV!$A$2:$A$510,0),0)</f>
        <v>0</v>
      </c>
      <c r="Z80">
        <f>IFERROR(MATCH($A80,Output_Mac!$A$2:$A$500,0),0)</f>
        <v>0</v>
      </c>
      <c r="AA80">
        <f>IFERROR(MATCH($A80,My_Audit!$A$2:$A$456,0),0)</f>
        <v>79</v>
      </c>
      <c r="AB80">
        <f>IFERROR(MATCH($C80,My_Audit!$B$2:$B$456,0),0)</f>
        <v>0</v>
      </c>
      <c r="AC80">
        <f>IFERROR(MATCH($E80,Models!$I$2:$I$605,0),0)</f>
        <v>0</v>
      </c>
      <c r="AD80">
        <f>IFERROR(MATCH($A80,Output_Win!$A$2:$A$243,0),0)</f>
        <v>0</v>
      </c>
    </row>
    <row r="81" spans="1:30">
      <c r="A81" s="42" t="str">
        <f>_xlfn.TEXTJOIN("",TRUE,Input!$A$4,TEXT(ROW(My_Audit!A80)+Input!$A$8-1,"00"))</f>
        <v>GG80</v>
      </c>
      <c r="B81" s="42" t="str">
        <f>_xlfn.TEXTJOIN("-",TRUE,"ITD",Input!$A$2,A81)</f>
        <v>ITD-SHR11697-GG80</v>
      </c>
      <c r="C81" s="43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3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3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3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3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3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3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3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3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3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3" t="str" cm="1">
        <f t="array" ref="M81">IF(($Y81+$Z81+$AA81+$AD81)=0,"",ExpandDiagCodes(_xlfn.TEXTJOIN(", ",TRUE,IF($AA81=0,"",INDEX(My_Audit!N$2:N$456,$AA81)),IF($Z81=0,"",INDEX(Output_Mac!S$2:S$500,$Z81)),IF($AD81=0,"",INDEX(Output_Win!S$2:S$243,$AD81)),IF($Y81=0,"",INDEX(CSV!AE$2:AE$510,$Y81)))))</f>
        <v/>
      </c>
      <c r="N81" s="43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O$2:O$456,$AA81)),_xlfn.IFS(_xlpm.MyAuditVal&lt;&gt;"",_xlpm.MyAuditVal,_xlpm.MacVal&lt;&gt;"",_xlpm.MacVal,_xlpm.WinVal&lt;&gt;"",_xlpm.WinVal,_xlpm.CSVVal&lt;&gt;"",_xlpm.CSVVal)),""))</f>
        <v/>
      </c>
      <c r="O81" s="43" t="str" cm="1">
        <f t="array" ref="O81">IF($AB81=0,"",INDEX(My_Audit!P$2:P$456,$AB81))&amp;""</f>
        <v/>
      </c>
      <c r="P81" s="42"/>
      <c r="Q81" s="43" t="str">
        <f>IF(LEFT(N81,4)="Pass","Nist SP 800-88",My_Audit!R81)&amp;""</f>
        <v/>
      </c>
      <c r="R81" s="42"/>
      <c r="S81" s="42"/>
      <c r="T81" s="43" t="str" cm="1">
        <f t="array" ref="T81">IF($AC81=0,"",INDEX(Models!J$2:J$605,$AC81))</f>
        <v/>
      </c>
      <c r="U81" s="42"/>
      <c r="V81" s="42"/>
      <c r="W81" s="44" t="str">
        <f>IF(($Z81+$AA81+$AD81)=0,"",_xlfn.TEXTJOIN(", ",TRUE,IF($AA81=0,"",INDEX(My_Audit!L$2:L$456,$AA81)),IF($Z81=0,"",INDEX(Output_Mac!AA$2:AA$500,$Z81)),IF($AD81=0,"",INDEX(Output_Win!AA$2:AA$243,$AD81))))</f>
        <v/>
      </c>
      <c r="Y81">
        <f>IFERROR(MATCH($A81,CSV!$A$2:$A$510,0),0)</f>
        <v>0</v>
      </c>
      <c r="Z81">
        <f>IFERROR(MATCH($A81,Output_Mac!$A$2:$A$500,0),0)</f>
        <v>0</v>
      </c>
      <c r="AA81">
        <f>IFERROR(MATCH($A81,My_Audit!$A$2:$A$456,0),0)</f>
        <v>80</v>
      </c>
      <c r="AB81">
        <f>IFERROR(MATCH($C81,My_Audit!$B$2:$B$456,0),0)</f>
        <v>0</v>
      </c>
      <c r="AC81">
        <f>IFERROR(MATCH($E81,Models!$I$2:$I$605,0),0)</f>
        <v>0</v>
      </c>
      <c r="AD81">
        <f>IFERROR(MATCH($A81,Output_Win!$A$2:$A$243,0),0)</f>
        <v>0</v>
      </c>
    </row>
    <row r="82" spans="1:30">
      <c r="A82" s="42" t="str">
        <f>_xlfn.TEXTJOIN("",TRUE,Input!$A$4,TEXT(ROW(My_Audit!A81)+Input!$A$8-1,"00"))</f>
        <v>GG81</v>
      </c>
      <c r="B82" s="42" t="str">
        <f>_xlfn.TEXTJOIN("-",TRUE,"ITD",Input!$A$2,A82)</f>
        <v>ITD-SHR11697-GG81</v>
      </c>
      <c r="C82" s="43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3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3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3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3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3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3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3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3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3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3" t="str" cm="1">
        <f t="array" ref="M82">IF(($Y82+$Z82+$AA82+$AD82)=0,"",ExpandDiagCodes(_xlfn.TEXTJOIN(", ",TRUE,IF($AA82=0,"",INDEX(My_Audit!N$2:N$456,$AA82)),IF($Z82=0,"",INDEX(Output_Mac!S$2:S$500,$Z82)),IF($AD82=0,"",INDEX(Output_Win!S$2:S$243,$AD82)),IF($Y82=0,"",INDEX(CSV!AE$2:AE$510,$Y82)))))</f>
        <v/>
      </c>
      <c r="N82" s="43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O$2:O$456,$AA82)),_xlfn.IFS(_xlpm.MyAuditVal&lt;&gt;"",_xlpm.MyAuditVal,_xlpm.MacVal&lt;&gt;"",_xlpm.MacVal,_xlpm.WinVal&lt;&gt;"",_xlpm.WinVal,_xlpm.CSVVal&lt;&gt;"",_xlpm.CSVVal)),""))</f>
        <v/>
      </c>
      <c r="O82" s="43" t="str" cm="1">
        <f t="array" ref="O82">IF($AB82=0,"",INDEX(My_Audit!P$2:P$456,$AB82))&amp;""</f>
        <v/>
      </c>
      <c r="P82" s="42"/>
      <c r="Q82" s="43" t="str">
        <f>IF(LEFT(N82,4)="Pass","Nist SP 800-88",My_Audit!R82)&amp;""</f>
        <v/>
      </c>
      <c r="R82" s="42"/>
      <c r="S82" s="42"/>
      <c r="T82" s="43" t="str" cm="1">
        <f t="array" ref="T82">IF($AC82=0,"",INDEX(Models!J$2:J$605,$AC82))</f>
        <v/>
      </c>
      <c r="U82" s="42"/>
      <c r="V82" s="42"/>
      <c r="W82" s="44" t="str">
        <f>IF(($Z82+$AA82+$AD82)=0,"",_xlfn.TEXTJOIN(", ",TRUE,IF($AA82=0,"",INDEX(My_Audit!L$2:L$456,$AA82)),IF($Z82=0,"",INDEX(Output_Mac!AA$2:AA$500,$Z82)),IF($AD82=0,"",INDEX(Output_Win!AA$2:AA$243,$AD82))))</f>
        <v/>
      </c>
      <c r="Y82">
        <f>IFERROR(MATCH($A82,CSV!$A$2:$A$510,0),0)</f>
        <v>0</v>
      </c>
      <c r="Z82">
        <f>IFERROR(MATCH($A82,Output_Mac!$A$2:$A$500,0),0)</f>
        <v>0</v>
      </c>
      <c r="AA82">
        <f>IFERROR(MATCH($A82,My_Audit!$A$2:$A$456,0),0)</f>
        <v>81</v>
      </c>
      <c r="AB82">
        <f>IFERROR(MATCH($C82,My_Audit!$B$2:$B$456,0),0)</f>
        <v>0</v>
      </c>
      <c r="AC82">
        <f>IFERROR(MATCH($E82,Models!$I$2:$I$605,0),0)</f>
        <v>0</v>
      </c>
      <c r="AD82">
        <f>IFERROR(MATCH($A82,Output_Win!$A$2:$A$243,0),0)</f>
        <v>0</v>
      </c>
    </row>
    <row r="83" spans="1:30">
      <c r="A83" s="42" t="str">
        <f>_xlfn.TEXTJOIN("",TRUE,Input!$A$4,TEXT(ROW(My_Audit!A82)+Input!$A$8-1,"00"))</f>
        <v>GG82</v>
      </c>
      <c r="B83" s="42" t="str">
        <f>_xlfn.TEXTJOIN("-",TRUE,"ITD",Input!$A$2,A83)</f>
        <v>ITD-SHR11697-GG82</v>
      </c>
      <c r="C83" s="43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3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3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3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3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3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3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3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3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3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3" t="str" cm="1">
        <f t="array" ref="M83">IF(($Y83+$Z83+$AA83+$AD83)=0,"",ExpandDiagCodes(_xlfn.TEXTJOIN(", ",TRUE,IF($AA83=0,"",INDEX(My_Audit!N$2:N$456,$AA83)),IF($Z83=0,"",INDEX(Output_Mac!S$2:S$500,$Z83)),IF($AD83=0,"",INDEX(Output_Win!S$2:S$243,$AD83)),IF($Y83=0,"",INDEX(CSV!AE$2:AE$510,$Y83)))))</f>
        <v/>
      </c>
      <c r="N83" s="43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O$2:O$456,$AA83)),_xlfn.IFS(_xlpm.MyAuditVal&lt;&gt;"",_xlpm.MyAuditVal,_xlpm.MacVal&lt;&gt;"",_xlpm.MacVal,_xlpm.WinVal&lt;&gt;"",_xlpm.WinVal,_xlpm.CSVVal&lt;&gt;"",_xlpm.CSVVal)),""))</f>
        <v/>
      </c>
      <c r="O83" s="43" t="str" cm="1">
        <f t="array" ref="O83">IF($AB83=0,"",INDEX(My_Audit!P$2:P$456,$AB83))&amp;""</f>
        <v/>
      </c>
      <c r="P83" s="42"/>
      <c r="Q83" s="43" t="str">
        <f>IF(LEFT(N83,4)="Pass","Nist SP 800-88",My_Audit!R83)&amp;""</f>
        <v/>
      </c>
      <c r="R83" s="42"/>
      <c r="S83" s="42"/>
      <c r="T83" s="43" t="str" cm="1">
        <f t="array" ref="T83">IF($AC83=0,"",INDEX(Models!J$2:J$605,$AC83))</f>
        <v/>
      </c>
      <c r="U83" s="42"/>
      <c r="V83" s="42"/>
      <c r="W83" s="44" t="str">
        <f>IF(($Z83+$AA83+$AD83)=0,"",_xlfn.TEXTJOIN(", ",TRUE,IF($AA83=0,"",INDEX(My_Audit!L$2:L$456,$AA83)),IF($Z83=0,"",INDEX(Output_Mac!AA$2:AA$500,$Z83)),IF($AD83=0,"",INDEX(Output_Win!AA$2:AA$243,$AD83))))</f>
        <v/>
      </c>
      <c r="Y83">
        <f>IFERROR(MATCH($A83,CSV!$A$2:$A$510,0),0)</f>
        <v>0</v>
      </c>
      <c r="Z83">
        <f>IFERROR(MATCH($A83,Output_Mac!$A$2:$A$500,0),0)</f>
        <v>0</v>
      </c>
      <c r="AA83">
        <f>IFERROR(MATCH($A83,My_Audit!$A$2:$A$456,0),0)</f>
        <v>82</v>
      </c>
      <c r="AB83">
        <f>IFERROR(MATCH($C83,My_Audit!$B$2:$B$456,0),0)</f>
        <v>0</v>
      </c>
      <c r="AC83">
        <f>IFERROR(MATCH($E83,Models!$I$2:$I$605,0),0)</f>
        <v>0</v>
      </c>
      <c r="AD83">
        <f>IFERROR(MATCH($A83,Output_Win!$A$2:$A$243,0),0)</f>
        <v>0</v>
      </c>
    </row>
    <row r="84" spans="1:30">
      <c r="A84" s="42" t="str">
        <f>_xlfn.TEXTJOIN("",TRUE,Input!$A$4,TEXT(ROW(My_Audit!A83)+Input!$A$8-1,"00"))</f>
        <v>GG83</v>
      </c>
      <c r="B84" s="42" t="str">
        <f>_xlfn.TEXTJOIN("-",TRUE,"ITD",Input!$A$2,A84)</f>
        <v>ITD-SHR11697-GG83</v>
      </c>
      <c r="C84" s="43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3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3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3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3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3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3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3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3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3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3" t="str" cm="1">
        <f t="array" ref="M84">IF(($Y84+$Z84+$AA84+$AD84)=0,"",ExpandDiagCodes(_xlfn.TEXTJOIN(", ",TRUE,IF($AA84=0,"",INDEX(My_Audit!N$2:N$456,$AA84)),IF($Z84=0,"",INDEX(Output_Mac!S$2:S$500,$Z84)),IF($AD84=0,"",INDEX(Output_Win!S$2:S$243,$AD84)),IF($Y84=0,"",INDEX(CSV!AE$2:AE$510,$Y84)))))</f>
        <v/>
      </c>
      <c r="N84" s="43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O$2:O$456,$AA84)),_xlfn.IFS(_xlpm.MyAuditVal&lt;&gt;"",_xlpm.MyAuditVal,_xlpm.MacVal&lt;&gt;"",_xlpm.MacVal,_xlpm.WinVal&lt;&gt;"",_xlpm.WinVal,_xlpm.CSVVal&lt;&gt;"",_xlpm.CSVVal)),""))</f>
        <v/>
      </c>
      <c r="O84" s="43" t="str" cm="1">
        <f t="array" ref="O84">IF($AB84=0,"",INDEX(My_Audit!P$2:P$456,$AB84))&amp;""</f>
        <v/>
      </c>
      <c r="P84" s="42"/>
      <c r="Q84" s="43" t="str">
        <f>IF(LEFT(N84,4)="Pass","Nist SP 800-88",My_Audit!R84)&amp;""</f>
        <v/>
      </c>
      <c r="R84" s="42"/>
      <c r="S84" s="42"/>
      <c r="T84" s="43" t="str" cm="1">
        <f t="array" ref="T84">IF($AC84=0,"",INDEX(Models!J$2:J$605,$AC84))</f>
        <v/>
      </c>
      <c r="U84" s="42"/>
      <c r="V84" s="42"/>
      <c r="W84" s="44" t="str">
        <f>IF(($Z84+$AA84+$AD84)=0,"",_xlfn.TEXTJOIN(", ",TRUE,IF($AA84=0,"",INDEX(My_Audit!L$2:L$456,$AA84)),IF($Z84=0,"",INDEX(Output_Mac!AA$2:AA$500,$Z84)),IF($AD84=0,"",INDEX(Output_Win!AA$2:AA$243,$AD84))))</f>
        <v/>
      </c>
      <c r="Y84">
        <f>IFERROR(MATCH($A84,CSV!$A$2:$A$510,0),0)</f>
        <v>0</v>
      </c>
      <c r="Z84">
        <f>IFERROR(MATCH($A84,Output_Mac!$A$2:$A$500,0),0)</f>
        <v>0</v>
      </c>
      <c r="AA84">
        <f>IFERROR(MATCH($A84,My_Audit!$A$2:$A$456,0),0)</f>
        <v>83</v>
      </c>
      <c r="AB84">
        <f>IFERROR(MATCH($C84,My_Audit!$B$2:$B$456,0),0)</f>
        <v>0</v>
      </c>
      <c r="AC84">
        <f>IFERROR(MATCH($E84,Models!$I$2:$I$605,0),0)</f>
        <v>0</v>
      </c>
      <c r="AD84">
        <f>IFERROR(MATCH($A84,Output_Win!$A$2:$A$243,0),0)</f>
        <v>0</v>
      </c>
    </row>
    <row r="85" spans="1:30">
      <c r="A85" s="42" t="str">
        <f>_xlfn.TEXTJOIN("",TRUE,Input!$A$4,TEXT(ROW(My_Audit!A84)+Input!$A$8-1,"00"))</f>
        <v>GG84</v>
      </c>
      <c r="B85" s="42" t="str">
        <f>_xlfn.TEXTJOIN("-",TRUE,"ITD",Input!$A$2,A85)</f>
        <v>ITD-SHR11697-GG84</v>
      </c>
      <c r="C85" s="43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3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3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3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3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3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3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3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3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3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3" t="str" cm="1">
        <f t="array" ref="M85">IF(($Y85+$Z85+$AA85+$AD85)=0,"",ExpandDiagCodes(_xlfn.TEXTJOIN(", ",TRUE,IF($AA85=0,"",INDEX(My_Audit!N$2:N$456,$AA85)),IF($Z85=0,"",INDEX(Output_Mac!S$2:S$500,$Z85)),IF($AD85=0,"",INDEX(Output_Win!S$2:S$243,$AD85)),IF($Y85=0,"",INDEX(CSV!AE$2:AE$510,$Y85)))))</f>
        <v/>
      </c>
      <c r="N85" s="43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O$2:O$456,$AA85)),_xlfn.IFS(_xlpm.MyAuditVal&lt;&gt;"",_xlpm.MyAuditVal,_xlpm.MacVal&lt;&gt;"",_xlpm.MacVal,_xlpm.WinVal&lt;&gt;"",_xlpm.WinVal,_xlpm.CSVVal&lt;&gt;"",_xlpm.CSVVal)),""))</f>
        <v/>
      </c>
      <c r="O85" s="43" t="str" cm="1">
        <f t="array" ref="O85">IF($AB85=0,"",INDEX(My_Audit!P$2:P$456,$AB85))&amp;""</f>
        <v/>
      </c>
      <c r="P85" s="42"/>
      <c r="Q85" s="43" t="str">
        <f>IF(LEFT(N85,4)="Pass","Nist SP 800-88",My_Audit!R85)&amp;""</f>
        <v/>
      </c>
      <c r="R85" s="42"/>
      <c r="S85" s="42"/>
      <c r="T85" s="43" t="str" cm="1">
        <f t="array" ref="T85">IF($AC85=0,"",INDEX(Models!J$2:J$605,$AC85))</f>
        <v/>
      </c>
      <c r="U85" s="42"/>
      <c r="V85" s="42"/>
      <c r="W85" s="44" t="str">
        <f>IF(($Z85+$AA85+$AD85)=0,"",_xlfn.TEXTJOIN(", ",TRUE,IF($AA85=0,"",INDEX(My_Audit!L$2:L$456,$AA85)),IF($Z85=0,"",INDEX(Output_Mac!AA$2:AA$500,$Z85)),IF($AD85=0,"",INDEX(Output_Win!AA$2:AA$243,$AD85))))</f>
        <v/>
      </c>
      <c r="Y85">
        <f>IFERROR(MATCH($A85,CSV!$A$2:$A$510,0),0)</f>
        <v>0</v>
      </c>
      <c r="Z85">
        <f>IFERROR(MATCH($A85,Output_Mac!$A$2:$A$500,0),0)</f>
        <v>0</v>
      </c>
      <c r="AA85">
        <f>IFERROR(MATCH($A85,My_Audit!$A$2:$A$456,0),0)</f>
        <v>84</v>
      </c>
      <c r="AB85">
        <f>IFERROR(MATCH($C85,My_Audit!$B$2:$B$456,0),0)</f>
        <v>0</v>
      </c>
      <c r="AC85">
        <f>IFERROR(MATCH($E85,Models!$I$2:$I$605,0),0)</f>
        <v>0</v>
      </c>
      <c r="AD85">
        <f>IFERROR(MATCH($A85,Output_Win!$A$2:$A$243,0),0)</f>
        <v>0</v>
      </c>
    </row>
    <row r="86" spans="1:30">
      <c r="A86" s="42" t="str">
        <f>_xlfn.TEXTJOIN("",TRUE,Input!$A$4,TEXT(ROW(My_Audit!A85)+Input!$A$8-1,"00"))</f>
        <v>GG85</v>
      </c>
      <c r="B86" s="42" t="str">
        <f>_xlfn.TEXTJOIN("-",TRUE,"ITD",Input!$A$2,A86)</f>
        <v>ITD-SHR11697-GG85</v>
      </c>
      <c r="C86" s="43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3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3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3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3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3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3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3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3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3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3" t="str" cm="1">
        <f t="array" ref="M86">IF(($Y86+$Z86+$AA86+$AD86)=0,"",ExpandDiagCodes(_xlfn.TEXTJOIN(", ",TRUE,IF($AA86=0,"",INDEX(My_Audit!N$2:N$456,$AA86)),IF($Z86=0,"",INDEX(Output_Mac!S$2:S$500,$Z86)),IF($AD86=0,"",INDEX(Output_Win!S$2:S$243,$AD86)),IF($Y86=0,"",INDEX(CSV!AE$2:AE$510,$Y86)))))</f>
        <v/>
      </c>
      <c r="N86" s="43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O$2:O$456,$AA86)),_xlfn.IFS(_xlpm.MyAuditVal&lt;&gt;"",_xlpm.MyAuditVal,_xlpm.MacVal&lt;&gt;"",_xlpm.MacVal,_xlpm.WinVal&lt;&gt;"",_xlpm.WinVal,_xlpm.CSVVal&lt;&gt;"",_xlpm.CSVVal)),""))</f>
        <v/>
      </c>
      <c r="O86" s="43" t="str" cm="1">
        <f t="array" ref="O86">IF($AB86=0,"",INDEX(My_Audit!P$2:P$456,$AB86))&amp;""</f>
        <v/>
      </c>
      <c r="P86" s="42"/>
      <c r="Q86" s="43" t="str">
        <f>IF(LEFT(N86,4)="Pass","Nist SP 800-88",My_Audit!R86)&amp;""</f>
        <v/>
      </c>
      <c r="R86" s="42"/>
      <c r="S86" s="42"/>
      <c r="T86" s="43" t="str" cm="1">
        <f t="array" ref="T86">IF($AC86=0,"",INDEX(Models!J$2:J$605,$AC86))</f>
        <v/>
      </c>
      <c r="U86" s="42"/>
      <c r="V86" s="42"/>
      <c r="W86" s="44" t="str">
        <f>IF(($Z86+$AA86+$AD86)=0,"",_xlfn.TEXTJOIN(", ",TRUE,IF($AA86=0,"",INDEX(My_Audit!L$2:L$456,$AA86)),IF($Z86=0,"",INDEX(Output_Mac!AA$2:AA$500,$Z86)),IF($AD86=0,"",INDEX(Output_Win!AA$2:AA$243,$AD86))))</f>
        <v/>
      </c>
      <c r="Y86">
        <f>IFERROR(MATCH($A86,CSV!$A$2:$A$510,0),0)</f>
        <v>0</v>
      </c>
      <c r="Z86">
        <f>IFERROR(MATCH($A86,Output_Mac!$A$2:$A$500,0),0)</f>
        <v>0</v>
      </c>
      <c r="AA86">
        <f>IFERROR(MATCH($A86,My_Audit!$A$2:$A$456,0),0)</f>
        <v>85</v>
      </c>
      <c r="AB86">
        <f>IFERROR(MATCH($C86,My_Audit!$B$2:$B$456,0),0)</f>
        <v>0</v>
      </c>
      <c r="AC86">
        <f>IFERROR(MATCH($E86,Models!$I$2:$I$605,0),0)</f>
        <v>0</v>
      </c>
      <c r="AD86">
        <f>IFERROR(MATCH($A86,Output_Win!$A$2:$A$243,0),0)</f>
        <v>0</v>
      </c>
    </row>
    <row r="87" spans="1:30">
      <c r="A87" s="42" t="str">
        <f>_xlfn.TEXTJOIN("",TRUE,Input!$A$4,TEXT(ROW(My_Audit!A86)+Input!$A$8-1,"00"))</f>
        <v>GG86</v>
      </c>
      <c r="B87" s="42" t="str">
        <f>_xlfn.TEXTJOIN("-",TRUE,"ITD",Input!$A$2,A87)</f>
        <v>ITD-SHR11697-GG86</v>
      </c>
      <c r="C87" s="43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3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3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3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3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3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3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3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3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3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3" t="str" cm="1">
        <f t="array" ref="M87">IF(($Y87+$Z87+$AA87+$AD87)=0,"",ExpandDiagCodes(_xlfn.TEXTJOIN(", ",TRUE,IF($AA87=0,"",INDEX(My_Audit!N$2:N$456,$AA87)),IF($Z87=0,"",INDEX(Output_Mac!S$2:S$500,$Z87)),IF($AD87=0,"",INDEX(Output_Win!S$2:S$243,$AD87)),IF($Y87=0,"",INDEX(CSV!AE$2:AE$510,$Y87)))))</f>
        <v/>
      </c>
      <c r="N87" s="43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O$2:O$456,$AA87)),_xlfn.IFS(_xlpm.MyAuditVal&lt;&gt;"",_xlpm.MyAuditVal,_xlpm.MacVal&lt;&gt;"",_xlpm.MacVal,_xlpm.WinVal&lt;&gt;"",_xlpm.WinVal,_xlpm.CSVVal&lt;&gt;"",_xlpm.CSVVal)),""))</f>
        <v/>
      </c>
      <c r="O87" s="43" t="str" cm="1">
        <f t="array" ref="O87">IF($AB87=0,"",INDEX(My_Audit!P$2:P$456,$AB87))&amp;""</f>
        <v/>
      </c>
      <c r="P87" s="42"/>
      <c r="Q87" s="43" t="str">
        <f>IF(LEFT(N87,4)="Pass","Nist SP 800-88",My_Audit!R87)&amp;""</f>
        <v/>
      </c>
      <c r="R87" s="42"/>
      <c r="S87" s="42"/>
      <c r="T87" s="43" t="str" cm="1">
        <f t="array" ref="T87">IF($AC87=0,"",INDEX(Models!J$2:J$605,$AC87))</f>
        <v/>
      </c>
      <c r="U87" s="42"/>
      <c r="V87" s="42"/>
      <c r="W87" s="44" t="str">
        <f>IF(($Z87+$AA87+$AD87)=0,"",_xlfn.TEXTJOIN(", ",TRUE,IF($AA87=0,"",INDEX(My_Audit!L$2:L$456,$AA87)),IF($Z87=0,"",INDEX(Output_Mac!AA$2:AA$500,$Z87)),IF($AD87=0,"",INDEX(Output_Win!AA$2:AA$243,$AD87))))</f>
        <v/>
      </c>
      <c r="Y87">
        <f>IFERROR(MATCH($A87,CSV!$A$2:$A$510,0),0)</f>
        <v>0</v>
      </c>
      <c r="Z87">
        <f>IFERROR(MATCH($A87,Output_Mac!$A$2:$A$500,0),0)</f>
        <v>0</v>
      </c>
      <c r="AA87">
        <f>IFERROR(MATCH($A87,My_Audit!$A$2:$A$456,0),0)</f>
        <v>86</v>
      </c>
      <c r="AB87">
        <f>IFERROR(MATCH($C87,My_Audit!$B$2:$B$456,0),0)</f>
        <v>0</v>
      </c>
      <c r="AC87">
        <f>IFERROR(MATCH($E87,Models!$I$2:$I$605,0),0)</f>
        <v>0</v>
      </c>
      <c r="AD87">
        <f>IFERROR(MATCH($A87,Output_Win!$A$2:$A$243,0),0)</f>
        <v>0</v>
      </c>
    </row>
    <row r="88" spans="1:30">
      <c r="A88" s="42" t="str">
        <f>_xlfn.TEXTJOIN("",TRUE,Input!$A$4,TEXT(ROW(My_Audit!A87)+Input!$A$8-1,"00"))</f>
        <v>GG87</v>
      </c>
      <c r="B88" s="42" t="str">
        <f>_xlfn.TEXTJOIN("-",TRUE,"ITD",Input!$A$2,A88)</f>
        <v>ITD-SHR11697-GG87</v>
      </c>
      <c r="C88" s="43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3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3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3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3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3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3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3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3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3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3" t="str" cm="1">
        <f t="array" ref="M88">IF(($Y88+$Z88+$AA88+$AD88)=0,"",ExpandDiagCodes(_xlfn.TEXTJOIN(", ",TRUE,IF($AA88=0,"",INDEX(My_Audit!N$2:N$456,$AA88)),IF($Z88=0,"",INDEX(Output_Mac!S$2:S$500,$Z88)),IF($AD88=0,"",INDEX(Output_Win!S$2:S$243,$AD88)),IF($Y88=0,"",INDEX(CSV!AE$2:AE$510,$Y88)))))</f>
        <v/>
      </c>
      <c r="N88" s="43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O$2:O$456,$AA88)),_xlfn.IFS(_xlpm.MyAuditVal&lt;&gt;"",_xlpm.MyAuditVal,_xlpm.MacVal&lt;&gt;"",_xlpm.MacVal,_xlpm.WinVal&lt;&gt;"",_xlpm.WinVal,_xlpm.CSVVal&lt;&gt;"",_xlpm.CSVVal)),""))</f>
        <v/>
      </c>
      <c r="O88" s="43" t="str" cm="1">
        <f t="array" ref="O88">IF($AB88=0,"",INDEX(My_Audit!P$2:P$456,$AB88))&amp;""</f>
        <v/>
      </c>
      <c r="P88" s="42"/>
      <c r="Q88" s="43" t="str">
        <f>IF(LEFT(N88,4)="Pass","Nist SP 800-88",My_Audit!R88)&amp;""</f>
        <v/>
      </c>
      <c r="R88" s="42"/>
      <c r="S88" s="42"/>
      <c r="T88" s="43" t="str" cm="1">
        <f t="array" ref="T88">IF($AC88=0,"",INDEX(Models!J$2:J$605,$AC88))</f>
        <v/>
      </c>
      <c r="U88" s="42"/>
      <c r="V88" s="42"/>
      <c r="W88" s="44" t="str">
        <f>IF(($Z88+$AA88+$AD88)=0,"",_xlfn.TEXTJOIN(", ",TRUE,IF($AA88=0,"",INDEX(My_Audit!L$2:L$456,$AA88)),IF($Z88=0,"",INDEX(Output_Mac!AA$2:AA$500,$Z88)),IF($AD88=0,"",INDEX(Output_Win!AA$2:AA$243,$AD88))))</f>
        <v/>
      </c>
      <c r="Y88">
        <f>IFERROR(MATCH($A88,CSV!$A$2:$A$510,0),0)</f>
        <v>0</v>
      </c>
      <c r="Z88">
        <f>IFERROR(MATCH($A88,Output_Mac!$A$2:$A$500,0),0)</f>
        <v>0</v>
      </c>
      <c r="AA88">
        <f>IFERROR(MATCH($A88,My_Audit!$A$2:$A$456,0),0)</f>
        <v>87</v>
      </c>
      <c r="AB88">
        <f>IFERROR(MATCH($C88,My_Audit!$B$2:$B$456,0),0)</f>
        <v>0</v>
      </c>
      <c r="AC88">
        <f>IFERROR(MATCH($E88,Models!$I$2:$I$605,0),0)</f>
        <v>0</v>
      </c>
      <c r="AD88">
        <f>IFERROR(MATCH($A88,Output_Win!$A$2:$A$243,0),0)</f>
        <v>0</v>
      </c>
    </row>
    <row r="89" spans="1:30">
      <c r="A89" s="42" t="str">
        <f>_xlfn.TEXTJOIN("",TRUE,Input!$A$4,TEXT(ROW(My_Audit!A88)+Input!$A$8-1,"00"))</f>
        <v>GG88</v>
      </c>
      <c r="B89" s="42" t="str">
        <f>_xlfn.TEXTJOIN("-",TRUE,"ITD",Input!$A$2,A89)</f>
        <v>ITD-SHR11697-GG88</v>
      </c>
      <c r="C89" s="43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3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3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3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3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3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3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3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3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3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3" t="str" cm="1">
        <f t="array" ref="M89">IF(($Y89+$Z89+$AA89+$AD89)=0,"",ExpandDiagCodes(_xlfn.TEXTJOIN(", ",TRUE,IF($AA89=0,"",INDEX(My_Audit!N$2:N$456,$AA89)),IF($Z89=0,"",INDEX(Output_Mac!S$2:S$500,$Z89)),IF($AD89=0,"",INDEX(Output_Win!S$2:S$243,$AD89)),IF($Y89=0,"",INDEX(CSV!AE$2:AE$510,$Y89)))))</f>
        <v/>
      </c>
      <c r="N89" s="43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O$2:O$456,$AA89)),_xlfn.IFS(_xlpm.MyAuditVal&lt;&gt;"",_xlpm.MyAuditVal,_xlpm.MacVal&lt;&gt;"",_xlpm.MacVal,_xlpm.WinVal&lt;&gt;"",_xlpm.WinVal,_xlpm.CSVVal&lt;&gt;"",_xlpm.CSVVal)),""))</f>
        <v/>
      </c>
      <c r="O89" s="43" t="str" cm="1">
        <f t="array" ref="O89">IF($AB89=0,"",INDEX(My_Audit!P$2:P$456,$AB89))&amp;""</f>
        <v/>
      </c>
      <c r="P89" s="42"/>
      <c r="Q89" s="43" t="str">
        <f>IF(LEFT(N89,4)="Pass","Nist SP 800-88",My_Audit!R89)&amp;""</f>
        <v/>
      </c>
      <c r="R89" s="42"/>
      <c r="S89" s="42"/>
      <c r="T89" s="43" t="str" cm="1">
        <f t="array" ref="T89">IF($AC89=0,"",INDEX(Models!J$2:J$605,$AC89))</f>
        <v/>
      </c>
      <c r="U89" s="42"/>
      <c r="V89" s="42"/>
      <c r="W89" s="44" t="str">
        <f>IF(($Z89+$AA89+$AD89)=0,"",_xlfn.TEXTJOIN(", ",TRUE,IF($AA89=0,"",INDEX(My_Audit!L$2:L$456,$AA89)),IF($Z89=0,"",INDEX(Output_Mac!AA$2:AA$500,$Z89)),IF($AD89=0,"",INDEX(Output_Win!AA$2:AA$243,$AD89))))</f>
        <v/>
      </c>
      <c r="Y89">
        <f>IFERROR(MATCH($A89,CSV!$A$2:$A$510,0),0)</f>
        <v>0</v>
      </c>
      <c r="Z89">
        <f>IFERROR(MATCH($A89,Output_Mac!$A$2:$A$500,0),0)</f>
        <v>0</v>
      </c>
      <c r="AA89">
        <f>IFERROR(MATCH($A89,My_Audit!$A$2:$A$456,0),0)</f>
        <v>88</v>
      </c>
      <c r="AB89">
        <f>IFERROR(MATCH($C89,My_Audit!$B$2:$B$456,0),0)</f>
        <v>0</v>
      </c>
      <c r="AC89">
        <f>IFERROR(MATCH($E89,Models!$I$2:$I$605,0),0)</f>
        <v>0</v>
      </c>
      <c r="AD89">
        <f>IFERROR(MATCH($A89,Output_Win!$A$2:$A$243,0),0)</f>
        <v>0</v>
      </c>
    </row>
    <row r="90" spans="1:30">
      <c r="A90" s="42" t="str">
        <f>_xlfn.TEXTJOIN("",TRUE,Input!$A$4,TEXT(ROW(My_Audit!A89)+Input!$A$8-1,"00"))</f>
        <v>GG89</v>
      </c>
      <c r="B90" s="42" t="str">
        <f>_xlfn.TEXTJOIN("-",TRUE,"ITD",Input!$A$2,A90)</f>
        <v>ITD-SHR11697-GG89</v>
      </c>
      <c r="C90" s="43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3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3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3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3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3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3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3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3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3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3" t="str" cm="1">
        <f t="array" ref="M90">IF(($Y90+$Z90+$AA90+$AD90)=0,"",ExpandDiagCodes(_xlfn.TEXTJOIN(", ",TRUE,IF($AA90=0,"",INDEX(My_Audit!N$2:N$456,$AA90)),IF($Z90=0,"",INDEX(Output_Mac!S$2:S$500,$Z90)),IF($AD90=0,"",INDEX(Output_Win!S$2:S$243,$AD90)),IF($Y90=0,"",INDEX(CSV!AE$2:AE$510,$Y90)))))</f>
        <v/>
      </c>
      <c r="N90" s="43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O$2:O$456,$AA90)),_xlfn.IFS(_xlpm.MyAuditVal&lt;&gt;"",_xlpm.MyAuditVal,_xlpm.MacVal&lt;&gt;"",_xlpm.MacVal,_xlpm.WinVal&lt;&gt;"",_xlpm.WinVal,_xlpm.CSVVal&lt;&gt;"",_xlpm.CSVVal)),""))</f>
        <v/>
      </c>
      <c r="O90" s="43" t="str" cm="1">
        <f t="array" ref="O90">IF($AB90=0,"",INDEX(My_Audit!P$2:P$456,$AB90))&amp;""</f>
        <v/>
      </c>
      <c r="P90" s="42"/>
      <c r="Q90" s="43" t="str">
        <f>IF(LEFT(N90,4)="Pass","Nist SP 800-88",My_Audit!R90)&amp;""</f>
        <v/>
      </c>
      <c r="R90" s="42"/>
      <c r="S90" s="42"/>
      <c r="T90" s="43" t="str" cm="1">
        <f t="array" ref="T90">IF($AC90=0,"",INDEX(Models!J$2:J$605,$AC90))</f>
        <v/>
      </c>
      <c r="U90" s="42"/>
      <c r="V90" s="42"/>
      <c r="W90" s="44" t="str">
        <f>IF(($Z90+$AA90+$AD90)=0,"",_xlfn.TEXTJOIN(", ",TRUE,IF($AA90=0,"",INDEX(My_Audit!L$2:L$456,$AA90)),IF($Z90=0,"",INDEX(Output_Mac!AA$2:AA$500,$Z90)),IF($AD90=0,"",INDEX(Output_Win!AA$2:AA$243,$AD90))))</f>
        <v/>
      </c>
      <c r="Y90">
        <f>IFERROR(MATCH($A90,CSV!$A$2:$A$510,0),0)</f>
        <v>0</v>
      </c>
      <c r="Z90">
        <f>IFERROR(MATCH($A90,Output_Mac!$A$2:$A$500,0),0)</f>
        <v>0</v>
      </c>
      <c r="AA90">
        <f>IFERROR(MATCH($A90,My_Audit!$A$2:$A$456,0),0)</f>
        <v>89</v>
      </c>
      <c r="AB90">
        <f>IFERROR(MATCH($C90,My_Audit!$B$2:$B$456,0),0)</f>
        <v>0</v>
      </c>
      <c r="AC90">
        <f>IFERROR(MATCH($E90,Models!$I$2:$I$605,0),0)</f>
        <v>0</v>
      </c>
      <c r="AD90">
        <f>IFERROR(MATCH($A90,Output_Win!$A$2:$A$243,0),0)</f>
        <v>0</v>
      </c>
    </row>
    <row r="91" spans="1:30">
      <c r="A91" s="42" t="str">
        <f>_xlfn.TEXTJOIN("",TRUE,Input!$A$4,TEXT(ROW(My_Audit!A90)+Input!$A$8-1,"00"))</f>
        <v>GG90</v>
      </c>
      <c r="B91" s="42" t="str">
        <f>_xlfn.TEXTJOIN("-",TRUE,"ITD",Input!$A$2,A91)</f>
        <v>ITD-SHR11697-GG90</v>
      </c>
      <c r="C91" s="43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3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3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3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3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3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3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3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3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3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3" t="str" cm="1">
        <f t="array" ref="M91">IF(($Y91+$Z91+$AA91+$AD91)=0,"",ExpandDiagCodes(_xlfn.TEXTJOIN(", ",TRUE,IF($AA91=0,"",INDEX(My_Audit!N$2:N$456,$AA91)),IF($Z91=0,"",INDEX(Output_Mac!S$2:S$500,$Z91)),IF($AD91=0,"",INDEX(Output_Win!S$2:S$243,$AD91)),IF($Y91=0,"",INDEX(CSV!AE$2:AE$510,$Y91)))))</f>
        <v/>
      </c>
      <c r="N91" s="43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O$2:O$456,$AA91)),_xlfn.IFS(_xlpm.MyAuditVal&lt;&gt;"",_xlpm.MyAuditVal,_xlpm.MacVal&lt;&gt;"",_xlpm.MacVal,_xlpm.WinVal&lt;&gt;"",_xlpm.WinVal,_xlpm.CSVVal&lt;&gt;"",_xlpm.CSVVal)),""))</f>
        <v/>
      </c>
      <c r="O91" s="43" t="str" cm="1">
        <f t="array" ref="O91">IF($AB91=0,"",INDEX(My_Audit!P$2:P$456,$AB91))&amp;""</f>
        <v/>
      </c>
      <c r="P91" s="42"/>
      <c r="Q91" s="43" t="str">
        <f>IF(LEFT(N91,4)="Pass","Nist SP 800-88",My_Audit!R91)&amp;""</f>
        <v/>
      </c>
      <c r="R91" s="42"/>
      <c r="S91" s="42"/>
      <c r="T91" s="43" t="str" cm="1">
        <f t="array" ref="T91">IF($AC91=0,"",INDEX(Models!J$2:J$605,$AC91))</f>
        <v/>
      </c>
      <c r="U91" s="42"/>
      <c r="V91" s="42"/>
      <c r="W91" s="44" t="str">
        <f>IF(($Z91+$AA91+$AD91)=0,"",_xlfn.TEXTJOIN(", ",TRUE,IF($AA91=0,"",INDEX(My_Audit!L$2:L$456,$AA91)),IF($Z91=0,"",INDEX(Output_Mac!AA$2:AA$500,$Z91)),IF($AD91=0,"",INDEX(Output_Win!AA$2:AA$243,$AD91))))</f>
        <v/>
      </c>
      <c r="Y91">
        <f>IFERROR(MATCH($A91,CSV!$A$2:$A$510,0),0)</f>
        <v>0</v>
      </c>
      <c r="Z91">
        <f>IFERROR(MATCH($A91,Output_Mac!$A$2:$A$500,0),0)</f>
        <v>0</v>
      </c>
      <c r="AA91">
        <f>IFERROR(MATCH($A91,My_Audit!$A$2:$A$456,0),0)</f>
        <v>90</v>
      </c>
      <c r="AB91">
        <f>IFERROR(MATCH($C91,My_Audit!$B$2:$B$456,0),0)</f>
        <v>0</v>
      </c>
      <c r="AC91">
        <f>IFERROR(MATCH($E91,Models!$I$2:$I$605,0),0)</f>
        <v>0</v>
      </c>
      <c r="AD91">
        <f>IFERROR(MATCH($A91,Output_Win!$A$2:$A$243,0),0)</f>
        <v>0</v>
      </c>
    </row>
    <row r="92" spans="1:30">
      <c r="A92" s="42" t="str">
        <f>_xlfn.TEXTJOIN("",TRUE,Input!$A$4,TEXT(ROW(My_Audit!A91)+Input!$A$8-1,"00"))</f>
        <v>GG91</v>
      </c>
      <c r="B92" s="42" t="str">
        <f>_xlfn.TEXTJOIN("-",TRUE,"ITD",Input!$A$2,A92)</f>
        <v>ITD-SHR11697-GG91</v>
      </c>
      <c r="C92" s="43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3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3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3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3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3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3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3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3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3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3" t="str" cm="1">
        <f t="array" ref="M92">IF(($Y92+$Z92+$AA92+$AD92)=0,"",ExpandDiagCodes(_xlfn.TEXTJOIN(", ",TRUE,IF($AA92=0,"",INDEX(My_Audit!N$2:N$456,$AA92)),IF($Z92=0,"",INDEX(Output_Mac!S$2:S$500,$Z92)),IF($AD92=0,"",INDEX(Output_Win!S$2:S$243,$AD92)),IF($Y92=0,"",INDEX(CSV!AE$2:AE$510,$Y92)))))</f>
        <v/>
      </c>
      <c r="N92" s="43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O$2:O$456,$AA92)),_xlfn.IFS(_xlpm.MyAuditVal&lt;&gt;"",_xlpm.MyAuditVal,_xlpm.MacVal&lt;&gt;"",_xlpm.MacVal,_xlpm.WinVal&lt;&gt;"",_xlpm.WinVal,_xlpm.CSVVal&lt;&gt;"",_xlpm.CSVVal)),""))</f>
        <v/>
      </c>
      <c r="O92" s="43" t="str" cm="1">
        <f t="array" ref="O92">IF($AB92=0,"",INDEX(My_Audit!P$2:P$456,$AB92))&amp;""</f>
        <v/>
      </c>
      <c r="P92" s="42"/>
      <c r="Q92" s="43" t="str">
        <f>IF(LEFT(N92,4)="Pass","Nist SP 800-88",My_Audit!R92)&amp;""</f>
        <v/>
      </c>
      <c r="R92" s="42"/>
      <c r="S92" s="42"/>
      <c r="T92" s="43" t="str" cm="1">
        <f t="array" ref="T92">IF($AC92=0,"",INDEX(Models!J$2:J$605,$AC92))</f>
        <v/>
      </c>
      <c r="U92" s="42"/>
      <c r="V92" s="42"/>
      <c r="W92" s="44" t="str">
        <f>IF(($Z92+$AA92+$AD92)=0,"",_xlfn.TEXTJOIN(", ",TRUE,IF($AA92=0,"",INDEX(My_Audit!L$2:L$456,$AA92)),IF($Z92=0,"",INDEX(Output_Mac!AA$2:AA$500,$Z92)),IF($AD92=0,"",INDEX(Output_Win!AA$2:AA$243,$AD92))))</f>
        <v/>
      </c>
      <c r="Y92">
        <f>IFERROR(MATCH($A92,CSV!$A$2:$A$510,0),0)</f>
        <v>0</v>
      </c>
      <c r="Z92">
        <f>IFERROR(MATCH($A92,Output_Mac!$A$2:$A$500,0),0)</f>
        <v>0</v>
      </c>
      <c r="AA92">
        <f>IFERROR(MATCH($A92,My_Audit!$A$2:$A$456,0),0)</f>
        <v>91</v>
      </c>
      <c r="AB92">
        <f>IFERROR(MATCH($C92,My_Audit!$B$2:$B$456,0),0)</f>
        <v>0</v>
      </c>
      <c r="AC92">
        <f>IFERROR(MATCH($E92,Models!$I$2:$I$605,0),0)</f>
        <v>0</v>
      </c>
      <c r="AD92">
        <f>IFERROR(MATCH($A92,Output_Win!$A$2:$A$243,0),0)</f>
        <v>0</v>
      </c>
    </row>
    <row r="93" spans="1:30">
      <c r="A93" s="42" t="str">
        <f>_xlfn.TEXTJOIN("",TRUE,Input!$A$4,TEXT(ROW(My_Audit!A92)+Input!$A$8-1,"00"))</f>
        <v>GG92</v>
      </c>
      <c r="B93" s="42" t="str">
        <f>_xlfn.TEXTJOIN("-",TRUE,"ITD",Input!$A$2,A93)</f>
        <v>ITD-SHR11697-GG92</v>
      </c>
      <c r="C93" s="43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3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3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3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3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3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3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3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3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3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3" t="str" cm="1">
        <f t="array" ref="M93">IF(($Y93+$Z93+$AA93+$AD93)=0,"",ExpandDiagCodes(_xlfn.TEXTJOIN(", ",TRUE,IF($AA93=0,"",INDEX(My_Audit!N$2:N$456,$AA93)),IF($Z93=0,"",INDEX(Output_Mac!S$2:S$500,$Z93)),IF($AD93=0,"",INDEX(Output_Win!S$2:S$243,$AD93)),IF($Y93=0,"",INDEX(CSV!AE$2:AE$510,$Y93)))))</f>
        <v/>
      </c>
      <c r="N93" s="43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O$2:O$456,$AA93)),_xlfn.IFS(_xlpm.MyAuditVal&lt;&gt;"",_xlpm.MyAuditVal,_xlpm.MacVal&lt;&gt;"",_xlpm.MacVal,_xlpm.WinVal&lt;&gt;"",_xlpm.WinVal,_xlpm.CSVVal&lt;&gt;"",_xlpm.CSVVal)),""))</f>
        <v/>
      </c>
      <c r="O93" s="43" t="str" cm="1">
        <f t="array" ref="O93">IF($AB93=0,"",INDEX(My_Audit!P$2:P$456,$AB93))&amp;""</f>
        <v/>
      </c>
      <c r="P93" s="42"/>
      <c r="Q93" s="43" t="str">
        <f>IF(LEFT(N93,4)="Pass","Nist SP 800-88",My_Audit!R93)&amp;""</f>
        <v/>
      </c>
      <c r="R93" s="42"/>
      <c r="S93" s="42"/>
      <c r="T93" s="43" t="str" cm="1">
        <f t="array" ref="T93">IF($AC93=0,"",INDEX(Models!J$2:J$605,$AC93))</f>
        <v/>
      </c>
      <c r="U93" s="42"/>
      <c r="V93" s="42"/>
      <c r="W93" s="44" t="str">
        <f>IF(($Z93+$AA93+$AD93)=0,"",_xlfn.TEXTJOIN(", ",TRUE,IF($AA93=0,"",INDEX(My_Audit!L$2:L$456,$AA93)),IF($Z93=0,"",INDEX(Output_Mac!AA$2:AA$500,$Z93)),IF($AD93=0,"",INDEX(Output_Win!AA$2:AA$243,$AD93))))</f>
        <v/>
      </c>
      <c r="Y93">
        <f>IFERROR(MATCH($A93,CSV!$A$2:$A$510,0),0)</f>
        <v>0</v>
      </c>
      <c r="Z93">
        <f>IFERROR(MATCH($A93,Output_Mac!$A$2:$A$500,0),0)</f>
        <v>0</v>
      </c>
      <c r="AA93">
        <f>IFERROR(MATCH($A93,My_Audit!$A$2:$A$456,0),0)</f>
        <v>92</v>
      </c>
      <c r="AB93">
        <f>IFERROR(MATCH($C93,My_Audit!$B$2:$B$456,0),0)</f>
        <v>0</v>
      </c>
      <c r="AC93">
        <f>IFERROR(MATCH($E93,Models!$I$2:$I$605,0),0)</f>
        <v>0</v>
      </c>
      <c r="AD93">
        <f>IFERROR(MATCH($A93,Output_Win!$A$2:$A$243,0),0)</f>
        <v>0</v>
      </c>
    </row>
    <row r="94" spans="1:30">
      <c r="A94" s="42" t="str">
        <f>_xlfn.TEXTJOIN("",TRUE,Input!$A$4,TEXT(ROW(My_Audit!A93)+Input!$A$8-1,"00"))</f>
        <v>GG93</v>
      </c>
      <c r="B94" s="42" t="str">
        <f>_xlfn.TEXTJOIN("-",TRUE,"ITD",Input!$A$2,A94)</f>
        <v>ITD-SHR11697-GG93</v>
      </c>
      <c r="C94" s="43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3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3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3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3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3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3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3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3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3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3" t="str" cm="1">
        <f t="array" ref="M94">IF(($Y94+$Z94+$AA94+$AD94)=0,"",ExpandDiagCodes(_xlfn.TEXTJOIN(", ",TRUE,IF($AA94=0,"",INDEX(My_Audit!N$2:N$456,$AA94)),IF($Z94=0,"",INDEX(Output_Mac!S$2:S$500,$Z94)),IF($AD94=0,"",INDEX(Output_Win!S$2:S$243,$AD94)),IF($Y94=0,"",INDEX(CSV!AE$2:AE$510,$Y94)))))</f>
        <v/>
      </c>
      <c r="N94" s="43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O$2:O$456,$AA94)),_xlfn.IFS(_xlpm.MyAuditVal&lt;&gt;"",_xlpm.MyAuditVal,_xlpm.MacVal&lt;&gt;"",_xlpm.MacVal,_xlpm.WinVal&lt;&gt;"",_xlpm.WinVal,_xlpm.CSVVal&lt;&gt;"",_xlpm.CSVVal)),""))</f>
        <v/>
      </c>
      <c r="O94" s="43" t="str" cm="1">
        <f t="array" ref="O94">IF($AB94=0,"",INDEX(My_Audit!P$2:P$456,$AB94))&amp;""</f>
        <v/>
      </c>
      <c r="P94" s="42"/>
      <c r="Q94" s="43" t="str">
        <f>IF(LEFT(N94,4)="Pass","Nist SP 800-88",My_Audit!R94)&amp;""</f>
        <v/>
      </c>
      <c r="R94" s="42"/>
      <c r="S94" s="42"/>
      <c r="T94" s="43" t="str" cm="1">
        <f t="array" ref="T94">IF($AC94=0,"",INDEX(Models!J$2:J$605,$AC94))</f>
        <v/>
      </c>
      <c r="U94" s="42"/>
      <c r="V94" s="42"/>
      <c r="W94" s="44" t="str">
        <f>IF(($Z94+$AA94+$AD94)=0,"",_xlfn.TEXTJOIN(", ",TRUE,IF($AA94=0,"",INDEX(My_Audit!L$2:L$456,$AA94)),IF($Z94=0,"",INDEX(Output_Mac!AA$2:AA$500,$Z94)),IF($AD94=0,"",INDEX(Output_Win!AA$2:AA$243,$AD94))))</f>
        <v/>
      </c>
      <c r="Y94">
        <f>IFERROR(MATCH($A94,CSV!$A$2:$A$510,0),0)</f>
        <v>0</v>
      </c>
      <c r="Z94">
        <f>IFERROR(MATCH($A94,Output_Mac!$A$2:$A$500,0),0)</f>
        <v>0</v>
      </c>
      <c r="AA94">
        <f>IFERROR(MATCH($A94,My_Audit!$A$2:$A$456,0),0)</f>
        <v>93</v>
      </c>
      <c r="AB94">
        <f>IFERROR(MATCH($C94,My_Audit!$B$2:$B$456,0),0)</f>
        <v>0</v>
      </c>
      <c r="AC94">
        <f>IFERROR(MATCH($E94,Models!$I$2:$I$605,0),0)</f>
        <v>0</v>
      </c>
      <c r="AD94">
        <f>IFERROR(MATCH($A94,Output_Win!$A$2:$A$243,0),0)</f>
        <v>0</v>
      </c>
    </row>
    <row r="95" spans="1:30">
      <c r="A95" s="42" t="str">
        <f>_xlfn.TEXTJOIN("",TRUE,Input!$A$4,TEXT(ROW(My_Audit!A94)+Input!$A$8-1,"00"))</f>
        <v>GG94</v>
      </c>
      <c r="B95" s="42" t="str">
        <f>_xlfn.TEXTJOIN("-",TRUE,"ITD",Input!$A$2,A95)</f>
        <v>ITD-SHR11697-GG94</v>
      </c>
      <c r="C95" s="43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3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3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3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3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3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3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3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3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3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3" t="str" cm="1">
        <f t="array" ref="M95">IF(($Y95+$Z95+$AA95+$AD95)=0,"",ExpandDiagCodes(_xlfn.TEXTJOIN(", ",TRUE,IF($AA95=0,"",INDEX(My_Audit!N$2:N$456,$AA95)),IF($Z95=0,"",INDEX(Output_Mac!S$2:S$500,$Z95)),IF($AD95=0,"",INDEX(Output_Win!S$2:S$243,$AD95)),IF($Y95=0,"",INDEX(CSV!AE$2:AE$510,$Y95)))))</f>
        <v/>
      </c>
      <c r="N95" s="43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O$2:O$456,$AA95)),_xlfn.IFS(_xlpm.MyAuditVal&lt;&gt;"",_xlpm.MyAuditVal,_xlpm.MacVal&lt;&gt;"",_xlpm.MacVal,_xlpm.WinVal&lt;&gt;"",_xlpm.WinVal,_xlpm.CSVVal&lt;&gt;"",_xlpm.CSVVal)),""))</f>
        <v/>
      </c>
      <c r="O95" s="43" t="str" cm="1">
        <f t="array" ref="O95">IF($AB95=0,"",INDEX(My_Audit!P$2:P$456,$AB95))&amp;""</f>
        <v/>
      </c>
      <c r="P95" s="42"/>
      <c r="Q95" s="43" t="str">
        <f>IF(LEFT(N95,4)="Pass","Nist SP 800-88",My_Audit!R95)&amp;""</f>
        <v/>
      </c>
      <c r="R95" s="42"/>
      <c r="S95" s="42"/>
      <c r="T95" s="43" t="str" cm="1">
        <f t="array" ref="T95">IF($AC95=0,"",INDEX(Models!J$2:J$605,$AC95))</f>
        <v/>
      </c>
      <c r="U95" s="42"/>
      <c r="V95" s="42"/>
      <c r="W95" s="44" t="str">
        <f>IF(($Z95+$AA95+$AD95)=0,"",_xlfn.TEXTJOIN(", ",TRUE,IF($AA95=0,"",INDEX(My_Audit!L$2:L$456,$AA95)),IF($Z95=0,"",INDEX(Output_Mac!AA$2:AA$500,$Z95)),IF($AD95=0,"",INDEX(Output_Win!AA$2:AA$243,$AD95))))</f>
        <v/>
      </c>
      <c r="Y95">
        <f>IFERROR(MATCH($A95,CSV!$A$2:$A$510,0),0)</f>
        <v>0</v>
      </c>
      <c r="Z95">
        <f>IFERROR(MATCH($A95,Output_Mac!$A$2:$A$500,0),0)</f>
        <v>0</v>
      </c>
      <c r="AA95">
        <f>IFERROR(MATCH($A95,My_Audit!$A$2:$A$456,0),0)</f>
        <v>94</v>
      </c>
      <c r="AB95">
        <f>IFERROR(MATCH($C95,My_Audit!$B$2:$B$456,0),0)</f>
        <v>0</v>
      </c>
      <c r="AC95">
        <f>IFERROR(MATCH($E95,Models!$I$2:$I$605,0),0)</f>
        <v>0</v>
      </c>
      <c r="AD95">
        <f>IFERROR(MATCH($A95,Output_Win!$A$2:$A$243,0),0)</f>
        <v>0</v>
      </c>
    </row>
    <row r="96" spans="1:30">
      <c r="A96" s="42" t="str">
        <f>_xlfn.TEXTJOIN("",TRUE,Input!$A$4,TEXT(ROW(My_Audit!A95)+Input!$A$8-1,"00"))</f>
        <v>GG95</v>
      </c>
      <c r="B96" s="42" t="str">
        <f>_xlfn.TEXTJOIN("-",TRUE,"ITD",Input!$A$2,A96)</f>
        <v>ITD-SHR11697-GG95</v>
      </c>
      <c r="C96" s="43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3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3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3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3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3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3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3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3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3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3" t="str" cm="1">
        <f t="array" ref="M96">IF(($Y96+$Z96+$AA96+$AD96)=0,"",ExpandDiagCodes(_xlfn.TEXTJOIN(", ",TRUE,IF($AA96=0,"",INDEX(My_Audit!N$2:N$456,$AA96)),IF($Z96=0,"",INDEX(Output_Mac!S$2:S$500,$Z96)),IF($AD96=0,"",INDEX(Output_Win!S$2:S$243,$AD96)),IF($Y96=0,"",INDEX(CSV!AE$2:AE$510,$Y96)))))</f>
        <v/>
      </c>
      <c r="N96" s="43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O$2:O$456,$AA96)),_xlfn.IFS(_xlpm.MyAuditVal&lt;&gt;"",_xlpm.MyAuditVal,_xlpm.MacVal&lt;&gt;"",_xlpm.MacVal,_xlpm.WinVal&lt;&gt;"",_xlpm.WinVal,_xlpm.CSVVal&lt;&gt;"",_xlpm.CSVVal)),""))</f>
        <v/>
      </c>
      <c r="O96" s="43" t="str" cm="1">
        <f t="array" ref="O96">IF($AB96=0,"",INDEX(My_Audit!P$2:P$456,$AB96))&amp;""</f>
        <v/>
      </c>
      <c r="P96" s="42"/>
      <c r="Q96" s="43" t="str">
        <f>IF(LEFT(N96,4)="Pass","Nist SP 800-88",My_Audit!R96)&amp;""</f>
        <v/>
      </c>
      <c r="R96" s="42"/>
      <c r="S96" s="42"/>
      <c r="T96" s="43" t="str" cm="1">
        <f t="array" ref="T96">IF($AC96=0,"",INDEX(Models!J$2:J$605,$AC96))</f>
        <v/>
      </c>
      <c r="U96" s="42"/>
      <c r="V96" s="42"/>
      <c r="W96" s="44" t="str">
        <f>IF(($Z96+$AA96+$AD96)=0,"",_xlfn.TEXTJOIN(", ",TRUE,IF($AA96=0,"",INDEX(My_Audit!L$2:L$456,$AA96)),IF($Z96=0,"",INDEX(Output_Mac!AA$2:AA$500,$Z96)),IF($AD96=0,"",INDEX(Output_Win!AA$2:AA$243,$AD96))))</f>
        <v/>
      </c>
      <c r="Y96">
        <f>IFERROR(MATCH($A96,CSV!$A$2:$A$510,0),0)</f>
        <v>0</v>
      </c>
      <c r="Z96">
        <f>IFERROR(MATCH($A96,Output_Mac!$A$2:$A$500,0),0)</f>
        <v>0</v>
      </c>
      <c r="AA96">
        <f>IFERROR(MATCH($A96,My_Audit!$A$2:$A$456,0),0)</f>
        <v>95</v>
      </c>
      <c r="AB96">
        <f>IFERROR(MATCH($C96,My_Audit!$B$2:$B$456,0),0)</f>
        <v>0</v>
      </c>
      <c r="AC96">
        <f>IFERROR(MATCH($E96,Models!$I$2:$I$605,0),0)</f>
        <v>0</v>
      </c>
      <c r="AD96">
        <f>IFERROR(MATCH($A96,Output_Win!$A$2:$A$243,0),0)</f>
        <v>0</v>
      </c>
    </row>
    <row r="97" spans="1:30">
      <c r="A97" s="42" t="str">
        <f>_xlfn.TEXTJOIN("",TRUE,Input!$A$4,TEXT(ROW(My_Audit!A96)+Input!$A$8-1,"00"))</f>
        <v>GG96</v>
      </c>
      <c r="B97" s="42" t="str">
        <f>_xlfn.TEXTJOIN("-",TRUE,"ITD",Input!$A$2,A97)</f>
        <v>ITD-SHR11697-GG96</v>
      </c>
      <c r="C97" s="43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3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3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3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3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3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3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3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3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3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3" t="str" cm="1">
        <f t="array" ref="M97">IF(($Y97+$Z97+$AA97+$AD97)=0,"",ExpandDiagCodes(_xlfn.TEXTJOIN(", ",TRUE,IF($AA97=0,"",INDEX(My_Audit!N$2:N$456,$AA97)),IF($Z97=0,"",INDEX(Output_Mac!S$2:S$500,$Z97)),IF($AD97=0,"",INDEX(Output_Win!S$2:S$243,$AD97)),IF($Y97=0,"",INDEX(CSV!AE$2:AE$510,$Y97)))))</f>
        <v/>
      </c>
      <c r="N97" s="43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O$2:O$456,$AA97)),_xlfn.IFS(_xlpm.MyAuditVal&lt;&gt;"",_xlpm.MyAuditVal,_xlpm.MacVal&lt;&gt;"",_xlpm.MacVal,_xlpm.WinVal&lt;&gt;"",_xlpm.WinVal,_xlpm.CSVVal&lt;&gt;"",_xlpm.CSVVal)),""))</f>
        <v/>
      </c>
      <c r="O97" s="43" t="str" cm="1">
        <f t="array" ref="O97">IF($AB97=0,"",INDEX(My_Audit!P$2:P$456,$AB97))&amp;""</f>
        <v/>
      </c>
      <c r="P97" s="42"/>
      <c r="Q97" s="43" t="str">
        <f>IF(LEFT(N97,4)="Pass","Nist SP 800-88",My_Audit!R97)&amp;""</f>
        <v/>
      </c>
      <c r="R97" s="42"/>
      <c r="S97" s="42"/>
      <c r="T97" s="43" t="str" cm="1">
        <f t="array" ref="T97">IF($AC97=0,"",INDEX(Models!J$2:J$605,$AC97))</f>
        <v/>
      </c>
      <c r="U97" s="42"/>
      <c r="V97" s="42"/>
      <c r="W97" s="44" t="str">
        <f>IF(($Z97+$AA97+$AD97)=0,"",_xlfn.TEXTJOIN(", ",TRUE,IF($AA97=0,"",INDEX(My_Audit!L$2:L$456,$AA97)),IF($Z97=0,"",INDEX(Output_Mac!AA$2:AA$500,$Z97)),IF($AD97=0,"",INDEX(Output_Win!AA$2:AA$243,$AD97))))</f>
        <v/>
      </c>
      <c r="Y97">
        <f>IFERROR(MATCH($A97,CSV!$A$2:$A$510,0),0)</f>
        <v>0</v>
      </c>
      <c r="Z97">
        <f>IFERROR(MATCH($A97,Output_Mac!$A$2:$A$500,0),0)</f>
        <v>0</v>
      </c>
      <c r="AA97">
        <f>IFERROR(MATCH($A97,My_Audit!$A$2:$A$456,0),0)</f>
        <v>96</v>
      </c>
      <c r="AB97">
        <f>IFERROR(MATCH($C97,My_Audit!$B$2:$B$456,0),0)</f>
        <v>0</v>
      </c>
      <c r="AC97">
        <f>IFERROR(MATCH($E97,Models!$I$2:$I$605,0),0)</f>
        <v>0</v>
      </c>
      <c r="AD97">
        <f>IFERROR(MATCH($A97,Output_Win!$A$2:$A$243,0),0)</f>
        <v>0</v>
      </c>
    </row>
    <row r="98" spans="1:30">
      <c r="A98" s="42" t="str">
        <f>_xlfn.TEXTJOIN("",TRUE,Input!$A$4,TEXT(ROW(My_Audit!A97)+Input!$A$8-1,"00"))</f>
        <v>GG97</v>
      </c>
      <c r="B98" s="42" t="str">
        <f>_xlfn.TEXTJOIN("-",TRUE,"ITD",Input!$A$2,A98)</f>
        <v>ITD-SHR11697-GG97</v>
      </c>
      <c r="C98" s="43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3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3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3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3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3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3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3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3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3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3" t="str" cm="1">
        <f t="array" ref="M98">IF(($Y98+$Z98+$AA98+$AD98)=0,"",ExpandDiagCodes(_xlfn.TEXTJOIN(", ",TRUE,IF($AA98=0,"",INDEX(My_Audit!N$2:N$456,$AA98)),IF($Z98=0,"",INDEX(Output_Mac!S$2:S$500,$Z98)),IF($AD98=0,"",INDEX(Output_Win!S$2:S$243,$AD98)),IF($Y98=0,"",INDEX(CSV!AE$2:AE$510,$Y98)))))</f>
        <v/>
      </c>
      <c r="N98" s="43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O$2:O$456,$AA98)),_xlfn.IFS(_xlpm.MyAuditVal&lt;&gt;"",_xlpm.MyAuditVal,_xlpm.MacVal&lt;&gt;"",_xlpm.MacVal,_xlpm.WinVal&lt;&gt;"",_xlpm.WinVal,_xlpm.CSVVal&lt;&gt;"",_xlpm.CSVVal)),""))</f>
        <v/>
      </c>
      <c r="O98" s="43" t="str" cm="1">
        <f t="array" ref="O98">IF($AB98=0,"",INDEX(My_Audit!P$2:P$456,$AB98))&amp;""</f>
        <v/>
      </c>
      <c r="P98" s="42"/>
      <c r="Q98" s="43" t="str">
        <f>IF(LEFT(N98,4)="Pass","Nist SP 800-88",My_Audit!R98)&amp;""</f>
        <v/>
      </c>
      <c r="R98" s="42"/>
      <c r="S98" s="42"/>
      <c r="T98" s="43" t="str" cm="1">
        <f t="array" ref="T98">IF($AC98=0,"",INDEX(Models!J$2:J$605,$AC98))</f>
        <v/>
      </c>
      <c r="U98" s="42"/>
      <c r="V98" s="42"/>
      <c r="W98" s="44" t="str">
        <f>IF(($Z98+$AA98+$AD98)=0,"",_xlfn.TEXTJOIN(", ",TRUE,IF($AA98=0,"",INDEX(My_Audit!L$2:L$456,$AA98)),IF($Z98=0,"",INDEX(Output_Mac!AA$2:AA$500,$Z98)),IF($AD98=0,"",INDEX(Output_Win!AA$2:AA$243,$AD98))))</f>
        <v/>
      </c>
      <c r="Y98">
        <f>IFERROR(MATCH($A98,CSV!$A$2:$A$510,0),0)</f>
        <v>0</v>
      </c>
      <c r="Z98">
        <f>IFERROR(MATCH($A98,Output_Mac!$A$2:$A$500,0),0)</f>
        <v>0</v>
      </c>
      <c r="AA98">
        <f>IFERROR(MATCH($A98,My_Audit!$A$2:$A$456,0),0)</f>
        <v>97</v>
      </c>
      <c r="AB98">
        <f>IFERROR(MATCH($C98,My_Audit!$B$2:$B$456,0),0)</f>
        <v>0</v>
      </c>
      <c r="AC98">
        <f>IFERROR(MATCH($E98,Models!$I$2:$I$605,0),0)</f>
        <v>0</v>
      </c>
      <c r="AD98">
        <f>IFERROR(MATCH($A98,Output_Win!$A$2:$A$243,0),0)</f>
        <v>0</v>
      </c>
    </row>
    <row r="99" spans="1:30">
      <c r="A99" s="42" t="str">
        <f>_xlfn.TEXTJOIN("",TRUE,Input!$A$4,TEXT(ROW(My_Audit!A98)+Input!$A$8-1,"00"))</f>
        <v>GG98</v>
      </c>
      <c r="B99" s="42" t="str">
        <f>_xlfn.TEXTJOIN("-",TRUE,"ITD",Input!$A$2,A99)</f>
        <v>ITD-SHR11697-GG98</v>
      </c>
      <c r="C99" s="43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3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3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3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3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3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3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3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3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3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3" t="str" cm="1">
        <f t="array" ref="M99">IF(($Y99+$Z99+$AA99+$AD99)=0,"",ExpandDiagCodes(_xlfn.TEXTJOIN(", ",TRUE,IF($AA99=0,"",INDEX(My_Audit!N$2:N$456,$AA99)),IF($Z99=0,"",INDEX(Output_Mac!S$2:S$500,$Z99)),IF($AD99=0,"",INDEX(Output_Win!S$2:S$243,$AD99)),IF($Y99=0,"",INDEX(CSV!AE$2:AE$510,$Y99)))))</f>
        <v/>
      </c>
      <c r="N99" s="43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O$2:O$456,$AA99)),_xlfn.IFS(_xlpm.MyAuditVal&lt;&gt;"",_xlpm.MyAuditVal,_xlpm.MacVal&lt;&gt;"",_xlpm.MacVal,_xlpm.WinVal&lt;&gt;"",_xlpm.WinVal,_xlpm.CSVVal&lt;&gt;"",_xlpm.CSVVal)),""))</f>
        <v/>
      </c>
      <c r="O99" s="43" t="str" cm="1">
        <f t="array" ref="O99">IF($AB99=0,"",INDEX(My_Audit!P$2:P$456,$AB99))&amp;""</f>
        <v/>
      </c>
      <c r="P99" s="42"/>
      <c r="Q99" s="43" t="str">
        <f>IF(LEFT(N99,4)="Pass","Nist SP 800-88",My_Audit!R99)&amp;""</f>
        <v/>
      </c>
      <c r="R99" s="42"/>
      <c r="S99" s="42"/>
      <c r="T99" s="43" t="str" cm="1">
        <f t="array" ref="T99">IF($AC99=0,"",INDEX(Models!J$2:J$605,$AC99))</f>
        <v/>
      </c>
      <c r="U99" s="42"/>
      <c r="V99" s="42"/>
      <c r="W99" s="44" t="str">
        <f>IF(($Z99+$AA99+$AD99)=0,"",_xlfn.TEXTJOIN(", ",TRUE,IF($AA99=0,"",INDEX(My_Audit!L$2:L$456,$AA99)),IF($Z99=0,"",INDEX(Output_Mac!AA$2:AA$500,$Z99)),IF($AD99=0,"",INDEX(Output_Win!AA$2:AA$243,$AD99))))</f>
        <v/>
      </c>
      <c r="Y99">
        <f>IFERROR(MATCH($A99,CSV!$A$2:$A$510,0),0)</f>
        <v>0</v>
      </c>
      <c r="Z99">
        <f>IFERROR(MATCH($A99,Output_Mac!$A$2:$A$500,0),0)</f>
        <v>0</v>
      </c>
      <c r="AA99">
        <f>IFERROR(MATCH($A99,My_Audit!$A$2:$A$456,0),0)</f>
        <v>98</v>
      </c>
      <c r="AB99">
        <f>IFERROR(MATCH($C99,My_Audit!$B$2:$B$456,0),0)</f>
        <v>0</v>
      </c>
      <c r="AC99">
        <f>IFERROR(MATCH($E99,Models!$I$2:$I$605,0),0)</f>
        <v>0</v>
      </c>
      <c r="AD99">
        <f>IFERROR(MATCH($A99,Output_Win!$A$2:$A$243,0),0)</f>
        <v>0</v>
      </c>
    </row>
    <row r="100" spans="1:30">
      <c r="A100" s="42" t="str">
        <f>_xlfn.TEXTJOIN("",TRUE,Input!$A$4,TEXT(ROW(My_Audit!A99)+Input!$A$8-1,"00"))</f>
        <v>GG99</v>
      </c>
      <c r="B100" s="42" t="str">
        <f>_xlfn.TEXTJOIN("-",TRUE,"ITD",Input!$A$2,A100)</f>
        <v>ITD-SHR11697-GG99</v>
      </c>
      <c r="C100" s="43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3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3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3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3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3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3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3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3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3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3" t="str" cm="1">
        <f t="array" ref="M100">IF(($Y100+$Z100+$AA100+$AD100)=0,"",ExpandDiagCodes(_xlfn.TEXTJOIN(", ",TRUE,IF($AA100=0,"",INDEX(My_Audit!N$2:N$456,$AA100)),IF($Z100=0,"",INDEX(Output_Mac!S$2:S$500,$Z100)),IF($AD100=0,"",INDEX(Output_Win!S$2:S$243,$AD100)),IF($Y100=0,"",INDEX(CSV!AE$2:AE$510,$Y100)))))</f>
        <v/>
      </c>
      <c r="N100" s="43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O$2:O$456,$AA100)),_xlfn.IFS(_xlpm.MyAuditVal&lt;&gt;"",_xlpm.MyAuditVal,_xlpm.MacVal&lt;&gt;"",_xlpm.MacVal,_xlpm.WinVal&lt;&gt;"",_xlpm.WinVal,_xlpm.CSVVal&lt;&gt;"",_xlpm.CSVVal)),""))</f>
        <v/>
      </c>
      <c r="O100" s="43" t="str" cm="1">
        <f t="array" ref="O100">IF($AB100=0,"",INDEX(My_Audit!P$2:P$456,$AB100))&amp;""</f>
        <v/>
      </c>
      <c r="P100" s="42"/>
      <c r="Q100" s="43" t="str">
        <f>IF(LEFT(N100,4)="Pass","Nist SP 800-88",My_Audit!R100)&amp;""</f>
        <v/>
      </c>
      <c r="R100" s="42"/>
      <c r="S100" s="42"/>
      <c r="T100" s="43" t="str" cm="1">
        <f t="array" ref="T100">IF($AC100=0,"",INDEX(Models!J$2:J$605,$AC100))</f>
        <v/>
      </c>
      <c r="U100" s="42"/>
      <c r="V100" s="42"/>
      <c r="W100" s="44" t="str">
        <f>IF(($Z100+$AA100+$AD100)=0,"",_xlfn.TEXTJOIN(", ",TRUE,IF($AA100=0,"",INDEX(My_Audit!L$2:L$456,$AA100)),IF($Z100=0,"",INDEX(Output_Mac!AA$2:AA$500,$Z100)),IF($AD100=0,"",INDEX(Output_Win!AA$2:AA$243,$AD100))))</f>
        <v/>
      </c>
      <c r="Y100">
        <f>IFERROR(MATCH($A100,CSV!$A$2:$A$510,0),0)</f>
        <v>0</v>
      </c>
      <c r="Z100">
        <f>IFERROR(MATCH($A100,Output_Mac!$A$2:$A$500,0),0)</f>
        <v>0</v>
      </c>
      <c r="AA100">
        <f>IFERROR(MATCH($A100,My_Audit!$A$2:$A$456,0),0)</f>
        <v>99</v>
      </c>
      <c r="AB100">
        <f>IFERROR(MATCH($C100,My_Audit!$B$2:$B$456,0),0)</f>
        <v>0</v>
      </c>
      <c r="AC100">
        <f>IFERROR(MATCH($E100,Models!$I$2:$I$605,0),0)</f>
        <v>0</v>
      </c>
      <c r="AD100">
        <f>IFERROR(MATCH($A100,Output_Win!$A$2:$A$243,0),0)</f>
        <v>0</v>
      </c>
    </row>
    <row r="101" spans="1:30">
      <c r="A101" s="42" t="str">
        <f>_xlfn.TEXTJOIN("",TRUE,Input!$A$4,TEXT(ROW(My_Audit!A100)+Input!$A$8-1,"00"))</f>
        <v>GG100</v>
      </c>
      <c r="B101" s="42" t="str">
        <f>_xlfn.TEXTJOIN("-",TRUE,"ITD",Input!$A$2,A101)</f>
        <v>ITD-SHR11697-GG100</v>
      </c>
      <c r="C101" s="43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3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3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3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3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3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3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3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3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3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3" t="str" cm="1">
        <f t="array" ref="M101">IF(($Y101+$Z101+$AA101+$AD101)=0,"",ExpandDiagCodes(_xlfn.TEXTJOIN(", ",TRUE,IF($AA101=0,"",INDEX(My_Audit!N$2:N$456,$AA101)),IF($Z101=0,"",INDEX(Output_Mac!S$2:S$500,$Z101)),IF($AD101=0,"",INDEX(Output_Win!S$2:S$243,$AD101)),IF($Y101=0,"",INDEX(CSV!AE$2:AE$510,$Y101)))))</f>
        <v/>
      </c>
      <c r="N101" s="43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O$2:O$456,$AA101)),_xlfn.IFS(_xlpm.MyAuditVal&lt;&gt;"",_xlpm.MyAuditVal,_xlpm.MacVal&lt;&gt;"",_xlpm.MacVal,_xlpm.WinVal&lt;&gt;"",_xlpm.WinVal,_xlpm.CSVVal&lt;&gt;"",_xlpm.CSVVal)),""))</f>
        <v/>
      </c>
      <c r="O101" s="43" t="str" cm="1">
        <f t="array" ref="O101">IF($AB101=0,"",INDEX(My_Audit!P$2:P$456,$AB101))&amp;""</f>
        <v/>
      </c>
      <c r="P101" s="42"/>
      <c r="Q101" s="43" t="str">
        <f>IF(LEFT(N101,4)="Pass","Nist SP 800-88",My_Audit!R101)&amp;""</f>
        <v/>
      </c>
      <c r="R101" s="42"/>
      <c r="S101" s="42"/>
      <c r="T101" s="43" t="str" cm="1">
        <f t="array" ref="T101">IF($AC101=0,"",INDEX(Models!J$2:J$605,$AC101))</f>
        <v/>
      </c>
      <c r="U101" s="42"/>
      <c r="V101" s="42"/>
      <c r="W101" s="44" t="str">
        <f>IF(($Z101+$AA101+$AD101)=0,"",_xlfn.TEXTJOIN(", ",TRUE,IF($AA101=0,"",INDEX(My_Audit!L$2:L$456,$AA101)),IF($Z101=0,"",INDEX(Output_Mac!AA$2:AA$500,$Z101)),IF($AD101=0,"",INDEX(Output_Win!AA$2:AA$243,$AD101))))</f>
        <v/>
      </c>
      <c r="Y101">
        <f>IFERROR(MATCH($A101,CSV!$A$2:$A$510,0),0)</f>
        <v>0</v>
      </c>
      <c r="Z101">
        <f>IFERROR(MATCH($A101,Output_Mac!$A$2:$A$500,0),0)</f>
        <v>0</v>
      </c>
      <c r="AA101">
        <f>IFERROR(MATCH($A101,My_Audit!$A$2:$A$456,0),0)</f>
        <v>100</v>
      </c>
      <c r="AB101">
        <f>IFERROR(MATCH($C101,My_Audit!$B$2:$B$456,0),0)</f>
        <v>0</v>
      </c>
      <c r="AC101">
        <f>IFERROR(MATCH($E101,Models!$I$2:$I$605,0),0)</f>
        <v>0</v>
      </c>
      <c r="AD101">
        <f>IFERROR(MATCH($A101,Output_Win!$A$2:$A$243,0),0)</f>
        <v>0</v>
      </c>
    </row>
    <row r="102" spans="1:30">
      <c r="A102" s="42" t="str">
        <f>_xlfn.TEXTJOIN("",TRUE,Input!$A$4,TEXT(ROW(My_Audit!A101)+Input!$A$8-1,"00"))</f>
        <v>GG101</v>
      </c>
      <c r="B102" s="42" t="str">
        <f>_xlfn.TEXTJOIN("-",TRUE,"ITD",Input!$A$2,A102)</f>
        <v>ITD-SHR11697-GG101</v>
      </c>
      <c r="C102" s="43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3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3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3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3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3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3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3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3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3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3" t="str" cm="1">
        <f t="array" ref="M102">IF(($Y102+$Z102+$AA102+$AD102)=0,"",ExpandDiagCodes(_xlfn.TEXTJOIN(", ",TRUE,IF($AA102=0,"",INDEX(My_Audit!N$2:N$456,$AA102)),IF($Z102=0,"",INDEX(Output_Mac!S$2:S$500,$Z102)),IF($AD102=0,"",INDEX(Output_Win!S$2:S$243,$AD102)),IF($Y102=0,"",INDEX(CSV!AE$2:AE$510,$Y102)))))</f>
        <v/>
      </c>
      <c r="N102" s="43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O$2:O$456,$AA102)),_xlfn.IFS(_xlpm.MyAuditVal&lt;&gt;"",_xlpm.MyAuditVal,_xlpm.MacVal&lt;&gt;"",_xlpm.MacVal,_xlpm.WinVal&lt;&gt;"",_xlpm.WinVal,_xlpm.CSVVal&lt;&gt;"",_xlpm.CSVVal)),""))</f>
        <v/>
      </c>
      <c r="O102" s="43" t="str" cm="1">
        <f t="array" ref="O102">IF($AB102=0,"",INDEX(My_Audit!P$2:P$456,$AB102))&amp;""</f>
        <v/>
      </c>
      <c r="P102" s="42"/>
      <c r="Q102" s="43" t="str">
        <f>IF(LEFT(N102,4)="Pass","Nist SP 800-88",My_Audit!R102)&amp;""</f>
        <v/>
      </c>
      <c r="R102" s="42"/>
      <c r="S102" s="42"/>
      <c r="T102" s="43" t="str" cm="1">
        <f t="array" ref="T102">IF($AC102=0,"",INDEX(Models!J$2:J$605,$AC102))</f>
        <v/>
      </c>
      <c r="U102" s="42"/>
      <c r="V102" s="42"/>
      <c r="W102" s="44" t="str">
        <f>IF(($Z102+$AA102+$AD102)=0,"",_xlfn.TEXTJOIN(", ",TRUE,IF($AA102=0,"",INDEX(My_Audit!L$2:L$456,$AA102)),IF($Z102=0,"",INDEX(Output_Mac!AA$2:AA$500,$Z102)),IF($AD102=0,"",INDEX(Output_Win!AA$2:AA$243,$AD102))))</f>
        <v/>
      </c>
      <c r="Y102">
        <f>IFERROR(MATCH($A102,CSV!$A$2:$A$510,0),0)</f>
        <v>0</v>
      </c>
      <c r="Z102">
        <f>IFERROR(MATCH($A102,Output_Mac!$A$2:$A$500,0),0)</f>
        <v>0</v>
      </c>
      <c r="AA102">
        <f>IFERROR(MATCH($A102,My_Audit!$A$2:$A$456,0),0)</f>
        <v>101</v>
      </c>
      <c r="AB102">
        <f>IFERROR(MATCH($C102,My_Audit!$B$2:$B$456,0),0)</f>
        <v>0</v>
      </c>
      <c r="AC102">
        <f>IFERROR(MATCH($E102,Models!$I$2:$I$605,0),0)</f>
        <v>0</v>
      </c>
      <c r="AD102">
        <f>IFERROR(MATCH($A102,Output_Win!$A$2:$A$243,0),0)</f>
        <v>0</v>
      </c>
    </row>
    <row r="103" spans="1:30">
      <c r="A103" s="42" t="str">
        <f>_xlfn.TEXTJOIN("",TRUE,Input!$A$4,TEXT(ROW(My_Audit!A102)+Input!$A$8-1,"00"))</f>
        <v>GG102</v>
      </c>
      <c r="B103" s="42" t="str">
        <f>_xlfn.TEXTJOIN("-",TRUE,"ITD",Input!$A$2,A103)</f>
        <v>ITD-SHR11697-GG102</v>
      </c>
      <c r="C103" s="43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3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3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3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3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3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3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3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3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3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3" t="str" cm="1">
        <f t="array" ref="M103">IF(($Y103+$Z103+$AA103+$AD103)=0,"",ExpandDiagCodes(_xlfn.TEXTJOIN(", ",TRUE,IF($AA103=0,"",INDEX(My_Audit!N$2:N$456,$AA103)),IF($Z103=0,"",INDEX(Output_Mac!S$2:S$500,$Z103)),IF($AD103=0,"",INDEX(Output_Win!S$2:S$243,$AD103)),IF($Y103=0,"",INDEX(CSV!AE$2:AE$510,$Y103)))))</f>
        <v/>
      </c>
      <c r="N103" s="43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O$2:O$456,$AA103)),_xlfn.IFS(_xlpm.MyAuditVal&lt;&gt;"",_xlpm.MyAuditVal,_xlpm.MacVal&lt;&gt;"",_xlpm.MacVal,_xlpm.WinVal&lt;&gt;"",_xlpm.WinVal,_xlpm.CSVVal&lt;&gt;"",_xlpm.CSVVal)),""))</f>
        <v/>
      </c>
      <c r="O103" s="43" t="str" cm="1">
        <f t="array" ref="O103">IF($AB103=0,"",INDEX(My_Audit!P$2:P$456,$AB103))&amp;""</f>
        <v/>
      </c>
      <c r="P103" s="42"/>
      <c r="Q103" s="43" t="str">
        <f>IF(LEFT(N103,4)="Pass","Nist SP 800-88",My_Audit!R103)&amp;""</f>
        <v/>
      </c>
      <c r="R103" s="42"/>
      <c r="S103" s="42"/>
      <c r="T103" s="43" t="str" cm="1">
        <f t="array" ref="T103">IF($AC103=0,"",INDEX(Models!J$2:J$605,$AC103))</f>
        <v/>
      </c>
      <c r="U103" s="42"/>
      <c r="V103" s="42"/>
      <c r="W103" s="44" t="str">
        <f>IF(($Z103+$AA103+$AD103)=0,"",_xlfn.TEXTJOIN(", ",TRUE,IF($AA103=0,"",INDEX(My_Audit!L$2:L$456,$AA103)),IF($Z103=0,"",INDEX(Output_Mac!AA$2:AA$500,$Z103)),IF($AD103=0,"",INDEX(Output_Win!AA$2:AA$243,$AD103))))</f>
        <v/>
      </c>
      <c r="Y103">
        <f>IFERROR(MATCH($A103,CSV!$A$2:$A$510,0),0)</f>
        <v>0</v>
      </c>
      <c r="Z103">
        <f>IFERROR(MATCH($A103,Output_Mac!$A$2:$A$500,0),0)</f>
        <v>0</v>
      </c>
      <c r="AA103">
        <f>IFERROR(MATCH($A103,My_Audit!$A$2:$A$456,0),0)</f>
        <v>102</v>
      </c>
      <c r="AB103">
        <f>IFERROR(MATCH($C103,My_Audit!$B$2:$B$456,0),0)</f>
        <v>0</v>
      </c>
      <c r="AC103">
        <f>IFERROR(MATCH($E103,Models!$I$2:$I$605,0),0)</f>
        <v>0</v>
      </c>
      <c r="AD103">
        <f>IFERROR(MATCH($A103,Output_Win!$A$2:$A$243,0),0)</f>
        <v>0</v>
      </c>
    </row>
    <row r="104" spans="1:30">
      <c r="A104" s="42" t="str">
        <f>_xlfn.TEXTJOIN("",TRUE,Input!$A$4,TEXT(ROW(My_Audit!A103)+Input!$A$8-1,"00"))</f>
        <v>GG103</v>
      </c>
      <c r="B104" s="42" t="str">
        <f>_xlfn.TEXTJOIN("-",TRUE,"ITD",Input!$A$2,A104)</f>
        <v>ITD-SHR11697-GG103</v>
      </c>
      <c r="C104" s="43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3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3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3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3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3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3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3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3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3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3" t="str" cm="1">
        <f t="array" ref="M104">IF(($Y104+$Z104+$AA104+$AD104)=0,"",ExpandDiagCodes(_xlfn.TEXTJOIN(", ",TRUE,IF($AA104=0,"",INDEX(My_Audit!N$2:N$456,$AA104)),IF($Z104=0,"",INDEX(Output_Mac!S$2:S$500,$Z104)),IF($AD104=0,"",INDEX(Output_Win!S$2:S$243,$AD104)),IF($Y104=0,"",INDEX(CSV!AE$2:AE$510,$Y104)))))</f>
        <v/>
      </c>
      <c r="N104" s="43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O$2:O$456,$AA104)),_xlfn.IFS(_xlpm.MyAuditVal&lt;&gt;"",_xlpm.MyAuditVal,_xlpm.MacVal&lt;&gt;"",_xlpm.MacVal,_xlpm.WinVal&lt;&gt;"",_xlpm.WinVal,_xlpm.CSVVal&lt;&gt;"",_xlpm.CSVVal)),""))</f>
        <v/>
      </c>
      <c r="O104" s="43" t="str" cm="1">
        <f t="array" ref="O104">IF($AB104=0,"",INDEX(My_Audit!P$2:P$456,$AB104))&amp;""</f>
        <v/>
      </c>
      <c r="P104" s="42"/>
      <c r="Q104" s="43" t="str">
        <f>IF(LEFT(N104,4)="Pass","Nist SP 800-88",My_Audit!R104)&amp;""</f>
        <v/>
      </c>
      <c r="R104" s="42"/>
      <c r="S104" s="42"/>
      <c r="T104" s="43" t="str" cm="1">
        <f t="array" ref="T104">IF($AC104=0,"",INDEX(Models!J$2:J$605,$AC104))</f>
        <v/>
      </c>
      <c r="U104" s="42"/>
      <c r="V104" s="42"/>
      <c r="W104" s="44" t="str">
        <f>IF(($Z104+$AA104+$AD104)=0,"",_xlfn.TEXTJOIN(", ",TRUE,IF($AA104=0,"",INDEX(My_Audit!L$2:L$456,$AA104)),IF($Z104=0,"",INDEX(Output_Mac!AA$2:AA$500,$Z104)),IF($AD104=0,"",INDEX(Output_Win!AA$2:AA$243,$AD104))))</f>
        <v/>
      </c>
      <c r="Y104">
        <f>IFERROR(MATCH($A104,CSV!$A$2:$A$510,0),0)</f>
        <v>0</v>
      </c>
      <c r="Z104">
        <f>IFERROR(MATCH($A104,Output_Mac!$A$2:$A$500,0),0)</f>
        <v>0</v>
      </c>
      <c r="AA104">
        <f>IFERROR(MATCH($A104,My_Audit!$A$2:$A$456,0),0)</f>
        <v>103</v>
      </c>
      <c r="AB104">
        <f>IFERROR(MATCH($C104,My_Audit!$B$2:$B$456,0),0)</f>
        <v>0</v>
      </c>
      <c r="AC104">
        <f>IFERROR(MATCH($E104,Models!$I$2:$I$605,0),0)</f>
        <v>0</v>
      </c>
      <c r="AD104">
        <f>IFERROR(MATCH($A104,Output_Win!$A$2:$A$243,0),0)</f>
        <v>0</v>
      </c>
    </row>
    <row r="105" spans="1:30">
      <c r="A105" s="42" t="str">
        <f>_xlfn.TEXTJOIN("",TRUE,Input!$A$4,TEXT(ROW(My_Audit!A104)+Input!$A$8-1,"00"))</f>
        <v>GG104</v>
      </c>
      <c r="B105" s="42" t="str">
        <f>_xlfn.TEXTJOIN("-",TRUE,"ITD",Input!$A$2,A105)</f>
        <v>ITD-SHR11697-GG104</v>
      </c>
      <c r="C105" s="43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3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3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3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3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3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3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3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3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3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3" t="str" cm="1">
        <f t="array" ref="M105">IF(($Y105+$Z105+$AA105+$AD105)=0,"",ExpandDiagCodes(_xlfn.TEXTJOIN(", ",TRUE,IF($AA105=0,"",INDEX(My_Audit!N$2:N$456,$AA105)),IF($Z105=0,"",INDEX(Output_Mac!S$2:S$500,$Z105)),IF($AD105=0,"",INDEX(Output_Win!S$2:S$243,$AD105)),IF($Y105=0,"",INDEX(CSV!AE$2:AE$510,$Y105)))))</f>
        <v/>
      </c>
      <c r="N105" s="43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O$2:O$456,$AA105)),_xlfn.IFS(_xlpm.MyAuditVal&lt;&gt;"",_xlpm.MyAuditVal,_xlpm.MacVal&lt;&gt;"",_xlpm.MacVal,_xlpm.WinVal&lt;&gt;"",_xlpm.WinVal,_xlpm.CSVVal&lt;&gt;"",_xlpm.CSVVal)),""))</f>
        <v/>
      </c>
      <c r="O105" s="43" t="str" cm="1">
        <f t="array" ref="O105">IF($AB105=0,"",INDEX(My_Audit!P$2:P$456,$AB105))&amp;""</f>
        <v/>
      </c>
      <c r="P105" s="42"/>
      <c r="Q105" s="43" t="str">
        <f>IF(LEFT(N105,4)="Pass","Nist SP 800-88",My_Audit!R105)&amp;""</f>
        <v/>
      </c>
      <c r="R105" s="42"/>
      <c r="S105" s="42"/>
      <c r="T105" s="43" t="str" cm="1">
        <f t="array" ref="T105">IF($AC105=0,"",INDEX(Models!J$2:J$605,$AC105))</f>
        <v/>
      </c>
      <c r="U105" s="42"/>
      <c r="V105" s="42"/>
      <c r="W105" s="44" t="str">
        <f>IF(($Z105+$AA105+$AD105)=0,"",_xlfn.TEXTJOIN(", ",TRUE,IF($AA105=0,"",INDEX(My_Audit!L$2:L$456,$AA105)),IF($Z105=0,"",INDEX(Output_Mac!AA$2:AA$500,$Z105)),IF($AD105=0,"",INDEX(Output_Win!AA$2:AA$243,$AD105))))</f>
        <v/>
      </c>
      <c r="Y105">
        <f>IFERROR(MATCH($A105,CSV!$A$2:$A$510,0),0)</f>
        <v>0</v>
      </c>
      <c r="Z105">
        <f>IFERROR(MATCH($A105,Output_Mac!$A$2:$A$500,0),0)</f>
        <v>0</v>
      </c>
      <c r="AA105">
        <f>IFERROR(MATCH($A105,My_Audit!$A$2:$A$456,0),0)</f>
        <v>104</v>
      </c>
      <c r="AB105">
        <f>IFERROR(MATCH($C105,My_Audit!$B$2:$B$456,0),0)</f>
        <v>0</v>
      </c>
      <c r="AC105">
        <f>IFERROR(MATCH($E105,Models!$I$2:$I$605,0),0)</f>
        <v>0</v>
      </c>
      <c r="AD105">
        <f>IFERROR(MATCH($A105,Output_Win!$A$2:$A$243,0),0)</f>
        <v>0</v>
      </c>
    </row>
    <row r="106" spans="1:30">
      <c r="A106" s="42" t="str">
        <f>_xlfn.TEXTJOIN("",TRUE,Input!$A$4,TEXT(ROW(My_Audit!A105)+Input!$A$8-1,"00"))</f>
        <v>GG105</v>
      </c>
      <c r="B106" s="42" t="str">
        <f>_xlfn.TEXTJOIN("-",TRUE,"ITD",Input!$A$2,A106)</f>
        <v>ITD-SHR11697-GG105</v>
      </c>
      <c r="C106" s="43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3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3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3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3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3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3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3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3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3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3" t="str" cm="1">
        <f t="array" ref="M106">IF(($Y106+$Z106+$AA106+$AD106)=0,"",ExpandDiagCodes(_xlfn.TEXTJOIN(", ",TRUE,IF($AA106=0,"",INDEX(My_Audit!N$2:N$456,$AA106)),IF($Z106=0,"",INDEX(Output_Mac!S$2:S$500,$Z106)),IF($AD106=0,"",INDEX(Output_Win!S$2:S$243,$AD106)),IF($Y106=0,"",INDEX(CSV!AE$2:AE$510,$Y106)))))</f>
        <v/>
      </c>
      <c r="N106" s="43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O$2:O$456,$AA106)),_xlfn.IFS(_xlpm.MyAuditVal&lt;&gt;"",_xlpm.MyAuditVal,_xlpm.MacVal&lt;&gt;"",_xlpm.MacVal,_xlpm.WinVal&lt;&gt;"",_xlpm.WinVal,_xlpm.CSVVal&lt;&gt;"",_xlpm.CSVVal)),""))</f>
        <v/>
      </c>
      <c r="O106" s="43" t="str" cm="1">
        <f t="array" ref="O106">IF($AB106=0,"",INDEX(My_Audit!P$2:P$456,$AB106))&amp;""</f>
        <v/>
      </c>
      <c r="P106" s="42"/>
      <c r="Q106" s="43" t="str">
        <f>IF(LEFT(N106,4)="Pass","Nist SP 800-88",My_Audit!R106)&amp;""</f>
        <v/>
      </c>
      <c r="R106" s="42"/>
      <c r="S106" s="42"/>
      <c r="T106" s="43" t="str" cm="1">
        <f t="array" ref="T106">IF($AC106=0,"",INDEX(Models!J$2:J$605,$AC106))</f>
        <v/>
      </c>
      <c r="U106" s="42"/>
      <c r="V106" s="42"/>
      <c r="W106" s="44" t="str">
        <f>IF(($Z106+$AA106+$AD106)=0,"",_xlfn.TEXTJOIN(", ",TRUE,IF($AA106=0,"",INDEX(My_Audit!L$2:L$456,$AA106)),IF($Z106=0,"",INDEX(Output_Mac!AA$2:AA$500,$Z106)),IF($AD106=0,"",INDEX(Output_Win!AA$2:AA$243,$AD106))))</f>
        <v/>
      </c>
      <c r="Y106">
        <f>IFERROR(MATCH($A106,CSV!$A$2:$A$510,0),0)</f>
        <v>0</v>
      </c>
      <c r="Z106">
        <f>IFERROR(MATCH($A106,Output_Mac!$A$2:$A$500,0),0)</f>
        <v>0</v>
      </c>
      <c r="AA106">
        <f>IFERROR(MATCH($A106,My_Audit!$A$2:$A$456,0),0)</f>
        <v>105</v>
      </c>
      <c r="AB106">
        <f>IFERROR(MATCH($C106,My_Audit!$B$2:$B$456,0),0)</f>
        <v>0</v>
      </c>
      <c r="AC106">
        <f>IFERROR(MATCH($E106,Models!$I$2:$I$605,0),0)</f>
        <v>0</v>
      </c>
      <c r="AD106">
        <f>IFERROR(MATCH($A106,Output_Win!$A$2:$A$243,0),0)</f>
        <v>0</v>
      </c>
    </row>
    <row r="107" spans="1:30">
      <c r="A107" s="42" t="str">
        <f>_xlfn.TEXTJOIN("",TRUE,Input!$A$4,TEXT(ROW(My_Audit!A106)+Input!$A$8-1,"00"))</f>
        <v>GG106</v>
      </c>
      <c r="B107" s="42" t="str">
        <f>_xlfn.TEXTJOIN("-",TRUE,"ITD",Input!$A$2,A107)</f>
        <v>ITD-SHR11697-GG106</v>
      </c>
      <c r="C107" s="43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3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3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3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3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3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3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3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3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3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3" t="str" cm="1">
        <f t="array" ref="M107">IF(($Y107+$Z107+$AA107+$AD107)=0,"",ExpandDiagCodes(_xlfn.TEXTJOIN(", ",TRUE,IF($AA107=0,"",INDEX(My_Audit!N$2:N$456,$AA107)),IF($Z107=0,"",INDEX(Output_Mac!S$2:S$500,$Z107)),IF($AD107=0,"",INDEX(Output_Win!S$2:S$243,$AD107)),IF($Y107=0,"",INDEX(CSV!AE$2:AE$510,$Y107)))))</f>
        <v/>
      </c>
      <c r="N107" s="43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O$2:O$456,$AA107)),_xlfn.IFS(_xlpm.MyAuditVal&lt;&gt;"",_xlpm.MyAuditVal,_xlpm.MacVal&lt;&gt;"",_xlpm.MacVal,_xlpm.WinVal&lt;&gt;"",_xlpm.WinVal,_xlpm.CSVVal&lt;&gt;"",_xlpm.CSVVal)),""))</f>
        <v/>
      </c>
      <c r="O107" s="43" t="str" cm="1">
        <f t="array" ref="O107">IF($AB107=0,"",INDEX(My_Audit!P$2:P$456,$AB107))&amp;""</f>
        <v/>
      </c>
      <c r="P107" s="42"/>
      <c r="Q107" s="43" t="str">
        <f>IF(LEFT(N107,4)="Pass","Nist SP 800-88",My_Audit!R107)&amp;""</f>
        <v/>
      </c>
      <c r="R107" s="42"/>
      <c r="S107" s="42"/>
      <c r="T107" s="43" t="str" cm="1">
        <f t="array" ref="T107">IF($AC107=0,"",INDEX(Models!J$2:J$605,$AC107))</f>
        <v/>
      </c>
      <c r="U107" s="42"/>
      <c r="V107" s="42"/>
      <c r="W107" s="44" t="str">
        <f>IF(($Z107+$AA107+$AD107)=0,"",_xlfn.TEXTJOIN(", ",TRUE,IF($AA107=0,"",INDEX(My_Audit!L$2:L$456,$AA107)),IF($Z107=0,"",INDEX(Output_Mac!AA$2:AA$500,$Z107)),IF($AD107=0,"",INDEX(Output_Win!AA$2:AA$243,$AD107))))</f>
        <v/>
      </c>
      <c r="Y107">
        <f>IFERROR(MATCH($A107,CSV!$A$2:$A$510,0),0)</f>
        <v>0</v>
      </c>
      <c r="Z107">
        <f>IFERROR(MATCH($A107,Output_Mac!$A$2:$A$500,0),0)</f>
        <v>0</v>
      </c>
      <c r="AA107">
        <f>IFERROR(MATCH($A107,My_Audit!$A$2:$A$456,0),0)</f>
        <v>106</v>
      </c>
      <c r="AB107">
        <f>IFERROR(MATCH($C107,My_Audit!$B$2:$B$456,0),0)</f>
        <v>0</v>
      </c>
      <c r="AC107">
        <f>IFERROR(MATCH($E107,Models!$I$2:$I$605,0),0)</f>
        <v>0</v>
      </c>
      <c r="AD107">
        <f>IFERROR(MATCH($A107,Output_Win!$A$2:$A$243,0),0)</f>
        <v>0</v>
      </c>
    </row>
    <row r="108" spans="1:30">
      <c r="A108" s="42" t="str">
        <f>_xlfn.TEXTJOIN("",TRUE,Input!$A$4,TEXT(ROW(My_Audit!A107)+Input!$A$8-1,"00"))</f>
        <v>GG107</v>
      </c>
      <c r="B108" s="42" t="str">
        <f>_xlfn.TEXTJOIN("-",TRUE,"ITD",Input!$A$2,A108)</f>
        <v>ITD-SHR11697-GG107</v>
      </c>
      <c r="C108" s="43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3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3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3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3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3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3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3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3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3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3" t="str" cm="1">
        <f t="array" ref="M108">IF(($Y108+$Z108+$AA108+$AD108)=0,"",ExpandDiagCodes(_xlfn.TEXTJOIN(", ",TRUE,IF($AA108=0,"",INDEX(My_Audit!N$2:N$456,$AA108)),IF($Z108=0,"",INDEX(Output_Mac!S$2:S$500,$Z108)),IF($AD108=0,"",INDEX(Output_Win!S$2:S$243,$AD108)),IF($Y108=0,"",INDEX(CSV!AE$2:AE$510,$Y108)))))</f>
        <v/>
      </c>
      <c r="N108" s="43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O$2:O$456,$AA108)),_xlfn.IFS(_xlpm.MyAuditVal&lt;&gt;"",_xlpm.MyAuditVal,_xlpm.MacVal&lt;&gt;"",_xlpm.MacVal,_xlpm.WinVal&lt;&gt;"",_xlpm.WinVal,_xlpm.CSVVal&lt;&gt;"",_xlpm.CSVVal)),""))</f>
        <v/>
      </c>
      <c r="O108" s="43" t="str" cm="1">
        <f t="array" ref="O108">IF($AB108=0,"",INDEX(My_Audit!P$2:P$456,$AB108))&amp;""</f>
        <v/>
      </c>
      <c r="P108" s="42"/>
      <c r="Q108" s="43" t="str">
        <f>IF(LEFT(N108,4)="Pass","Nist SP 800-88",My_Audit!R108)&amp;""</f>
        <v/>
      </c>
      <c r="R108" s="42"/>
      <c r="S108" s="42"/>
      <c r="T108" s="43" t="str" cm="1">
        <f t="array" ref="T108">IF($AC108=0,"",INDEX(Models!J$2:J$605,$AC108))</f>
        <v/>
      </c>
      <c r="U108" s="42"/>
      <c r="V108" s="42"/>
      <c r="W108" s="44" t="str">
        <f>IF(($Z108+$AA108+$AD108)=0,"",_xlfn.TEXTJOIN(", ",TRUE,IF($AA108=0,"",INDEX(My_Audit!L$2:L$456,$AA108)),IF($Z108=0,"",INDEX(Output_Mac!AA$2:AA$500,$Z108)),IF($AD108=0,"",INDEX(Output_Win!AA$2:AA$243,$AD108))))</f>
        <v/>
      </c>
      <c r="Y108">
        <f>IFERROR(MATCH($A108,CSV!$A$2:$A$510,0),0)</f>
        <v>0</v>
      </c>
      <c r="Z108">
        <f>IFERROR(MATCH($A108,Output_Mac!$A$2:$A$500,0),0)</f>
        <v>0</v>
      </c>
      <c r="AA108">
        <f>IFERROR(MATCH($A108,My_Audit!$A$2:$A$456,0),0)</f>
        <v>107</v>
      </c>
      <c r="AB108">
        <f>IFERROR(MATCH($C108,My_Audit!$B$2:$B$456,0),0)</f>
        <v>0</v>
      </c>
      <c r="AC108">
        <f>IFERROR(MATCH($E108,Models!$I$2:$I$605,0),0)</f>
        <v>0</v>
      </c>
      <c r="AD108">
        <f>IFERROR(MATCH($A108,Output_Win!$A$2:$A$243,0),0)</f>
        <v>0</v>
      </c>
    </row>
    <row r="109" spans="1:30">
      <c r="A109" s="42" t="str">
        <f>_xlfn.TEXTJOIN("",TRUE,Input!$A$4,TEXT(ROW(My_Audit!A108)+Input!$A$8-1,"00"))</f>
        <v>GG108</v>
      </c>
      <c r="B109" s="42" t="str">
        <f>_xlfn.TEXTJOIN("-",TRUE,"ITD",Input!$A$2,A109)</f>
        <v>ITD-SHR11697-GG108</v>
      </c>
      <c r="C109" s="43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3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3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3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3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3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3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3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3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3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3" t="str" cm="1">
        <f t="array" ref="M109">IF(($Y109+$Z109+$AA109+$AD109)=0,"",ExpandDiagCodes(_xlfn.TEXTJOIN(", ",TRUE,IF($AA109=0,"",INDEX(My_Audit!N$2:N$456,$AA109)),IF($Z109=0,"",INDEX(Output_Mac!S$2:S$500,$Z109)),IF($AD109=0,"",INDEX(Output_Win!S$2:S$243,$AD109)),IF($Y109=0,"",INDEX(CSV!AE$2:AE$510,$Y109)))))</f>
        <v/>
      </c>
      <c r="N109" s="43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O$2:O$456,$AA109)),_xlfn.IFS(_xlpm.MyAuditVal&lt;&gt;"",_xlpm.MyAuditVal,_xlpm.MacVal&lt;&gt;"",_xlpm.MacVal,_xlpm.WinVal&lt;&gt;"",_xlpm.WinVal,_xlpm.CSVVal&lt;&gt;"",_xlpm.CSVVal)),""))</f>
        <v/>
      </c>
      <c r="O109" s="43" t="str" cm="1">
        <f t="array" ref="O109">IF($AB109=0,"",INDEX(My_Audit!P$2:P$456,$AB109))&amp;""</f>
        <v/>
      </c>
      <c r="P109" s="42"/>
      <c r="Q109" s="43" t="str">
        <f>IF(LEFT(N109,4)="Pass","Nist SP 800-88",My_Audit!R109)&amp;""</f>
        <v/>
      </c>
      <c r="R109" s="42"/>
      <c r="S109" s="42"/>
      <c r="T109" s="43" t="str" cm="1">
        <f t="array" ref="T109">IF($AC109=0,"",INDEX(Models!J$2:J$605,$AC109))</f>
        <v/>
      </c>
      <c r="U109" s="42"/>
      <c r="V109" s="42"/>
      <c r="W109" s="44" t="str">
        <f>IF(($Z109+$AA109+$AD109)=0,"",_xlfn.TEXTJOIN(", ",TRUE,IF($AA109=0,"",INDEX(My_Audit!L$2:L$456,$AA109)),IF($Z109=0,"",INDEX(Output_Mac!AA$2:AA$500,$Z109)),IF($AD109=0,"",INDEX(Output_Win!AA$2:AA$243,$AD109))))</f>
        <v/>
      </c>
      <c r="Y109">
        <f>IFERROR(MATCH($A109,CSV!$A$2:$A$510,0),0)</f>
        <v>0</v>
      </c>
      <c r="Z109">
        <f>IFERROR(MATCH($A109,Output_Mac!$A$2:$A$500,0),0)</f>
        <v>0</v>
      </c>
      <c r="AA109">
        <f>IFERROR(MATCH($A109,My_Audit!$A$2:$A$456,0),0)</f>
        <v>108</v>
      </c>
      <c r="AB109">
        <f>IFERROR(MATCH($C109,My_Audit!$B$2:$B$456,0),0)</f>
        <v>0</v>
      </c>
      <c r="AC109">
        <f>IFERROR(MATCH($E109,Models!$I$2:$I$605,0),0)</f>
        <v>0</v>
      </c>
      <c r="AD109">
        <f>IFERROR(MATCH($A109,Output_Win!$A$2:$A$243,0),0)</f>
        <v>0</v>
      </c>
    </row>
    <row r="110" spans="1:30">
      <c r="A110" s="42" t="str">
        <f>_xlfn.TEXTJOIN("",TRUE,Input!$A$4,TEXT(ROW(My_Audit!A109)+Input!$A$8-1,"00"))</f>
        <v>GG109</v>
      </c>
      <c r="B110" s="42" t="str">
        <f>_xlfn.TEXTJOIN("-",TRUE,"ITD",Input!$A$2,A110)</f>
        <v>ITD-SHR11697-GG109</v>
      </c>
      <c r="C110" s="43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3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3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3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3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3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3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3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3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3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3" t="str" cm="1">
        <f t="array" ref="M110">IF(($Y110+$Z110+$AA110+$AD110)=0,"",ExpandDiagCodes(_xlfn.TEXTJOIN(", ",TRUE,IF($AA110=0,"",INDEX(My_Audit!N$2:N$456,$AA110)),IF($Z110=0,"",INDEX(Output_Mac!S$2:S$500,$Z110)),IF($AD110=0,"",INDEX(Output_Win!S$2:S$243,$AD110)),IF($Y110=0,"",INDEX(CSV!AE$2:AE$510,$Y110)))))</f>
        <v/>
      </c>
      <c r="N110" s="43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O$2:O$456,$AA110)),_xlfn.IFS(_xlpm.MyAuditVal&lt;&gt;"",_xlpm.MyAuditVal,_xlpm.MacVal&lt;&gt;"",_xlpm.MacVal,_xlpm.WinVal&lt;&gt;"",_xlpm.WinVal,_xlpm.CSVVal&lt;&gt;"",_xlpm.CSVVal)),""))</f>
        <v/>
      </c>
      <c r="O110" s="43" t="str" cm="1">
        <f t="array" ref="O110">IF($AB110=0,"",INDEX(My_Audit!P$2:P$456,$AB110))&amp;""</f>
        <v/>
      </c>
      <c r="P110" s="42"/>
      <c r="Q110" s="43" t="str">
        <f>IF(LEFT(N110,4)="Pass","Nist SP 800-88",My_Audit!R110)&amp;""</f>
        <v/>
      </c>
      <c r="R110" s="42"/>
      <c r="S110" s="42"/>
      <c r="T110" s="43" t="str" cm="1">
        <f t="array" ref="T110">IF($AC110=0,"",INDEX(Models!J$2:J$605,$AC110))</f>
        <v/>
      </c>
      <c r="U110" s="42"/>
      <c r="V110" s="42"/>
      <c r="W110" s="44" t="str">
        <f>IF(($Z110+$AA110+$AD110)=0,"",_xlfn.TEXTJOIN(", ",TRUE,IF($AA110=0,"",INDEX(My_Audit!L$2:L$456,$AA110)),IF($Z110=0,"",INDEX(Output_Mac!AA$2:AA$500,$Z110)),IF($AD110=0,"",INDEX(Output_Win!AA$2:AA$243,$AD110))))</f>
        <v/>
      </c>
      <c r="Y110">
        <f>IFERROR(MATCH($A110,CSV!$A$2:$A$510,0),0)</f>
        <v>0</v>
      </c>
      <c r="Z110">
        <f>IFERROR(MATCH($A110,Output_Mac!$A$2:$A$500,0),0)</f>
        <v>0</v>
      </c>
      <c r="AA110">
        <f>IFERROR(MATCH($A110,My_Audit!$A$2:$A$456,0),0)</f>
        <v>109</v>
      </c>
      <c r="AB110">
        <f>IFERROR(MATCH($C110,My_Audit!$B$2:$B$456,0),0)</f>
        <v>0</v>
      </c>
      <c r="AC110">
        <f>IFERROR(MATCH($E110,Models!$I$2:$I$605,0),0)</f>
        <v>0</v>
      </c>
      <c r="AD110">
        <f>IFERROR(MATCH($A110,Output_Win!$A$2:$A$243,0),0)</f>
        <v>0</v>
      </c>
    </row>
    <row r="111" spans="1:30">
      <c r="A111" s="42" t="str">
        <f>_xlfn.TEXTJOIN("",TRUE,Input!$A$4,TEXT(ROW(My_Audit!A110)+Input!$A$8-1,"00"))</f>
        <v>GG110</v>
      </c>
      <c r="B111" s="42" t="str">
        <f>_xlfn.TEXTJOIN("-",TRUE,"ITD",Input!$A$2,A111)</f>
        <v>ITD-SHR11697-GG110</v>
      </c>
      <c r="C111" s="43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3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3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3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3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3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3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3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3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3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3" t="str" cm="1">
        <f t="array" ref="M111">IF(($Y111+$Z111+$AA111+$AD111)=0,"",ExpandDiagCodes(_xlfn.TEXTJOIN(", ",TRUE,IF($AA111=0,"",INDEX(My_Audit!N$2:N$456,$AA111)),IF($Z111=0,"",INDEX(Output_Mac!S$2:S$500,$Z111)),IF($AD111=0,"",INDEX(Output_Win!S$2:S$243,$AD111)),IF($Y111=0,"",INDEX(CSV!AE$2:AE$510,$Y111)))))</f>
        <v/>
      </c>
      <c r="N111" s="43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O$2:O$456,$AA111)),_xlfn.IFS(_xlpm.MyAuditVal&lt;&gt;"",_xlpm.MyAuditVal,_xlpm.MacVal&lt;&gt;"",_xlpm.MacVal,_xlpm.WinVal&lt;&gt;"",_xlpm.WinVal,_xlpm.CSVVal&lt;&gt;"",_xlpm.CSVVal)),""))</f>
        <v/>
      </c>
      <c r="O111" s="43" t="str" cm="1">
        <f t="array" ref="O111">IF($AB111=0,"",INDEX(My_Audit!P$2:P$456,$AB111))&amp;""</f>
        <v/>
      </c>
      <c r="P111" s="42"/>
      <c r="Q111" s="43" t="str">
        <f>IF(LEFT(N111,4)="Pass","Nist SP 800-88",My_Audit!R111)&amp;""</f>
        <v/>
      </c>
      <c r="R111" s="42"/>
      <c r="S111" s="42"/>
      <c r="T111" s="43" t="str" cm="1">
        <f t="array" ref="T111">IF($AC111=0,"",INDEX(Models!J$2:J$605,$AC111))</f>
        <v/>
      </c>
      <c r="U111" s="42"/>
      <c r="V111" s="42"/>
      <c r="W111" s="44" t="str">
        <f>IF(($Z111+$AA111+$AD111)=0,"",_xlfn.TEXTJOIN(", ",TRUE,IF($AA111=0,"",INDEX(My_Audit!L$2:L$456,$AA111)),IF($Z111=0,"",INDEX(Output_Mac!AA$2:AA$500,$Z111)),IF($AD111=0,"",INDEX(Output_Win!AA$2:AA$243,$AD111))))</f>
        <v/>
      </c>
      <c r="Y111">
        <f>IFERROR(MATCH($A111,CSV!$A$2:$A$510,0),0)</f>
        <v>0</v>
      </c>
      <c r="Z111">
        <f>IFERROR(MATCH($A111,Output_Mac!$A$2:$A$500,0),0)</f>
        <v>0</v>
      </c>
      <c r="AA111">
        <f>IFERROR(MATCH($A111,My_Audit!$A$2:$A$456,0),0)</f>
        <v>110</v>
      </c>
      <c r="AB111">
        <f>IFERROR(MATCH($C111,My_Audit!$B$2:$B$456,0),0)</f>
        <v>0</v>
      </c>
      <c r="AC111">
        <f>IFERROR(MATCH($E111,Models!$I$2:$I$605,0),0)</f>
        <v>0</v>
      </c>
      <c r="AD111">
        <f>IFERROR(MATCH($A111,Output_Win!$A$2:$A$243,0),0)</f>
        <v>0</v>
      </c>
    </row>
    <row r="112" spans="1:30">
      <c r="A112" s="42" t="str">
        <f>_xlfn.TEXTJOIN("",TRUE,Input!$A$4,TEXT(ROW(My_Audit!A111)+Input!$A$8-1,"00"))</f>
        <v>GG111</v>
      </c>
      <c r="B112" s="42" t="str">
        <f>_xlfn.TEXTJOIN("-",TRUE,"ITD",Input!$A$2,A112)</f>
        <v>ITD-SHR11697-GG111</v>
      </c>
      <c r="C112" s="43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3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3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3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3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3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3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3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3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3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3" t="str" cm="1">
        <f t="array" ref="M112">IF(($Y112+$Z112+$AA112+$AD112)=0,"",ExpandDiagCodes(_xlfn.TEXTJOIN(", ",TRUE,IF($AA112=0,"",INDEX(My_Audit!N$2:N$456,$AA112)),IF($Z112=0,"",INDEX(Output_Mac!S$2:S$500,$Z112)),IF($AD112=0,"",INDEX(Output_Win!S$2:S$243,$AD112)),IF($Y112=0,"",INDEX(CSV!AE$2:AE$510,$Y112)))))</f>
        <v/>
      </c>
      <c r="N112" s="43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O$2:O$456,$AA112)),_xlfn.IFS(_xlpm.MyAuditVal&lt;&gt;"",_xlpm.MyAuditVal,_xlpm.MacVal&lt;&gt;"",_xlpm.MacVal,_xlpm.WinVal&lt;&gt;"",_xlpm.WinVal,_xlpm.CSVVal&lt;&gt;"",_xlpm.CSVVal)),""))</f>
        <v/>
      </c>
      <c r="O112" s="43" t="str" cm="1">
        <f t="array" ref="O112">IF($AB112=0,"",INDEX(My_Audit!P$2:P$456,$AB112))&amp;""</f>
        <v/>
      </c>
      <c r="P112" s="42"/>
      <c r="Q112" s="43" t="str">
        <f>IF(LEFT(N112,4)="Pass","Nist SP 800-88",My_Audit!R112)&amp;""</f>
        <v/>
      </c>
      <c r="R112" s="42"/>
      <c r="S112" s="42"/>
      <c r="T112" s="43" t="str" cm="1">
        <f t="array" ref="T112">IF($AC112=0,"",INDEX(Models!J$2:J$605,$AC112))</f>
        <v/>
      </c>
      <c r="U112" s="42"/>
      <c r="V112" s="42"/>
      <c r="W112" s="44" t="str">
        <f>IF(($Z112+$AA112+$AD112)=0,"",_xlfn.TEXTJOIN(", ",TRUE,IF($AA112=0,"",INDEX(My_Audit!L$2:L$456,$AA112)),IF($Z112=0,"",INDEX(Output_Mac!AA$2:AA$500,$Z112)),IF($AD112=0,"",INDEX(Output_Win!AA$2:AA$243,$AD112))))</f>
        <v/>
      </c>
      <c r="Y112">
        <f>IFERROR(MATCH($A112,CSV!$A$2:$A$510,0),0)</f>
        <v>0</v>
      </c>
      <c r="Z112">
        <f>IFERROR(MATCH($A112,Output_Mac!$A$2:$A$500,0),0)</f>
        <v>0</v>
      </c>
      <c r="AA112">
        <f>IFERROR(MATCH($A112,My_Audit!$A$2:$A$456,0),0)</f>
        <v>111</v>
      </c>
      <c r="AB112">
        <f>IFERROR(MATCH($C112,My_Audit!$B$2:$B$456,0),0)</f>
        <v>0</v>
      </c>
      <c r="AC112">
        <f>IFERROR(MATCH($E112,Models!$I$2:$I$605,0),0)</f>
        <v>0</v>
      </c>
      <c r="AD112">
        <f>IFERROR(MATCH($A112,Output_Win!$A$2:$A$243,0),0)</f>
        <v>0</v>
      </c>
    </row>
    <row r="113" spans="1:30">
      <c r="A113" s="42" t="str">
        <f>_xlfn.TEXTJOIN("",TRUE,Input!$A$4,TEXT(ROW(My_Audit!A112)+Input!$A$8-1,"00"))</f>
        <v>GG112</v>
      </c>
      <c r="B113" s="42" t="str">
        <f>_xlfn.TEXTJOIN("-",TRUE,"ITD",Input!$A$2,A113)</f>
        <v>ITD-SHR11697-GG112</v>
      </c>
      <c r="C113" s="43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3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3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3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3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3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3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3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3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3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3" t="str" cm="1">
        <f t="array" ref="M113">IF(($Y113+$Z113+$AA113+$AD113)=0,"",ExpandDiagCodes(_xlfn.TEXTJOIN(", ",TRUE,IF($AA113=0,"",INDEX(My_Audit!N$2:N$456,$AA113)),IF($Z113=0,"",INDEX(Output_Mac!S$2:S$500,$Z113)),IF($AD113=0,"",INDEX(Output_Win!S$2:S$243,$AD113)),IF($Y113=0,"",INDEX(CSV!AE$2:AE$510,$Y113)))))</f>
        <v/>
      </c>
      <c r="N113" s="43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O$2:O$456,$AA113)),_xlfn.IFS(_xlpm.MyAuditVal&lt;&gt;"",_xlpm.MyAuditVal,_xlpm.MacVal&lt;&gt;"",_xlpm.MacVal,_xlpm.WinVal&lt;&gt;"",_xlpm.WinVal,_xlpm.CSVVal&lt;&gt;"",_xlpm.CSVVal)),""))</f>
        <v/>
      </c>
      <c r="O113" s="43" t="str" cm="1">
        <f t="array" ref="O113">IF($AB113=0,"",INDEX(My_Audit!P$2:P$456,$AB113))&amp;""</f>
        <v/>
      </c>
      <c r="P113" s="42"/>
      <c r="Q113" s="43" t="str">
        <f>IF(LEFT(N113,4)="Pass","Nist SP 800-88",My_Audit!R113)&amp;""</f>
        <v/>
      </c>
      <c r="R113" s="42"/>
      <c r="S113" s="42"/>
      <c r="T113" s="43" t="str" cm="1">
        <f t="array" ref="T113">IF($AC113=0,"",INDEX(Models!J$2:J$605,$AC113))</f>
        <v/>
      </c>
      <c r="U113" s="42"/>
      <c r="V113" s="42"/>
      <c r="W113" s="44" t="str">
        <f>IF(($Z113+$AA113+$AD113)=0,"",_xlfn.TEXTJOIN(", ",TRUE,IF($AA113=0,"",INDEX(My_Audit!L$2:L$456,$AA113)),IF($Z113=0,"",INDEX(Output_Mac!AA$2:AA$500,$Z113)),IF($AD113=0,"",INDEX(Output_Win!AA$2:AA$243,$AD113))))</f>
        <v/>
      </c>
      <c r="Y113">
        <f>IFERROR(MATCH($A113,CSV!$A$2:$A$510,0),0)</f>
        <v>0</v>
      </c>
      <c r="Z113">
        <f>IFERROR(MATCH($A113,Output_Mac!$A$2:$A$500,0),0)</f>
        <v>0</v>
      </c>
      <c r="AA113">
        <f>IFERROR(MATCH($A113,My_Audit!$A$2:$A$456,0),0)</f>
        <v>112</v>
      </c>
      <c r="AB113">
        <f>IFERROR(MATCH($C113,My_Audit!$B$2:$B$456,0),0)</f>
        <v>0</v>
      </c>
      <c r="AC113">
        <f>IFERROR(MATCH($E113,Models!$I$2:$I$605,0),0)</f>
        <v>0</v>
      </c>
      <c r="AD113">
        <f>IFERROR(MATCH($A113,Output_Win!$A$2:$A$243,0),0)</f>
        <v>0</v>
      </c>
    </row>
    <row r="114" spans="1:30">
      <c r="A114" s="42" t="str">
        <f>_xlfn.TEXTJOIN("",TRUE,Input!$A$4,TEXT(ROW(My_Audit!A113)+Input!$A$8-1,"00"))</f>
        <v>GG113</v>
      </c>
      <c r="B114" s="42" t="str">
        <f>_xlfn.TEXTJOIN("-",TRUE,"ITD",Input!$A$2,A114)</f>
        <v>ITD-SHR11697-GG113</v>
      </c>
      <c r="C114" s="43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3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3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3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3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3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3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3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3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3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3" t="str" cm="1">
        <f t="array" ref="M114">IF(($Y114+$Z114+$AA114+$AD114)=0,"",ExpandDiagCodes(_xlfn.TEXTJOIN(", ",TRUE,IF($AA114=0,"",INDEX(My_Audit!N$2:N$456,$AA114)),IF($Z114=0,"",INDEX(Output_Mac!S$2:S$500,$Z114)),IF($AD114=0,"",INDEX(Output_Win!S$2:S$243,$AD114)),IF($Y114=0,"",INDEX(CSV!AE$2:AE$510,$Y114)))))</f>
        <v/>
      </c>
      <c r="N114" s="43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O$2:O$456,$AA114)),_xlfn.IFS(_xlpm.MyAuditVal&lt;&gt;"",_xlpm.MyAuditVal,_xlpm.MacVal&lt;&gt;"",_xlpm.MacVal,_xlpm.WinVal&lt;&gt;"",_xlpm.WinVal,_xlpm.CSVVal&lt;&gt;"",_xlpm.CSVVal)),""))</f>
        <v/>
      </c>
      <c r="O114" s="43" t="str" cm="1">
        <f t="array" ref="O114">IF($AB114=0,"",INDEX(My_Audit!P$2:P$456,$AB114))&amp;""</f>
        <v/>
      </c>
      <c r="P114" s="42"/>
      <c r="Q114" s="43" t="str">
        <f>IF(LEFT(N114,4)="Pass","Nist SP 800-88",My_Audit!R114)&amp;""</f>
        <v/>
      </c>
      <c r="R114" s="42"/>
      <c r="S114" s="42"/>
      <c r="T114" s="43" t="str" cm="1">
        <f t="array" ref="T114">IF($AC114=0,"",INDEX(Models!J$2:J$605,$AC114))</f>
        <v/>
      </c>
      <c r="U114" s="42"/>
      <c r="V114" s="42"/>
      <c r="W114" s="44" t="str">
        <f>IF(($Z114+$AA114+$AD114)=0,"",_xlfn.TEXTJOIN(", ",TRUE,IF($AA114=0,"",INDEX(My_Audit!L$2:L$456,$AA114)),IF($Z114=0,"",INDEX(Output_Mac!AA$2:AA$500,$Z114)),IF($AD114=0,"",INDEX(Output_Win!AA$2:AA$243,$AD114))))</f>
        <v/>
      </c>
      <c r="Y114">
        <f>IFERROR(MATCH($A114,CSV!$A$2:$A$510,0),0)</f>
        <v>0</v>
      </c>
      <c r="Z114">
        <f>IFERROR(MATCH($A114,Output_Mac!$A$2:$A$500,0),0)</f>
        <v>0</v>
      </c>
      <c r="AA114">
        <f>IFERROR(MATCH($A114,My_Audit!$A$2:$A$456,0),0)</f>
        <v>113</v>
      </c>
      <c r="AB114">
        <f>IFERROR(MATCH($C114,My_Audit!$B$2:$B$456,0),0)</f>
        <v>0</v>
      </c>
      <c r="AC114">
        <f>IFERROR(MATCH($E114,Models!$I$2:$I$605,0),0)</f>
        <v>0</v>
      </c>
      <c r="AD114">
        <f>IFERROR(MATCH($A114,Output_Win!$A$2:$A$243,0),0)</f>
        <v>0</v>
      </c>
    </row>
    <row r="115" spans="1:30">
      <c r="A115" s="42" t="str">
        <f>_xlfn.TEXTJOIN("",TRUE,Input!$A$4,TEXT(ROW(My_Audit!A114)+Input!$A$8-1,"00"))</f>
        <v>GG114</v>
      </c>
      <c r="B115" s="42" t="str">
        <f>_xlfn.TEXTJOIN("-",TRUE,"ITD",Input!$A$2,A115)</f>
        <v>ITD-SHR11697-GG114</v>
      </c>
      <c r="C115" s="43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3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3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3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3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3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3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3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3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3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3" t="str" cm="1">
        <f t="array" ref="M115">IF(($Y115+$Z115+$AA115+$AD115)=0,"",ExpandDiagCodes(_xlfn.TEXTJOIN(", ",TRUE,IF($AA115=0,"",INDEX(My_Audit!N$2:N$456,$AA115)),IF($Z115=0,"",INDEX(Output_Mac!S$2:S$500,$Z115)),IF($AD115=0,"",INDEX(Output_Win!S$2:S$243,$AD115)),IF($Y115=0,"",INDEX(CSV!AE$2:AE$510,$Y115)))))</f>
        <v/>
      </c>
      <c r="N115" s="43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O$2:O$456,$AA115)),_xlfn.IFS(_xlpm.MyAuditVal&lt;&gt;"",_xlpm.MyAuditVal,_xlpm.MacVal&lt;&gt;"",_xlpm.MacVal,_xlpm.WinVal&lt;&gt;"",_xlpm.WinVal,_xlpm.CSVVal&lt;&gt;"",_xlpm.CSVVal)),""))</f>
        <v/>
      </c>
      <c r="O115" s="43" t="str" cm="1">
        <f t="array" ref="O115">IF($AB115=0,"",INDEX(My_Audit!P$2:P$456,$AB115))&amp;""</f>
        <v/>
      </c>
      <c r="P115" s="42"/>
      <c r="Q115" s="43" t="str">
        <f>IF(LEFT(N115,4)="Pass","Nist SP 800-88",My_Audit!R115)&amp;""</f>
        <v/>
      </c>
      <c r="R115" s="42"/>
      <c r="S115" s="42"/>
      <c r="T115" s="43" t="str" cm="1">
        <f t="array" ref="T115">IF($AC115=0,"",INDEX(Models!J$2:J$605,$AC115))</f>
        <v/>
      </c>
      <c r="U115" s="42"/>
      <c r="V115" s="42"/>
      <c r="W115" s="44" t="str">
        <f>IF(($Z115+$AA115+$AD115)=0,"",_xlfn.TEXTJOIN(", ",TRUE,IF($AA115=0,"",INDEX(My_Audit!L$2:L$456,$AA115)),IF($Z115=0,"",INDEX(Output_Mac!AA$2:AA$500,$Z115)),IF($AD115=0,"",INDEX(Output_Win!AA$2:AA$243,$AD115))))</f>
        <v/>
      </c>
      <c r="Y115">
        <f>IFERROR(MATCH($A115,CSV!$A$2:$A$510,0),0)</f>
        <v>0</v>
      </c>
      <c r="Z115">
        <f>IFERROR(MATCH($A115,Output_Mac!$A$2:$A$500,0),0)</f>
        <v>0</v>
      </c>
      <c r="AA115">
        <f>IFERROR(MATCH($A115,My_Audit!$A$2:$A$456,0),0)</f>
        <v>114</v>
      </c>
      <c r="AB115">
        <f>IFERROR(MATCH($C115,My_Audit!$B$2:$B$456,0),0)</f>
        <v>0</v>
      </c>
      <c r="AC115">
        <f>IFERROR(MATCH($E115,Models!$I$2:$I$605,0),0)</f>
        <v>0</v>
      </c>
      <c r="AD115">
        <f>IFERROR(MATCH($A115,Output_Win!$A$2:$A$243,0),0)</f>
        <v>0</v>
      </c>
    </row>
    <row r="116" spans="1:30">
      <c r="A116" s="42" t="str">
        <f>_xlfn.TEXTJOIN("",TRUE,Input!$A$4,TEXT(ROW(My_Audit!A115)+Input!$A$8-1,"00"))</f>
        <v>GG115</v>
      </c>
      <c r="B116" s="42" t="str">
        <f>_xlfn.TEXTJOIN("-",TRUE,"ITD",Input!$A$2,A116)</f>
        <v>ITD-SHR11697-GG115</v>
      </c>
      <c r="C116" s="43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3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3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3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3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3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3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3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3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3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3" t="str" cm="1">
        <f t="array" ref="M116">IF(($Y116+$Z116+$AA116+$AD116)=0,"",ExpandDiagCodes(_xlfn.TEXTJOIN(", ",TRUE,IF($AA116=0,"",INDEX(My_Audit!N$2:N$456,$AA116)),IF($Z116=0,"",INDEX(Output_Mac!S$2:S$500,$Z116)),IF($AD116=0,"",INDEX(Output_Win!S$2:S$243,$AD116)),IF($Y116=0,"",INDEX(CSV!AE$2:AE$510,$Y116)))))</f>
        <v/>
      </c>
      <c r="N116" s="43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O$2:O$456,$AA116)),_xlfn.IFS(_xlpm.MyAuditVal&lt;&gt;"",_xlpm.MyAuditVal,_xlpm.MacVal&lt;&gt;"",_xlpm.MacVal,_xlpm.WinVal&lt;&gt;"",_xlpm.WinVal,_xlpm.CSVVal&lt;&gt;"",_xlpm.CSVVal)),""))</f>
        <v/>
      </c>
      <c r="O116" s="43" t="str" cm="1">
        <f t="array" ref="O116">IF($AB116=0,"",INDEX(My_Audit!P$2:P$456,$AB116))&amp;""</f>
        <v/>
      </c>
      <c r="P116" s="42"/>
      <c r="Q116" s="43" t="str">
        <f>IF(LEFT(N116,4)="Pass","Nist SP 800-88",My_Audit!R116)&amp;""</f>
        <v/>
      </c>
      <c r="R116" s="42"/>
      <c r="S116" s="42"/>
      <c r="T116" s="43" t="str" cm="1">
        <f t="array" ref="T116">IF($AC116=0,"",INDEX(Models!J$2:J$605,$AC116))</f>
        <v/>
      </c>
      <c r="U116" s="42"/>
      <c r="V116" s="42"/>
      <c r="W116" s="44" t="str">
        <f>IF(($Z116+$AA116+$AD116)=0,"",_xlfn.TEXTJOIN(", ",TRUE,IF($AA116=0,"",INDEX(My_Audit!L$2:L$456,$AA116)),IF($Z116=0,"",INDEX(Output_Mac!AA$2:AA$500,$Z116)),IF($AD116=0,"",INDEX(Output_Win!AA$2:AA$243,$AD116))))</f>
        <v/>
      </c>
      <c r="Y116">
        <f>IFERROR(MATCH($A116,CSV!$A$2:$A$510,0),0)</f>
        <v>0</v>
      </c>
      <c r="Z116">
        <f>IFERROR(MATCH($A116,Output_Mac!$A$2:$A$500,0),0)</f>
        <v>0</v>
      </c>
      <c r="AA116">
        <f>IFERROR(MATCH($A116,My_Audit!$A$2:$A$456,0),0)</f>
        <v>115</v>
      </c>
      <c r="AB116">
        <f>IFERROR(MATCH($C116,My_Audit!$B$2:$B$456,0),0)</f>
        <v>0</v>
      </c>
      <c r="AC116">
        <f>IFERROR(MATCH($E116,Models!$I$2:$I$605,0),0)</f>
        <v>0</v>
      </c>
      <c r="AD116">
        <f>IFERROR(MATCH($A116,Output_Win!$A$2:$A$243,0),0)</f>
        <v>0</v>
      </c>
    </row>
    <row r="117" spans="1:30">
      <c r="A117" s="42" t="str">
        <f>_xlfn.TEXTJOIN("",TRUE,Input!$A$4,TEXT(ROW(My_Audit!A116)+Input!$A$8-1,"00"))</f>
        <v>GG116</v>
      </c>
      <c r="B117" s="42" t="str">
        <f>_xlfn.TEXTJOIN("-",TRUE,"ITD",Input!$A$2,A117)</f>
        <v>ITD-SHR11697-GG116</v>
      </c>
      <c r="C117" s="43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3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3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3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3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3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3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3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3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3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3" t="str" cm="1">
        <f t="array" ref="M117">IF(($Y117+$Z117+$AA117+$AD117)=0,"",ExpandDiagCodes(_xlfn.TEXTJOIN(", ",TRUE,IF($AA117=0,"",INDEX(My_Audit!N$2:N$456,$AA117)),IF($Z117=0,"",INDEX(Output_Mac!S$2:S$500,$Z117)),IF($AD117=0,"",INDEX(Output_Win!S$2:S$243,$AD117)),IF($Y117=0,"",INDEX(CSV!AE$2:AE$510,$Y117)))))</f>
        <v/>
      </c>
      <c r="N117" s="43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O$2:O$456,$AA117)),_xlfn.IFS(_xlpm.MyAuditVal&lt;&gt;"",_xlpm.MyAuditVal,_xlpm.MacVal&lt;&gt;"",_xlpm.MacVal,_xlpm.WinVal&lt;&gt;"",_xlpm.WinVal,_xlpm.CSVVal&lt;&gt;"",_xlpm.CSVVal)),""))</f>
        <v/>
      </c>
      <c r="O117" s="43" t="str" cm="1">
        <f t="array" ref="O117">IF($AB117=0,"",INDEX(My_Audit!P$2:P$456,$AB117))&amp;""</f>
        <v/>
      </c>
      <c r="P117" s="42"/>
      <c r="Q117" s="43" t="str">
        <f>IF(LEFT(N117,4)="Pass","Nist SP 800-88",My_Audit!R117)&amp;""</f>
        <v/>
      </c>
      <c r="R117" s="42"/>
      <c r="S117" s="42"/>
      <c r="T117" s="43" t="str" cm="1">
        <f t="array" ref="T117">IF($AC117=0,"",INDEX(Models!J$2:J$605,$AC117))</f>
        <v/>
      </c>
      <c r="U117" s="42"/>
      <c r="V117" s="42"/>
      <c r="W117" s="44" t="str">
        <f>IF(($Z117+$AA117+$AD117)=0,"",_xlfn.TEXTJOIN(", ",TRUE,IF($AA117=0,"",INDEX(My_Audit!L$2:L$456,$AA117)),IF($Z117=0,"",INDEX(Output_Mac!AA$2:AA$500,$Z117)),IF($AD117=0,"",INDEX(Output_Win!AA$2:AA$243,$AD117))))</f>
        <v/>
      </c>
      <c r="Y117">
        <f>IFERROR(MATCH($A117,CSV!$A$2:$A$510,0),0)</f>
        <v>0</v>
      </c>
      <c r="Z117">
        <f>IFERROR(MATCH($A117,Output_Mac!$A$2:$A$500,0),0)</f>
        <v>0</v>
      </c>
      <c r="AA117">
        <f>IFERROR(MATCH($A117,My_Audit!$A$2:$A$456,0),0)</f>
        <v>116</v>
      </c>
      <c r="AB117">
        <f>IFERROR(MATCH($C117,My_Audit!$B$2:$B$456,0),0)</f>
        <v>0</v>
      </c>
      <c r="AC117">
        <f>IFERROR(MATCH($E117,Models!$I$2:$I$605,0),0)</f>
        <v>0</v>
      </c>
      <c r="AD117">
        <f>IFERROR(MATCH($A117,Output_Win!$A$2:$A$243,0),0)</f>
        <v>0</v>
      </c>
    </row>
    <row r="118" spans="1:30">
      <c r="A118" s="42" t="str">
        <f>_xlfn.TEXTJOIN("",TRUE,Input!$A$4,TEXT(ROW(My_Audit!A117)+Input!$A$8-1,"00"))</f>
        <v>GG117</v>
      </c>
      <c r="B118" s="42" t="str">
        <f>_xlfn.TEXTJOIN("-",TRUE,"ITD",Input!$A$2,A118)</f>
        <v>ITD-SHR11697-GG117</v>
      </c>
      <c r="C118" s="43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3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3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3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3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3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3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3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3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3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3" t="str" cm="1">
        <f t="array" ref="M118">IF(($Y118+$Z118+$AA118+$AD118)=0,"",ExpandDiagCodes(_xlfn.TEXTJOIN(", ",TRUE,IF($AA118=0,"",INDEX(My_Audit!N$2:N$456,$AA118)),IF($Z118=0,"",INDEX(Output_Mac!S$2:S$500,$Z118)),IF($AD118=0,"",INDEX(Output_Win!S$2:S$243,$AD118)),IF($Y118=0,"",INDEX(CSV!AE$2:AE$510,$Y118)))))</f>
        <v/>
      </c>
      <c r="N118" s="43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O$2:O$456,$AA118)),_xlfn.IFS(_xlpm.MyAuditVal&lt;&gt;"",_xlpm.MyAuditVal,_xlpm.MacVal&lt;&gt;"",_xlpm.MacVal,_xlpm.WinVal&lt;&gt;"",_xlpm.WinVal,_xlpm.CSVVal&lt;&gt;"",_xlpm.CSVVal)),""))</f>
        <v/>
      </c>
      <c r="O118" s="43" t="str" cm="1">
        <f t="array" ref="O118">IF($AB118=0,"",INDEX(My_Audit!P$2:P$456,$AB118))&amp;""</f>
        <v/>
      </c>
      <c r="P118" s="42"/>
      <c r="Q118" s="43" t="str">
        <f>IF(LEFT(N118,4)="Pass","Nist SP 800-88",My_Audit!R118)&amp;""</f>
        <v/>
      </c>
      <c r="R118" s="42"/>
      <c r="S118" s="42"/>
      <c r="T118" s="43" t="str" cm="1">
        <f t="array" ref="T118">IF($AC118=0,"",INDEX(Models!J$2:J$605,$AC118))</f>
        <v/>
      </c>
      <c r="U118" s="42"/>
      <c r="V118" s="42"/>
      <c r="W118" s="44" t="str">
        <f>IF(($Z118+$AA118+$AD118)=0,"",_xlfn.TEXTJOIN(", ",TRUE,IF($AA118=0,"",INDEX(My_Audit!L$2:L$456,$AA118)),IF($Z118=0,"",INDEX(Output_Mac!AA$2:AA$500,$Z118)),IF($AD118=0,"",INDEX(Output_Win!AA$2:AA$243,$AD118))))</f>
        <v/>
      </c>
      <c r="Y118">
        <f>IFERROR(MATCH($A118,CSV!$A$2:$A$510,0),0)</f>
        <v>0</v>
      </c>
      <c r="Z118">
        <f>IFERROR(MATCH($A118,Output_Mac!$A$2:$A$500,0),0)</f>
        <v>0</v>
      </c>
      <c r="AA118">
        <f>IFERROR(MATCH($A118,My_Audit!$A$2:$A$456,0),0)</f>
        <v>117</v>
      </c>
      <c r="AB118">
        <f>IFERROR(MATCH($C118,My_Audit!$B$2:$B$456,0),0)</f>
        <v>0</v>
      </c>
      <c r="AC118">
        <f>IFERROR(MATCH($E118,Models!$I$2:$I$605,0),0)</f>
        <v>0</v>
      </c>
      <c r="AD118">
        <f>IFERROR(MATCH($A118,Output_Win!$A$2:$A$243,0),0)</f>
        <v>0</v>
      </c>
    </row>
    <row r="119" spans="1:30">
      <c r="A119" s="42" t="str">
        <f>_xlfn.TEXTJOIN("",TRUE,Input!$A$4,TEXT(ROW(My_Audit!A118)+Input!$A$8-1,"00"))</f>
        <v>GG118</v>
      </c>
      <c r="B119" s="42" t="str">
        <f>_xlfn.TEXTJOIN("-",TRUE,"ITD",Input!$A$2,A119)</f>
        <v>ITD-SHR11697-GG118</v>
      </c>
      <c r="C119" s="43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3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3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3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3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3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3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3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3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3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3" t="str" cm="1">
        <f t="array" ref="M119">IF(($Y119+$Z119+$AA119+$AD119)=0,"",ExpandDiagCodes(_xlfn.TEXTJOIN(", ",TRUE,IF($AA119=0,"",INDEX(My_Audit!N$2:N$456,$AA119)),IF($Z119=0,"",INDEX(Output_Mac!S$2:S$500,$Z119)),IF($AD119=0,"",INDEX(Output_Win!S$2:S$243,$AD119)),IF($Y119=0,"",INDEX(CSV!AE$2:AE$510,$Y119)))))</f>
        <v/>
      </c>
      <c r="N119" s="43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O$2:O$456,$AA119)),_xlfn.IFS(_xlpm.MyAuditVal&lt;&gt;"",_xlpm.MyAuditVal,_xlpm.MacVal&lt;&gt;"",_xlpm.MacVal,_xlpm.WinVal&lt;&gt;"",_xlpm.WinVal,_xlpm.CSVVal&lt;&gt;"",_xlpm.CSVVal)),""))</f>
        <v/>
      </c>
      <c r="O119" s="43" t="str" cm="1">
        <f t="array" ref="O119">IF($AB119=0,"",INDEX(My_Audit!P$2:P$456,$AB119))&amp;""</f>
        <v/>
      </c>
      <c r="P119" s="42"/>
      <c r="Q119" s="43" t="str">
        <f>IF(LEFT(N119,4)="Pass","Nist SP 800-88",My_Audit!R119)&amp;""</f>
        <v/>
      </c>
      <c r="R119" s="42"/>
      <c r="S119" s="42"/>
      <c r="T119" s="43" t="str" cm="1">
        <f t="array" ref="T119">IF($AC119=0,"",INDEX(Models!J$2:J$605,$AC119))</f>
        <v/>
      </c>
      <c r="U119" s="42"/>
      <c r="V119" s="42"/>
      <c r="W119" s="44" t="str">
        <f>IF(($Z119+$AA119+$AD119)=0,"",_xlfn.TEXTJOIN(", ",TRUE,IF($AA119=0,"",INDEX(My_Audit!L$2:L$456,$AA119)),IF($Z119=0,"",INDEX(Output_Mac!AA$2:AA$500,$Z119)),IF($AD119=0,"",INDEX(Output_Win!AA$2:AA$243,$AD119))))</f>
        <v/>
      </c>
      <c r="Y119">
        <f>IFERROR(MATCH($A119,CSV!$A$2:$A$510,0),0)</f>
        <v>0</v>
      </c>
      <c r="Z119">
        <f>IFERROR(MATCH($A119,Output_Mac!$A$2:$A$500,0),0)</f>
        <v>0</v>
      </c>
      <c r="AA119">
        <f>IFERROR(MATCH($A119,My_Audit!$A$2:$A$456,0),0)</f>
        <v>118</v>
      </c>
      <c r="AB119">
        <f>IFERROR(MATCH($C119,My_Audit!$B$2:$B$456,0),0)</f>
        <v>0</v>
      </c>
      <c r="AC119">
        <f>IFERROR(MATCH($E119,Models!$I$2:$I$605,0),0)</f>
        <v>0</v>
      </c>
      <c r="AD119">
        <f>IFERROR(MATCH($A119,Output_Win!$A$2:$A$243,0),0)</f>
        <v>0</v>
      </c>
    </row>
    <row r="120" spans="1:30">
      <c r="A120" s="42" t="str">
        <f>_xlfn.TEXTJOIN("",TRUE,Input!$A$4,TEXT(ROW(My_Audit!A119)+Input!$A$8-1,"00"))</f>
        <v>GG119</v>
      </c>
      <c r="B120" s="42" t="str">
        <f>_xlfn.TEXTJOIN("-",TRUE,"ITD",Input!$A$2,A120)</f>
        <v>ITD-SHR11697-GG119</v>
      </c>
      <c r="C120" s="43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3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3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3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3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3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3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3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3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3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3" t="str" cm="1">
        <f t="array" ref="M120">IF(($Y120+$Z120+$AA120+$AD120)=0,"",ExpandDiagCodes(_xlfn.TEXTJOIN(", ",TRUE,IF($AA120=0,"",INDEX(My_Audit!N$2:N$456,$AA120)),IF($Z120=0,"",INDEX(Output_Mac!S$2:S$500,$Z120)),IF($AD120=0,"",INDEX(Output_Win!S$2:S$243,$AD120)),IF($Y120=0,"",INDEX(CSV!AE$2:AE$510,$Y120)))))</f>
        <v/>
      </c>
      <c r="N120" s="43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O$2:O$456,$AA120)),_xlfn.IFS(_xlpm.MyAuditVal&lt;&gt;"",_xlpm.MyAuditVal,_xlpm.MacVal&lt;&gt;"",_xlpm.MacVal,_xlpm.WinVal&lt;&gt;"",_xlpm.WinVal,_xlpm.CSVVal&lt;&gt;"",_xlpm.CSVVal)),""))</f>
        <v/>
      </c>
      <c r="O120" s="43" t="str" cm="1">
        <f t="array" ref="O120">IF($AB120=0,"",INDEX(My_Audit!P$2:P$456,$AB120))&amp;""</f>
        <v/>
      </c>
      <c r="P120" s="42"/>
      <c r="Q120" s="43" t="str">
        <f>IF(LEFT(N120,4)="Pass","Nist SP 800-88",My_Audit!R120)&amp;""</f>
        <v/>
      </c>
      <c r="R120" s="42"/>
      <c r="S120" s="42"/>
      <c r="T120" s="43" t="str" cm="1">
        <f t="array" ref="T120">IF($AC120=0,"",INDEX(Models!J$2:J$605,$AC120))</f>
        <v/>
      </c>
      <c r="U120" s="42"/>
      <c r="V120" s="42"/>
      <c r="W120" s="44" t="str">
        <f>IF(($Z120+$AA120+$AD120)=0,"",_xlfn.TEXTJOIN(", ",TRUE,IF($AA120=0,"",INDEX(My_Audit!L$2:L$456,$AA120)),IF($Z120=0,"",INDEX(Output_Mac!AA$2:AA$500,$Z120)),IF($AD120=0,"",INDEX(Output_Win!AA$2:AA$243,$AD120))))</f>
        <v/>
      </c>
      <c r="Y120">
        <f>IFERROR(MATCH($A120,CSV!$A$2:$A$510,0),0)</f>
        <v>0</v>
      </c>
      <c r="Z120">
        <f>IFERROR(MATCH($A120,Output_Mac!$A$2:$A$500,0),0)</f>
        <v>0</v>
      </c>
      <c r="AA120">
        <f>IFERROR(MATCH($A120,My_Audit!$A$2:$A$456,0),0)</f>
        <v>119</v>
      </c>
      <c r="AB120">
        <f>IFERROR(MATCH($C120,My_Audit!$B$2:$B$456,0),0)</f>
        <v>0</v>
      </c>
      <c r="AC120">
        <f>IFERROR(MATCH($E120,Models!$I$2:$I$605,0),0)</f>
        <v>0</v>
      </c>
      <c r="AD120">
        <f>IFERROR(MATCH($A120,Output_Win!$A$2:$A$243,0),0)</f>
        <v>0</v>
      </c>
    </row>
    <row r="121" spans="1:30">
      <c r="A121" s="42" t="str">
        <f>_xlfn.TEXTJOIN("",TRUE,Input!$A$4,TEXT(ROW(My_Audit!A120)+Input!$A$8-1,"00"))</f>
        <v>GG120</v>
      </c>
      <c r="B121" s="42" t="str">
        <f>_xlfn.TEXTJOIN("-",TRUE,"ITD",Input!$A$2,A121)</f>
        <v>ITD-SHR11697-GG120</v>
      </c>
      <c r="C121" s="43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3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3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3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3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3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3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3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3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3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3" t="str" cm="1">
        <f t="array" ref="M121">IF(($Y121+$Z121+$AA121+$AD121)=0,"",ExpandDiagCodes(_xlfn.TEXTJOIN(", ",TRUE,IF($AA121=0,"",INDEX(My_Audit!N$2:N$456,$AA121)),IF($Z121=0,"",INDEX(Output_Mac!S$2:S$500,$Z121)),IF($AD121=0,"",INDEX(Output_Win!S$2:S$243,$AD121)),IF($Y121=0,"",INDEX(CSV!AE$2:AE$510,$Y121)))))</f>
        <v/>
      </c>
      <c r="N121" s="43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O$2:O$456,$AA121)),_xlfn.IFS(_xlpm.MyAuditVal&lt;&gt;"",_xlpm.MyAuditVal,_xlpm.MacVal&lt;&gt;"",_xlpm.MacVal,_xlpm.WinVal&lt;&gt;"",_xlpm.WinVal,_xlpm.CSVVal&lt;&gt;"",_xlpm.CSVVal)),""))</f>
        <v/>
      </c>
      <c r="O121" s="43" t="str" cm="1">
        <f t="array" ref="O121">IF($AB121=0,"",INDEX(My_Audit!P$2:P$456,$AB121))&amp;""</f>
        <v/>
      </c>
      <c r="P121" s="42"/>
      <c r="Q121" s="43" t="str">
        <f>IF(LEFT(N121,4)="Pass","Nist SP 800-88",My_Audit!R121)&amp;""</f>
        <v/>
      </c>
      <c r="R121" s="42"/>
      <c r="S121" s="42"/>
      <c r="T121" s="43" t="str" cm="1">
        <f t="array" ref="T121">IF($AC121=0,"",INDEX(Models!J$2:J$605,$AC121))</f>
        <v/>
      </c>
      <c r="U121" s="42"/>
      <c r="V121" s="42"/>
      <c r="W121" s="44" t="str">
        <f>IF(($Z121+$AA121+$AD121)=0,"",_xlfn.TEXTJOIN(", ",TRUE,IF($AA121=0,"",INDEX(My_Audit!L$2:L$456,$AA121)),IF($Z121=0,"",INDEX(Output_Mac!AA$2:AA$500,$Z121)),IF($AD121=0,"",INDEX(Output_Win!AA$2:AA$243,$AD121))))</f>
        <v/>
      </c>
      <c r="Y121">
        <f>IFERROR(MATCH($A121,CSV!$A$2:$A$510,0),0)</f>
        <v>0</v>
      </c>
      <c r="Z121">
        <f>IFERROR(MATCH($A121,Output_Mac!$A$2:$A$500,0),0)</f>
        <v>0</v>
      </c>
      <c r="AA121">
        <f>IFERROR(MATCH($A121,My_Audit!$A$2:$A$456,0),0)</f>
        <v>120</v>
      </c>
      <c r="AB121">
        <f>IFERROR(MATCH($C121,My_Audit!$B$2:$B$456,0),0)</f>
        <v>0</v>
      </c>
      <c r="AC121">
        <f>IFERROR(MATCH($E121,Models!$I$2:$I$605,0),0)</f>
        <v>0</v>
      </c>
      <c r="AD121">
        <f>IFERROR(MATCH($A121,Output_Win!$A$2:$A$243,0),0)</f>
        <v>0</v>
      </c>
    </row>
    <row r="122" spans="1:30">
      <c r="A122" s="42" t="str">
        <f>_xlfn.TEXTJOIN("",TRUE,Input!$A$4,TEXT(ROW(My_Audit!A121)+Input!$A$8-1,"00"))</f>
        <v>GG121</v>
      </c>
      <c r="B122" s="42" t="str">
        <f>_xlfn.TEXTJOIN("-",TRUE,"ITD",Input!$A$2,A122)</f>
        <v>ITD-SHR11697-GG121</v>
      </c>
      <c r="C122" s="43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3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3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3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3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3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3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3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3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3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3" t="str" cm="1">
        <f t="array" ref="M122">IF(($Y122+$Z122+$AA122+$AD122)=0,"",ExpandDiagCodes(_xlfn.TEXTJOIN(", ",TRUE,IF($AA122=0,"",INDEX(My_Audit!N$2:N$456,$AA122)),IF($Z122=0,"",INDEX(Output_Mac!S$2:S$500,$Z122)),IF($AD122=0,"",INDEX(Output_Win!S$2:S$243,$AD122)),IF($Y122=0,"",INDEX(CSV!AE$2:AE$510,$Y122)))))</f>
        <v/>
      </c>
      <c r="N122" s="43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O$2:O$456,$AA122)),_xlfn.IFS(_xlpm.MyAuditVal&lt;&gt;"",_xlpm.MyAuditVal,_xlpm.MacVal&lt;&gt;"",_xlpm.MacVal,_xlpm.WinVal&lt;&gt;"",_xlpm.WinVal,_xlpm.CSVVal&lt;&gt;"",_xlpm.CSVVal)),""))</f>
        <v/>
      </c>
      <c r="O122" s="43" t="str" cm="1">
        <f t="array" ref="O122">IF($AB122=0,"",INDEX(My_Audit!P$2:P$456,$AB122))&amp;""</f>
        <v/>
      </c>
      <c r="P122" s="42"/>
      <c r="Q122" s="43" t="str">
        <f>IF(LEFT(N122,4)="Pass","Nist SP 800-88",My_Audit!R122)&amp;""</f>
        <v/>
      </c>
      <c r="R122" s="42"/>
      <c r="S122" s="42"/>
      <c r="T122" s="43" t="str" cm="1">
        <f t="array" ref="T122">IF($AC122=0,"",INDEX(Models!J$2:J$605,$AC122))</f>
        <v/>
      </c>
      <c r="U122" s="42"/>
      <c r="V122" s="42"/>
      <c r="W122" s="44" t="str">
        <f>IF(($Z122+$AA122+$AD122)=0,"",_xlfn.TEXTJOIN(", ",TRUE,IF($AA122=0,"",INDEX(My_Audit!L$2:L$456,$AA122)),IF($Z122=0,"",INDEX(Output_Mac!AA$2:AA$500,$Z122)),IF($AD122=0,"",INDEX(Output_Win!AA$2:AA$243,$AD122))))</f>
        <v/>
      </c>
      <c r="Y122">
        <f>IFERROR(MATCH($A122,CSV!$A$2:$A$510,0),0)</f>
        <v>0</v>
      </c>
      <c r="Z122">
        <f>IFERROR(MATCH($A122,Output_Mac!$A$2:$A$500,0),0)</f>
        <v>0</v>
      </c>
      <c r="AA122">
        <f>IFERROR(MATCH($A122,My_Audit!$A$2:$A$456,0),0)</f>
        <v>121</v>
      </c>
      <c r="AB122">
        <f>IFERROR(MATCH($C122,My_Audit!$B$2:$B$456,0),0)</f>
        <v>0</v>
      </c>
      <c r="AC122">
        <f>IFERROR(MATCH($E122,Models!$I$2:$I$605,0),0)</f>
        <v>0</v>
      </c>
      <c r="AD122">
        <f>IFERROR(MATCH($A122,Output_Win!$A$2:$A$243,0),0)</f>
        <v>0</v>
      </c>
    </row>
    <row r="123" spans="1:30">
      <c r="A123" s="42" t="str">
        <f>_xlfn.TEXTJOIN("",TRUE,Input!$A$4,TEXT(ROW(My_Audit!A122)+Input!$A$8-1,"00"))</f>
        <v>GG122</v>
      </c>
      <c r="B123" s="42" t="str">
        <f>_xlfn.TEXTJOIN("-",TRUE,"ITD",Input!$A$2,A123)</f>
        <v>ITD-SHR11697-GG122</v>
      </c>
      <c r="C123" s="43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3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3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3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3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3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3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3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3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3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3" t="str" cm="1">
        <f t="array" ref="M123">IF(($Y123+$Z123+$AA123+$AD123)=0,"",ExpandDiagCodes(_xlfn.TEXTJOIN(", ",TRUE,IF($AA123=0,"",INDEX(My_Audit!N$2:N$456,$AA123)),IF($Z123=0,"",INDEX(Output_Mac!S$2:S$500,$Z123)),IF($AD123=0,"",INDEX(Output_Win!S$2:S$243,$AD123)),IF($Y123=0,"",INDEX(CSV!AE$2:AE$510,$Y123)))))</f>
        <v/>
      </c>
      <c r="N123" s="43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O$2:O$456,$AA123)),_xlfn.IFS(_xlpm.MyAuditVal&lt;&gt;"",_xlpm.MyAuditVal,_xlpm.MacVal&lt;&gt;"",_xlpm.MacVal,_xlpm.WinVal&lt;&gt;"",_xlpm.WinVal,_xlpm.CSVVal&lt;&gt;"",_xlpm.CSVVal)),""))</f>
        <v/>
      </c>
      <c r="O123" s="43" t="str" cm="1">
        <f t="array" ref="O123">IF($AB123=0,"",INDEX(My_Audit!P$2:P$456,$AB123))&amp;""</f>
        <v/>
      </c>
      <c r="P123" s="42"/>
      <c r="Q123" s="43" t="str">
        <f>IF(LEFT(N123,4)="Pass","Nist SP 800-88",My_Audit!R123)&amp;""</f>
        <v/>
      </c>
      <c r="R123" s="42"/>
      <c r="S123" s="42"/>
      <c r="T123" s="43" t="str" cm="1">
        <f t="array" ref="T123">IF($AC123=0,"",INDEX(Models!J$2:J$605,$AC123))</f>
        <v/>
      </c>
      <c r="U123" s="42"/>
      <c r="V123" s="42"/>
      <c r="W123" s="44" t="str">
        <f>IF(($Z123+$AA123+$AD123)=0,"",_xlfn.TEXTJOIN(", ",TRUE,IF($AA123=0,"",INDEX(My_Audit!L$2:L$456,$AA123)),IF($Z123=0,"",INDEX(Output_Mac!AA$2:AA$500,$Z123)),IF($AD123=0,"",INDEX(Output_Win!AA$2:AA$243,$AD123))))</f>
        <v/>
      </c>
      <c r="Y123">
        <f>IFERROR(MATCH($A123,CSV!$A$2:$A$510,0),0)</f>
        <v>0</v>
      </c>
      <c r="Z123">
        <f>IFERROR(MATCH($A123,Output_Mac!$A$2:$A$500,0),0)</f>
        <v>0</v>
      </c>
      <c r="AA123">
        <f>IFERROR(MATCH($A123,My_Audit!$A$2:$A$456,0),0)</f>
        <v>122</v>
      </c>
      <c r="AB123">
        <f>IFERROR(MATCH($C123,My_Audit!$B$2:$B$456,0),0)</f>
        <v>0</v>
      </c>
      <c r="AC123">
        <f>IFERROR(MATCH($E123,Models!$I$2:$I$605,0),0)</f>
        <v>0</v>
      </c>
      <c r="AD123">
        <f>IFERROR(MATCH($A123,Output_Win!$A$2:$A$243,0),0)</f>
        <v>0</v>
      </c>
    </row>
    <row r="124" spans="1:30">
      <c r="A124" s="42" t="str">
        <f>_xlfn.TEXTJOIN("",TRUE,Input!$A$4,TEXT(ROW(My_Audit!A123)+Input!$A$8-1,"00"))</f>
        <v>GG123</v>
      </c>
      <c r="B124" s="42" t="str">
        <f>_xlfn.TEXTJOIN("-",TRUE,"ITD",Input!$A$2,A124)</f>
        <v>ITD-SHR11697-GG123</v>
      </c>
      <c r="C124" s="43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3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3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3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3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3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3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3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3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3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3" t="str" cm="1">
        <f t="array" ref="M124">IF(($Y124+$Z124+$AA124+$AD124)=0,"",ExpandDiagCodes(_xlfn.TEXTJOIN(", ",TRUE,IF($AA124=0,"",INDEX(My_Audit!N$2:N$456,$AA124)),IF($Z124=0,"",INDEX(Output_Mac!S$2:S$500,$Z124)),IF($AD124=0,"",INDEX(Output_Win!S$2:S$243,$AD124)),IF($Y124=0,"",INDEX(CSV!AE$2:AE$510,$Y124)))))</f>
        <v/>
      </c>
      <c r="N124" s="43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O$2:O$456,$AA124)),_xlfn.IFS(_xlpm.MyAuditVal&lt;&gt;"",_xlpm.MyAuditVal,_xlpm.MacVal&lt;&gt;"",_xlpm.MacVal,_xlpm.WinVal&lt;&gt;"",_xlpm.WinVal,_xlpm.CSVVal&lt;&gt;"",_xlpm.CSVVal)),""))</f>
        <v/>
      </c>
      <c r="O124" s="43" t="str" cm="1">
        <f t="array" ref="O124">IF($AB124=0,"",INDEX(My_Audit!P$2:P$456,$AB124))&amp;""</f>
        <v/>
      </c>
      <c r="P124" s="42"/>
      <c r="Q124" s="43" t="str">
        <f>IF(LEFT(N124,4)="Pass","Nist SP 800-88",My_Audit!R124)&amp;""</f>
        <v/>
      </c>
      <c r="R124" s="42"/>
      <c r="S124" s="42"/>
      <c r="T124" s="43" t="str" cm="1">
        <f t="array" ref="T124">IF($AC124=0,"",INDEX(Models!J$2:J$605,$AC124))</f>
        <v/>
      </c>
      <c r="U124" s="42"/>
      <c r="V124" s="42"/>
      <c r="W124" s="44" t="str">
        <f>IF(($Z124+$AA124+$AD124)=0,"",_xlfn.TEXTJOIN(", ",TRUE,IF($AA124=0,"",INDEX(My_Audit!L$2:L$456,$AA124)),IF($Z124=0,"",INDEX(Output_Mac!AA$2:AA$500,$Z124)),IF($AD124=0,"",INDEX(Output_Win!AA$2:AA$243,$AD124))))</f>
        <v/>
      </c>
      <c r="Y124">
        <f>IFERROR(MATCH($A124,CSV!$A$2:$A$510,0),0)</f>
        <v>0</v>
      </c>
      <c r="Z124">
        <f>IFERROR(MATCH($A124,Output_Mac!$A$2:$A$500,0),0)</f>
        <v>0</v>
      </c>
      <c r="AA124">
        <f>IFERROR(MATCH($A124,My_Audit!$A$2:$A$456,0),0)</f>
        <v>123</v>
      </c>
      <c r="AB124">
        <f>IFERROR(MATCH($C124,My_Audit!$B$2:$B$456,0),0)</f>
        <v>0</v>
      </c>
      <c r="AC124">
        <f>IFERROR(MATCH($E124,Models!$I$2:$I$605,0),0)</f>
        <v>0</v>
      </c>
      <c r="AD124">
        <f>IFERROR(MATCH($A124,Output_Win!$A$2:$A$243,0),0)</f>
        <v>0</v>
      </c>
    </row>
    <row r="125" spans="1:30">
      <c r="A125" s="42" t="str">
        <f>_xlfn.TEXTJOIN("",TRUE,Input!$A$4,TEXT(ROW(My_Audit!A124)+Input!$A$8-1,"00"))</f>
        <v>GG124</v>
      </c>
      <c r="B125" s="42" t="str">
        <f>_xlfn.TEXTJOIN("-",TRUE,"ITD",Input!$A$2,A125)</f>
        <v>ITD-SHR11697-GG124</v>
      </c>
      <c r="C125" s="43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3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3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3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3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3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3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3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3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3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3" t="str" cm="1">
        <f t="array" ref="M125">IF(($Y125+$Z125+$AA125+$AD125)=0,"",ExpandDiagCodes(_xlfn.TEXTJOIN(", ",TRUE,IF($AA125=0,"",INDEX(My_Audit!N$2:N$456,$AA125)),IF($Z125=0,"",INDEX(Output_Mac!S$2:S$500,$Z125)),IF($AD125=0,"",INDEX(Output_Win!S$2:S$243,$AD125)),IF($Y125=0,"",INDEX(CSV!AE$2:AE$510,$Y125)))))</f>
        <v/>
      </c>
      <c r="N125" s="43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O$2:O$456,$AA125)),_xlfn.IFS(_xlpm.MyAuditVal&lt;&gt;"",_xlpm.MyAuditVal,_xlpm.MacVal&lt;&gt;"",_xlpm.MacVal,_xlpm.WinVal&lt;&gt;"",_xlpm.WinVal,_xlpm.CSVVal&lt;&gt;"",_xlpm.CSVVal)),""))</f>
        <v/>
      </c>
      <c r="O125" s="43" t="str" cm="1">
        <f t="array" ref="O125">IF($AB125=0,"",INDEX(My_Audit!P$2:P$456,$AB125))&amp;""</f>
        <v/>
      </c>
      <c r="P125" s="42"/>
      <c r="Q125" s="43" t="str">
        <f>IF(LEFT(N125,4)="Pass","Nist SP 800-88",My_Audit!R125)&amp;""</f>
        <v/>
      </c>
      <c r="R125" s="42"/>
      <c r="S125" s="42"/>
      <c r="T125" s="43" t="str" cm="1">
        <f t="array" ref="T125">IF($AC125=0,"",INDEX(Models!J$2:J$605,$AC125))</f>
        <v/>
      </c>
      <c r="U125" s="42"/>
      <c r="V125" s="42"/>
      <c r="W125" s="44" t="str">
        <f>IF(($Z125+$AA125+$AD125)=0,"",_xlfn.TEXTJOIN(", ",TRUE,IF($AA125=0,"",INDEX(My_Audit!L$2:L$456,$AA125)),IF($Z125=0,"",INDEX(Output_Mac!AA$2:AA$500,$Z125)),IF($AD125=0,"",INDEX(Output_Win!AA$2:AA$243,$AD125))))</f>
        <v/>
      </c>
      <c r="Y125">
        <f>IFERROR(MATCH($A125,CSV!$A$2:$A$510,0),0)</f>
        <v>0</v>
      </c>
      <c r="Z125">
        <f>IFERROR(MATCH($A125,Output_Mac!$A$2:$A$500,0),0)</f>
        <v>0</v>
      </c>
      <c r="AA125">
        <f>IFERROR(MATCH($A125,My_Audit!$A$2:$A$456,0),0)</f>
        <v>124</v>
      </c>
      <c r="AB125">
        <f>IFERROR(MATCH($C125,My_Audit!$B$2:$B$456,0),0)</f>
        <v>0</v>
      </c>
      <c r="AC125">
        <f>IFERROR(MATCH($E125,Models!$I$2:$I$605,0),0)</f>
        <v>0</v>
      </c>
      <c r="AD125">
        <f>IFERROR(MATCH($A125,Output_Win!$A$2:$A$243,0),0)</f>
        <v>0</v>
      </c>
    </row>
    <row r="126" spans="1:30">
      <c r="A126" s="42" t="str">
        <f>_xlfn.TEXTJOIN("",TRUE,Input!$A$4,TEXT(ROW(My_Audit!A125)+Input!$A$8-1,"00"))</f>
        <v>GG125</v>
      </c>
      <c r="B126" s="42" t="str">
        <f>_xlfn.TEXTJOIN("-",TRUE,"ITD",Input!$A$2,A126)</f>
        <v>ITD-SHR11697-GG125</v>
      </c>
      <c r="C126" s="43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3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3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3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3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3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3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3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3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3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3" t="str" cm="1">
        <f t="array" ref="M126">IF(($Y126+$Z126+$AA126+$AD126)=0,"",ExpandDiagCodes(_xlfn.TEXTJOIN(", ",TRUE,IF($AA126=0,"",INDEX(My_Audit!N$2:N$456,$AA126)),IF($Z126=0,"",INDEX(Output_Mac!S$2:S$500,$Z126)),IF($AD126=0,"",INDEX(Output_Win!S$2:S$243,$AD126)),IF($Y126=0,"",INDEX(CSV!AE$2:AE$510,$Y126)))))</f>
        <v/>
      </c>
      <c r="N126" s="43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O$2:O$456,$AA126)),_xlfn.IFS(_xlpm.MyAuditVal&lt;&gt;"",_xlpm.MyAuditVal,_xlpm.MacVal&lt;&gt;"",_xlpm.MacVal,_xlpm.WinVal&lt;&gt;"",_xlpm.WinVal,_xlpm.CSVVal&lt;&gt;"",_xlpm.CSVVal)),""))</f>
        <v/>
      </c>
      <c r="O126" s="43" t="str" cm="1">
        <f t="array" ref="O126">IF($AB126=0,"",INDEX(My_Audit!P$2:P$456,$AB126))&amp;""</f>
        <v/>
      </c>
      <c r="P126" s="42"/>
      <c r="Q126" s="43" t="str">
        <f>IF(LEFT(N126,4)="Pass","Nist SP 800-88",My_Audit!R126)&amp;""</f>
        <v/>
      </c>
      <c r="R126" s="42"/>
      <c r="S126" s="42"/>
      <c r="T126" s="43" t="str" cm="1">
        <f t="array" ref="T126">IF($AC126=0,"",INDEX(Models!J$2:J$605,$AC126))</f>
        <v/>
      </c>
      <c r="U126" s="42"/>
      <c r="V126" s="42"/>
      <c r="W126" s="44" t="str">
        <f>IF(($Z126+$AA126+$AD126)=0,"",_xlfn.TEXTJOIN(", ",TRUE,IF($AA126=0,"",INDEX(My_Audit!L$2:L$456,$AA126)),IF($Z126=0,"",INDEX(Output_Mac!AA$2:AA$500,$Z126)),IF($AD126=0,"",INDEX(Output_Win!AA$2:AA$243,$AD126))))</f>
        <v/>
      </c>
      <c r="Y126">
        <f>IFERROR(MATCH($A126,CSV!$A$2:$A$510,0),0)</f>
        <v>0</v>
      </c>
      <c r="Z126">
        <f>IFERROR(MATCH($A126,Output_Mac!$A$2:$A$500,0),0)</f>
        <v>0</v>
      </c>
      <c r="AA126">
        <f>IFERROR(MATCH($A126,My_Audit!$A$2:$A$456,0),0)</f>
        <v>125</v>
      </c>
      <c r="AB126">
        <f>IFERROR(MATCH($C126,My_Audit!$B$2:$B$456,0),0)</f>
        <v>0</v>
      </c>
      <c r="AC126">
        <f>IFERROR(MATCH($E126,Models!$I$2:$I$605,0),0)</f>
        <v>0</v>
      </c>
      <c r="AD126">
        <f>IFERROR(MATCH($A126,Output_Win!$A$2:$A$243,0),0)</f>
        <v>0</v>
      </c>
    </row>
    <row r="127" spans="1:30">
      <c r="A127" s="42" t="str">
        <f>_xlfn.TEXTJOIN("",TRUE,Input!$A$4,TEXT(ROW(My_Audit!A126)+Input!$A$8-1,"00"))</f>
        <v>GG126</v>
      </c>
      <c r="B127" s="42" t="str">
        <f>_xlfn.TEXTJOIN("-",TRUE,"ITD",Input!$A$2,A127)</f>
        <v>ITD-SHR11697-GG126</v>
      </c>
      <c r="C127" s="43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3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3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3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3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3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3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3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3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3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3" t="str" cm="1">
        <f t="array" ref="M127">IF(($Y127+$Z127+$AA127+$AD127)=0,"",ExpandDiagCodes(_xlfn.TEXTJOIN(", ",TRUE,IF($AA127=0,"",INDEX(My_Audit!N$2:N$456,$AA127)),IF($Z127=0,"",INDEX(Output_Mac!S$2:S$500,$Z127)),IF($AD127=0,"",INDEX(Output_Win!S$2:S$243,$AD127)),IF($Y127=0,"",INDEX(CSV!AE$2:AE$510,$Y127)))))</f>
        <v/>
      </c>
      <c r="N127" s="43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O$2:O$456,$AA127)),_xlfn.IFS(_xlpm.MyAuditVal&lt;&gt;"",_xlpm.MyAuditVal,_xlpm.MacVal&lt;&gt;"",_xlpm.MacVal,_xlpm.WinVal&lt;&gt;"",_xlpm.WinVal,_xlpm.CSVVal&lt;&gt;"",_xlpm.CSVVal)),""))</f>
        <v/>
      </c>
      <c r="O127" s="43" t="str" cm="1">
        <f t="array" ref="O127">IF($AB127=0,"",INDEX(My_Audit!P$2:P$456,$AB127))&amp;""</f>
        <v/>
      </c>
      <c r="P127" s="42"/>
      <c r="Q127" s="43" t="str">
        <f>IF(LEFT(N127,4)="Pass","Nist SP 800-88",My_Audit!R127)&amp;""</f>
        <v/>
      </c>
      <c r="R127" s="42"/>
      <c r="S127" s="42"/>
      <c r="T127" s="43" t="str" cm="1">
        <f t="array" ref="T127">IF($AC127=0,"",INDEX(Models!J$2:J$605,$AC127))</f>
        <v/>
      </c>
      <c r="U127" s="42"/>
      <c r="V127" s="42"/>
      <c r="W127" s="44" t="str">
        <f>IF(($Z127+$AA127+$AD127)=0,"",_xlfn.TEXTJOIN(", ",TRUE,IF($AA127=0,"",INDEX(My_Audit!L$2:L$456,$AA127)),IF($Z127=0,"",INDEX(Output_Mac!AA$2:AA$500,$Z127)),IF($AD127=0,"",INDEX(Output_Win!AA$2:AA$243,$AD127))))</f>
        <v/>
      </c>
      <c r="Y127">
        <f>IFERROR(MATCH($A127,CSV!$A$2:$A$510,0),0)</f>
        <v>0</v>
      </c>
      <c r="Z127">
        <f>IFERROR(MATCH($A127,Output_Mac!$A$2:$A$500,0),0)</f>
        <v>0</v>
      </c>
      <c r="AA127">
        <f>IFERROR(MATCH($A127,My_Audit!$A$2:$A$456,0),0)</f>
        <v>126</v>
      </c>
      <c r="AB127">
        <f>IFERROR(MATCH($C127,My_Audit!$B$2:$B$456,0),0)</f>
        <v>0</v>
      </c>
      <c r="AC127">
        <f>IFERROR(MATCH($E127,Models!$I$2:$I$605,0),0)</f>
        <v>0</v>
      </c>
      <c r="AD127">
        <f>IFERROR(MATCH($A127,Output_Win!$A$2:$A$243,0),0)</f>
        <v>0</v>
      </c>
    </row>
    <row r="128" spans="1:30">
      <c r="A128" s="42" t="str">
        <f>_xlfn.TEXTJOIN("",TRUE,Input!$A$4,TEXT(ROW(My_Audit!A127)+Input!$A$8-1,"00"))</f>
        <v>GG127</v>
      </c>
      <c r="B128" s="42" t="str">
        <f>_xlfn.TEXTJOIN("-",TRUE,"ITD",Input!$A$2,A128)</f>
        <v>ITD-SHR11697-GG127</v>
      </c>
      <c r="C128" s="43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3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3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3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3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3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3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3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3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3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3" t="str" cm="1">
        <f t="array" ref="M128">IF(($Y128+$Z128+$AA128+$AD128)=0,"",ExpandDiagCodes(_xlfn.TEXTJOIN(", ",TRUE,IF($AA128=0,"",INDEX(My_Audit!N$2:N$456,$AA128)),IF($Z128=0,"",INDEX(Output_Mac!S$2:S$500,$Z128)),IF($AD128=0,"",INDEX(Output_Win!S$2:S$243,$AD128)),IF($Y128=0,"",INDEX(CSV!AE$2:AE$510,$Y128)))))</f>
        <v/>
      </c>
      <c r="N128" s="43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O$2:O$456,$AA128)),_xlfn.IFS(_xlpm.MyAuditVal&lt;&gt;"",_xlpm.MyAuditVal,_xlpm.MacVal&lt;&gt;"",_xlpm.MacVal,_xlpm.WinVal&lt;&gt;"",_xlpm.WinVal,_xlpm.CSVVal&lt;&gt;"",_xlpm.CSVVal)),""))</f>
        <v/>
      </c>
      <c r="O128" s="43" t="str" cm="1">
        <f t="array" ref="O128">IF($AB128=0,"",INDEX(My_Audit!P$2:P$456,$AB128))&amp;""</f>
        <v/>
      </c>
      <c r="P128" s="42"/>
      <c r="Q128" s="43" t="str">
        <f>IF(LEFT(N128,4)="Pass","Nist SP 800-88",My_Audit!R128)&amp;""</f>
        <v/>
      </c>
      <c r="R128" s="42"/>
      <c r="S128" s="42"/>
      <c r="T128" s="43" t="str" cm="1">
        <f t="array" ref="T128">IF($AC128=0,"",INDEX(Models!J$2:J$605,$AC128))</f>
        <v/>
      </c>
      <c r="U128" s="42"/>
      <c r="V128" s="42"/>
      <c r="W128" s="44" t="str">
        <f>IF(($Z128+$AA128+$AD128)=0,"",_xlfn.TEXTJOIN(", ",TRUE,IF($AA128=0,"",INDEX(My_Audit!L$2:L$456,$AA128)),IF($Z128=0,"",INDEX(Output_Mac!AA$2:AA$500,$Z128)),IF($AD128=0,"",INDEX(Output_Win!AA$2:AA$243,$AD128))))</f>
        <v/>
      </c>
      <c r="Y128">
        <f>IFERROR(MATCH($A128,CSV!$A$2:$A$510,0),0)</f>
        <v>0</v>
      </c>
      <c r="Z128">
        <f>IFERROR(MATCH($A128,Output_Mac!$A$2:$A$500,0),0)</f>
        <v>0</v>
      </c>
      <c r="AA128">
        <f>IFERROR(MATCH($A128,My_Audit!$A$2:$A$456,0),0)</f>
        <v>127</v>
      </c>
      <c r="AB128">
        <f>IFERROR(MATCH($C128,My_Audit!$B$2:$B$456,0),0)</f>
        <v>0</v>
      </c>
      <c r="AC128">
        <f>IFERROR(MATCH($E128,Models!$I$2:$I$605,0),0)</f>
        <v>0</v>
      </c>
      <c r="AD128">
        <f>IFERROR(MATCH($A128,Output_Win!$A$2:$A$243,0),0)</f>
        <v>0</v>
      </c>
    </row>
    <row r="129" spans="1:30">
      <c r="A129" s="42" t="str">
        <f>_xlfn.TEXTJOIN("",TRUE,Input!$A$4,TEXT(ROW(My_Audit!A128)+Input!$A$8-1,"00"))</f>
        <v>GG128</v>
      </c>
      <c r="B129" s="42" t="str">
        <f>_xlfn.TEXTJOIN("-",TRUE,"ITD",Input!$A$2,A129)</f>
        <v>ITD-SHR11697-GG128</v>
      </c>
      <c r="C129" s="43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3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3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3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3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3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3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3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3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3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3" t="str" cm="1">
        <f t="array" ref="M129">IF(($Y129+$Z129+$AA129+$AD129)=0,"",ExpandDiagCodes(_xlfn.TEXTJOIN(", ",TRUE,IF($AA129=0,"",INDEX(My_Audit!N$2:N$456,$AA129)),IF($Z129=0,"",INDEX(Output_Mac!S$2:S$500,$Z129)),IF($AD129=0,"",INDEX(Output_Win!S$2:S$243,$AD129)),IF($Y129=0,"",INDEX(CSV!AE$2:AE$510,$Y129)))))</f>
        <v/>
      </c>
      <c r="N129" s="43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O$2:O$456,$AA129)),_xlfn.IFS(_xlpm.MyAuditVal&lt;&gt;"",_xlpm.MyAuditVal,_xlpm.MacVal&lt;&gt;"",_xlpm.MacVal,_xlpm.WinVal&lt;&gt;"",_xlpm.WinVal,_xlpm.CSVVal&lt;&gt;"",_xlpm.CSVVal)),""))</f>
        <v/>
      </c>
      <c r="O129" s="43" t="str" cm="1">
        <f t="array" ref="O129">IF($AB129=0,"",INDEX(My_Audit!P$2:P$456,$AB129))&amp;""</f>
        <v/>
      </c>
      <c r="P129" s="42"/>
      <c r="Q129" s="43" t="str">
        <f>IF(LEFT(N129,4)="Pass","Nist SP 800-88",My_Audit!R129)&amp;""</f>
        <v/>
      </c>
      <c r="R129" s="42"/>
      <c r="S129" s="42"/>
      <c r="T129" s="43" t="str" cm="1">
        <f t="array" ref="T129">IF($AC129=0,"",INDEX(Models!J$2:J$605,$AC129))</f>
        <v/>
      </c>
      <c r="U129" s="42"/>
      <c r="V129" s="42"/>
      <c r="W129" s="44" t="str">
        <f>IF(($Z129+$AA129+$AD129)=0,"",_xlfn.TEXTJOIN(", ",TRUE,IF($AA129=0,"",INDEX(My_Audit!L$2:L$456,$AA129)),IF($Z129=0,"",INDEX(Output_Mac!AA$2:AA$500,$Z129)),IF($AD129=0,"",INDEX(Output_Win!AA$2:AA$243,$AD129))))</f>
        <v/>
      </c>
      <c r="Y129">
        <f>IFERROR(MATCH($A129,CSV!$A$2:$A$510,0),0)</f>
        <v>0</v>
      </c>
      <c r="Z129">
        <f>IFERROR(MATCH($A129,Output_Mac!$A$2:$A$500,0),0)</f>
        <v>0</v>
      </c>
      <c r="AA129">
        <f>IFERROR(MATCH($A129,My_Audit!$A$2:$A$456,0),0)</f>
        <v>128</v>
      </c>
      <c r="AB129">
        <f>IFERROR(MATCH($C129,My_Audit!$B$2:$B$456,0),0)</f>
        <v>0</v>
      </c>
      <c r="AC129">
        <f>IFERROR(MATCH($E129,Models!$I$2:$I$605,0),0)</f>
        <v>0</v>
      </c>
      <c r="AD129">
        <f>IFERROR(MATCH($A129,Output_Win!$A$2:$A$243,0),0)</f>
        <v>0</v>
      </c>
    </row>
    <row r="130" spans="1:30">
      <c r="A130" s="42" t="str">
        <f>_xlfn.TEXTJOIN("",TRUE,Input!$A$4,TEXT(ROW(My_Audit!A129)+Input!$A$8-1,"00"))</f>
        <v>GG129</v>
      </c>
      <c r="B130" s="42" t="str">
        <f>_xlfn.TEXTJOIN("-",TRUE,"ITD",Input!$A$2,A130)</f>
        <v>ITD-SHR11697-GG129</v>
      </c>
      <c r="C130" s="43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3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3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3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3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3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3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3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3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3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3" t="str" cm="1">
        <f t="array" ref="M130">IF(($Y130+$Z130+$AA130+$AD130)=0,"",ExpandDiagCodes(_xlfn.TEXTJOIN(", ",TRUE,IF($AA130=0,"",INDEX(My_Audit!N$2:N$456,$AA130)),IF($Z130=0,"",INDEX(Output_Mac!S$2:S$500,$Z130)),IF($AD130=0,"",INDEX(Output_Win!S$2:S$243,$AD130)),IF($Y130=0,"",INDEX(CSV!AE$2:AE$510,$Y130)))))</f>
        <v/>
      </c>
      <c r="N130" s="43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O$2:O$456,$AA130)),_xlfn.IFS(_xlpm.MyAuditVal&lt;&gt;"",_xlpm.MyAuditVal,_xlpm.MacVal&lt;&gt;"",_xlpm.MacVal,_xlpm.WinVal&lt;&gt;"",_xlpm.WinVal,_xlpm.CSVVal&lt;&gt;"",_xlpm.CSVVal)),""))</f>
        <v/>
      </c>
      <c r="O130" s="43" t="str" cm="1">
        <f t="array" ref="O130">IF($AB130=0,"",INDEX(My_Audit!P$2:P$456,$AB130))&amp;""</f>
        <v/>
      </c>
      <c r="P130" s="42"/>
      <c r="Q130" s="43" t="str">
        <f>IF(LEFT(N130,4)="Pass","Nist SP 800-88",My_Audit!R130)&amp;""</f>
        <v/>
      </c>
      <c r="R130" s="42"/>
      <c r="S130" s="42"/>
      <c r="T130" s="43" t="str" cm="1">
        <f t="array" ref="T130">IF($AC130=0,"",INDEX(Models!J$2:J$605,$AC130))</f>
        <v/>
      </c>
      <c r="U130" s="42"/>
      <c r="V130" s="42"/>
      <c r="W130" s="44" t="str">
        <f>IF(($Z130+$AA130+$AD130)=0,"",_xlfn.TEXTJOIN(", ",TRUE,IF($AA130=0,"",INDEX(My_Audit!L$2:L$456,$AA130)),IF($Z130=0,"",INDEX(Output_Mac!AA$2:AA$500,$Z130)),IF($AD130=0,"",INDEX(Output_Win!AA$2:AA$243,$AD130))))</f>
        <v/>
      </c>
      <c r="Y130">
        <f>IFERROR(MATCH($A130,CSV!$A$2:$A$510,0),0)</f>
        <v>0</v>
      </c>
      <c r="Z130">
        <f>IFERROR(MATCH($A130,Output_Mac!$A$2:$A$500,0),0)</f>
        <v>0</v>
      </c>
      <c r="AA130">
        <f>IFERROR(MATCH($A130,My_Audit!$A$2:$A$456,0),0)</f>
        <v>129</v>
      </c>
      <c r="AB130">
        <f>IFERROR(MATCH($C130,My_Audit!$B$2:$B$456,0),0)</f>
        <v>0</v>
      </c>
      <c r="AC130">
        <f>IFERROR(MATCH($E130,Models!$I$2:$I$605,0),0)</f>
        <v>0</v>
      </c>
      <c r="AD130">
        <f>IFERROR(MATCH($A130,Output_Win!$A$2:$A$243,0),0)</f>
        <v>0</v>
      </c>
    </row>
    <row r="131" spans="1:30">
      <c r="A131" s="42" t="str">
        <f>_xlfn.TEXTJOIN("",TRUE,Input!$A$4,TEXT(ROW(My_Audit!A130)+Input!$A$8-1,"00"))</f>
        <v>GG130</v>
      </c>
      <c r="B131" s="42" t="str">
        <f>_xlfn.TEXTJOIN("-",TRUE,"ITD",Input!$A$2,A131)</f>
        <v>ITD-SHR11697-GG130</v>
      </c>
      <c r="C131" s="43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3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3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3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3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3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3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3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3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3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3" t="str" cm="1">
        <f t="array" ref="M131">IF(($Y131+$Z131+$AA131+$AD131)=0,"",ExpandDiagCodes(_xlfn.TEXTJOIN(", ",TRUE,IF($AA131=0,"",INDEX(My_Audit!N$2:N$456,$AA131)),IF($Z131=0,"",INDEX(Output_Mac!S$2:S$500,$Z131)),IF($AD131=0,"",INDEX(Output_Win!S$2:S$243,$AD131)),IF($Y131=0,"",INDEX(CSV!AE$2:AE$510,$Y131)))))</f>
        <v/>
      </c>
      <c r="N131" s="43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O$2:O$456,$AA131)),_xlfn.IFS(_xlpm.MyAuditVal&lt;&gt;"",_xlpm.MyAuditVal,_xlpm.MacVal&lt;&gt;"",_xlpm.MacVal,_xlpm.WinVal&lt;&gt;"",_xlpm.WinVal,_xlpm.CSVVal&lt;&gt;"",_xlpm.CSVVal)),""))</f>
        <v/>
      </c>
      <c r="O131" s="43" t="str" cm="1">
        <f t="array" ref="O131">IF($AB131=0,"",INDEX(My_Audit!P$2:P$456,$AB131))&amp;""</f>
        <v/>
      </c>
      <c r="P131" s="42"/>
      <c r="Q131" s="43" t="str">
        <f>IF(LEFT(N131,4)="Pass","Nist SP 800-88",My_Audit!R131)&amp;""</f>
        <v/>
      </c>
      <c r="R131" s="42"/>
      <c r="S131" s="42"/>
      <c r="T131" s="43" t="str" cm="1">
        <f t="array" ref="T131">IF($AC131=0,"",INDEX(Models!J$2:J$605,$AC131))</f>
        <v/>
      </c>
      <c r="U131" s="42"/>
      <c r="V131" s="42"/>
      <c r="W131" s="44" t="str">
        <f>IF(($Z131+$AA131+$AD131)=0,"",_xlfn.TEXTJOIN(", ",TRUE,IF($AA131=0,"",INDEX(My_Audit!L$2:L$456,$AA131)),IF($Z131=0,"",INDEX(Output_Mac!AA$2:AA$500,$Z131)),IF($AD131=0,"",INDEX(Output_Win!AA$2:AA$243,$AD131))))</f>
        <v/>
      </c>
      <c r="Y131">
        <f>IFERROR(MATCH($A131,CSV!$A$2:$A$510,0),0)</f>
        <v>0</v>
      </c>
      <c r="Z131">
        <f>IFERROR(MATCH($A131,Output_Mac!$A$2:$A$500,0),0)</f>
        <v>0</v>
      </c>
      <c r="AA131">
        <f>IFERROR(MATCH($A131,My_Audit!$A$2:$A$456,0),0)</f>
        <v>130</v>
      </c>
      <c r="AB131">
        <f>IFERROR(MATCH($C131,My_Audit!$B$2:$B$456,0),0)</f>
        <v>0</v>
      </c>
      <c r="AC131">
        <f>IFERROR(MATCH($E131,Models!$I$2:$I$605,0),0)</f>
        <v>0</v>
      </c>
      <c r="AD131">
        <f>IFERROR(MATCH($A131,Output_Win!$A$2:$A$243,0),0)</f>
        <v>0</v>
      </c>
    </row>
    <row r="132" spans="1:30">
      <c r="A132" s="42" t="str">
        <f>_xlfn.TEXTJOIN("",TRUE,Input!$A$4,TEXT(ROW(My_Audit!A131)+Input!$A$8-1,"00"))</f>
        <v>GG131</v>
      </c>
      <c r="B132" s="42" t="str">
        <f>_xlfn.TEXTJOIN("-",TRUE,"ITD",Input!$A$2,A132)</f>
        <v>ITD-SHR11697-GG131</v>
      </c>
      <c r="C132" s="43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3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3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3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3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3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3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3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3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3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3" t="str" cm="1">
        <f t="array" ref="M132">IF(($Y132+$Z132+$AA132+$AD132)=0,"",ExpandDiagCodes(_xlfn.TEXTJOIN(", ",TRUE,IF($AA132=0,"",INDEX(My_Audit!N$2:N$456,$AA132)),IF($Z132=0,"",INDEX(Output_Mac!S$2:S$500,$Z132)),IF($AD132=0,"",INDEX(Output_Win!S$2:S$243,$AD132)),IF($Y132=0,"",INDEX(CSV!AE$2:AE$510,$Y132)))))</f>
        <v/>
      </c>
      <c r="N132" s="43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O$2:O$456,$AA132)),_xlfn.IFS(_xlpm.MyAuditVal&lt;&gt;"",_xlpm.MyAuditVal,_xlpm.MacVal&lt;&gt;"",_xlpm.MacVal,_xlpm.WinVal&lt;&gt;"",_xlpm.WinVal,_xlpm.CSVVal&lt;&gt;"",_xlpm.CSVVal)),""))</f>
        <v/>
      </c>
      <c r="O132" s="43" t="str" cm="1">
        <f t="array" ref="O132">IF($AB132=0,"",INDEX(My_Audit!P$2:P$456,$AB132))&amp;""</f>
        <v/>
      </c>
      <c r="P132" s="42"/>
      <c r="Q132" s="43" t="str">
        <f>IF(LEFT(N132,4)="Pass","Nist SP 800-88",My_Audit!R132)&amp;""</f>
        <v/>
      </c>
      <c r="R132" s="42"/>
      <c r="S132" s="42"/>
      <c r="T132" s="43" t="str" cm="1">
        <f t="array" ref="T132">IF($AC132=0,"",INDEX(Models!J$2:J$605,$AC132))</f>
        <v/>
      </c>
      <c r="U132" s="42"/>
      <c r="V132" s="42"/>
      <c r="W132" s="44" t="str">
        <f>IF(($Z132+$AA132+$AD132)=0,"",_xlfn.TEXTJOIN(", ",TRUE,IF($AA132=0,"",INDEX(My_Audit!L$2:L$456,$AA132)),IF($Z132=0,"",INDEX(Output_Mac!AA$2:AA$500,$Z132)),IF($AD132=0,"",INDEX(Output_Win!AA$2:AA$243,$AD132))))</f>
        <v/>
      </c>
      <c r="Y132">
        <f>IFERROR(MATCH($A132,CSV!$A$2:$A$510,0),0)</f>
        <v>0</v>
      </c>
      <c r="Z132">
        <f>IFERROR(MATCH($A132,Output_Mac!$A$2:$A$500,0),0)</f>
        <v>0</v>
      </c>
      <c r="AA132">
        <f>IFERROR(MATCH($A132,My_Audit!$A$2:$A$456,0),0)</f>
        <v>131</v>
      </c>
      <c r="AB132">
        <f>IFERROR(MATCH($C132,My_Audit!$B$2:$B$456,0),0)</f>
        <v>0</v>
      </c>
      <c r="AC132">
        <f>IFERROR(MATCH($E132,Models!$I$2:$I$605,0),0)</f>
        <v>0</v>
      </c>
      <c r="AD132">
        <f>IFERROR(MATCH($A132,Output_Win!$A$2:$A$243,0),0)</f>
        <v>0</v>
      </c>
    </row>
    <row r="133" spans="1:30">
      <c r="A133" s="42" t="str">
        <f>_xlfn.TEXTJOIN("",TRUE,Input!$A$4,TEXT(ROW(My_Audit!A132)+Input!$A$8-1,"00"))</f>
        <v>GG132</v>
      </c>
      <c r="B133" s="42" t="str">
        <f>_xlfn.TEXTJOIN("-",TRUE,"ITD",Input!$A$2,A133)</f>
        <v>ITD-SHR11697-GG132</v>
      </c>
      <c r="C133" s="43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3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3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3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3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3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3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3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3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3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3" t="str" cm="1">
        <f t="array" ref="M133">IF(($Y133+$Z133+$AA133+$AD133)=0,"",ExpandDiagCodes(_xlfn.TEXTJOIN(", ",TRUE,IF($AA133=0,"",INDEX(My_Audit!N$2:N$456,$AA133)),IF($Z133=0,"",INDEX(Output_Mac!S$2:S$500,$Z133)),IF($AD133=0,"",INDEX(Output_Win!S$2:S$243,$AD133)),IF($Y133=0,"",INDEX(CSV!AE$2:AE$510,$Y133)))))</f>
        <v/>
      </c>
      <c r="N133" s="43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O$2:O$456,$AA133)),_xlfn.IFS(_xlpm.MyAuditVal&lt;&gt;"",_xlpm.MyAuditVal,_xlpm.MacVal&lt;&gt;"",_xlpm.MacVal,_xlpm.WinVal&lt;&gt;"",_xlpm.WinVal,_xlpm.CSVVal&lt;&gt;"",_xlpm.CSVVal)),""))</f>
        <v/>
      </c>
      <c r="O133" s="43" t="str" cm="1">
        <f t="array" ref="O133">IF($AB133=0,"",INDEX(My_Audit!P$2:P$456,$AB133))&amp;""</f>
        <v/>
      </c>
      <c r="P133" s="42"/>
      <c r="Q133" s="43" t="str">
        <f>IF(LEFT(N133,4)="Pass","Nist SP 800-88",My_Audit!R133)&amp;""</f>
        <v/>
      </c>
      <c r="R133" s="42"/>
      <c r="S133" s="42"/>
      <c r="T133" s="43" t="str" cm="1">
        <f t="array" ref="T133">IF($AC133=0,"",INDEX(Models!J$2:J$605,$AC133))</f>
        <v/>
      </c>
      <c r="U133" s="42"/>
      <c r="V133" s="42"/>
      <c r="W133" s="44" t="str">
        <f>IF(($Z133+$AA133+$AD133)=0,"",_xlfn.TEXTJOIN(", ",TRUE,IF($AA133=0,"",INDEX(My_Audit!L$2:L$456,$AA133)),IF($Z133=0,"",INDEX(Output_Mac!AA$2:AA$500,$Z133)),IF($AD133=0,"",INDEX(Output_Win!AA$2:AA$243,$AD133))))</f>
        <v/>
      </c>
      <c r="Y133">
        <f>IFERROR(MATCH($A133,CSV!$A$2:$A$510,0),0)</f>
        <v>0</v>
      </c>
      <c r="Z133">
        <f>IFERROR(MATCH($A133,Output_Mac!$A$2:$A$500,0),0)</f>
        <v>0</v>
      </c>
      <c r="AA133">
        <f>IFERROR(MATCH($A133,My_Audit!$A$2:$A$456,0),0)</f>
        <v>132</v>
      </c>
      <c r="AB133">
        <f>IFERROR(MATCH($C133,My_Audit!$B$2:$B$456,0),0)</f>
        <v>0</v>
      </c>
      <c r="AC133">
        <f>IFERROR(MATCH($E133,Models!$I$2:$I$605,0),0)</f>
        <v>0</v>
      </c>
      <c r="AD133">
        <f>IFERROR(MATCH($A133,Output_Win!$A$2:$A$243,0),0)</f>
        <v>0</v>
      </c>
    </row>
    <row r="134" spans="1:30">
      <c r="A134" s="42" t="str">
        <f>_xlfn.TEXTJOIN("",TRUE,Input!$A$4,TEXT(ROW(My_Audit!A133)+Input!$A$8-1,"00"))</f>
        <v>GG133</v>
      </c>
      <c r="B134" s="42" t="str">
        <f>_xlfn.TEXTJOIN("-",TRUE,"ITD",Input!$A$2,A134)</f>
        <v>ITD-SHR11697-GG133</v>
      </c>
      <c r="C134" s="43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3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3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3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3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3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3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3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3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3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3" t="str" cm="1">
        <f t="array" ref="M134">IF(($Y134+$Z134+$AA134+$AD134)=0,"",ExpandDiagCodes(_xlfn.TEXTJOIN(", ",TRUE,IF($AA134=0,"",INDEX(My_Audit!N$2:N$456,$AA134)),IF($Z134=0,"",INDEX(Output_Mac!S$2:S$500,$Z134)),IF($AD134=0,"",INDEX(Output_Win!S$2:S$243,$AD134)),IF($Y134=0,"",INDEX(CSV!AE$2:AE$510,$Y134)))))</f>
        <v/>
      </c>
      <c r="N134" s="43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O$2:O$456,$AA134)),_xlfn.IFS(_xlpm.MyAuditVal&lt;&gt;"",_xlpm.MyAuditVal,_xlpm.MacVal&lt;&gt;"",_xlpm.MacVal,_xlpm.WinVal&lt;&gt;"",_xlpm.WinVal,_xlpm.CSVVal&lt;&gt;"",_xlpm.CSVVal)),""))</f>
        <v/>
      </c>
      <c r="O134" s="43" t="str" cm="1">
        <f t="array" ref="O134">IF($AB134=0,"",INDEX(My_Audit!P$2:P$456,$AB134))&amp;""</f>
        <v/>
      </c>
      <c r="P134" s="42"/>
      <c r="Q134" s="43" t="str">
        <f>IF(LEFT(N134,4)="Pass","Nist SP 800-88",My_Audit!R134)&amp;""</f>
        <v/>
      </c>
      <c r="R134" s="42"/>
      <c r="S134" s="42"/>
      <c r="T134" s="43" t="str" cm="1">
        <f t="array" ref="T134">IF($AC134=0,"",INDEX(Models!J$2:J$605,$AC134))</f>
        <v/>
      </c>
      <c r="U134" s="42"/>
      <c r="V134" s="42"/>
      <c r="W134" s="44" t="str">
        <f>IF(($Z134+$AA134+$AD134)=0,"",_xlfn.TEXTJOIN(", ",TRUE,IF($AA134=0,"",INDEX(My_Audit!L$2:L$456,$AA134)),IF($Z134=0,"",INDEX(Output_Mac!AA$2:AA$500,$Z134)),IF($AD134=0,"",INDEX(Output_Win!AA$2:AA$243,$AD134))))</f>
        <v/>
      </c>
      <c r="Y134">
        <f>IFERROR(MATCH($A134,CSV!$A$2:$A$510,0),0)</f>
        <v>0</v>
      </c>
      <c r="Z134">
        <f>IFERROR(MATCH($A134,Output_Mac!$A$2:$A$500,0),0)</f>
        <v>0</v>
      </c>
      <c r="AA134">
        <f>IFERROR(MATCH($A134,My_Audit!$A$2:$A$456,0),0)</f>
        <v>133</v>
      </c>
      <c r="AB134">
        <f>IFERROR(MATCH($C134,My_Audit!$B$2:$B$456,0),0)</f>
        <v>0</v>
      </c>
      <c r="AC134">
        <f>IFERROR(MATCH($E134,Models!$I$2:$I$605,0),0)</f>
        <v>0</v>
      </c>
      <c r="AD134">
        <f>IFERROR(MATCH($A134,Output_Win!$A$2:$A$243,0),0)</f>
        <v>0</v>
      </c>
    </row>
    <row r="135" spans="1:30">
      <c r="A135" s="42" t="str">
        <f>_xlfn.TEXTJOIN("",TRUE,Input!$A$4,TEXT(ROW(My_Audit!A134)+Input!$A$8-1,"00"))</f>
        <v>GG134</v>
      </c>
      <c r="B135" s="42" t="str">
        <f>_xlfn.TEXTJOIN("-",TRUE,"ITD",Input!$A$2,A135)</f>
        <v>ITD-SHR11697-GG134</v>
      </c>
      <c r="C135" s="43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3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3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3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3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3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3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3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3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3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3" t="str" cm="1">
        <f t="array" ref="M135">IF(($Y135+$Z135+$AA135+$AD135)=0,"",ExpandDiagCodes(_xlfn.TEXTJOIN(", ",TRUE,IF($AA135=0,"",INDEX(My_Audit!N$2:N$456,$AA135)),IF($Z135=0,"",INDEX(Output_Mac!S$2:S$500,$Z135)),IF($AD135=0,"",INDEX(Output_Win!S$2:S$243,$AD135)),IF($Y135=0,"",INDEX(CSV!AE$2:AE$510,$Y135)))))</f>
        <v/>
      </c>
      <c r="N135" s="43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O$2:O$456,$AA135)),_xlfn.IFS(_xlpm.MyAuditVal&lt;&gt;"",_xlpm.MyAuditVal,_xlpm.MacVal&lt;&gt;"",_xlpm.MacVal,_xlpm.WinVal&lt;&gt;"",_xlpm.WinVal,_xlpm.CSVVal&lt;&gt;"",_xlpm.CSVVal)),""))</f>
        <v/>
      </c>
      <c r="O135" s="43" t="str" cm="1">
        <f t="array" ref="O135">IF($AB135=0,"",INDEX(My_Audit!P$2:P$456,$AB135))&amp;""</f>
        <v/>
      </c>
      <c r="P135" s="42"/>
      <c r="Q135" s="43" t="str">
        <f>IF(LEFT(N135,4)="Pass","Nist SP 800-88",My_Audit!R135)&amp;""</f>
        <v/>
      </c>
      <c r="R135" s="42"/>
      <c r="S135" s="42"/>
      <c r="T135" s="43" t="str" cm="1">
        <f t="array" ref="T135">IF($AC135=0,"",INDEX(Models!J$2:J$605,$AC135))</f>
        <v/>
      </c>
      <c r="U135" s="42"/>
      <c r="V135" s="42"/>
      <c r="W135" s="44" t="str">
        <f>IF(($Z135+$AA135+$AD135)=0,"",_xlfn.TEXTJOIN(", ",TRUE,IF($AA135=0,"",INDEX(My_Audit!L$2:L$456,$AA135)),IF($Z135=0,"",INDEX(Output_Mac!AA$2:AA$500,$Z135)),IF($AD135=0,"",INDEX(Output_Win!AA$2:AA$243,$AD135))))</f>
        <v/>
      </c>
      <c r="Y135">
        <f>IFERROR(MATCH($A135,CSV!$A$2:$A$510,0),0)</f>
        <v>0</v>
      </c>
      <c r="Z135">
        <f>IFERROR(MATCH($A135,Output_Mac!$A$2:$A$500,0),0)</f>
        <v>0</v>
      </c>
      <c r="AA135">
        <f>IFERROR(MATCH($A135,My_Audit!$A$2:$A$456,0),0)</f>
        <v>134</v>
      </c>
      <c r="AB135">
        <f>IFERROR(MATCH($C135,My_Audit!$B$2:$B$456,0),0)</f>
        <v>0</v>
      </c>
      <c r="AC135">
        <f>IFERROR(MATCH($E135,Models!$I$2:$I$605,0),0)</f>
        <v>0</v>
      </c>
      <c r="AD135">
        <f>IFERROR(MATCH($A135,Output_Win!$A$2:$A$243,0),0)</f>
        <v>0</v>
      </c>
    </row>
    <row r="136" spans="1:30">
      <c r="A136" s="42" t="str">
        <f>_xlfn.TEXTJOIN("",TRUE,Input!$A$4,TEXT(ROW(My_Audit!A135)+Input!$A$8-1,"00"))</f>
        <v>GG135</v>
      </c>
      <c r="B136" s="42" t="str">
        <f>_xlfn.TEXTJOIN("-",TRUE,"ITD",Input!$A$2,A136)</f>
        <v>ITD-SHR11697-GG135</v>
      </c>
      <c r="C136" s="43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3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3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3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3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3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3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3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3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3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3" t="str" cm="1">
        <f t="array" ref="M136">IF(($Y136+$Z136+$AA136+$AD136)=0,"",ExpandDiagCodes(_xlfn.TEXTJOIN(", ",TRUE,IF($AA136=0,"",INDEX(My_Audit!N$2:N$456,$AA136)),IF($Z136=0,"",INDEX(Output_Mac!S$2:S$500,$Z136)),IF($AD136=0,"",INDEX(Output_Win!S$2:S$243,$AD136)),IF($Y136=0,"",INDEX(CSV!AE$2:AE$510,$Y136)))))</f>
        <v/>
      </c>
      <c r="N136" s="43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O$2:O$456,$AA136)),_xlfn.IFS(_xlpm.MyAuditVal&lt;&gt;"",_xlpm.MyAuditVal,_xlpm.MacVal&lt;&gt;"",_xlpm.MacVal,_xlpm.WinVal&lt;&gt;"",_xlpm.WinVal,_xlpm.CSVVal&lt;&gt;"",_xlpm.CSVVal)),""))</f>
        <v/>
      </c>
      <c r="O136" s="43" t="str" cm="1">
        <f t="array" ref="O136">IF($AB136=0,"",INDEX(My_Audit!P$2:P$456,$AB136))&amp;""</f>
        <v/>
      </c>
      <c r="P136" s="42"/>
      <c r="Q136" s="43" t="str">
        <f>IF(LEFT(N136,4)="Pass","Nist SP 800-88",My_Audit!R136)&amp;""</f>
        <v/>
      </c>
      <c r="R136" s="42"/>
      <c r="S136" s="42"/>
      <c r="T136" s="43" t="str" cm="1">
        <f t="array" ref="T136">IF($AC136=0,"",INDEX(Models!J$2:J$605,$AC136))</f>
        <v/>
      </c>
      <c r="U136" s="42"/>
      <c r="V136" s="42"/>
      <c r="W136" s="44" t="str">
        <f>IF(($Z136+$AA136+$AD136)=0,"",_xlfn.TEXTJOIN(", ",TRUE,IF($AA136=0,"",INDEX(My_Audit!L$2:L$456,$AA136)),IF($Z136=0,"",INDEX(Output_Mac!AA$2:AA$500,$Z136)),IF($AD136=0,"",INDEX(Output_Win!AA$2:AA$243,$AD136))))</f>
        <v/>
      </c>
      <c r="Y136">
        <f>IFERROR(MATCH($A136,CSV!$A$2:$A$510,0),0)</f>
        <v>0</v>
      </c>
      <c r="Z136">
        <f>IFERROR(MATCH($A136,Output_Mac!$A$2:$A$500,0),0)</f>
        <v>0</v>
      </c>
      <c r="AA136">
        <f>IFERROR(MATCH($A136,My_Audit!$A$2:$A$456,0),0)</f>
        <v>135</v>
      </c>
      <c r="AB136">
        <f>IFERROR(MATCH($C136,My_Audit!$B$2:$B$456,0),0)</f>
        <v>0</v>
      </c>
      <c r="AC136">
        <f>IFERROR(MATCH($E136,Models!$I$2:$I$605,0),0)</f>
        <v>0</v>
      </c>
      <c r="AD136">
        <f>IFERROR(MATCH($A136,Output_Win!$A$2:$A$243,0),0)</f>
        <v>0</v>
      </c>
    </row>
    <row r="137" spans="1:30">
      <c r="A137" s="42" t="str">
        <f>_xlfn.TEXTJOIN("",TRUE,Input!$A$4,TEXT(ROW(My_Audit!A136)+Input!$A$8-1,"00"))</f>
        <v>GG136</v>
      </c>
      <c r="B137" s="42" t="str">
        <f>_xlfn.TEXTJOIN("-",TRUE,"ITD",Input!$A$2,A137)</f>
        <v>ITD-SHR11697-GG136</v>
      </c>
      <c r="C137" s="43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3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3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3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3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3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3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3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3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3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3" t="str" cm="1">
        <f t="array" ref="M137">IF(($Y137+$Z137+$AA137+$AD137)=0,"",ExpandDiagCodes(_xlfn.TEXTJOIN(", ",TRUE,IF($AA137=0,"",INDEX(My_Audit!N$2:N$456,$AA137)),IF($Z137=0,"",INDEX(Output_Mac!S$2:S$500,$Z137)),IF($AD137=0,"",INDEX(Output_Win!S$2:S$243,$AD137)),IF($Y137=0,"",INDEX(CSV!AE$2:AE$510,$Y137)))))</f>
        <v/>
      </c>
      <c r="N137" s="43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O$2:O$456,$AA137)),_xlfn.IFS(_xlpm.MyAuditVal&lt;&gt;"",_xlpm.MyAuditVal,_xlpm.MacVal&lt;&gt;"",_xlpm.MacVal,_xlpm.WinVal&lt;&gt;"",_xlpm.WinVal,_xlpm.CSVVal&lt;&gt;"",_xlpm.CSVVal)),""))</f>
        <v/>
      </c>
      <c r="O137" s="43" t="str" cm="1">
        <f t="array" ref="O137">IF($AB137=0,"",INDEX(My_Audit!P$2:P$456,$AB137))&amp;""</f>
        <v/>
      </c>
      <c r="P137" s="42"/>
      <c r="Q137" s="43" t="str">
        <f>IF(LEFT(N137,4)="Pass","Nist SP 800-88",My_Audit!R137)&amp;""</f>
        <v/>
      </c>
      <c r="R137" s="42"/>
      <c r="S137" s="42"/>
      <c r="T137" s="43" t="str" cm="1">
        <f t="array" ref="T137">IF($AC137=0,"",INDEX(Models!J$2:J$605,$AC137))</f>
        <v/>
      </c>
      <c r="U137" s="42"/>
      <c r="V137" s="42"/>
      <c r="W137" s="44" t="str">
        <f>IF(($Z137+$AA137+$AD137)=0,"",_xlfn.TEXTJOIN(", ",TRUE,IF($AA137=0,"",INDEX(My_Audit!L$2:L$456,$AA137)),IF($Z137=0,"",INDEX(Output_Mac!AA$2:AA$500,$Z137)),IF($AD137=0,"",INDEX(Output_Win!AA$2:AA$243,$AD137))))</f>
        <v/>
      </c>
      <c r="Y137">
        <f>IFERROR(MATCH($A137,CSV!$A$2:$A$510,0),0)</f>
        <v>0</v>
      </c>
      <c r="Z137">
        <f>IFERROR(MATCH($A137,Output_Mac!$A$2:$A$500,0),0)</f>
        <v>0</v>
      </c>
      <c r="AA137">
        <f>IFERROR(MATCH($A137,My_Audit!$A$2:$A$456,0),0)</f>
        <v>136</v>
      </c>
      <c r="AB137">
        <f>IFERROR(MATCH($C137,My_Audit!$B$2:$B$456,0),0)</f>
        <v>0</v>
      </c>
      <c r="AC137">
        <f>IFERROR(MATCH($E137,Models!$I$2:$I$605,0),0)</f>
        <v>0</v>
      </c>
      <c r="AD137">
        <f>IFERROR(MATCH($A137,Output_Win!$A$2:$A$243,0),0)</f>
        <v>0</v>
      </c>
    </row>
    <row r="138" spans="1:30">
      <c r="A138" s="42" t="str">
        <f>_xlfn.TEXTJOIN("",TRUE,Input!$A$4,TEXT(ROW(My_Audit!A137)+Input!$A$8-1,"00"))</f>
        <v>GG137</v>
      </c>
      <c r="B138" s="42" t="str">
        <f>_xlfn.TEXTJOIN("-",TRUE,"ITD",Input!$A$2,A138)</f>
        <v>ITD-SHR11697-GG137</v>
      </c>
      <c r="C138" s="43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3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3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3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3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3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3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3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3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3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3" t="str" cm="1">
        <f t="array" ref="M138">IF(($Y138+$Z138+$AA138+$AD138)=0,"",ExpandDiagCodes(_xlfn.TEXTJOIN(", ",TRUE,IF($AA138=0,"",INDEX(My_Audit!N$2:N$456,$AA138)),IF($Z138=0,"",INDEX(Output_Mac!S$2:S$500,$Z138)),IF($AD138=0,"",INDEX(Output_Win!S$2:S$243,$AD138)),IF($Y138=0,"",INDEX(CSV!AE$2:AE$510,$Y138)))))</f>
        <v/>
      </c>
      <c r="N138" s="43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O$2:O$456,$AA138)),_xlfn.IFS(_xlpm.MyAuditVal&lt;&gt;"",_xlpm.MyAuditVal,_xlpm.MacVal&lt;&gt;"",_xlpm.MacVal,_xlpm.WinVal&lt;&gt;"",_xlpm.WinVal,_xlpm.CSVVal&lt;&gt;"",_xlpm.CSVVal)),""))</f>
        <v/>
      </c>
      <c r="O138" s="43" t="str" cm="1">
        <f t="array" ref="O138">IF($AB138=0,"",INDEX(My_Audit!P$2:P$456,$AB138))&amp;""</f>
        <v/>
      </c>
      <c r="P138" s="42"/>
      <c r="Q138" s="43" t="str">
        <f>IF(LEFT(N138,4)="Pass","Nist SP 800-88",My_Audit!R138)&amp;""</f>
        <v/>
      </c>
      <c r="R138" s="42"/>
      <c r="S138" s="42"/>
      <c r="T138" s="43" t="str" cm="1">
        <f t="array" ref="T138">IF($AC138=0,"",INDEX(Models!J$2:J$605,$AC138))</f>
        <v/>
      </c>
      <c r="U138" s="42"/>
      <c r="V138" s="42"/>
      <c r="W138" s="44" t="str">
        <f>IF(($Z138+$AA138+$AD138)=0,"",_xlfn.TEXTJOIN(", ",TRUE,IF($AA138=0,"",INDEX(My_Audit!L$2:L$456,$AA138)),IF($Z138=0,"",INDEX(Output_Mac!AA$2:AA$500,$Z138)),IF($AD138=0,"",INDEX(Output_Win!AA$2:AA$243,$AD138))))</f>
        <v/>
      </c>
      <c r="Y138">
        <f>IFERROR(MATCH($A138,CSV!$A$2:$A$510,0),0)</f>
        <v>0</v>
      </c>
      <c r="Z138">
        <f>IFERROR(MATCH($A138,Output_Mac!$A$2:$A$500,0),0)</f>
        <v>0</v>
      </c>
      <c r="AA138">
        <f>IFERROR(MATCH($A138,My_Audit!$A$2:$A$456,0),0)</f>
        <v>137</v>
      </c>
      <c r="AB138">
        <f>IFERROR(MATCH($C138,My_Audit!$B$2:$B$456,0),0)</f>
        <v>0</v>
      </c>
      <c r="AC138">
        <f>IFERROR(MATCH($E138,Models!$I$2:$I$605,0),0)</f>
        <v>0</v>
      </c>
      <c r="AD138">
        <f>IFERROR(MATCH($A138,Output_Win!$A$2:$A$243,0),0)</f>
        <v>0</v>
      </c>
    </row>
    <row r="139" spans="1:30">
      <c r="A139" s="42" t="str">
        <f>_xlfn.TEXTJOIN("",TRUE,Input!$A$4,TEXT(ROW(My_Audit!A138)+Input!$A$8-1,"00"))</f>
        <v>GG138</v>
      </c>
      <c r="B139" s="42" t="str">
        <f>_xlfn.TEXTJOIN("-",TRUE,"ITD",Input!$A$2,A139)</f>
        <v>ITD-SHR11697-GG138</v>
      </c>
      <c r="C139" s="43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3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3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3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3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3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3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3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3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3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3" t="str" cm="1">
        <f t="array" ref="M139">IF(($Y139+$Z139+$AA139+$AD139)=0,"",ExpandDiagCodes(_xlfn.TEXTJOIN(", ",TRUE,IF($AA139=0,"",INDEX(My_Audit!N$2:N$456,$AA139)),IF($Z139=0,"",INDEX(Output_Mac!S$2:S$500,$Z139)),IF($AD139=0,"",INDEX(Output_Win!S$2:S$243,$AD139)),IF($Y139=0,"",INDEX(CSV!AE$2:AE$510,$Y139)))))</f>
        <v/>
      </c>
      <c r="N139" s="43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O$2:O$456,$AA139)),_xlfn.IFS(_xlpm.MyAuditVal&lt;&gt;"",_xlpm.MyAuditVal,_xlpm.MacVal&lt;&gt;"",_xlpm.MacVal,_xlpm.WinVal&lt;&gt;"",_xlpm.WinVal,_xlpm.CSVVal&lt;&gt;"",_xlpm.CSVVal)),""))</f>
        <v/>
      </c>
      <c r="O139" s="43" t="str" cm="1">
        <f t="array" ref="O139">IF($AB139=0,"",INDEX(My_Audit!P$2:P$456,$AB139))&amp;""</f>
        <v/>
      </c>
      <c r="P139" s="42"/>
      <c r="Q139" s="43" t="str">
        <f>IF(LEFT(N139,4)="Pass","Nist SP 800-88",My_Audit!R139)&amp;""</f>
        <v/>
      </c>
      <c r="R139" s="42"/>
      <c r="S139" s="42"/>
      <c r="T139" s="43" t="str" cm="1">
        <f t="array" ref="T139">IF($AC139=0,"",INDEX(Models!J$2:J$605,$AC139))</f>
        <v/>
      </c>
      <c r="U139" s="42"/>
      <c r="V139" s="42"/>
      <c r="W139" s="44" t="str">
        <f>IF(($Z139+$AA139+$AD139)=0,"",_xlfn.TEXTJOIN(", ",TRUE,IF($AA139=0,"",INDEX(My_Audit!L$2:L$456,$AA139)),IF($Z139=0,"",INDEX(Output_Mac!AA$2:AA$500,$Z139)),IF($AD139=0,"",INDEX(Output_Win!AA$2:AA$243,$AD139))))</f>
        <v/>
      </c>
      <c r="Y139">
        <f>IFERROR(MATCH($A139,CSV!$A$2:$A$510,0),0)</f>
        <v>0</v>
      </c>
      <c r="Z139">
        <f>IFERROR(MATCH($A139,Output_Mac!$A$2:$A$500,0),0)</f>
        <v>0</v>
      </c>
      <c r="AA139">
        <f>IFERROR(MATCH($A139,My_Audit!$A$2:$A$456,0),0)</f>
        <v>138</v>
      </c>
      <c r="AB139">
        <f>IFERROR(MATCH($C139,My_Audit!$B$2:$B$456,0),0)</f>
        <v>0</v>
      </c>
      <c r="AC139">
        <f>IFERROR(MATCH($E139,Models!$I$2:$I$605,0),0)</f>
        <v>0</v>
      </c>
      <c r="AD139">
        <f>IFERROR(MATCH($A139,Output_Win!$A$2:$A$243,0),0)</f>
        <v>0</v>
      </c>
    </row>
    <row r="140" spans="1:30">
      <c r="A140" s="42" t="str">
        <f>_xlfn.TEXTJOIN("",TRUE,Input!$A$4,TEXT(ROW(My_Audit!A139)+Input!$A$8-1,"00"))</f>
        <v>GG139</v>
      </c>
      <c r="B140" s="42" t="str">
        <f>_xlfn.TEXTJOIN("-",TRUE,"ITD",Input!$A$2,A140)</f>
        <v>ITD-SHR11697-GG139</v>
      </c>
      <c r="C140" s="43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3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3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3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3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3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3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3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3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3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3" t="str" cm="1">
        <f t="array" ref="M140">IF(($Y140+$Z140+$AA140+$AD140)=0,"",ExpandDiagCodes(_xlfn.TEXTJOIN(", ",TRUE,IF($AA140=0,"",INDEX(My_Audit!N$2:N$456,$AA140)),IF($Z140=0,"",INDEX(Output_Mac!S$2:S$500,$Z140)),IF($AD140=0,"",INDEX(Output_Win!S$2:S$243,$AD140)),IF($Y140=0,"",INDEX(CSV!AE$2:AE$510,$Y140)))))</f>
        <v/>
      </c>
      <c r="N140" s="43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O$2:O$456,$AA140)),_xlfn.IFS(_xlpm.MyAuditVal&lt;&gt;"",_xlpm.MyAuditVal,_xlpm.MacVal&lt;&gt;"",_xlpm.MacVal,_xlpm.WinVal&lt;&gt;"",_xlpm.WinVal,_xlpm.CSVVal&lt;&gt;"",_xlpm.CSVVal)),""))</f>
        <v/>
      </c>
      <c r="O140" s="43" t="str" cm="1">
        <f t="array" ref="O140">IF($AB140=0,"",INDEX(My_Audit!P$2:P$456,$AB140))&amp;""</f>
        <v/>
      </c>
      <c r="P140" s="42"/>
      <c r="Q140" s="43" t="str">
        <f>IF(LEFT(N140,4)="Pass","Nist SP 800-88",My_Audit!R140)&amp;""</f>
        <v/>
      </c>
      <c r="R140" s="42"/>
      <c r="S140" s="42"/>
      <c r="T140" s="43" t="str" cm="1">
        <f t="array" ref="T140">IF($AC140=0,"",INDEX(Models!J$2:J$605,$AC140))</f>
        <v/>
      </c>
      <c r="U140" s="42"/>
      <c r="V140" s="42"/>
      <c r="W140" s="44" t="str">
        <f>IF(($Z140+$AA140+$AD140)=0,"",_xlfn.TEXTJOIN(", ",TRUE,IF($AA140=0,"",INDEX(My_Audit!L$2:L$456,$AA140)),IF($Z140=0,"",INDEX(Output_Mac!AA$2:AA$500,$Z140)),IF($AD140=0,"",INDEX(Output_Win!AA$2:AA$243,$AD140))))</f>
        <v/>
      </c>
      <c r="Y140">
        <f>IFERROR(MATCH($A140,CSV!$A$2:$A$510,0),0)</f>
        <v>0</v>
      </c>
      <c r="Z140">
        <f>IFERROR(MATCH($A140,Output_Mac!$A$2:$A$500,0),0)</f>
        <v>0</v>
      </c>
      <c r="AA140">
        <f>IFERROR(MATCH($A140,My_Audit!$A$2:$A$456,0),0)</f>
        <v>139</v>
      </c>
      <c r="AB140">
        <f>IFERROR(MATCH($C140,My_Audit!$B$2:$B$456,0),0)</f>
        <v>0</v>
      </c>
      <c r="AC140">
        <f>IFERROR(MATCH($E140,Models!$I$2:$I$605,0),0)</f>
        <v>0</v>
      </c>
      <c r="AD140">
        <f>IFERROR(MATCH($A140,Output_Win!$A$2:$A$243,0),0)</f>
        <v>0</v>
      </c>
    </row>
    <row r="141" spans="1:30">
      <c r="A141" s="42" t="str">
        <f>_xlfn.TEXTJOIN("",TRUE,Input!$A$4,TEXT(ROW(My_Audit!A140)+Input!$A$8-1,"00"))</f>
        <v>GG140</v>
      </c>
      <c r="B141" s="42" t="str">
        <f>_xlfn.TEXTJOIN("-",TRUE,"ITD",Input!$A$2,A141)</f>
        <v>ITD-SHR11697-GG140</v>
      </c>
      <c r="C141" s="43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3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3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3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3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3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3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3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3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3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3" t="str" cm="1">
        <f t="array" ref="M141">IF(($Y141+$Z141+$AA141+$AD141)=0,"",ExpandDiagCodes(_xlfn.TEXTJOIN(", ",TRUE,IF($AA141=0,"",INDEX(My_Audit!N$2:N$456,$AA141)),IF($Z141=0,"",INDEX(Output_Mac!S$2:S$500,$Z141)),IF($AD141=0,"",INDEX(Output_Win!S$2:S$243,$AD141)),IF($Y141=0,"",INDEX(CSV!AE$2:AE$510,$Y141)))))</f>
        <v/>
      </c>
      <c r="N141" s="43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O$2:O$456,$AA141)),_xlfn.IFS(_xlpm.MyAuditVal&lt;&gt;"",_xlpm.MyAuditVal,_xlpm.MacVal&lt;&gt;"",_xlpm.MacVal,_xlpm.WinVal&lt;&gt;"",_xlpm.WinVal,_xlpm.CSVVal&lt;&gt;"",_xlpm.CSVVal)),""))</f>
        <v/>
      </c>
      <c r="O141" s="43" t="str" cm="1">
        <f t="array" ref="O141">IF($AB141=0,"",INDEX(My_Audit!P$2:P$456,$AB141))&amp;""</f>
        <v/>
      </c>
      <c r="P141" s="42"/>
      <c r="Q141" s="43" t="str">
        <f>IF(LEFT(N141,4)="Pass","Nist SP 800-88",My_Audit!R141)&amp;""</f>
        <v/>
      </c>
      <c r="R141" s="42"/>
      <c r="S141" s="42"/>
      <c r="T141" s="43" t="str" cm="1">
        <f t="array" ref="T141">IF($AC141=0,"",INDEX(Models!J$2:J$605,$AC141))</f>
        <v/>
      </c>
      <c r="U141" s="42"/>
      <c r="V141" s="42"/>
      <c r="W141" s="44" t="str">
        <f>IF(($Z141+$AA141+$AD141)=0,"",_xlfn.TEXTJOIN(", ",TRUE,IF($AA141=0,"",INDEX(My_Audit!L$2:L$456,$AA141)),IF($Z141=0,"",INDEX(Output_Mac!AA$2:AA$500,$Z141)),IF($AD141=0,"",INDEX(Output_Win!AA$2:AA$243,$AD141))))</f>
        <v/>
      </c>
      <c r="Y141">
        <f>IFERROR(MATCH($A141,CSV!$A$2:$A$510,0),0)</f>
        <v>0</v>
      </c>
      <c r="Z141">
        <f>IFERROR(MATCH($A141,Output_Mac!$A$2:$A$500,0),0)</f>
        <v>0</v>
      </c>
      <c r="AA141">
        <f>IFERROR(MATCH($A141,My_Audit!$A$2:$A$456,0),0)</f>
        <v>140</v>
      </c>
      <c r="AB141">
        <f>IFERROR(MATCH($C141,My_Audit!$B$2:$B$456,0),0)</f>
        <v>0</v>
      </c>
      <c r="AC141">
        <f>IFERROR(MATCH($E141,Models!$I$2:$I$605,0),0)</f>
        <v>0</v>
      </c>
      <c r="AD141">
        <f>IFERROR(MATCH($A141,Output_Win!$A$2:$A$243,0),0)</f>
        <v>0</v>
      </c>
    </row>
    <row r="142" spans="1:30">
      <c r="A142" s="42" t="str">
        <f>_xlfn.TEXTJOIN("",TRUE,Input!$A$4,TEXT(ROW(My_Audit!A141)+Input!$A$8-1,"00"))</f>
        <v>GG141</v>
      </c>
      <c r="B142" s="42" t="str">
        <f>_xlfn.TEXTJOIN("-",TRUE,"ITD",Input!$A$2,A142)</f>
        <v>ITD-SHR11697-GG141</v>
      </c>
      <c r="C142" s="43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3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3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3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3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3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3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3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3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3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3" t="str" cm="1">
        <f t="array" ref="M142">IF(($Y142+$Z142+$AA142+$AD142)=0,"",ExpandDiagCodes(_xlfn.TEXTJOIN(", ",TRUE,IF($AA142=0,"",INDEX(My_Audit!N$2:N$456,$AA142)),IF($Z142=0,"",INDEX(Output_Mac!S$2:S$500,$Z142)),IF($AD142=0,"",INDEX(Output_Win!S$2:S$243,$AD142)),IF($Y142=0,"",INDEX(CSV!AE$2:AE$510,$Y142)))))</f>
        <v/>
      </c>
      <c r="N142" s="43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O$2:O$456,$AA142)),_xlfn.IFS(_xlpm.MyAuditVal&lt;&gt;"",_xlpm.MyAuditVal,_xlpm.MacVal&lt;&gt;"",_xlpm.MacVal,_xlpm.WinVal&lt;&gt;"",_xlpm.WinVal,_xlpm.CSVVal&lt;&gt;"",_xlpm.CSVVal)),""))</f>
        <v/>
      </c>
      <c r="O142" s="43" t="str" cm="1">
        <f t="array" ref="O142">IF($AB142=0,"",INDEX(My_Audit!P$2:P$456,$AB142))&amp;""</f>
        <v/>
      </c>
      <c r="P142" s="42"/>
      <c r="Q142" s="43" t="str">
        <f>IF(LEFT(N142,4)="Pass","Nist SP 800-88",My_Audit!R142)&amp;""</f>
        <v/>
      </c>
      <c r="R142" s="42"/>
      <c r="S142" s="42"/>
      <c r="T142" s="43" t="str" cm="1">
        <f t="array" ref="T142">IF($AC142=0,"",INDEX(Models!J$2:J$605,$AC142))</f>
        <v/>
      </c>
      <c r="U142" s="42"/>
      <c r="V142" s="42"/>
      <c r="W142" s="44" t="str">
        <f>IF(($Z142+$AA142+$AD142)=0,"",_xlfn.TEXTJOIN(", ",TRUE,IF($AA142=0,"",INDEX(My_Audit!L$2:L$456,$AA142)),IF($Z142=0,"",INDEX(Output_Mac!AA$2:AA$500,$Z142)),IF($AD142=0,"",INDEX(Output_Win!AA$2:AA$243,$AD142))))</f>
        <v/>
      </c>
      <c r="Y142">
        <f>IFERROR(MATCH($A142,CSV!$A$2:$A$510,0),0)</f>
        <v>0</v>
      </c>
      <c r="Z142">
        <f>IFERROR(MATCH($A142,Output_Mac!$A$2:$A$500,0),0)</f>
        <v>0</v>
      </c>
      <c r="AA142">
        <f>IFERROR(MATCH($A142,My_Audit!$A$2:$A$456,0),0)</f>
        <v>141</v>
      </c>
      <c r="AB142">
        <f>IFERROR(MATCH($C142,My_Audit!$B$2:$B$456,0),0)</f>
        <v>0</v>
      </c>
      <c r="AC142">
        <f>IFERROR(MATCH($E142,Models!$I$2:$I$605,0),0)</f>
        <v>0</v>
      </c>
      <c r="AD142">
        <f>IFERROR(MATCH($A142,Output_Win!$A$2:$A$243,0),0)</f>
        <v>0</v>
      </c>
    </row>
    <row r="143" spans="1:30">
      <c r="A143" s="42" t="str">
        <f>_xlfn.TEXTJOIN("",TRUE,Input!$A$4,TEXT(ROW(My_Audit!A142)+Input!$A$8-1,"00"))</f>
        <v>GG142</v>
      </c>
      <c r="B143" s="42" t="str">
        <f>_xlfn.TEXTJOIN("-",TRUE,"ITD",Input!$A$2,A143)</f>
        <v>ITD-SHR11697-GG142</v>
      </c>
      <c r="C143" s="43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3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3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3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3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3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3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3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3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3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3" t="str" cm="1">
        <f t="array" ref="M143">IF(($Y143+$Z143+$AA143+$AD143)=0,"",ExpandDiagCodes(_xlfn.TEXTJOIN(", ",TRUE,IF($AA143=0,"",INDEX(My_Audit!N$2:N$456,$AA143)),IF($Z143=0,"",INDEX(Output_Mac!S$2:S$500,$Z143)),IF($AD143=0,"",INDEX(Output_Win!S$2:S$243,$AD143)),IF($Y143=0,"",INDEX(CSV!AE$2:AE$510,$Y143)))))</f>
        <v/>
      </c>
      <c r="N143" s="43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O$2:O$456,$AA143)),_xlfn.IFS(_xlpm.MyAuditVal&lt;&gt;"",_xlpm.MyAuditVal,_xlpm.MacVal&lt;&gt;"",_xlpm.MacVal,_xlpm.WinVal&lt;&gt;"",_xlpm.WinVal,_xlpm.CSVVal&lt;&gt;"",_xlpm.CSVVal)),""))</f>
        <v/>
      </c>
      <c r="O143" s="43" t="str" cm="1">
        <f t="array" ref="O143">IF($AB143=0,"",INDEX(My_Audit!P$2:P$456,$AB143))&amp;""</f>
        <v/>
      </c>
      <c r="P143" s="42"/>
      <c r="Q143" s="43" t="str">
        <f>IF(LEFT(N143,4)="Pass","Nist SP 800-88",My_Audit!R143)&amp;""</f>
        <v/>
      </c>
      <c r="R143" s="42"/>
      <c r="S143" s="42"/>
      <c r="T143" s="43" t="str" cm="1">
        <f t="array" ref="T143">IF($AC143=0,"",INDEX(Models!J$2:J$605,$AC143))</f>
        <v/>
      </c>
      <c r="U143" s="42"/>
      <c r="V143" s="42"/>
      <c r="W143" s="44" t="str">
        <f>IF(($Z143+$AA143+$AD143)=0,"",_xlfn.TEXTJOIN(", ",TRUE,IF($AA143=0,"",INDEX(My_Audit!L$2:L$456,$AA143)),IF($Z143=0,"",INDEX(Output_Mac!AA$2:AA$500,$Z143)),IF($AD143=0,"",INDEX(Output_Win!AA$2:AA$243,$AD143))))</f>
        <v/>
      </c>
      <c r="Y143">
        <f>IFERROR(MATCH($A143,CSV!$A$2:$A$510,0),0)</f>
        <v>0</v>
      </c>
      <c r="Z143">
        <f>IFERROR(MATCH($A143,Output_Mac!$A$2:$A$500,0),0)</f>
        <v>0</v>
      </c>
      <c r="AA143">
        <f>IFERROR(MATCH($A143,My_Audit!$A$2:$A$456,0),0)</f>
        <v>142</v>
      </c>
      <c r="AB143">
        <f>IFERROR(MATCH($C143,My_Audit!$B$2:$B$456,0),0)</f>
        <v>0</v>
      </c>
      <c r="AC143">
        <f>IFERROR(MATCH($E143,Models!$I$2:$I$605,0),0)</f>
        <v>0</v>
      </c>
      <c r="AD143">
        <f>IFERROR(MATCH($A143,Output_Win!$A$2:$A$243,0),0)</f>
        <v>0</v>
      </c>
    </row>
    <row r="144" spans="1:30">
      <c r="A144" s="42" t="str">
        <f>_xlfn.TEXTJOIN("",TRUE,Input!$A$4,TEXT(ROW(My_Audit!A143)+Input!$A$8-1,"00"))</f>
        <v>GG143</v>
      </c>
      <c r="B144" s="42" t="str">
        <f>_xlfn.TEXTJOIN("-",TRUE,"ITD",Input!$A$2,A144)</f>
        <v>ITD-SHR11697-GG143</v>
      </c>
      <c r="C144" s="43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3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3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3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3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3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3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3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3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3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3" t="str" cm="1">
        <f t="array" ref="M144">IF(($Y144+$Z144+$AA144+$AD144)=0,"",ExpandDiagCodes(_xlfn.TEXTJOIN(", ",TRUE,IF($AA144=0,"",INDEX(My_Audit!N$2:N$456,$AA144)),IF($Z144=0,"",INDEX(Output_Mac!S$2:S$500,$Z144)),IF($AD144=0,"",INDEX(Output_Win!S$2:S$243,$AD144)),IF($Y144=0,"",INDEX(CSV!AE$2:AE$510,$Y144)))))</f>
        <v/>
      </c>
      <c r="N144" s="43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O$2:O$456,$AA144)),_xlfn.IFS(_xlpm.MyAuditVal&lt;&gt;"",_xlpm.MyAuditVal,_xlpm.MacVal&lt;&gt;"",_xlpm.MacVal,_xlpm.WinVal&lt;&gt;"",_xlpm.WinVal,_xlpm.CSVVal&lt;&gt;"",_xlpm.CSVVal)),""))</f>
        <v/>
      </c>
      <c r="O144" s="43" t="str" cm="1">
        <f t="array" ref="O144">IF($AB144=0,"",INDEX(My_Audit!P$2:P$456,$AB144))&amp;""</f>
        <v/>
      </c>
      <c r="P144" s="42"/>
      <c r="Q144" s="43" t="str">
        <f>IF(LEFT(N144,4)="Pass","Nist SP 800-88",My_Audit!R144)&amp;""</f>
        <v/>
      </c>
      <c r="R144" s="42"/>
      <c r="S144" s="42"/>
      <c r="T144" s="43" t="str" cm="1">
        <f t="array" ref="T144">IF($AC144=0,"",INDEX(Models!J$2:J$605,$AC144))</f>
        <v/>
      </c>
      <c r="U144" s="42"/>
      <c r="V144" s="42"/>
      <c r="W144" s="44" t="str">
        <f>IF(($Z144+$AA144+$AD144)=0,"",_xlfn.TEXTJOIN(", ",TRUE,IF($AA144=0,"",INDEX(My_Audit!L$2:L$456,$AA144)),IF($Z144=0,"",INDEX(Output_Mac!AA$2:AA$500,$Z144)),IF($AD144=0,"",INDEX(Output_Win!AA$2:AA$243,$AD144))))</f>
        <v/>
      </c>
      <c r="Y144">
        <f>IFERROR(MATCH($A144,CSV!$A$2:$A$510,0),0)</f>
        <v>0</v>
      </c>
      <c r="Z144">
        <f>IFERROR(MATCH($A144,Output_Mac!$A$2:$A$500,0),0)</f>
        <v>0</v>
      </c>
      <c r="AA144">
        <f>IFERROR(MATCH($A144,My_Audit!$A$2:$A$456,0),0)</f>
        <v>143</v>
      </c>
      <c r="AB144">
        <f>IFERROR(MATCH($C144,My_Audit!$B$2:$B$456,0),0)</f>
        <v>0</v>
      </c>
      <c r="AC144">
        <f>IFERROR(MATCH($E144,Models!$I$2:$I$605,0),0)</f>
        <v>0</v>
      </c>
      <c r="AD144">
        <f>IFERROR(MATCH($A144,Output_Win!$A$2:$A$243,0),0)</f>
        <v>0</v>
      </c>
    </row>
    <row r="145" spans="1:30">
      <c r="A145" s="42" t="str">
        <f>_xlfn.TEXTJOIN("",TRUE,Input!$A$4,TEXT(ROW(My_Audit!A144)+Input!$A$8-1,"00"))</f>
        <v>GG144</v>
      </c>
      <c r="B145" s="42" t="str">
        <f>_xlfn.TEXTJOIN("-",TRUE,"ITD",Input!$A$2,A145)</f>
        <v>ITD-SHR11697-GG144</v>
      </c>
      <c r="C145" s="43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3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3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3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3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3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3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3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3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3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3" t="str" cm="1">
        <f t="array" ref="M145">IF(($Y145+$Z145+$AA145+$AD145)=0,"",ExpandDiagCodes(_xlfn.TEXTJOIN(", ",TRUE,IF($AA145=0,"",INDEX(My_Audit!N$2:N$456,$AA145)),IF($Z145=0,"",INDEX(Output_Mac!S$2:S$500,$Z145)),IF($AD145=0,"",INDEX(Output_Win!S$2:S$243,$AD145)),IF($Y145=0,"",INDEX(CSV!AE$2:AE$510,$Y145)))))</f>
        <v/>
      </c>
      <c r="N145" s="43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O$2:O$456,$AA145)),_xlfn.IFS(_xlpm.MyAuditVal&lt;&gt;"",_xlpm.MyAuditVal,_xlpm.MacVal&lt;&gt;"",_xlpm.MacVal,_xlpm.WinVal&lt;&gt;"",_xlpm.WinVal,_xlpm.CSVVal&lt;&gt;"",_xlpm.CSVVal)),""))</f>
        <v/>
      </c>
      <c r="O145" s="43" t="str" cm="1">
        <f t="array" ref="O145">IF($AB145=0,"",INDEX(My_Audit!P$2:P$456,$AB145))&amp;""</f>
        <v/>
      </c>
      <c r="P145" s="42"/>
      <c r="Q145" s="43" t="str">
        <f>IF(LEFT(N145,4)="Pass","Nist SP 800-88",My_Audit!R145)&amp;""</f>
        <v/>
      </c>
      <c r="R145" s="42"/>
      <c r="S145" s="42"/>
      <c r="T145" s="43" t="str" cm="1">
        <f t="array" ref="T145">IF($AC145=0,"",INDEX(Models!J$2:J$605,$AC145))</f>
        <v/>
      </c>
      <c r="U145" s="42"/>
      <c r="V145" s="42"/>
      <c r="W145" s="44" t="str">
        <f>IF(($Z145+$AA145+$AD145)=0,"",_xlfn.TEXTJOIN(", ",TRUE,IF($AA145=0,"",INDEX(My_Audit!L$2:L$456,$AA145)),IF($Z145=0,"",INDEX(Output_Mac!AA$2:AA$500,$Z145)),IF($AD145=0,"",INDEX(Output_Win!AA$2:AA$243,$AD145))))</f>
        <v/>
      </c>
      <c r="Y145">
        <f>IFERROR(MATCH($A145,CSV!$A$2:$A$510,0),0)</f>
        <v>0</v>
      </c>
      <c r="Z145">
        <f>IFERROR(MATCH($A145,Output_Mac!$A$2:$A$500,0),0)</f>
        <v>0</v>
      </c>
      <c r="AA145">
        <f>IFERROR(MATCH($A145,My_Audit!$A$2:$A$456,0),0)</f>
        <v>144</v>
      </c>
      <c r="AB145">
        <f>IFERROR(MATCH($C145,My_Audit!$B$2:$B$456,0),0)</f>
        <v>0</v>
      </c>
      <c r="AC145">
        <f>IFERROR(MATCH($E145,Models!$I$2:$I$605,0),0)</f>
        <v>0</v>
      </c>
      <c r="AD145">
        <f>IFERROR(MATCH($A145,Output_Win!$A$2:$A$243,0),0)</f>
        <v>0</v>
      </c>
    </row>
    <row r="146" spans="1:30">
      <c r="A146" s="42" t="str">
        <f>_xlfn.TEXTJOIN("",TRUE,Input!$A$4,TEXT(ROW(My_Audit!A145)+Input!$A$8-1,"00"))</f>
        <v>GG145</v>
      </c>
      <c r="B146" s="42" t="str">
        <f>_xlfn.TEXTJOIN("-",TRUE,"ITD",Input!$A$2,A146)</f>
        <v>ITD-SHR11697-GG145</v>
      </c>
      <c r="C146" s="43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3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3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3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3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3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3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3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3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3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3" t="str" cm="1">
        <f t="array" ref="M146">IF(($Y146+$Z146+$AA146+$AD146)=0,"",ExpandDiagCodes(_xlfn.TEXTJOIN(", ",TRUE,IF($AA146=0,"",INDEX(My_Audit!N$2:N$456,$AA146)),IF($Z146=0,"",INDEX(Output_Mac!S$2:S$500,$Z146)),IF($AD146=0,"",INDEX(Output_Win!S$2:S$243,$AD146)),IF($Y146=0,"",INDEX(CSV!AE$2:AE$510,$Y146)))))</f>
        <v/>
      </c>
      <c r="N146" s="43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O$2:O$456,$AA146)),_xlfn.IFS(_xlpm.MyAuditVal&lt;&gt;"",_xlpm.MyAuditVal,_xlpm.MacVal&lt;&gt;"",_xlpm.MacVal,_xlpm.WinVal&lt;&gt;"",_xlpm.WinVal,_xlpm.CSVVal&lt;&gt;"",_xlpm.CSVVal)),""))</f>
        <v/>
      </c>
      <c r="O146" s="43" t="str" cm="1">
        <f t="array" ref="O146">IF($AB146=0,"",INDEX(My_Audit!P$2:P$456,$AB146))&amp;""</f>
        <v/>
      </c>
      <c r="P146" s="42"/>
      <c r="Q146" s="43" t="str">
        <f>IF(LEFT(N146,4)="Pass","Nist SP 800-88",My_Audit!R146)&amp;""</f>
        <v/>
      </c>
      <c r="R146" s="42"/>
      <c r="S146" s="42"/>
      <c r="T146" s="43" t="str" cm="1">
        <f t="array" ref="T146">IF($AC146=0,"",INDEX(Models!J$2:J$605,$AC146))</f>
        <v/>
      </c>
      <c r="U146" s="42"/>
      <c r="V146" s="42"/>
      <c r="W146" s="44" t="str">
        <f>IF(($Z146+$AA146+$AD146)=0,"",_xlfn.TEXTJOIN(", ",TRUE,IF($AA146=0,"",INDEX(My_Audit!L$2:L$456,$AA146)),IF($Z146=0,"",INDEX(Output_Mac!AA$2:AA$500,$Z146)),IF($AD146=0,"",INDEX(Output_Win!AA$2:AA$243,$AD146))))</f>
        <v/>
      </c>
      <c r="Y146">
        <f>IFERROR(MATCH($A146,CSV!$A$2:$A$510,0),0)</f>
        <v>0</v>
      </c>
      <c r="Z146">
        <f>IFERROR(MATCH($A146,Output_Mac!$A$2:$A$500,0),0)</f>
        <v>0</v>
      </c>
      <c r="AA146">
        <f>IFERROR(MATCH($A146,My_Audit!$A$2:$A$456,0),0)</f>
        <v>145</v>
      </c>
      <c r="AB146">
        <f>IFERROR(MATCH($C146,My_Audit!$B$2:$B$456,0),0)</f>
        <v>0</v>
      </c>
      <c r="AC146">
        <f>IFERROR(MATCH($E146,Models!$I$2:$I$605,0),0)</f>
        <v>0</v>
      </c>
      <c r="AD146">
        <f>IFERROR(MATCH($A146,Output_Win!$A$2:$A$243,0),0)</f>
        <v>0</v>
      </c>
    </row>
    <row r="147" spans="1:30">
      <c r="A147" s="42" t="str">
        <f>_xlfn.TEXTJOIN("",TRUE,Input!$A$4,TEXT(ROW(My_Audit!A146)+Input!$A$8-1,"00"))</f>
        <v>GG146</v>
      </c>
      <c r="B147" s="42" t="str">
        <f>_xlfn.TEXTJOIN("-",TRUE,"ITD",Input!$A$2,A147)</f>
        <v>ITD-SHR11697-GG146</v>
      </c>
      <c r="C147" s="43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3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3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3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3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3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3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3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3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3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3" t="str" cm="1">
        <f t="array" ref="M147">IF(($Y147+$Z147+$AA147+$AD147)=0,"",ExpandDiagCodes(_xlfn.TEXTJOIN(", ",TRUE,IF($AA147=0,"",INDEX(My_Audit!N$2:N$456,$AA147)),IF($Z147=0,"",INDEX(Output_Mac!S$2:S$500,$Z147)),IF($AD147=0,"",INDEX(Output_Win!S$2:S$243,$AD147)),IF($Y147=0,"",INDEX(CSV!AE$2:AE$510,$Y147)))))</f>
        <v/>
      </c>
      <c r="N147" s="43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O$2:O$456,$AA147)),_xlfn.IFS(_xlpm.MyAuditVal&lt;&gt;"",_xlpm.MyAuditVal,_xlpm.MacVal&lt;&gt;"",_xlpm.MacVal,_xlpm.WinVal&lt;&gt;"",_xlpm.WinVal,_xlpm.CSVVal&lt;&gt;"",_xlpm.CSVVal)),""))</f>
        <v/>
      </c>
      <c r="O147" s="43" t="str" cm="1">
        <f t="array" ref="O147">IF($AB147=0,"",INDEX(My_Audit!P$2:P$456,$AB147))&amp;""</f>
        <v/>
      </c>
      <c r="P147" s="42"/>
      <c r="Q147" s="43" t="str">
        <f>IF(LEFT(N147,4)="Pass","Nist SP 800-88",My_Audit!R147)&amp;""</f>
        <v/>
      </c>
      <c r="R147" s="42"/>
      <c r="S147" s="42"/>
      <c r="T147" s="43" t="str" cm="1">
        <f t="array" ref="T147">IF($AC147=0,"",INDEX(Models!J$2:J$605,$AC147))</f>
        <v/>
      </c>
      <c r="U147" s="42"/>
      <c r="V147" s="42"/>
      <c r="W147" s="44" t="str">
        <f>IF(($Z147+$AA147+$AD147)=0,"",_xlfn.TEXTJOIN(", ",TRUE,IF($AA147=0,"",INDEX(My_Audit!L$2:L$456,$AA147)),IF($Z147=0,"",INDEX(Output_Mac!AA$2:AA$500,$Z147)),IF($AD147=0,"",INDEX(Output_Win!AA$2:AA$243,$AD147))))</f>
        <v/>
      </c>
      <c r="Y147">
        <f>IFERROR(MATCH($A147,CSV!$A$2:$A$510,0),0)</f>
        <v>0</v>
      </c>
      <c r="Z147">
        <f>IFERROR(MATCH($A147,Output_Mac!$A$2:$A$500,0),0)</f>
        <v>0</v>
      </c>
      <c r="AA147">
        <f>IFERROR(MATCH($A147,My_Audit!$A$2:$A$456,0),0)</f>
        <v>146</v>
      </c>
      <c r="AB147">
        <f>IFERROR(MATCH($C147,My_Audit!$B$2:$B$456,0),0)</f>
        <v>0</v>
      </c>
      <c r="AC147">
        <f>IFERROR(MATCH($E147,Models!$I$2:$I$605,0),0)</f>
        <v>0</v>
      </c>
      <c r="AD147">
        <f>IFERROR(MATCH($A147,Output_Win!$A$2:$A$243,0),0)</f>
        <v>0</v>
      </c>
    </row>
    <row r="148" spans="1:30">
      <c r="A148" s="42" t="str">
        <f>_xlfn.TEXTJOIN("",TRUE,Input!$A$4,TEXT(ROW(My_Audit!A147)+Input!$A$8-1,"00"))</f>
        <v>GG147</v>
      </c>
      <c r="B148" s="42" t="str">
        <f>_xlfn.TEXTJOIN("-",TRUE,"ITD",Input!$A$2,A148)</f>
        <v>ITD-SHR11697-GG147</v>
      </c>
      <c r="C148" s="43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3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3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3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3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3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3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3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3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3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3" t="str" cm="1">
        <f t="array" ref="M148">IF(($Y148+$Z148+$AA148+$AD148)=0,"",ExpandDiagCodes(_xlfn.TEXTJOIN(", ",TRUE,IF($AA148=0,"",INDEX(My_Audit!N$2:N$456,$AA148)),IF($Z148=0,"",INDEX(Output_Mac!S$2:S$500,$Z148)),IF($AD148=0,"",INDEX(Output_Win!S$2:S$243,$AD148)),IF($Y148=0,"",INDEX(CSV!AE$2:AE$510,$Y148)))))</f>
        <v/>
      </c>
      <c r="N148" s="43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O$2:O$456,$AA148)),_xlfn.IFS(_xlpm.MyAuditVal&lt;&gt;"",_xlpm.MyAuditVal,_xlpm.MacVal&lt;&gt;"",_xlpm.MacVal,_xlpm.WinVal&lt;&gt;"",_xlpm.WinVal,_xlpm.CSVVal&lt;&gt;"",_xlpm.CSVVal)),""))</f>
        <v/>
      </c>
      <c r="O148" s="43" t="str" cm="1">
        <f t="array" ref="O148">IF($AB148=0,"",INDEX(My_Audit!P$2:P$456,$AB148))&amp;""</f>
        <v/>
      </c>
      <c r="P148" s="42"/>
      <c r="Q148" s="43" t="str">
        <f>IF(LEFT(N148,4)="Pass","Nist SP 800-88",My_Audit!R148)&amp;""</f>
        <v/>
      </c>
      <c r="R148" s="42"/>
      <c r="S148" s="42"/>
      <c r="T148" s="43" t="str" cm="1">
        <f t="array" ref="T148">IF($AC148=0,"",INDEX(Models!J$2:J$605,$AC148))</f>
        <v/>
      </c>
      <c r="U148" s="42"/>
      <c r="V148" s="42"/>
      <c r="W148" s="44" t="str">
        <f>IF(($Z148+$AA148+$AD148)=0,"",_xlfn.TEXTJOIN(", ",TRUE,IF($AA148=0,"",INDEX(My_Audit!L$2:L$456,$AA148)),IF($Z148=0,"",INDEX(Output_Mac!AA$2:AA$500,$Z148)),IF($AD148=0,"",INDEX(Output_Win!AA$2:AA$243,$AD148))))</f>
        <v/>
      </c>
      <c r="Y148">
        <f>IFERROR(MATCH($A148,CSV!$A$2:$A$510,0),0)</f>
        <v>0</v>
      </c>
      <c r="Z148">
        <f>IFERROR(MATCH($A148,Output_Mac!$A$2:$A$500,0),0)</f>
        <v>0</v>
      </c>
      <c r="AA148">
        <f>IFERROR(MATCH($A148,My_Audit!$A$2:$A$456,0),0)</f>
        <v>147</v>
      </c>
      <c r="AB148">
        <f>IFERROR(MATCH($C148,My_Audit!$B$2:$B$456,0),0)</f>
        <v>0</v>
      </c>
      <c r="AC148">
        <f>IFERROR(MATCH($E148,Models!$I$2:$I$605,0),0)</f>
        <v>0</v>
      </c>
      <c r="AD148">
        <f>IFERROR(MATCH($A148,Output_Win!$A$2:$A$243,0),0)</f>
        <v>0</v>
      </c>
    </row>
    <row r="149" spans="1:30">
      <c r="A149" s="42" t="str">
        <f>_xlfn.TEXTJOIN("",TRUE,Input!$A$4,TEXT(ROW(My_Audit!A148)+Input!$A$8-1,"00"))</f>
        <v>GG148</v>
      </c>
      <c r="B149" s="42" t="str">
        <f>_xlfn.TEXTJOIN("-",TRUE,"ITD",Input!$A$2,A149)</f>
        <v>ITD-SHR11697-GG148</v>
      </c>
      <c r="C149" s="43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3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3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3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3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3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3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3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3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3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3" t="str" cm="1">
        <f t="array" ref="M149">IF(($Y149+$Z149+$AA149+$AD149)=0,"",ExpandDiagCodes(_xlfn.TEXTJOIN(", ",TRUE,IF($AA149=0,"",INDEX(My_Audit!N$2:N$456,$AA149)),IF($Z149=0,"",INDEX(Output_Mac!S$2:S$500,$Z149)),IF($AD149=0,"",INDEX(Output_Win!S$2:S$243,$AD149)),IF($Y149=0,"",INDEX(CSV!AE$2:AE$510,$Y149)))))</f>
        <v/>
      </c>
      <c r="N149" s="43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O$2:O$456,$AA149)),_xlfn.IFS(_xlpm.MyAuditVal&lt;&gt;"",_xlpm.MyAuditVal,_xlpm.MacVal&lt;&gt;"",_xlpm.MacVal,_xlpm.WinVal&lt;&gt;"",_xlpm.WinVal,_xlpm.CSVVal&lt;&gt;"",_xlpm.CSVVal)),""))</f>
        <v/>
      </c>
      <c r="O149" s="43" t="str" cm="1">
        <f t="array" ref="O149">IF($AB149=0,"",INDEX(My_Audit!P$2:P$456,$AB149))&amp;""</f>
        <v/>
      </c>
      <c r="P149" s="42"/>
      <c r="Q149" s="43" t="str">
        <f>IF(LEFT(N149,4)="Pass","Nist SP 800-88",My_Audit!R149)&amp;""</f>
        <v/>
      </c>
      <c r="R149" s="42"/>
      <c r="S149" s="42"/>
      <c r="T149" s="43" t="str" cm="1">
        <f t="array" ref="T149">IF($AC149=0,"",INDEX(Models!J$2:J$605,$AC149))</f>
        <v/>
      </c>
      <c r="U149" s="42"/>
      <c r="V149" s="42"/>
      <c r="W149" s="44" t="str">
        <f>IF(($Z149+$AA149+$AD149)=0,"",_xlfn.TEXTJOIN(", ",TRUE,IF($AA149=0,"",INDEX(My_Audit!L$2:L$456,$AA149)),IF($Z149=0,"",INDEX(Output_Mac!AA$2:AA$500,$Z149)),IF($AD149=0,"",INDEX(Output_Win!AA$2:AA$243,$AD149))))</f>
        <v/>
      </c>
      <c r="Y149">
        <f>IFERROR(MATCH($A149,CSV!$A$2:$A$510,0),0)</f>
        <v>0</v>
      </c>
      <c r="Z149">
        <f>IFERROR(MATCH($A149,Output_Mac!$A$2:$A$500,0),0)</f>
        <v>0</v>
      </c>
      <c r="AA149">
        <f>IFERROR(MATCH($A149,My_Audit!$A$2:$A$456,0),0)</f>
        <v>148</v>
      </c>
      <c r="AB149">
        <f>IFERROR(MATCH($C149,My_Audit!$B$2:$B$456,0),0)</f>
        <v>0</v>
      </c>
      <c r="AC149">
        <f>IFERROR(MATCH($E149,Models!$I$2:$I$605,0),0)</f>
        <v>0</v>
      </c>
      <c r="AD149">
        <f>IFERROR(MATCH($A149,Output_Win!$A$2:$A$243,0),0)</f>
        <v>0</v>
      </c>
    </row>
    <row r="150" spans="1:30">
      <c r="A150" s="42" t="str">
        <f>_xlfn.TEXTJOIN("",TRUE,Input!$A$4,TEXT(ROW(My_Audit!A149)+Input!$A$8-1,"00"))</f>
        <v>GG149</v>
      </c>
      <c r="B150" s="42" t="str">
        <f>_xlfn.TEXTJOIN("-",TRUE,"ITD",Input!$A$2,A150)</f>
        <v>ITD-SHR11697-GG149</v>
      </c>
      <c r="C150" s="43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3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3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3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3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3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3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3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3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3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3" t="str" cm="1">
        <f t="array" ref="M150">IF(($Y150+$Z150+$AA150+$AD150)=0,"",ExpandDiagCodes(_xlfn.TEXTJOIN(", ",TRUE,IF($AA150=0,"",INDEX(My_Audit!N$2:N$456,$AA150)),IF($Z150=0,"",INDEX(Output_Mac!S$2:S$500,$Z150)),IF($AD150=0,"",INDEX(Output_Win!S$2:S$243,$AD150)),IF($Y150=0,"",INDEX(CSV!AE$2:AE$510,$Y150)))))</f>
        <v/>
      </c>
      <c r="N150" s="43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O$2:O$456,$AA150)),_xlfn.IFS(_xlpm.MyAuditVal&lt;&gt;"",_xlpm.MyAuditVal,_xlpm.MacVal&lt;&gt;"",_xlpm.MacVal,_xlpm.WinVal&lt;&gt;"",_xlpm.WinVal,_xlpm.CSVVal&lt;&gt;"",_xlpm.CSVVal)),""))</f>
        <v/>
      </c>
      <c r="O150" s="43" t="str" cm="1">
        <f t="array" ref="O150">IF($AB150=0,"",INDEX(My_Audit!P$2:P$456,$AB150))&amp;""</f>
        <v/>
      </c>
      <c r="P150" s="42"/>
      <c r="Q150" s="43" t="str">
        <f>IF(LEFT(N150,4)="Pass","Nist SP 800-88",My_Audit!R150)&amp;""</f>
        <v/>
      </c>
      <c r="R150" s="42"/>
      <c r="S150" s="42"/>
      <c r="T150" s="43" t="str" cm="1">
        <f t="array" ref="T150">IF($AC150=0,"",INDEX(Models!J$2:J$605,$AC150))</f>
        <v/>
      </c>
      <c r="U150" s="42"/>
      <c r="V150" s="42"/>
      <c r="W150" s="44" t="str">
        <f>IF(($Z150+$AA150+$AD150)=0,"",_xlfn.TEXTJOIN(", ",TRUE,IF($AA150=0,"",INDEX(My_Audit!L$2:L$456,$AA150)),IF($Z150=0,"",INDEX(Output_Mac!AA$2:AA$500,$Z150)),IF($AD150=0,"",INDEX(Output_Win!AA$2:AA$243,$AD150))))</f>
        <v/>
      </c>
      <c r="Y150">
        <f>IFERROR(MATCH($A150,CSV!$A$2:$A$510,0),0)</f>
        <v>0</v>
      </c>
      <c r="Z150">
        <f>IFERROR(MATCH($A150,Output_Mac!$A$2:$A$500,0),0)</f>
        <v>0</v>
      </c>
      <c r="AA150">
        <f>IFERROR(MATCH($A150,My_Audit!$A$2:$A$456,0),0)</f>
        <v>149</v>
      </c>
      <c r="AB150">
        <f>IFERROR(MATCH($C150,My_Audit!$B$2:$B$456,0),0)</f>
        <v>0</v>
      </c>
      <c r="AC150">
        <f>IFERROR(MATCH($E150,Models!$I$2:$I$605,0),0)</f>
        <v>0</v>
      </c>
      <c r="AD150">
        <f>IFERROR(MATCH($A150,Output_Win!$A$2:$A$243,0),0)</f>
        <v>0</v>
      </c>
    </row>
    <row r="151" spans="1:30">
      <c r="A151" s="42" t="str">
        <f>_xlfn.TEXTJOIN("",TRUE,Input!$A$4,TEXT(ROW(My_Audit!A150)+Input!$A$8-1,"00"))</f>
        <v>GG150</v>
      </c>
      <c r="B151" s="42" t="str">
        <f>_xlfn.TEXTJOIN("-",TRUE,"ITD",Input!$A$2,A151)</f>
        <v>ITD-SHR11697-GG150</v>
      </c>
      <c r="C151" s="43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3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3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3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3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3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3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3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3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3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3" t="str" cm="1">
        <f t="array" ref="M151">IF(($Y151+$Z151+$AA151+$AD151)=0,"",ExpandDiagCodes(_xlfn.TEXTJOIN(", ",TRUE,IF($AA151=0,"",INDEX(My_Audit!N$2:N$456,$AA151)),IF($Z151=0,"",INDEX(Output_Mac!S$2:S$500,$Z151)),IF($AD151=0,"",INDEX(Output_Win!S$2:S$243,$AD151)),IF($Y151=0,"",INDEX(CSV!AE$2:AE$510,$Y151)))))</f>
        <v/>
      </c>
      <c r="N151" s="43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O$2:O$456,$AA151)),_xlfn.IFS(_xlpm.MyAuditVal&lt;&gt;"",_xlpm.MyAuditVal,_xlpm.MacVal&lt;&gt;"",_xlpm.MacVal,_xlpm.WinVal&lt;&gt;"",_xlpm.WinVal,_xlpm.CSVVal&lt;&gt;"",_xlpm.CSVVal)),""))</f>
        <v/>
      </c>
      <c r="O151" s="43" t="str" cm="1">
        <f t="array" ref="O151">IF($AB151=0,"",INDEX(My_Audit!P$2:P$456,$AB151))&amp;""</f>
        <v/>
      </c>
      <c r="P151" s="42"/>
      <c r="Q151" s="43" t="str">
        <f>IF(LEFT(N151,4)="Pass","Nist SP 800-88",My_Audit!R151)&amp;""</f>
        <v/>
      </c>
      <c r="R151" s="42"/>
      <c r="S151" s="42"/>
      <c r="T151" s="43" t="str" cm="1">
        <f t="array" ref="T151">IF($AC151=0,"",INDEX(Models!J$2:J$605,$AC151))</f>
        <v/>
      </c>
      <c r="U151" s="42"/>
      <c r="V151" s="42"/>
      <c r="W151" s="44" t="str">
        <f>IF(($Z151+$AA151+$AD151)=0,"",_xlfn.TEXTJOIN(", ",TRUE,IF($AA151=0,"",INDEX(My_Audit!L$2:L$456,$AA151)),IF($Z151=0,"",INDEX(Output_Mac!AA$2:AA$500,$Z151)),IF($AD151=0,"",INDEX(Output_Win!AA$2:AA$243,$AD151))))</f>
        <v/>
      </c>
      <c r="Y151">
        <f>IFERROR(MATCH($A151,CSV!$A$2:$A$510,0),0)</f>
        <v>0</v>
      </c>
      <c r="Z151">
        <f>IFERROR(MATCH($A151,Output_Mac!$A$2:$A$500,0),0)</f>
        <v>0</v>
      </c>
      <c r="AA151">
        <f>IFERROR(MATCH($A151,My_Audit!$A$2:$A$456,0),0)</f>
        <v>150</v>
      </c>
      <c r="AB151">
        <f>IFERROR(MATCH($C151,My_Audit!$B$2:$B$456,0),0)</f>
        <v>0</v>
      </c>
      <c r="AC151">
        <f>IFERROR(MATCH($E151,Models!$I$2:$I$605,0),0)</f>
        <v>0</v>
      </c>
      <c r="AD151">
        <f>IFERROR(MATCH($A151,Output_Win!$A$2:$A$243,0),0)</f>
        <v>0</v>
      </c>
    </row>
    <row r="152" spans="1:30">
      <c r="A152" s="42" t="str">
        <f>_xlfn.TEXTJOIN("",TRUE,Input!$A$4,TEXT(ROW(My_Audit!A151)+Input!$A$8-1,"00"))</f>
        <v>GG151</v>
      </c>
      <c r="B152" s="42" t="str">
        <f>_xlfn.TEXTJOIN("-",TRUE,"ITD",Input!$A$2,A152)</f>
        <v>ITD-SHR11697-GG151</v>
      </c>
      <c r="C152" s="43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3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3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3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3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3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3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3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3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3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3" t="str" cm="1">
        <f t="array" ref="M152">IF(($Y152+$Z152+$AA152+$AD152)=0,"",ExpandDiagCodes(_xlfn.TEXTJOIN(", ",TRUE,IF($AA152=0,"",INDEX(My_Audit!N$2:N$456,$AA152)),IF($Z152=0,"",INDEX(Output_Mac!S$2:S$500,$Z152)),IF($AD152=0,"",INDEX(Output_Win!S$2:S$243,$AD152)),IF($Y152=0,"",INDEX(CSV!AE$2:AE$510,$Y152)))))</f>
        <v/>
      </c>
      <c r="N152" s="43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O$2:O$456,$AA152)),_xlfn.IFS(_xlpm.MyAuditVal&lt;&gt;"",_xlpm.MyAuditVal,_xlpm.MacVal&lt;&gt;"",_xlpm.MacVal,_xlpm.WinVal&lt;&gt;"",_xlpm.WinVal,_xlpm.CSVVal&lt;&gt;"",_xlpm.CSVVal)),""))</f>
        <v/>
      </c>
      <c r="O152" s="43" t="str" cm="1">
        <f t="array" ref="O152">IF($AB152=0,"",INDEX(My_Audit!P$2:P$456,$AB152))&amp;""</f>
        <v/>
      </c>
      <c r="P152" s="42"/>
      <c r="Q152" s="43" t="str">
        <f>IF(LEFT(N152,4)="Pass","Nist SP 800-88",My_Audit!R152)&amp;""</f>
        <v/>
      </c>
      <c r="R152" s="42"/>
      <c r="S152" s="42"/>
      <c r="T152" s="43" t="str" cm="1">
        <f t="array" ref="T152">IF($AC152=0,"",INDEX(Models!J$2:J$605,$AC152))</f>
        <v/>
      </c>
      <c r="U152" s="42"/>
      <c r="V152" s="42"/>
      <c r="W152" s="44" t="str">
        <f>IF(($Z152+$AA152+$AD152)=0,"",_xlfn.TEXTJOIN(", ",TRUE,IF($AA152=0,"",INDEX(My_Audit!L$2:L$456,$AA152)),IF($Z152=0,"",INDEX(Output_Mac!AA$2:AA$500,$Z152)),IF($AD152=0,"",INDEX(Output_Win!AA$2:AA$243,$AD152))))</f>
        <v/>
      </c>
      <c r="Y152">
        <f>IFERROR(MATCH($A152,CSV!$A$2:$A$510,0),0)</f>
        <v>0</v>
      </c>
      <c r="Z152">
        <f>IFERROR(MATCH($A152,Output_Mac!$A$2:$A$500,0),0)</f>
        <v>0</v>
      </c>
      <c r="AA152">
        <f>IFERROR(MATCH($A152,My_Audit!$A$2:$A$456,0),0)</f>
        <v>151</v>
      </c>
      <c r="AB152">
        <f>IFERROR(MATCH($C152,My_Audit!$B$2:$B$456,0),0)</f>
        <v>0</v>
      </c>
      <c r="AC152">
        <f>IFERROR(MATCH($E152,Models!$I$2:$I$605,0),0)</f>
        <v>0</v>
      </c>
      <c r="AD152">
        <f>IFERROR(MATCH($A152,Output_Win!$A$2:$A$243,0),0)</f>
        <v>0</v>
      </c>
    </row>
    <row r="153" spans="1:30">
      <c r="A153" s="42" t="str">
        <f>_xlfn.TEXTJOIN("",TRUE,Input!$A$4,TEXT(ROW(My_Audit!A152)+Input!$A$8-1,"00"))</f>
        <v>GG152</v>
      </c>
      <c r="B153" s="42" t="str">
        <f>_xlfn.TEXTJOIN("-",TRUE,"ITD",Input!$A$2,A153)</f>
        <v>ITD-SHR11697-GG152</v>
      </c>
      <c r="C153" s="43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3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3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3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3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3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3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3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3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3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3" t="str" cm="1">
        <f t="array" ref="M153">IF(($Y153+$Z153+$AA153+$AD153)=0,"",ExpandDiagCodes(_xlfn.TEXTJOIN(", ",TRUE,IF($AA153=0,"",INDEX(My_Audit!N$2:N$456,$AA153)),IF($Z153=0,"",INDEX(Output_Mac!S$2:S$500,$Z153)),IF($AD153=0,"",INDEX(Output_Win!S$2:S$243,$AD153)),IF($Y153=0,"",INDEX(CSV!AE$2:AE$510,$Y153)))))</f>
        <v/>
      </c>
      <c r="N153" s="43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O$2:O$456,$AA153)),_xlfn.IFS(_xlpm.MyAuditVal&lt;&gt;"",_xlpm.MyAuditVal,_xlpm.MacVal&lt;&gt;"",_xlpm.MacVal,_xlpm.WinVal&lt;&gt;"",_xlpm.WinVal,_xlpm.CSVVal&lt;&gt;"",_xlpm.CSVVal)),""))</f>
        <v/>
      </c>
      <c r="O153" s="43" t="str" cm="1">
        <f t="array" ref="O153">IF($AB153=0,"",INDEX(My_Audit!P$2:P$456,$AB153))&amp;""</f>
        <v/>
      </c>
      <c r="P153" s="42"/>
      <c r="Q153" s="43" t="str">
        <f>IF(LEFT(N153,4)="Pass","Nist SP 800-88",My_Audit!R153)&amp;""</f>
        <v/>
      </c>
      <c r="R153" s="42"/>
      <c r="S153" s="42"/>
      <c r="T153" s="43" t="str" cm="1">
        <f t="array" ref="T153">IF($AC153=0,"",INDEX(Models!J$2:J$605,$AC153))</f>
        <v/>
      </c>
      <c r="U153" s="42"/>
      <c r="V153" s="42"/>
      <c r="W153" s="44" t="str">
        <f>IF(($Z153+$AA153+$AD153)=0,"",_xlfn.TEXTJOIN(", ",TRUE,IF($AA153=0,"",INDEX(My_Audit!L$2:L$456,$AA153)),IF($Z153=0,"",INDEX(Output_Mac!AA$2:AA$500,$Z153)),IF($AD153=0,"",INDEX(Output_Win!AA$2:AA$243,$AD153))))</f>
        <v/>
      </c>
      <c r="Y153">
        <f>IFERROR(MATCH($A153,CSV!$A$2:$A$510,0),0)</f>
        <v>0</v>
      </c>
      <c r="Z153">
        <f>IFERROR(MATCH($A153,Output_Mac!$A$2:$A$500,0),0)</f>
        <v>0</v>
      </c>
      <c r="AA153">
        <f>IFERROR(MATCH($A153,My_Audit!$A$2:$A$456,0),0)</f>
        <v>152</v>
      </c>
      <c r="AB153">
        <f>IFERROR(MATCH($C153,My_Audit!$B$2:$B$456,0),0)</f>
        <v>0</v>
      </c>
      <c r="AC153">
        <f>IFERROR(MATCH($E153,Models!$I$2:$I$605,0),0)</f>
        <v>0</v>
      </c>
      <c r="AD153">
        <f>IFERROR(MATCH($A153,Output_Win!$A$2:$A$243,0),0)</f>
        <v>0</v>
      </c>
    </row>
    <row r="154" spans="1:30">
      <c r="A154" s="42" t="str">
        <f>_xlfn.TEXTJOIN("",TRUE,Input!$A$4,TEXT(ROW(My_Audit!A153)+Input!$A$8-1,"00"))</f>
        <v>GG153</v>
      </c>
      <c r="B154" s="42" t="str">
        <f>_xlfn.TEXTJOIN("-",TRUE,"ITD",Input!$A$2,A154)</f>
        <v>ITD-SHR11697-GG153</v>
      </c>
      <c r="C154" s="43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3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3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3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3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3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3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3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3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3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3" t="str" cm="1">
        <f t="array" ref="M154">IF(($Y154+$Z154+$AA154+$AD154)=0,"",ExpandDiagCodes(_xlfn.TEXTJOIN(", ",TRUE,IF($AA154=0,"",INDEX(My_Audit!N$2:N$456,$AA154)),IF($Z154=0,"",INDEX(Output_Mac!S$2:S$500,$Z154)),IF($AD154=0,"",INDEX(Output_Win!S$2:S$243,$AD154)),IF($Y154=0,"",INDEX(CSV!AE$2:AE$510,$Y154)))))</f>
        <v/>
      </c>
      <c r="N154" s="43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O$2:O$456,$AA154)),_xlfn.IFS(_xlpm.MyAuditVal&lt;&gt;"",_xlpm.MyAuditVal,_xlpm.MacVal&lt;&gt;"",_xlpm.MacVal,_xlpm.WinVal&lt;&gt;"",_xlpm.WinVal,_xlpm.CSVVal&lt;&gt;"",_xlpm.CSVVal)),""))</f>
        <v/>
      </c>
      <c r="O154" s="43" t="str" cm="1">
        <f t="array" ref="O154">IF($AB154=0,"",INDEX(My_Audit!P$2:P$456,$AB154))&amp;""</f>
        <v/>
      </c>
      <c r="P154" s="42"/>
      <c r="Q154" s="43" t="str">
        <f>IF(LEFT(N154,4)="Pass","Nist SP 800-88",My_Audit!R154)&amp;""</f>
        <v/>
      </c>
      <c r="R154" s="42"/>
      <c r="S154" s="42"/>
      <c r="T154" s="43" t="str" cm="1">
        <f t="array" ref="T154">IF($AC154=0,"",INDEX(Models!J$2:J$605,$AC154))</f>
        <v/>
      </c>
      <c r="U154" s="42"/>
      <c r="V154" s="42"/>
      <c r="W154" s="44" t="str">
        <f>IF(($Z154+$AA154+$AD154)=0,"",_xlfn.TEXTJOIN(", ",TRUE,IF($AA154=0,"",INDEX(My_Audit!L$2:L$456,$AA154)),IF($Z154=0,"",INDEX(Output_Mac!AA$2:AA$500,$Z154)),IF($AD154=0,"",INDEX(Output_Win!AA$2:AA$243,$AD154))))</f>
        <v/>
      </c>
      <c r="Y154">
        <f>IFERROR(MATCH($A154,CSV!$A$2:$A$510,0),0)</f>
        <v>0</v>
      </c>
      <c r="Z154">
        <f>IFERROR(MATCH($A154,Output_Mac!$A$2:$A$500,0),0)</f>
        <v>0</v>
      </c>
      <c r="AA154">
        <f>IFERROR(MATCH($A154,My_Audit!$A$2:$A$456,0),0)</f>
        <v>153</v>
      </c>
      <c r="AB154">
        <f>IFERROR(MATCH($C154,My_Audit!$B$2:$B$456,0),0)</f>
        <v>0</v>
      </c>
      <c r="AC154">
        <f>IFERROR(MATCH($E154,Models!$I$2:$I$605,0),0)</f>
        <v>0</v>
      </c>
      <c r="AD154">
        <f>IFERROR(MATCH($A154,Output_Win!$A$2:$A$243,0),0)</f>
        <v>0</v>
      </c>
    </row>
    <row r="155" spans="1:30">
      <c r="A155" s="42" t="str">
        <f>_xlfn.TEXTJOIN("",TRUE,Input!$A$4,TEXT(ROW(My_Audit!A154)+Input!$A$8-1,"00"))</f>
        <v>GG154</v>
      </c>
      <c r="B155" s="42" t="str">
        <f>_xlfn.TEXTJOIN("-",TRUE,"ITD",Input!$A$2,A155)</f>
        <v>ITD-SHR11697-GG154</v>
      </c>
      <c r="C155" s="43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3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3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3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3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3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3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3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3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3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3" t="str" cm="1">
        <f t="array" ref="M155">IF(($Y155+$Z155+$AA155+$AD155)=0,"",ExpandDiagCodes(_xlfn.TEXTJOIN(", ",TRUE,IF($AA155=0,"",INDEX(My_Audit!N$2:N$456,$AA155)),IF($Z155=0,"",INDEX(Output_Mac!S$2:S$500,$Z155)),IF($AD155=0,"",INDEX(Output_Win!S$2:S$243,$AD155)),IF($Y155=0,"",INDEX(CSV!AE$2:AE$510,$Y155)))))</f>
        <v/>
      </c>
      <c r="N155" s="43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O$2:O$456,$AA155)),_xlfn.IFS(_xlpm.MyAuditVal&lt;&gt;"",_xlpm.MyAuditVal,_xlpm.MacVal&lt;&gt;"",_xlpm.MacVal,_xlpm.WinVal&lt;&gt;"",_xlpm.WinVal,_xlpm.CSVVal&lt;&gt;"",_xlpm.CSVVal)),""))</f>
        <v/>
      </c>
      <c r="O155" s="43" t="str" cm="1">
        <f t="array" ref="O155">IF($AB155=0,"",INDEX(My_Audit!P$2:P$456,$AB155))&amp;""</f>
        <v/>
      </c>
      <c r="P155" s="42"/>
      <c r="Q155" s="43" t="str">
        <f>IF(LEFT(N155,4)="Pass","Nist SP 800-88",My_Audit!R155)&amp;""</f>
        <v/>
      </c>
      <c r="R155" s="42"/>
      <c r="S155" s="42"/>
      <c r="T155" s="43" t="str" cm="1">
        <f t="array" ref="T155">IF($AC155=0,"",INDEX(Models!J$2:J$605,$AC155))</f>
        <v/>
      </c>
      <c r="U155" s="42"/>
      <c r="V155" s="42"/>
      <c r="W155" s="44" t="str">
        <f>IF(($Z155+$AA155+$AD155)=0,"",_xlfn.TEXTJOIN(", ",TRUE,IF($AA155=0,"",INDEX(My_Audit!L$2:L$456,$AA155)),IF($Z155=0,"",INDEX(Output_Mac!AA$2:AA$500,$Z155)),IF($AD155=0,"",INDEX(Output_Win!AA$2:AA$243,$AD155))))</f>
        <v/>
      </c>
      <c r="Y155">
        <f>IFERROR(MATCH($A155,CSV!$A$2:$A$510,0),0)</f>
        <v>0</v>
      </c>
      <c r="Z155">
        <f>IFERROR(MATCH($A155,Output_Mac!$A$2:$A$500,0),0)</f>
        <v>0</v>
      </c>
      <c r="AA155">
        <f>IFERROR(MATCH($A155,My_Audit!$A$2:$A$456,0),0)</f>
        <v>154</v>
      </c>
      <c r="AB155">
        <f>IFERROR(MATCH($C155,My_Audit!$B$2:$B$456,0),0)</f>
        <v>0</v>
      </c>
      <c r="AC155">
        <f>IFERROR(MATCH($E155,Models!$I$2:$I$605,0),0)</f>
        <v>0</v>
      </c>
      <c r="AD155">
        <f>IFERROR(MATCH($A155,Output_Win!$A$2:$A$243,0),0)</f>
        <v>0</v>
      </c>
    </row>
    <row r="156" spans="1:30">
      <c r="A156" s="42" t="str">
        <f>_xlfn.TEXTJOIN("",TRUE,Input!$A$4,TEXT(ROW(My_Audit!A155)+Input!$A$8-1,"00"))</f>
        <v>GG155</v>
      </c>
      <c r="B156" s="42" t="str">
        <f>_xlfn.TEXTJOIN("-",TRUE,"ITD",Input!$A$2,A156)</f>
        <v>ITD-SHR11697-GG155</v>
      </c>
      <c r="C156" s="43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3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3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3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3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3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3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3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3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3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3" t="str" cm="1">
        <f t="array" ref="M156">IF(($Y156+$Z156+$AA156+$AD156)=0,"",ExpandDiagCodes(_xlfn.TEXTJOIN(", ",TRUE,IF($AA156=0,"",INDEX(My_Audit!N$2:N$456,$AA156)),IF($Z156=0,"",INDEX(Output_Mac!S$2:S$500,$Z156)),IF($AD156=0,"",INDEX(Output_Win!S$2:S$243,$AD156)),IF($Y156=0,"",INDEX(CSV!AE$2:AE$510,$Y156)))))</f>
        <v/>
      </c>
      <c r="N156" s="43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O$2:O$456,$AA156)),_xlfn.IFS(_xlpm.MyAuditVal&lt;&gt;"",_xlpm.MyAuditVal,_xlpm.MacVal&lt;&gt;"",_xlpm.MacVal,_xlpm.WinVal&lt;&gt;"",_xlpm.WinVal,_xlpm.CSVVal&lt;&gt;"",_xlpm.CSVVal)),""))</f>
        <v/>
      </c>
      <c r="O156" s="43" t="str" cm="1">
        <f t="array" ref="O156">IF($AB156=0,"",INDEX(My_Audit!P$2:P$456,$AB156))&amp;""</f>
        <v/>
      </c>
      <c r="P156" s="42"/>
      <c r="Q156" s="43" t="str">
        <f>IF(LEFT(N156,4)="Pass","Nist SP 800-88",My_Audit!R156)&amp;""</f>
        <v/>
      </c>
      <c r="R156" s="42"/>
      <c r="S156" s="42"/>
      <c r="T156" s="43" t="str" cm="1">
        <f t="array" ref="T156">IF($AC156=0,"",INDEX(Models!J$2:J$605,$AC156))</f>
        <v/>
      </c>
      <c r="U156" s="42"/>
      <c r="V156" s="42"/>
      <c r="W156" s="44" t="str">
        <f>IF(($Z156+$AA156+$AD156)=0,"",_xlfn.TEXTJOIN(", ",TRUE,IF($AA156=0,"",INDEX(My_Audit!L$2:L$456,$AA156)),IF($Z156=0,"",INDEX(Output_Mac!AA$2:AA$500,$Z156)),IF($AD156=0,"",INDEX(Output_Win!AA$2:AA$243,$AD156))))</f>
        <v/>
      </c>
      <c r="Y156">
        <f>IFERROR(MATCH($A156,CSV!$A$2:$A$510,0),0)</f>
        <v>0</v>
      </c>
      <c r="Z156">
        <f>IFERROR(MATCH($A156,Output_Mac!$A$2:$A$500,0),0)</f>
        <v>0</v>
      </c>
      <c r="AA156">
        <f>IFERROR(MATCH($A156,My_Audit!$A$2:$A$456,0),0)</f>
        <v>155</v>
      </c>
      <c r="AB156">
        <f>IFERROR(MATCH($C156,My_Audit!$B$2:$B$456,0),0)</f>
        <v>0</v>
      </c>
      <c r="AC156">
        <f>IFERROR(MATCH($E156,Models!$I$2:$I$605,0),0)</f>
        <v>0</v>
      </c>
      <c r="AD156">
        <f>IFERROR(MATCH($A156,Output_Win!$A$2:$A$243,0),0)</f>
        <v>0</v>
      </c>
    </row>
    <row r="157" spans="1:30">
      <c r="A157" s="42" t="str">
        <f>_xlfn.TEXTJOIN("",TRUE,Input!$A$4,TEXT(ROW(My_Audit!A156)+Input!$A$8-1,"00"))</f>
        <v>GG156</v>
      </c>
      <c r="B157" s="42" t="str">
        <f>_xlfn.TEXTJOIN("-",TRUE,"ITD",Input!$A$2,A157)</f>
        <v>ITD-SHR11697-GG156</v>
      </c>
      <c r="C157" s="43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3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3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3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3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3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3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3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3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3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3" t="str" cm="1">
        <f t="array" ref="M157">IF(($Y157+$Z157+$AA157+$AD157)=0,"",ExpandDiagCodes(_xlfn.TEXTJOIN(", ",TRUE,IF($AA157=0,"",INDEX(My_Audit!N$2:N$456,$AA157)),IF($Z157=0,"",INDEX(Output_Mac!S$2:S$500,$Z157)),IF($AD157=0,"",INDEX(Output_Win!S$2:S$243,$AD157)),IF($Y157=0,"",INDEX(CSV!AE$2:AE$510,$Y157)))))</f>
        <v/>
      </c>
      <c r="N157" s="43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O$2:O$456,$AA157)),_xlfn.IFS(_xlpm.MyAuditVal&lt;&gt;"",_xlpm.MyAuditVal,_xlpm.MacVal&lt;&gt;"",_xlpm.MacVal,_xlpm.WinVal&lt;&gt;"",_xlpm.WinVal,_xlpm.CSVVal&lt;&gt;"",_xlpm.CSVVal)),""))</f>
        <v/>
      </c>
      <c r="O157" s="43" t="str" cm="1">
        <f t="array" ref="O157">IF($AB157=0,"",INDEX(My_Audit!P$2:P$456,$AB157))&amp;""</f>
        <v/>
      </c>
      <c r="P157" s="42"/>
      <c r="Q157" s="43" t="str">
        <f>IF(LEFT(N157,4)="Pass","Nist SP 800-88",My_Audit!R157)&amp;""</f>
        <v/>
      </c>
      <c r="R157" s="42"/>
      <c r="S157" s="42"/>
      <c r="T157" s="43" t="str" cm="1">
        <f t="array" ref="T157">IF($AC157=0,"",INDEX(Models!J$2:J$605,$AC157))</f>
        <v/>
      </c>
      <c r="U157" s="42"/>
      <c r="V157" s="42"/>
      <c r="W157" s="44" t="str">
        <f>IF(($Z157+$AA157+$AD157)=0,"",_xlfn.TEXTJOIN(", ",TRUE,IF($AA157=0,"",INDEX(My_Audit!L$2:L$456,$AA157)),IF($Z157=0,"",INDEX(Output_Mac!AA$2:AA$500,$Z157)),IF($AD157=0,"",INDEX(Output_Win!AA$2:AA$243,$AD157))))</f>
        <v/>
      </c>
      <c r="Y157">
        <f>IFERROR(MATCH($A157,CSV!$A$2:$A$510,0),0)</f>
        <v>0</v>
      </c>
      <c r="Z157">
        <f>IFERROR(MATCH($A157,Output_Mac!$A$2:$A$500,0),0)</f>
        <v>0</v>
      </c>
      <c r="AA157">
        <f>IFERROR(MATCH($A157,My_Audit!$A$2:$A$456,0),0)</f>
        <v>156</v>
      </c>
      <c r="AB157">
        <f>IFERROR(MATCH($C157,My_Audit!$B$2:$B$456,0),0)</f>
        <v>0</v>
      </c>
      <c r="AC157">
        <f>IFERROR(MATCH($E157,Models!$I$2:$I$605,0),0)</f>
        <v>0</v>
      </c>
      <c r="AD157">
        <f>IFERROR(MATCH($A157,Output_Win!$A$2:$A$243,0),0)</f>
        <v>0</v>
      </c>
    </row>
    <row r="158" spans="1:30">
      <c r="A158" s="42" t="str">
        <f>_xlfn.TEXTJOIN("",TRUE,Input!$A$4,TEXT(ROW(My_Audit!A157)+Input!$A$8-1,"00"))</f>
        <v>GG157</v>
      </c>
      <c r="B158" s="42" t="str">
        <f>_xlfn.TEXTJOIN("-",TRUE,"ITD",Input!$A$2,A158)</f>
        <v>ITD-SHR11697-GG157</v>
      </c>
      <c r="C158" s="43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3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3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3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3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3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3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3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3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3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3" t="str" cm="1">
        <f t="array" ref="M158">IF(($Y158+$Z158+$AA158+$AD158)=0,"",ExpandDiagCodes(_xlfn.TEXTJOIN(", ",TRUE,IF($AA158=0,"",INDEX(My_Audit!N$2:N$456,$AA158)),IF($Z158=0,"",INDEX(Output_Mac!S$2:S$500,$Z158)),IF($AD158=0,"",INDEX(Output_Win!S$2:S$243,$AD158)),IF($Y158=0,"",INDEX(CSV!AE$2:AE$510,$Y158)))))</f>
        <v/>
      </c>
      <c r="N158" s="43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O$2:O$456,$AA158)),_xlfn.IFS(_xlpm.MyAuditVal&lt;&gt;"",_xlpm.MyAuditVal,_xlpm.MacVal&lt;&gt;"",_xlpm.MacVal,_xlpm.WinVal&lt;&gt;"",_xlpm.WinVal,_xlpm.CSVVal&lt;&gt;"",_xlpm.CSVVal)),""))</f>
        <v/>
      </c>
      <c r="O158" s="43" t="str" cm="1">
        <f t="array" ref="O158">IF($AB158=0,"",INDEX(My_Audit!P$2:P$456,$AB158))&amp;""</f>
        <v/>
      </c>
      <c r="P158" s="42"/>
      <c r="Q158" s="43" t="str">
        <f>IF(LEFT(N158,4)="Pass","Nist SP 800-88",My_Audit!R158)&amp;""</f>
        <v/>
      </c>
      <c r="R158" s="42"/>
      <c r="S158" s="42"/>
      <c r="T158" s="43" t="str" cm="1">
        <f t="array" ref="T158">IF($AC158=0,"",INDEX(Models!J$2:J$605,$AC158))</f>
        <v/>
      </c>
      <c r="U158" s="42"/>
      <c r="V158" s="42"/>
      <c r="W158" s="44" t="str">
        <f>IF(($Z158+$AA158+$AD158)=0,"",_xlfn.TEXTJOIN(", ",TRUE,IF($AA158=0,"",INDEX(My_Audit!L$2:L$456,$AA158)),IF($Z158=0,"",INDEX(Output_Mac!AA$2:AA$500,$Z158)),IF($AD158=0,"",INDEX(Output_Win!AA$2:AA$243,$AD158))))</f>
        <v/>
      </c>
      <c r="Y158">
        <f>IFERROR(MATCH($A158,CSV!$A$2:$A$510,0),0)</f>
        <v>0</v>
      </c>
      <c r="Z158">
        <f>IFERROR(MATCH($A158,Output_Mac!$A$2:$A$500,0),0)</f>
        <v>0</v>
      </c>
      <c r="AA158">
        <f>IFERROR(MATCH($A158,My_Audit!$A$2:$A$456,0),0)</f>
        <v>157</v>
      </c>
      <c r="AB158">
        <f>IFERROR(MATCH($C158,My_Audit!$B$2:$B$456,0),0)</f>
        <v>0</v>
      </c>
      <c r="AC158">
        <f>IFERROR(MATCH($E158,Models!$I$2:$I$605,0),0)</f>
        <v>0</v>
      </c>
      <c r="AD158">
        <f>IFERROR(MATCH($A158,Output_Win!$A$2:$A$243,0),0)</f>
        <v>0</v>
      </c>
    </row>
    <row r="159" spans="1:30">
      <c r="A159" s="42" t="str">
        <f>_xlfn.TEXTJOIN("",TRUE,Input!$A$4,TEXT(ROW(My_Audit!A158)+Input!$A$8-1,"00"))</f>
        <v>GG158</v>
      </c>
      <c r="B159" s="42" t="str">
        <f>_xlfn.TEXTJOIN("-",TRUE,"ITD",Input!$A$2,A159)</f>
        <v>ITD-SHR11697-GG158</v>
      </c>
      <c r="C159" s="43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3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3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3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3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3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3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3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3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3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3" t="str" cm="1">
        <f t="array" ref="M159">IF(($Y159+$Z159+$AA159+$AD159)=0,"",ExpandDiagCodes(_xlfn.TEXTJOIN(", ",TRUE,IF($AA159=0,"",INDEX(My_Audit!N$2:N$456,$AA159)),IF($Z159=0,"",INDEX(Output_Mac!S$2:S$500,$Z159)),IF($AD159=0,"",INDEX(Output_Win!S$2:S$243,$AD159)),IF($Y159=0,"",INDEX(CSV!AE$2:AE$510,$Y159)))))</f>
        <v/>
      </c>
      <c r="N159" s="43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O$2:O$456,$AA159)),_xlfn.IFS(_xlpm.MyAuditVal&lt;&gt;"",_xlpm.MyAuditVal,_xlpm.MacVal&lt;&gt;"",_xlpm.MacVal,_xlpm.WinVal&lt;&gt;"",_xlpm.WinVal,_xlpm.CSVVal&lt;&gt;"",_xlpm.CSVVal)),""))</f>
        <v/>
      </c>
      <c r="O159" s="43" t="str" cm="1">
        <f t="array" ref="O159">IF($AB159=0,"",INDEX(My_Audit!P$2:P$456,$AB159))&amp;""</f>
        <v/>
      </c>
      <c r="P159" s="42"/>
      <c r="Q159" s="43" t="str">
        <f>IF(LEFT(N159,4)="Pass","Nist SP 800-88",My_Audit!R159)&amp;""</f>
        <v/>
      </c>
      <c r="R159" s="42"/>
      <c r="S159" s="42"/>
      <c r="T159" s="43" t="str" cm="1">
        <f t="array" ref="T159">IF($AC159=0,"",INDEX(Models!J$2:J$605,$AC159))</f>
        <v/>
      </c>
      <c r="U159" s="42"/>
      <c r="V159" s="42"/>
      <c r="W159" s="44" t="str">
        <f>IF(($Z159+$AA159+$AD159)=0,"",_xlfn.TEXTJOIN(", ",TRUE,IF($AA159=0,"",INDEX(My_Audit!L$2:L$456,$AA159)),IF($Z159=0,"",INDEX(Output_Mac!AA$2:AA$500,$Z159)),IF($AD159=0,"",INDEX(Output_Win!AA$2:AA$243,$AD159))))</f>
        <v/>
      </c>
      <c r="Y159">
        <f>IFERROR(MATCH($A159,CSV!$A$2:$A$510,0),0)</f>
        <v>0</v>
      </c>
      <c r="Z159">
        <f>IFERROR(MATCH($A159,Output_Mac!$A$2:$A$500,0),0)</f>
        <v>0</v>
      </c>
      <c r="AA159">
        <f>IFERROR(MATCH($A159,My_Audit!$A$2:$A$456,0),0)</f>
        <v>158</v>
      </c>
      <c r="AB159">
        <f>IFERROR(MATCH($C159,My_Audit!$B$2:$B$456,0),0)</f>
        <v>0</v>
      </c>
      <c r="AC159">
        <f>IFERROR(MATCH($E159,Models!$I$2:$I$605,0),0)</f>
        <v>0</v>
      </c>
      <c r="AD159">
        <f>IFERROR(MATCH($A159,Output_Win!$A$2:$A$243,0),0)</f>
        <v>0</v>
      </c>
    </row>
    <row r="160" spans="1:30">
      <c r="A160" s="42" t="str">
        <f>_xlfn.TEXTJOIN("",TRUE,Input!$A$4,TEXT(ROW(My_Audit!A159)+Input!$A$8-1,"00"))</f>
        <v>GG159</v>
      </c>
      <c r="B160" s="42" t="str">
        <f>_xlfn.TEXTJOIN("-",TRUE,"ITD",Input!$A$2,A160)</f>
        <v>ITD-SHR11697-GG159</v>
      </c>
      <c r="C160" s="43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3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3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3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3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3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3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3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3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3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3" t="str" cm="1">
        <f t="array" ref="M160">IF(($Y160+$Z160+$AA160+$AD160)=0,"",ExpandDiagCodes(_xlfn.TEXTJOIN(", ",TRUE,IF($AA160=0,"",INDEX(My_Audit!N$2:N$456,$AA160)),IF($Z160=0,"",INDEX(Output_Mac!S$2:S$500,$Z160)),IF($AD160=0,"",INDEX(Output_Win!S$2:S$243,$AD160)),IF($Y160=0,"",INDEX(CSV!AE$2:AE$510,$Y160)))))</f>
        <v/>
      </c>
      <c r="N160" s="43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O$2:O$456,$AA160)),_xlfn.IFS(_xlpm.MyAuditVal&lt;&gt;"",_xlpm.MyAuditVal,_xlpm.MacVal&lt;&gt;"",_xlpm.MacVal,_xlpm.WinVal&lt;&gt;"",_xlpm.WinVal,_xlpm.CSVVal&lt;&gt;"",_xlpm.CSVVal)),""))</f>
        <v/>
      </c>
      <c r="O160" s="43" t="str" cm="1">
        <f t="array" ref="O160">IF($AB160=0,"",INDEX(My_Audit!P$2:P$456,$AB160))&amp;""</f>
        <v/>
      </c>
      <c r="P160" s="42"/>
      <c r="Q160" s="43" t="str">
        <f>IF(LEFT(N160,4)="Pass","Nist SP 800-88",My_Audit!R160)&amp;""</f>
        <v/>
      </c>
      <c r="R160" s="42"/>
      <c r="S160" s="42"/>
      <c r="T160" s="43" t="str" cm="1">
        <f t="array" ref="T160">IF($AC160=0,"",INDEX(Models!J$2:J$605,$AC160))</f>
        <v/>
      </c>
      <c r="U160" s="42"/>
      <c r="V160" s="42"/>
      <c r="W160" s="44" t="str">
        <f>IF(($Z160+$AA160+$AD160)=0,"",_xlfn.TEXTJOIN(", ",TRUE,IF($AA160=0,"",INDEX(My_Audit!L$2:L$456,$AA160)),IF($Z160=0,"",INDEX(Output_Mac!AA$2:AA$500,$Z160)),IF($AD160=0,"",INDEX(Output_Win!AA$2:AA$243,$AD160))))</f>
        <v/>
      </c>
      <c r="Y160">
        <f>IFERROR(MATCH($A160,CSV!$A$2:$A$510,0),0)</f>
        <v>0</v>
      </c>
      <c r="Z160">
        <f>IFERROR(MATCH($A160,Output_Mac!$A$2:$A$500,0),0)</f>
        <v>0</v>
      </c>
      <c r="AA160">
        <f>IFERROR(MATCH($A160,My_Audit!$A$2:$A$456,0),0)</f>
        <v>159</v>
      </c>
      <c r="AB160">
        <f>IFERROR(MATCH($C160,My_Audit!$B$2:$B$456,0),0)</f>
        <v>0</v>
      </c>
      <c r="AC160">
        <f>IFERROR(MATCH($E160,Models!$I$2:$I$605,0),0)</f>
        <v>0</v>
      </c>
      <c r="AD160">
        <f>IFERROR(MATCH($A160,Output_Win!$A$2:$A$243,0),0)</f>
        <v>0</v>
      </c>
    </row>
    <row r="161" spans="1:30">
      <c r="A161" s="42" t="str">
        <f>_xlfn.TEXTJOIN("",TRUE,Input!$A$4,TEXT(ROW(My_Audit!A160)+Input!$A$8-1,"00"))</f>
        <v>GG160</v>
      </c>
      <c r="B161" s="42" t="str">
        <f>_xlfn.TEXTJOIN("-",TRUE,"ITD",Input!$A$2,A161)</f>
        <v>ITD-SHR11697-GG160</v>
      </c>
      <c r="C161" s="43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3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3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3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3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3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3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3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3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3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3" t="str" cm="1">
        <f t="array" ref="M161">IF(($Y161+$Z161+$AA161+$AD161)=0,"",ExpandDiagCodes(_xlfn.TEXTJOIN(", ",TRUE,IF($AA161=0,"",INDEX(My_Audit!N$2:N$456,$AA161)),IF($Z161=0,"",INDEX(Output_Mac!S$2:S$500,$Z161)),IF($AD161=0,"",INDEX(Output_Win!S$2:S$243,$AD161)),IF($Y161=0,"",INDEX(CSV!AE$2:AE$510,$Y161)))))</f>
        <v/>
      </c>
      <c r="N161" s="43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O$2:O$456,$AA161)),_xlfn.IFS(_xlpm.MyAuditVal&lt;&gt;"",_xlpm.MyAuditVal,_xlpm.MacVal&lt;&gt;"",_xlpm.MacVal,_xlpm.WinVal&lt;&gt;"",_xlpm.WinVal,_xlpm.CSVVal&lt;&gt;"",_xlpm.CSVVal)),""))</f>
        <v/>
      </c>
      <c r="O161" s="43" t="str" cm="1">
        <f t="array" ref="O161">IF($AB161=0,"",INDEX(My_Audit!P$2:P$456,$AB161))&amp;""</f>
        <v/>
      </c>
      <c r="P161" s="42"/>
      <c r="Q161" s="43" t="str">
        <f>IF(LEFT(N161,4)="Pass","Nist SP 800-88",My_Audit!R161)&amp;""</f>
        <v/>
      </c>
      <c r="R161" s="42"/>
      <c r="S161" s="42"/>
      <c r="T161" s="43" t="str" cm="1">
        <f t="array" ref="T161">IF($AC161=0,"",INDEX(Models!J$2:J$605,$AC161))</f>
        <v/>
      </c>
      <c r="U161" s="42"/>
      <c r="V161" s="42"/>
      <c r="W161" s="44" t="str">
        <f>IF(($Z161+$AA161+$AD161)=0,"",_xlfn.TEXTJOIN(", ",TRUE,IF($AA161=0,"",INDEX(My_Audit!L$2:L$456,$AA161)),IF($Z161=0,"",INDEX(Output_Mac!AA$2:AA$500,$Z161)),IF($AD161=0,"",INDEX(Output_Win!AA$2:AA$243,$AD161))))</f>
        <v/>
      </c>
      <c r="Y161">
        <f>IFERROR(MATCH($A161,CSV!$A$2:$A$510,0),0)</f>
        <v>0</v>
      </c>
      <c r="Z161">
        <f>IFERROR(MATCH($A161,Output_Mac!$A$2:$A$500,0),0)</f>
        <v>0</v>
      </c>
      <c r="AA161">
        <f>IFERROR(MATCH($A161,My_Audit!$A$2:$A$456,0),0)</f>
        <v>160</v>
      </c>
      <c r="AB161">
        <f>IFERROR(MATCH($C161,My_Audit!$B$2:$B$456,0),0)</f>
        <v>0</v>
      </c>
      <c r="AC161">
        <f>IFERROR(MATCH($E161,Models!$I$2:$I$605,0),0)</f>
        <v>0</v>
      </c>
      <c r="AD161">
        <f>IFERROR(MATCH($A161,Output_Win!$A$2:$A$243,0),0)</f>
        <v>0</v>
      </c>
    </row>
    <row r="162" spans="1:30">
      <c r="A162" s="42" t="str">
        <f>_xlfn.TEXTJOIN("",TRUE,Input!$A$4,TEXT(ROW(My_Audit!A161)+Input!$A$8-1,"00"))</f>
        <v>GG161</v>
      </c>
      <c r="B162" s="42" t="str">
        <f>_xlfn.TEXTJOIN("-",TRUE,"ITD",Input!$A$2,A162)</f>
        <v>ITD-SHR11697-GG161</v>
      </c>
      <c r="C162" s="43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3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3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3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3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3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3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3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3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3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3" t="str" cm="1">
        <f t="array" ref="M162">IF(($Y162+$Z162+$AA162+$AD162)=0,"",ExpandDiagCodes(_xlfn.TEXTJOIN(", ",TRUE,IF($AA162=0,"",INDEX(My_Audit!N$2:N$456,$AA162)),IF($Z162=0,"",INDEX(Output_Mac!S$2:S$500,$Z162)),IF($AD162=0,"",INDEX(Output_Win!S$2:S$243,$AD162)),IF($Y162=0,"",INDEX(CSV!AE$2:AE$510,$Y162)))))</f>
        <v/>
      </c>
      <c r="N162" s="43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O$2:O$456,$AA162)),_xlfn.IFS(_xlpm.MyAuditVal&lt;&gt;"",_xlpm.MyAuditVal,_xlpm.MacVal&lt;&gt;"",_xlpm.MacVal,_xlpm.WinVal&lt;&gt;"",_xlpm.WinVal,_xlpm.CSVVal&lt;&gt;"",_xlpm.CSVVal)),""))</f>
        <v/>
      </c>
      <c r="O162" s="43" t="str" cm="1">
        <f t="array" ref="O162">IF($AB162=0,"",INDEX(My_Audit!P$2:P$456,$AB162))&amp;""</f>
        <v/>
      </c>
      <c r="P162" s="42"/>
      <c r="Q162" s="43" t="str">
        <f>IF(LEFT(N162,4)="Pass","Nist SP 800-88",My_Audit!R162)&amp;""</f>
        <v/>
      </c>
      <c r="R162" s="42"/>
      <c r="S162" s="42"/>
      <c r="T162" s="43" t="str" cm="1">
        <f t="array" ref="T162">IF($AC162=0,"",INDEX(Models!J$2:J$605,$AC162))</f>
        <v/>
      </c>
      <c r="U162" s="42"/>
      <c r="V162" s="42"/>
      <c r="W162" s="44" t="str">
        <f>IF(($Z162+$AA162+$AD162)=0,"",_xlfn.TEXTJOIN(", ",TRUE,IF($AA162=0,"",INDEX(My_Audit!L$2:L$456,$AA162)),IF($Z162=0,"",INDEX(Output_Mac!AA$2:AA$500,$Z162)),IF($AD162=0,"",INDEX(Output_Win!AA$2:AA$243,$AD162))))</f>
        <v/>
      </c>
      <c r="Y162">
        <f>IFERROR(MATCH($A162,CSV!$A$2:$A$510,0),0)</f>
        <v>0</v>
      </c>
      <c r="Z162">
        <f>IFERROR(MATCH($A162,Output_Mac!$A$2:$A$500,0),0)</f>
        <v>0</v>
      </c>
      <c r="AA162">
        <f>IFERROR(MATCH($A162,My_Audit!$A$2:$A$456,0),0)</f>
        <v>161</v>
      </c>
      <c r="AB162">
        <f>IFERROR(MATCH($C162,My_Audit!$B$2:$B$456,0),0)</f>
        <v>0</v>
      </c>
      <c r="AC162">
        <f>IFERROR(MATCH($E162,Models!$I$2:$I$605,0),0)</f>
        <v>0</v>
      </c>
      <c r="AD162">
        <f>IFERROR(MATCH($A162,Output_Win!$A$2:$A$243,0),0)</f>
        <v>0</v>
      </c>
    </row>
    <row r="163" spans="1:30">
      <c r="A163" s="42" t="str">
        <f>_xlfn.TEXTJOIN("",TRUE,Input!$A$4,TEXT(ROW(My_Audit!A162)+Input!$A$8-1,"00"))</f>
        <v>GG162</v>
      </c>
      <c r="B163" s="42" t="str">
        <f>_xlfn.TEXTJOIN("-",TRUE,"ITD",Input!$A$2,A163)</f>
        <v>ITD-SHR11697-GG162</v>
      </c>
      <c r="C163" s="43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3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3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3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3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3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3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3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3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3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3" t="str" cm="1">
        <f t="array" ref="M163">IF(($Y163+$Z163+$AA163+$AD163)=0,"",ExpandDiagCodes(_xlfn.TEXTJOIN(", ",TRUE,IF($AA163=0,"",INDEX(My_Audit!N$2:N$456,$AA163)),IF($Z163=0,"",INDEX(Output_Mac!S$2:S$500,$Z163)),IF($AD163=0,"",INDEX(Output_Win!S$2:S$243,$AD163)),IF($Y163=0,"",INDEX(CSV!AE$2:AE$510,$Y163)))))</f>
        <v/>
      </c>
      <c r="N163" s="43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O$2:O$456,$AA163)),_xlfn.IFS(_xlpm.MyAuditVal&lt;&gt;"",_xlpm.MyAuditVal,_xlpm.MacVal&lt;&gt;"",_xlpm.MacVal,_xlpm.WinVal&lt;&gt;"",_xlpm.WinVal,_xlpm.CSVVal&lt;&gt;"",_xlpm.CSVVal)),""))</f>
        <v/>
      </c>
      <c r="O163" s="43" t="str" cm="1">
        <f t="array" ref="O163">IF($AB163=0,"",INDEX(My_Audit!P$2:P$456,$AB163))&amp;""</f>
        <v/>
      </c>
      <c r="P163" s="42"/>
      <c r="Q163" s="43" t="str">
        <f>IF(LEFT(N163,4)="Pass","Nist SP 800-88",My_Audit!R163)&amp;""</f>
        <v/>
      </c>
      <c r="R163" s="42"/>
      <c r="S163" s="42"/>
      <c r="T163" s="43" t="str" cm="1">
        <f t="array" ref="T163">IF($AC163=0,"",INDEX(Models!J$2:J$605,$AC163))</f>
        <v/>
      </c>
      <c r="U163" s="42"/>
      <c r="V163" s="42"/>
      <c r="W163" s="44" t="str">
        <f>IF(($Z163+$AA163+$AD163)=0,"",_xlfn.TEXTJOIN(", ",TRUE,IF($AA163=0,"",INDEX(My_Audit!L$2:L$456,$AA163)),IF($Z163=0,"",INDEX(Output_Mac!AA$2:AA$500,$Z163)),IF($AD163=0,"",INDEX(Output_Win!AA$2:AA$243,$AD163))))</f>
        <v/>
      </c>
      <c r="Y163">
        <f>IFERROR(MATCH($A163,CSV!$A$2:$A$510,0),0)</f>
        <v>0</v>
      </c>
      <c r="Z163">
        <f>IFERROR(MATCH($A163,Output_Mac!$A$2:$A$500,0),0)</f>
        <v>0</v>
      </c>
      <c r="AA163">
        <f>IFERROR(MATCH($A163,My_Audit!$A$2:$A$456,0),0)</f>
        <v>162</v>
      </c>
      <c r="AB163">
        <f>IFERROR(MATCH($C163,My_Audit!$B$2:$B$456,0),0)</f>
        <v>0</v>
      </c>
      <c r="AC163">
        <f>IFERROR(MATCH($E163,Models!$I$2:$I$605,0),0)</f>
        <v>0</v>
      </c>
      <c r="AD163">
        <f>IFERROR(MATCH($A163,Output_Win!$A$2:$A$243,0),0)</f>
        <v>0</v>
      </c>
    </row>
    <row r="164" spans="1:30">
      <c r="A164" s="42" t="str">
        <f>_xlfn.TEXTJOIN("",TRUE,Input!$A$4,TEXT(ROW(My_Audit!A163)+Input!$A$8-1,"00"))</f>
        <v>GG163</v>
      </c>
      <c r="B164" s="42" t="str">
        <f>_xlfn.TEXTJOIN("-",TRUE,"ITD",Input!$A$2,A164)</f>
        <v>ITD-SHR11697-GG163</v>
      </c>
      <c r="C164" s="43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3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3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3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3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3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3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3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3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3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3" t="str" cm="1">
        <f t="array" ref="M164">IF(($Y164+$Z164+$AA164+$AD164)=0,"",ExpandDiagCodes(_xlfn.TEXTJOIN(", ",TRUE,IF($AA164=0,"",INDEX(My_Audit!N$2:N$456,$AA164)),IF($Z164=0,"",INDEX(Output_Mac!S$2:S$500,$Z164)),IF($AD164=0,"",INDEX(Output_Win!S$2:S$243,$AD164)),IF($Y164=0,"",INDEX(CSV!AE$2:AE$510,$Y164)))))</f>
        <v/>
      </c>
      <c r="N164" s="43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O$2:O$456,$AA164)),_xlfn.IFS(_xlpm.MyAuditVal&lt;&gt;"",_xlpm.MyAuditVal,_xlpm.MacVal&lt;&gt;"",_xlpm.MacVal,_xlpm.WinVal&lt;&gt;"",_xlpm.WinVal,_xlpm.CSVVal&lt;&gt;"",_xlpm.CSVVal)),""))</f>
        <v/>
      </c>
      <c r="O164" s="43" t="str" cm="1">
        <f t="array" ref="O164">IF($AB164=0,"",INDEX(My_Audit!P$2:P$456,$AB164))&amp;""</f>
        <v/>
      </c>
      <c r="P164" s="42"/>
      <c r="Q164" s="43" t="str">
        <f>IF(LEFT(N164,4)="Pass","Nist SP 800-88",My_Audit!R164)&amp;""</f>
        <v/>
      </c>
      <c r="R164" s="42"/>
      <c r="S164" s="42"/>
      <c r="T164" s="43" t="str" cm="1">
        <f t="array" ref="T164">IF($AC164=0,"",INDEX(Models!J$2:J$605,$AC164))</f>
        <v/>
      </c>
      <c r="U164" s="42"/>
      <c r="V164" s="42"/>
      <c r="W164" s="44" t="str">
        <f>IF(($Z164+$AA164+$AD164)=0,"",_xlfn.TEXTJOIN(", ",TRUE,IF($AA164=0,"",INDEX(My_Audit!L$2:L$456,$AA164)),IF($Z164=0,"",INDEX(Output_Mac!AA$2:AA$500,$Z164)),IF($AD164=0,"",INDEX(Output_Win!AA$2:AA$243,$AD164))))</f>
        <v/>
      </c>
      <c r="Y164">
        <f>IFERROR(MATCH($A164,CSV!$A$2:$A$510,0),0)</f>
        <v>0</v>
      </c>
      <c r="Z164">
        <f>IFERROR(MATCH($A164,Output_Mac!$A$2:$A$500,0),0)</f>
        <v>0</v>
      </c>
      <c r="AA164">
        <f>IFERROR(MATCH($A164,My_Audit!$A$2:$A$456,0),0)</f>
        <v>163</v>
      </c>
      <c r="AB164">
        <f>IFERROR(MATCH($C164,My_Audit!$B$2:$B$456,0),0)</f>
        <v>0</v>
      </c>
      <c r="AC164">
        <f>IFERROR(MATCH($E164,Models!$I$2:$I$605,0),0)</f>
        <v>0</v>
      </c>
      <c r="AD164">
        <f>IFERROR(MATCH($A164,Output_Win!$A$2:$A$243,0),0)</f>
        <v>0</v>
      </c>
    </row>
    <row r="165" spans="1:30">
      <c r="A165" s="42" t="str">
        <f>_xlfn.TEXTJOIN("",TRUE,Input!$A$4,TEXT(ROW(My_Audit!A164)+Input!$A$8-1,"00"))</f>
        <v>GG164</v>
      </c>
      <c r="B165" s="42" t="str">
        <f>_xlfn.TEXTJOIN("-",TRUE,"ITD",Input!$A$2,A165)</f>
        <v>ITD-SHR11697-GG164</v>
      </c>
      <c r="C165" s="43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3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3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3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3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3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3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3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3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3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3" t="str" cm="1">
        <f t="array" ref="M165">IF(($Y165+$Z165+$AA165+$AD165)=0,"",ExpandDiagCodes(_xlfn.TEXTJOIN(", ",TRUE,IF($AA165=0,"",INDEX(My_Audit!N$2:N$456,$AA165)),IF($Z165=0,"",INDEX(Output_Mac!S$2:S$500,$Z165)),IF($AD165=0,"",INDEX(Output_Win!S$2:S$243,$AD165)),IF($Y165=0,"",INDEX(CSV!AE$2:AE$510,$Y165)))))</f>
        <v/>
      </c>
      <c r="N165" s="43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O$2:O$456,$AA165)),_xlfn.IFS(_xlpm.MyAuditVal&lt;&gt;"",_xlpm.MyAuditVal,_xlpm.MacVal&lt;&gt;"",_xlpm.MacVal,_xlpm.WinVal&lt;&gt;"",_xlpm.WinVal,_xlpm.CSVVal&lt;&gt;"",_xlpm.CSVVal)),""))</f>
        <v/>
      </c>
      <c r="O165" s="43" t="str" cm="1">
        <f t="array" ref="O165">IF($AB165=0,"",INDEX(My_Audit!P$2:P$456,$AB165))&amp;""</f>
        <v/>
      </c>
      <c r="P165" s="42"/>
      <c r="Q165" s="43" t="str">
        <f>IF(LEFT(N165,4)="Pass","Nist SP 800-88",My_Audit!R165)&amp;""</f>
        <v/>
      </c>
      <c r="R165" s="42"/>
      <c r="S165" s="42"/>
      <c r="T165" s="43" t="str" cm="1">
        <f t="array" ref="T165">IF($AC165=0,"",INDEX(Models!J$2:J$605,$AC165))</f>
        <v/>
      </c>
      <c r="U165" s="42"/>
      <c r="V165" s="42"/>
      <c r="W165" s="44" t="str">
        <f>IF(($Z165+$AA165+$AD165)=0,"",_xlfn.TEXTJOIN(", ",TRUE,IF($AA165=0,"",INDEX(My_Audit!L$2:L$456,$AA165)),IF($Z165=0,"",INDEX(Output_Mac!AA$2:AA$500,$Z165)),IF($AD165=0,"",INDEX(Output_Win!AA$2:AA$243,$AD165))))</f>
        <v/>
      </c>
      <c r="Y165">
        <f>IFERROR(MATCH($A165,CSV!$A$2:$A$510,0),0)</f>
        <v>0</v>
      </c>
      <c r="Z165">
        <f>IFERROR(MATCH($A165,Output_Mac!$A$2:$A$500,0),0)</f>
        <v>0</v>
      </c>
      <c r="AA165">
        <f>IFERROR(MATCH($A165,My_Audit!$A$2:$A$456,0),0)</f>
        <v>164</v>
      </c>
      <c r="AB165">
        <f>IFERROR(MATCH($C165,My_Audit!$B$2:$B$456,0),0)</f>
        <v>0</v>
      </c>
      <c r="AC165">
        <f>IFERROR(MATCH($E165,Models!$I$2:$I$605,0),0)</f>
        <v>0</v>
      </c>
      <c r="AD165">
        <f>IFERROR(MATCH($A165,Output_Win!$A$2:$A$243,0),0)</f>
        <v>0</v>
      </c>
    </row>
    <row r="166" spans="1:30">
      <c r="A166" s="42" t="str">
        <f>_xlfn.TEXTJOIN("",TRUE,Input!$A$4,TEXT(ROW(My_Audit!A165)+Input!$A$8-1,"00"))</f>
        <v>GG165</v>
      </c>
      <c r="B166" s="42" t="str">
        <f>_xlfn.TEXTJOIN("-",TRUE,"ITD",Input!$A$2,A166)</f>
        <v>ITD-SHR11697-GG165</v>
      </c>
      <c r="C166" s="43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3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3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3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3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3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3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3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3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3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3" t="str" cm="1">
        <f t="array" ref="M166">IF(($Y166+$Z166+$AA166+$AD166)=0,"",ExpandDiagCodes(_xlfn.TEXTJOIN(", ",TRUE,IF($AA166=0,"",INDEX(My_Audit!N$2:N$456,$AA166)),IF($Z166=0,"",INDEX(Output_Mac!S$2:S$500,$Z166)),IF($AD166=0,"",INDEX(Output_Win!S$2:S$243,$AD166)),IF($Y166=0,"",INDEX(CSV!AE$2:AE$510,$Y166)))))</f>
        <v/>
      </c>
      <c r="N166" s="43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O$2:O$456,$AA166)),_xlfn.IFS(_xlpm.MyAuditVal&lt;&gt;"",_xlpm.MyAuditVal,_xlpm.MacVal&lt;&gt;"",_xlpm.MacVal,_xlpm.WinVal&lt;&gt;"",_xlpm.WinVal,_xlpm.CSVVal&lt;&gt;"",_xlpm.CSVVal)),""))</f>
        <v/>
      </c>
      <c r="O166" s="43" t="str" cm="1">
        <f t="array" ref="O166">IF($AB166=0,"",INDEX(My_Audit!P$2:P$456,$AB166))&amp;""</f>
        <v/>
      </c>
      <c r="P166" s="42"/>
      <c r="Q166" s="43" t="str">
        <f>IF(LEFT(N166,4)="Pass","Nist SP 800-88",My_Audit!R166)&amp;""</f>
        <v/>
      </c>
      <c r="R166" s="42"/>
      <c r="S166" s="42"/>
      <c r="T166" s="43" t="str" cm="1">
        <f t="array" ref="T166">IF($AC166=0,"",INDEX(Models!J$2:J$605,$AC166))</f>
        <v/>
      </c>
      <c r="U166" s="42"/>
      <c r="V166" s="42"/>
      <c r="W166" s="44" t="str">
        <f>IF(($Z166+$AA166+$AD166)=0,"",_xlfn.TEXTJOIN(", ",TRUE,IF($AA166=0,"",INDEX(My_Audit!L$2:L$456,$AA166)),IF($Z166=0,"",INDEX(Output_Mac!AA$2:AA$500,$Z166)),IF($AD166=0,"",INDEX(Output_Win!AA$2:AA$243,$AD166))))</f>
        <v/>
      </c>
      <c r="Y166">
        <f>IFERROR(MATCH($A166,CSV!$A$2:$A$510,0),0)</f>
        <v>0</v>
      </c>
      <c r="Z166">
        <f>IFERROR(MATCH($A166,Output_Mac!$A$2:$A$500,0),0)</f>
        <v>0</v>
      </c>
      <c r="AA166">
        <f>IFERROR(MATCH($A166,My_Audit!$A$2:$A$456,0),0)</f>
        <v>165</v>
      </c>
      <c r="AB166">
        <f>IFERROR(MATCH($C166,My_Audit!$B$2:$B$456,0),0)</f>
        <v>0</v>
      </c>
      <c r="AC166">
        <f>IFERROR(MATCH($E166,Models!$I$2:$I$605,0),0)</f>
        <v>0</v>
      </c>
      <c r="AD166">
        <f>IFERROR(MATCH($A166,Output_Win!$A$2:$A$243,0),0)</f>
        <v>0</v>
      </c>
    </row>
    <row r="167" spans="1:30">
      <c r="A167" s="42" t="str">
        <f>_xlfn.TEXTJOIN("",TRUE,Input!$A$4,TEXT(ROW(My_Audit!A166)+Input!$A$8-1,"00"))</f>
        <v>GG166</v>
      </c>
      <c r="B167" s="42" t="str">
        <f>_xlfn.TEXTJOIN("-",TRUE,"ITD",Input!$A$2,A167)</f>
        <v>ITD-SHR11697-GG166</v>
      </c>
      <c r="C167" s="43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3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3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3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3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3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3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3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3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3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3" t="str" cm="1">
        <f t="array" ref="M167">IF(($Y167+$Z167+$AA167+$AD167)=0,"",ExpandDiagCodes(_xlfn.TEXTJOIN(", ",TRUE,IF($AA167=0,"",INDEX(My_Audit!N$2:N$456,$AA167)),IF($Z167=0,"",INDEX(Output_Mac!S$2:S$500,$Z167)),IF($AD167=0,"",INDEX(Output_Win!S$2:S$243,$AD167)),IF($Y167=0,"",INDEX(CSV!AE$2:AE$510,$Y167)))))</f>
        <v/>
      </c>
      <c r="N167" s="43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O$2:O$456,$AA167)),_xlfn.IFS(_xlpm.MyAuditVal&lt;&gt;"",_xlpm.MyAuditVal,_xlpm.MacVal&lt;&gt;"",_xlpm.MacVal,_xlpm.WinVal&lt;&gt;"",_xlpm.WinVal,_xlpm.CSVVal&lt;&gt;"",_xlpm.CSVVal)),""))</f>
        <v/>
      </c>
      <c r="O167" s="43" t="str" cm="1">
        <f t="array" ref="O167">IF($AB167=0,"",INDEX(My_Audit!P$2:P$456,$AB167))&amp;""</f>
        <v/>
      </c>
      <c r="P167" s="42"/>
      <c r="Q167" s="43" t="str">
        <f>IF(LEFT(N167,4)="Pass","Nist SP 800-88",My_Audit!R167)&amp;""</f>
        <v/>
      </c>
      <c r="R167" s="42"/>
      <c r="S167" s="42"/>
      <c r="T167" s="43" t="str" cm="1">
        <f t="array" ref="T167">IF($AC167=0,"",INDEX(Models!J$2:J$605,$AC167))</f>
        <v/>
      </c>
      <c r="U167" s="42"/>
      <c r="V167" s="42"/>
      <c r="W167" s="44" t="str">
        <f>IF(($Z167+$AA167+$AD167)=0,"",_xlfn.TEXTJOIN(", ",TRUE,IF($AA167=0,"",INDEX(My_Audit!L$2:L$456,$AA167)),IF($Z167=0,"",INDEX(Output_Mac!AA$2:AA$500,$Z167)),IF($AD167=0,"",INDEX(Output_Win!AA$2:AA$243,$AD167))))</f>
        <v/>
      </c>
      <c r="Y167">
        <f>IFERROR(MATCH($A167,CSV!$A$2:$A$510,0),0)</f>
        <v>0</v>
      </c>
      <c r="Z167">
        <f>IFERROR(MATCH($A167,Output_Mac!$A$2:$A$500,0),0)</f>
        <v>0</v>
      </c>
      <c r="AA167">
        <f>IFERROR(MATCH($A167,My_Audit!$A$2:$A$456,0),0)</f>
        <v>166</v>
      </c>
      <c r="AB167">
        <f>IFERROR(MATCH($C167,My_Audit!$B$2:$B$456,0),0)</f>
        <v>0</v>
      </c>
      <c r="AC167">
        <f>IFERROR(MATCH($E167,Models!$I$2:$I$605,0),0)</f>
        <v>0</v>
      </c>
      <c r="AD167">
        <f>IFERROR(MATCH($A167,Output_Win!$A$2:$A$243,0),0)</f>
        <v>0</v>
      </c>
    </row>
    <row r="168" spans="1:30">
      <c r="A168" s="42" t="str">
        <f>_xlfn.TEXTJOIN("",TRUE,Input!$A$4,TEXT(ROW(My_Audit!A167)+Input!$A$8-1,"00"))</f>
        <v>GG167</v>
      </c>
      <c r="B168" s="42" t="str">
        <f>_xlfn.TEXTJOIN("-",TRUE,"ITD",Input!$A$2,A168)</f>
        <v>ITD-SHR11697-GG167</v>
      </c>
      <c r="C168" s="43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3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3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3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3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3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3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3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3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3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3" t="str" cm="1">
        <f t="array" ref="M168">IF(($Y168+$Z168+$AA168+$AD168)=0,"",ExpandDiagCodes(_xlfn.TEXTJOIN(", ",TRUE,IF($AA168=0,"",INDEX(My_Audit!N$2:N$456,$AA168)),IF($Z168=0,"",INDEX(Output_Mac!S$2:S$500,$Z168)),IF($AD168=0,"",INDEX(Output_Win!S$2:S$243,$AD168)),IF($Y168=0,"",INDEX(CSV!AE$2:AE$510,$Y168)))))</f>
        <v/>
      </c>
      <c r="N168" s="43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O$2:O$456,$AA168)),_xlfn.IFS(_xlpm.MyAuditVal&lt;&gt;"",_xlpm.MyAuditVal,_xlpm.MacVal&lt;&gt;"",_xlpm.MacVal,_xlpm.WinVal&lt;&gt;"",_xlpm.WinVal,_xlpm.CSVVal&lt;&gt;"",_xlpm.CSVVal)),""))</f>
        <v/>
      </c>
      <c r="O168" s="43" t="str" cm="1">
        <f t="array" ref="O168">IF($AB168=0,"",INDEX(My_Audit!P$2:P$456,$AB168))&amp;""</f>
        <v/>
      </c>
      <c r="P168" s="42"/>
      <c r="Q168" s="43" t="str">
        <f>IF(LEFT(N168,4)="Pass","Nist SP 800-88",My_Audit!R168)&amp;""</f>
        <v/>
      </c>
      <c r="R168" s="42"/>
      <c r="S168" s="42"/>
      <c r="T168" s="43" t="str" cm="1">
        <f t="array" ref="T168">IF($AC168=0,"",INDEX(Models!J$2:J$605,$AC168))</f>
        <v/>
      </c>
      <c r="U168" s="42"/>
      <c r="V168" s="42"/>
      <c r="W168" s="44" t="str">
        <f>IF(($Z168+$AA168+$AD168)=0,"",_xlfn.TEXTJOIN(", ",TRUE,IF($AA168=0,"",INDEX(My_Audit!L$2:L$456,$AA168)),IF($Z168=0,"",INDEX(Output_Mac!AA$2:AA$500,$Z168)),IF($AD168=0,"",INDEX(Output_Win!AA$2:AA$243,$AD168))))</f>
        <v/>
      </c>
      <c r="Y168">
        <f>IFERROR(MATCH($A168,CSV!$A$2:$A$510,0),0)</f>
        <v>0</v>
      </c>
      <c r="Z168">
        <f>IFERROR(MATCH($A168,Output_Mac!$A$2:$A$500,0),0)</f>
        <v>0</v>
      </c>
      <c r="AA168">
        <f>IFERROR(MATCH($A168,My_Audit!$A$2:$A$456,0),0)</f>
        <v>167</v>
      </c>
      <c r="AB168">
        <f>IFERROR(MATCH($C168,My_Audit!$B$2:$B$456,0),0)</f>
        <v>0</v>
      </c>
      <c r="AC168">
        <f>IFERROR(MATCH($E168,Models!$I$2:$I$605,0),0)</f>
        <v>0</v>
      </c>
      <c r="AD168">
        <f>IFERROR(MATCH($A168,Output_Win!$A$2:$A$243,0),0)</f>
        <v>0</v>
      </c>
    </row>
    <row r="169" spans="1:30">
      <c r="A169" s="42" t="str">
        <f>_xlfn.TEXTJOIN("",TRUE,Input!$A$4,TEXT(ROW(My_Audit!A168)+Input!$A$8-1,"00"))</f>
        <v>GG168</v>
      </c>
      <c r="B169" s="42" t="str">
        <f>_xlfn.TEXTJOIN("-",TRUE,"ITD",Input!$A$2,A169)</f>
        <v>ITD-SHR11697-GG168</v>
      </c>
      <c r="C169" s="43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3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3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3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3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3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3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3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3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3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3" t="str" cm="1">
        <f t="array" ref="M169">IF(($Y169+$Z169+$AA169+$AD169)=0,"",ExpandDiagCodes(_xlfn.TEXTJOIN(", ",TRUE,IF($AA169=0,"",INDEX(My_Audit!N$2:N$456,$AA169)),IF($Z169=0,"",INDEX(Output_Mac!S$2:S$500,$Z169)),IF($AD169=0,"",INDEX(Output_Win!S$2:S$243,$AD169)),IF($Y169=0,"",INDEX(CSV!AE$2:AE$510,$Y169)))))</f>
        <v/>
      </c>
      <c r="N169" s="43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O$2:O$456,$AA169)),_xlfn.IFS(_xlpm.MyAuditVal&lt;&gt;"",_xlpm.MyAuditVal,_xlpm.MacVal&lt;&gt;"",_xlpm.MacVal,_xlpm.WinVal&lt;&gt;"",_xlpm.WinVal,_xlpm.CSVVal&lt;&gt;"",_xlpm.CSVVal)),""))</f>
        <v/>
      </c>
      <c r="O169" s="43" t="str" cm="1">
        <f t="array" ref="O169">IF($AB169=0,"",INDEX(My_Audit!P$2:P$456,$AB169))&amp;""</f>
        <v/>
      </c>
      <c r="P169" s="42"/>
      <c r="Q169" s="43" t="str">
        <f>IF(LEFT(N169,4)="Pass","Nist SP 800-88",My_Audit!R169)&amp;""</f>
        <v/>
      </c>
      <c r="R169" s="42"/>
      <c r="S169" s="42"/>
      <c r="T169" s="43" t="str" cm="1">
        <f t="array" ref="T169">IF($AC169=0,"",INDEX(Models!J$2:J$605,$AC169))</f>
        <v/>
      </c>
      <c r="U169" s="42"/>
      <c r="V169" s="42"/>
      <c r="W169" s="44" t="str">
        <f>IF(($Z169+$AA169+$AD169)=0,"",_xlfn.TEXTJOIN(", ",TRUE,IF($AA169=0,"",INDEX(My_Audit!L$2:L$456,$AA169)),IF($Z169=0,"",INDEX(Output_Mac!AA$2:AA$500,$Z169)),IF($AD169=0,"",INDEX(Output_Win!AA$2:AA$243,$AD169))))</f>
        <v/>
      </c>
      <c r="Y169">
        <f>IFERROR(MATCH($A169,CSV!$A$2:$A$510,0),0)</f>
        <v>0</v>
      </c>
      <c r="Z169">
        <f>IFERROR(MATCH($A169,Output_Mac!$A$2:$A$500,0),0)</f>
        <v>0</v>
      </c>
      <c r="AA169">
        <f>IFERROR(MATCH($A169,My_Audit!$A$2:$A$456,0),0)</f>
        <v>168</v>
      </c>
      <c r="AB169">
        <f>IFERROR(MATCH($C169,My_Audit!$B$2:$B$456,0),0)</f>
        <v>0</v>
      </c>
      <c r="AC169">
        <f>IFERROR(MATCH($E169,Models!$I$2:$I$605,0),0)</f>
        <v>0</v>
      </c>
      <c r="AD169">
        <f>IFERROR(MATCH($A169,Output_Win!$A$2:$A$243,0),0)</f>
        <v>0</v>
      </c>
    </row>
    <row r="170" spans="1:30">
      <c r="A170" s="42" t="str">
        <f>_xlfn.TEXTJOIN("",TRUE,Input!$A$4,TEXT(ROW(My_Audit!A169)+Input!$A$8-1,"00"))</f>
        <v>GG169</v>
      </c>
      <c r="B170" s="42" t="str">
        <f>_xlfn.TEXTJOIN("-",TRUE,"ITD",Input!$A$2,A170)</f>
        <v>ITD-SHR11697-GG169</v>
      </c>
      <c r="C170" s="43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3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3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3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3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3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3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3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3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3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3" t="str" cm="1">
        <f t="array" ref="M170">IF(($Y170+$Z170+$AA170+$AD170)=0,"",ExpandDiagCodes(_xlfn.TEXTJOIN(", ",TRUE,IF($AA170=0,"",INDEX(My_Audit!N$2:N$456,$AA170)),IF($Z170=0,"",INDEX(Output_Mac!S$2:S$500,$Z170)),IF($AD170=0,"",INDEX(Output_Win!S$2:S$243,$AD170)),IF($Y170=0,"",INDEX(CSV!AE$2:AE$510,$Y170)))))</f>
        <v/>
      </c>
      <c r="N170" s="43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O$2:O$456,$AA170)),_xlfn.IFS(_xlpm.MyAuditVal&lt;&gt;"",_xlpm.MyAuditVal,_xlpm.MacVal&lt;&gt;"",_xlpm.MacVal,_xlpm.WinVal&lt;&gt;"",_xlpm.WinVal,_xlpm.CSVVal&lt;&gt;"",_xlpm.CSVVal)),""))</f>
        <v/>
      </c>
      <c r="O170" s="43" t="str" cm="1">
        <f t="array" ref="O170">IF($AB170=0,"",INDEX(My_Audit!P$2:P$456,$AB170))&amp;""</f>
        <v/>
      </c>
      <c r="P170" s="42"/>
      <c r="Q170" s="43" t="str">
        <f>IF(LEFT(N170,4)="Pass","Nist SP 800-88",My_Audit!R170)&amp;""</f>
        <v/>
      </c>
      <c r="R170" s="42"/>
      <c r="S170" s="42"/>
      <c r="T170" s="43" t="str" cm="1">
        <f t="array" ref="T170">IF($AC170=0,"",INDEX(Models!J$2:J$605,$AC170))</f>
        <v/>
      </c>
      <c r="U170" s="42"/>
      <c r="V170" s="42"/>
      <c r="W170" s="44" t="str">
        <f>IF(($Z170+$AA170+$AD170)=0,"",_xlfn.TEXTJOIN(", ",TRUE,IF($AA170=0,"",INDEX(My_Audit!L$2:L$456,$AA170)),IF($Z170=0,"",INDEX(Output_Mac!AA$2:AA$500,$Z170)),IF($AD170=0,"",INDEX(Output_Win!AA$2:AA$243,$AD170))))</f>
        <v/>
      </c>
      <c r="Y170">
        <f>IFERROR(MATCH($A170,CSV!$A$2:$A$510,0),0)</f>
        <v>0</v>
      </c>
      <c r="Z170">
        <f>IFERROR(MATCH($A170,Output_Mac!$A$2:$A$500,0),0)</f>
        <v>0</v>
      </c>
      <c r="AA170">
        <f>IFERROR(MATCH($A170,My_Audit!$A$2:$A$456,0),0)</f>
        <v>169</v>
      </c>
      <c r="AB170">
        <f>IFERROR(MATCH($C170,My_Audit!$B$2:$B$456,0),0)</f>
        <v>0</v>
      </c>
      <c r="AC170">
        <f>IFERROR(MATCH($E170,Models!$I$2:$I$605,0),0)</f>
        <v>0</v>
      </c>
      <c r="AD170">
        <f>IFERROR(MATCH($A170,Output_Win!$A$2:$A$243,0),0)</f>
        <v>0</v>
      </c>
    </row>
    <row r="171" spans="1:30">
      <c r="A171" s="42" t="str">
        <f>_xlfn.TEXTJOIN("",TRUE,Input!$A$4,TEXT(ROW(My_Audit!A170)+Input!$A$8-1,"00"))</f>
        <v>GG170</v>
      </c>
      <c r="B171" s="42" t="str">
        <f>_xlfn.TEXTJOIN("-",TRUE,"ITD",Input!$A$2,A171)</f>
        <v>ITD-SHR11697-GG170</v>
      </c>
      <c r="C171" s="43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3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3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3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3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3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3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3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3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3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3" t="str" cm="1">
        <f t="array" ref="M171">IF(($Y171+$Z171+$AA171+$AD171)=0,"",ExpandDiagCodes(_xlfn.TEXTJOIN(", ",TRUE,IF($AA171=0,"",INDEX(My_Audit!N$2:N$456,$AA171)),IF($Z171=0,"",INDEX(Output_Mac!S$2:S$500,$Z171)),IF($AD171=0,"",INDEX(Output_Win!S$2:S$243,$AD171)),IF($Y171=0,"",INDEX(CSV!AE$2:AE$510,$Y171)))))</f>
        <v/>
      </c>
      <c r="N171" s="43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O$2:O$456,$AA171)),_xlfn.IFS(_xlpm.MyAuditVal&lt;&gt;"",_xlpm.MyAuditVal,_xlpm.MacVal&lt;&gt;"",_xlpm.MacVal,_xlpm.WinVal&lt;&gt;"",_xlpm.WinVal,_xlpm.CSVVal&lt;&gt;"",_xlpm.CSVVal)),""))</f>
        <v/>
      </c>
      <c r="O171" s="43" t="str" cm="1">
        <f t="array" ref="O171">IF($AB171=0,"",INDEX(My_Audit!P$2:P$456,$AB171))&amp;""</f>
        <v/>
      </c>
      <c r="P171" s="42"/>
      <c r="Q171" s="43" t="str">
        <f>IF(LEFT(N171,4)="Pass","Nist SP 800-88",My_Audit!R171)&amp;""</f>
        <v/>
      </c>
      <c r="R171" s="42"/>
      <c r="S171" s="42"/>
      <c r="T171" s="43" t="str" cm="1">
        <f t="array" ref="T171">IF($AC171=0,"",INDEX(Models!J$2:J$605,$AC171))</f>
        <v/>
      </c>
      <c r="U171" s="42"/>
      <c r="V171" s="42"/>
      <c r="W171" s="44" t="str">
        <f>IF(($Z171+$AA171+$AD171)=0,"",_xlfn.TEXTJOIN(", ",TRUE,IF($AA171=0,"",INDEX(My_Audit!L$2:L$456,$AA171)),IF($Z171=0,"",INDEX(Output_Mac!AA$2:AA$500,$Z171)),IF($AD171=0,"",INDEX(Output_Win!AA$2:AA$243,$AD171))))</f>
        <v/>
      </c>
      <c r="Y171">
        <f>IFERROR(MATCH($A171,CSV!$A$2:$A$510,0),0)</f>
        <v>0</v>
      </c>
      <c r="Z171">
        <f>IFERROR(MATCH($A171,Output_Mac!$A$2:$A$500,0),0)</f>
        <v>0</v>
      </c>
      <c r="AA171">
        <f>IFERROR(MATCH($A171,My_Audit!$A$2:$A$456,0),0)</f>
        <v>170</v>
      </c>
      <c r="AB171">
        <f>IFERROR(MATCH($C171,My_Audit!$B$2:$B$456,0),0)</f>
        <v>0</v>
      </c>
      <c r="AC171">
        <f>IFERROR(MATCH($E171,Models!$I$2:$I$605,0),0)</f>
        <v>0</v>
      </c>
      <c r="AD171">
        <f>IFERROR(MATCH($A171,Output_Win!$A$2:$A$243,0),0)</f>
        <v>0</v>
      </c>
    </row>
    <row r="172" spans="1:30">
      <c r="A172" s="42" t="str">
        <f>_xlfn.TEXTJOIN("",TRUE,Input!$A$4,TEXT(ROW(My_Audit!A171)+Input!$A$8-1,"00"))</f>
        <v>GG171</v>
      </c>
      <c r="B172" s="42" t="str">
        <f>_xlfn.TEXTJOIN("-",TRUE,"ITD",Input!$A$2,A172)</f>
        <v>ITD-SHR11697-GG171</v>
      </c>
      <c r="C172" s="43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3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3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3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3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3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3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3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3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3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3" t="str" cm="1">
        <f t="array" ref="M172">IF(($Y172+$Z172+$AA172+$AD172)=0,"",ExpandDiagCodes(_xlfn.TEXTJOIN(", ",TRUE,IF($AA172=0,"",INDEX(My_Audit!N$2:N$456,$AA172)),IF($Z172=0,"",INDEX(Output_Mac!S$2:S$500,$Z172)),IF($AD172=0,"",INDEX(Output_Win!S$2:S$243,$AD172)),IF($Y172=0,"",INDEX(CSV!AE$2:AE$510,$Y172)))))</f>
        <v/>
      </c>
      <c r="N172" s="43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O$2:O$456,$AA172)),_xlfn.IFS(_xlpm.MyAuditVal&lt;&gt;"",_xlpm.MyAuditVal,_xlpm.MacVal&lt;&gt;"",_xlpm.MacVal,_xlpm.WinVal&lt;&gt;"",_xlpm.WinVal,_xlpm.CSVVal&lt;&gt;"",_xlpm.CSVVal)),""))</f>
        <v/>
      </c>
      <c r="O172" s="43" t="str" cm="1">
        <f t="array" ref="O172">IF($AB172=0,"",INDEX(My_Audit!P$2:P$456,$AB172))&amp;""</f>
        <v/>
      </c>
      <c r="P172" s="42"/>
      <c r="Q172" s="43" t="str">
        <f>IF(LEFT(N172,4)="Pass","Nist SP 800-88",My_Audit!R172)&amp;""</f>
        <v/>
      </c>
      <c r="R172" s="42"/>
      <c r="S172" s="42"/>
      <c r="T172" s="43" t="str" cm="1">
        <f t="array" ref="T172">IF($AC172=0,"",INDEX(Models!J$2:J$605,$AC172))</f>
        <v/>
      </c>
      <c r="U172" s="42"/>
      <c r="V172" s="42"/>
      <c r="W172" s="44" t="str">
        <f>IF(($Z172+$AA172+$AD172)=0,"",_xlfn.TEXTJOIN(", ",TRUE,IF($AA172=0,"",INDEX(My_Audit!L$2:L$456,$AA172)),IF($Z172=0,"",INDEX(Output_Mac!AA$2:AA$500,$Z172)),IF($AD172=0,"",INDEX(Output_Win!AA$2:AA$243,$AD172))))</f>
        <v/>
      </c>
      <c r="Y172">
        <f>IFERROR(MATCH($A172,CSV!$A$2:$A$510,0),0)</f>
        <v>0</v>
      </c>
      <c r="Z172">
        <f>IFERROR(MATCH($A172,Output_Mac!$A$2:$A$500,0),0)</f>
        <v>0</v>
      </c>
      <c r="AA172">
        <f>IFERROR(MATCH($A172,My_Audit!$A$2:$A$456,0),0)</f>
        <v>171</v>
      </c>
      <c r="AB172">
        <f>IFERROR(MATCH($C172,My_Audit!$B$2:$B$456,0),0)</f>
        <v>0</v>
      </c>
      <c r="AC172">
        <f>IFERROR(MATCH($E172,Models!$I$2:$I$605,0),0)</f>
        <v>0</v>
      </c>
      <c r="AD172">
        <f>IFERROR(MATCH($A172,Output_Win!$A$2:$A$243,0),0)</f>
        <v>0</v>
      </c>
    </row>
    <row r="173" spans="1:30">
      <c r="A173" s="42" t="str">
        <f>_xlfn.TEXTJOIN("",TRUE,Input!$A$4,TEXT(ROW(My_Audit!A172)+Input!$A$8-1,"00"))</f>
        <v>GG172</v>
      </c>
      <c r="B173" s="42" t="str">
        <f>_xlfn.TEXTJOIN("-",TRUE,"ITD",Input!$A$2,A173)</f>
        <v>ITD-SHR11697-GG172</v>
      </c>
      <c r="C173" s="43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3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3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3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3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3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3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3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3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3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3" t="str" cm="1">
        <f t="array" ref="M173">IF(($Y173+$Z173+$AA173+$AD173)=0,"",ExpandDiagCodes(_xlfn.TEXTJOIN(", ",TRUE,IF($AA173=0,"",INDEX(My_Audit!N$2:N$456,$AA173)),IF($Z173=0,"",INDEX(Output_Mac!S$2:S$500,$Z173)),IF($AD173=0,"",INDEX(Output_Win!S$2:S$243,$AD173)),IF($Y173=0,"",INDEX(CSV!AE$2:AE$510,$Y173)))))</f>
        <v/>
      </c>
      <c r="N173" s="43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O$2:O$456,$AA173)),_xlfn.IFS(_xlpm.MyAuditVal&lt;&gt;"",_xlpm.MyAuditVal,_xlpm.MacVal&lt;&gt;"",_xlpm.MacVal,_xlpm.WinVal&lt;&gt;"",_xlpm.WinVal,_xlpm.CSVVal&lt;&gt;"",_xlpm.CSVVal)),""))</f>
        <v/>
      </c>
      <c r="O173" s="43" t="str" cm="1">
        <f t="array" ref="O173">IF($AB173=0,"",INDEX(My_Audit!P$2:P$456,$AB173))&amp;""</f>
        <v/>
      </c>
      <c r="P173" s="42"/>
      <c r="Q173" s="43" t="str">
        <f>IF(LEFT(N173,4)="Pass","Nist SP 800-88",My_Audit!R173)&amp;""</f>
        <v/>
      </c>
      <c r="R173" s="42"/>
      <c r="S173" s="42"/>
      <c r="T173" s="43" t="str" cm="1">
        <f t="array" ref="T173">IF($AC173=0,"",INDEX(Models!J$2:J$605,$AC173))</f>
        <v/>
      </c>
      <c r="U173" s="42"/>
      <c r="V173" s="42"/>
      <c r="W173" s="44" t="str">
        <f>IF(($Z173+$AA173+$AD173)=0,"",_xlfn.TEXTJOIN(", ",TRUE,IF($AA173=0,"",INDEX(My_Audit!L$2:L$456,$AA173)),IF($Z173=0,"",INDEX(Output_Mac!AA$2:AA$500,$Z173)),IF($AD173=0,"",INDEX(Output_Win!AA$2:AA$243,$AD173))))</f>
        <v/>
      </c>
      <c r="Y173">
        <f>IFERROR(MATCH($A173,CSV!$A$2:$A$510,0),0)</f>
        <v>0</v>
      </c>
      <c r="Z173">
        <f>IFERROR(MATCH($A173,Output_Mac!$A$2:$A$500,0),0)</f>
        <v>0</v>
      </c>
      <c r="AA173">
        <f>IFERROR(MATCH($A173,My_Audit!$A$2:$A$456,0),0)</f>
        <v>172</v>
      </c>
      <c r="AB173">
        <f>IFERROR(MATCH($C173,My_Audit!$B$2:$B$456,0),0)</f>
        <v>0</v>
      </c>
      <c r="AC173">
        <f>IFERROR(MATCH($E173,Models!$I$2:$I$605,0),0)</f>
        <v>0</v>
      </c>
      <c r="AD173">
        <f>IFERROR(MATCH($A173,Output_Win!$A$2:$A$243,0),0)</f>
        <v>0</v>
      </c>
    </row>
    <row r="174" spans="1:30">
      <c r="A174" s="42" t="str">
        <f>_xlfn.TEXTJOIN("",TRUE,Input!$A$4,TEXT(ROW(My_Audit!A173)+Input!$A$8-1,"00"))</f>
        <v>GG173</v>
      </c>
      <c r="B174" s="42" t="str">
        <f>_xlfn.TEXTJOIN("-",TRUE,"ITD",Input!$A$2,A174)</f>
        <v>ITD-SHR11697-GG173</v>
      </c>
      <c r="C174" s="43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3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3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3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3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3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3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3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3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3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3" t="str" cm="1">
        <f t="array" ref="M174">IF(($Y174+$Z174+$AA174+$AD174)=0,"",ExpandDiagCodes(_xlfn.TEXTJOIN(", ",TRUE,IF($AA174=0,"",INDEX(My_Audit!N$2:N$456,$AA174)),IF($Z174=0,"",INDEX(Output_Mac!S$2:S$500,$Z174)),IF($AD174=0,"",INDEX(Output_Win!S$2:S$243,$AD174)),IF($Y174=0,"",INDEX(CSV!AE$2:AE$510,$Y174)))))</f>
        <v/>
      </c>
      <c r="N174" s="43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O$2:O$456,$AA174)),_xlfn.IFS(_xlpm.MyAuditVal&lt;&gt;"",_xlpm.MyAuditVal,_xlpm.MacVal&lt;&gt;"",_xlpm.MacVal,_xlpm.WinVal&lt;&gt;"",_xlpm.WinVal,_xlpm.CSVVal&lt;&gt;"",_xlpm.CSVVal)),""))</f>
        <v/>
      </c>
      <c r="O174" s="43" t="str" cm="1">
        <f t="array" ref="O174">IF($AB174=0,"",INDEX(My_Audit!P$2:P$456,$AB174))&amp;""</f>
        <v/>
      </c>
      <c r="P174" s="42"/>
      <c r="Q174" s="43" t="str">
        <f>IF(LEFT(N174,4)="Pass","Nist SP 800-88",My_Audit!R174)&amp;""</f>
        <v/>
      </c>
      <c r="R174" s="42"/>
      <c r="S174" s="42"/>
      <c r="T174" s="43" t="str" cm="1">
        <f t="array" ref="T174">IF($AC174=0,"",INDEX(Models!J$2:J$605,$AC174))</f>
        <v/>
      </c>
      <c r="U174" s="42"/>
      <c r="V174" s="42"/>
      <c r="W174" s="44" t="str">
        <f>IF(($Z174+$AA174+$AD174)=0,"",_xlfn.TEXTJOIN(", ",TRUE,IF($AA174=0,"",INDEX(My_Audit!L$2:L$456,$AA174)),IF($Z174=0,"",INDEX(Output_Mac!AA$2:AA$500,$Z174)),IF($AD174=0,"",INDEX(Output_Win!AA$2:AA$243,$AD174))))</f>
        <v/>
      </c>
      <c r="Y174">
        <f>IFERROR(MATCH($A174,CSV!$A$2:$A$510,0),0)</f>
        <v>0</v>
      </c>
      <c r="Z174">
        <f>IFERROR(MATCH($A174,Output_Mac!$A$2:$A$500,0),0)</f>
        <v>0</v>
      </c>
      <c r="AA174">
        <f>IFERROR(MATCH($A174,My_Audit!$A$2:$A$456,0),0)</f>
        <v>173</v>
      </c>
      <c r="AB174">
        <f>IFERROR(MATCH($C174,My_Audit!$B$2:$B$456,0),0)</f>
        <v>0</v>
      </c>
      <c r="AC174">
        <f>IFERROR(MATCH($E174,Models!$I$2:$I$605,0),0)</f>
        <v>0</v>
      </c>
      <c r="AD174">
        <f>IFERROR(MATCH($A174,Output_Win!$A$2:$A$243,0),0)</f>
        <v>0</v>
      </c>
    </row>
    <row r="175" spans="1:30">
      <c r="A175" s="42" t="str">
        <f>_xlfn.TEXTJOIN("",TRUE,Input!$A$4,TEXT(ROW(My_Audit!A174)+Input!$A$8-1,"00"))</f>
        <v>GG174</v>
      </c>
      <c r="B175" s="42" t="str">
        <f>_xlfn.TEXTJOIN("-",TRUE,"ITD",Input!$A$2,A175)</f>
        <v>ITD-SHR11697-GG174</v>
      </c>
      <c r="C175" s="43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3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3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3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3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3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3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3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3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3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3" t="str" cm="1">
        <f t="array" ref="M175">IF(($Y175+$Z175+$AA175+$AD175)=0,"",ExpandDiagCodes(_xlfn.TEXTJOIN(", ",TRUE,IF($AA175=0,"",INDEX(My_Audit!N$2:N$456,$AA175)),IF($Z175=0,"",INDEX(Output_Mac!S$2:S$500,$Z175)),IF($AD175=0,"",INDEX(Output_Win!S$2:S$243,$AD175)),IF($Y175=0,"",INDEX(CSV!AE$2:AE$510,$Y175)))))</f>
        <v/>
      </c>
      <c r="N175" s="43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O$2:O$456,$AA175)),_xlfn.IFS(_xlpm.MyAuditVal&lt;&gt;"",_xlpm.MyAuditVal,_xlpm.MacVal&lt;&gt;"",_xlpm.MacVal,_xlpm.WinVal&lt;&gt;"",_xlpm.WinVal,_xlpm.CSVVal&lt;&gt;"",_xlpm.CSVVal)),""))</f>
        <v/>
      </c>
      <c r="O175" s="43" t="str" cm="1">
        <f t="array" ref="O175">IF($AB175=0,"",INDEX(My_Audit!P$2:P$456,$AB175))&amp;""</f>
        <v/>
      </c>
      <c r="P175" s="42"/>
      <c r="Q175" s="43" t="str">
        <f>IF(LEFT(N175,4)="Pass","Nist SP 800-88",My_Audit!R175)&amp;""</f>
        <v/>
      </c>
      <c r="R175" s="42"/>
      <c r="S175" s="42"/>
      <c r="T175" s="43" t="str" cm="1">
        <f t="array" ref="T175">IF($AC175=0,"",INDEX(Models!J$2:J$605,$AC175))</f>
        <v/>
      </c>
      <c r="U175" s="42"/>
      <c r="V175" s="42"/>
      <c r="W175" s="44" t="str">
        <f>IF(($Z175+$AA175+$AD175)=0,"",_xlfn.TEXTJOIN(", ",TRUE,IF($AA175=0,"",INDEX(My_Audit!L$2:L$456,$AA175)),IF($Z175=0,"",INDEX(Output_Mac!AA$2:AA$500,$Z175)),IF($AD175=0,"",INDEX(Output_Win!AA$2:AA$243,$AD175))))</f>
        <v/>
      </c>
      <c r="Y175">
        <f>IFERROR(MATCH($A175,CSV!$A$2:$A$510,0),0)</f>
        <v>0</v>
      </c>
      <c r="Z175">
        <f>IFERROR(MATCH($A175,Output_Mac!$A$2:$A$500,0),0)</f>
        <v>0</v>
      </c>
      <c r="AA175">
        <f>IFERROR(MATCH($A175,My_Audit!$A$2:$A$456,0),0)</f>
        <v>174</v>
      </c>
      <c r="AB175">
        <f>IFERROR(MATCH($C175,My_Audit!$B$2:$B$456,0),0)</f>
        <v>0</v>
      </c>
      <c r="AC175">
        <f>IFERROR(MATCH($E175,Models!$I$2:$I$605,0),0)</f>
        <v>0</v>
      </c>
      <c r="AD175">
        <f>IFERROR(MATCH($A175,Output_Win!$A$2:$A$243,0),0)</f>
        <v>0</v>
      </c>
    </row>
    <row r="176" spans="1:30">
      <c r="A176" s="42" t="str">
        <f>_xlfn.TEXTJOIN("",TRUE,Input!$A$4,TEXT(ROW(My_Audit!A175)+Input!$A$8-1,"00"))</f>
        <v>GG175</v>
      </c>
      <c r="B176" s="42" t="str">
        <f>_xlfn.TEXTJOIN("-",TRUE,"ITD",Input!$A$2,A176)</f>
        <v>ITD-SHR11697-GG175</v>
      </c>
      <c r="C176" s="43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3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3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3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3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3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3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3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3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3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3" t="str" cm="1">
        <f t="array" ref="M176">IF(($Y176+$Z176+$AA176+$AD176)=0,"",ExpandDiagCodes(_xlfn.TEXTJOIN(", ",TRUE,IF($AA176=0,"",INDEX(My_Audit!N$2:N$456,$AA176)),IF($Z176=0,"",INDEX(Output_Mac!S$2:S$500,$Z176)),IF($AD176=0,"",INDEX(Output_Win!S$2:S$243,$AD176)),IF($Y176=0,"",INDEX(CSV!AE$2:AE$510,$Y176)))))</f>
        <v/>
      </c>
      <c r="N176" s="43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O$2:O$456,$AA176)),_xlfn.IFS(_xlpm.MyAuditVal&lt;&gt;"",_xlpm.MyAuditVal,_xlpm.MacVal&lt;&gt;"",_xlpm.MacVal,_xlpm.WinVal&lt;&gt;"",_xlpm.WinVal,_xlpm.CSVVal&lt;&gt;"",_xlpm.CSVVal)),""))</f>
        <v/>
      </c>
      <c r="O176" s="43" t="str" cm="1">
        <f t="array" ref="O176">IF($AB176=0,"",INDEX(My_Audit!P$2:P$456,$AB176))&amp;""</f>
        <v/>
      </c>
      <c r="P176" s="42"/>
      <c r="Q176" s="43" t="str">
        <f>IF(LEFT(N176,4)="Pass","Nist SP 800-88",My_Audit!R176)&amp;""</f>
        <v/>
      </c>
      <c r="R176" s="42"/>
      <c r="S176" s="42"/>
      <c r="T176" s="43" t="str" cm="1">
        <f t="array" ref="T176">IF($AC176=0,"",INDEX(Models!J$2:J$605,$AC176))</f>
        <v/>
      </c>
      <c r="U176" s="42"/>
      <c r="V176" s="42"/>
      <c r="W176" s="44" t="str">
        <f>IF(($Z176+$AA176+$AD176)=0,"",_xlfn.TEXTJOIN(", ",TRUE,IF($AA176=0,"",INDEX(My_Audit!L$2:L$456,$AA176)),IF($Z176=0,"",INDEX(Output_Mac!AA$2:AA$500,$Z176)),IF($AD176=0,"",INDEX(Output_Win!AA$2:AA$243,$AD176))))</f>
        <v/>
      </c>
      <c r="Y176">
        <f>IFERROR(MATCH($A176,CSV!$A$2:$A$510,0),0)</f>
        <v>0</v>
      </c>
      <c r="Z176">
        <f>IFERROR(MATCH($A176,Output_Mac!$A$2:$A$500,0),0)</f>
        <v>0</v>
      </c>
      <c r="AA176">
        <f>IFERROR(MATCH($A176,My_Audit!$A$2:$A$456,0),0)</f>
        <v>175</v>
      </c>
      <c r="AB176">
        <f>IFERROR(MATCH($C176,My_Audit!$B$2:$B$456,0),0)</f>
        <v>0</v>
      </c>
      <c r="AC176">
        <f>IFERROR(MATCH($E176,Models!$I$2:$I$605,0),0)</f>
        <v>0</v>
      </c>
      <c r="AD176">
        <f>IFERROR(MATCH($A176,Output_Win!$A$2:$A$243,0),0)</f>
        <v>0</v>
      </c>
    </row>
    <row r="177" spans="1:30">
      <c r="A177" s="42" t="str">
        <f>_xlfn.TEXTJOIN("",TRUE,Input!$A$4,TEXT(ROW(My_Audit!A176)+Input!$A$8-1,"00"))</f>
        <v>GG176</v>
      </c>
      <c r="B177" s="42" t="str">
        <f>_xlfn.TEXTJOIN("-",TRUE,"ITD",Input!$A$2,A177)</f>
        <v>ITD-SHR11697-GG176</v>
      </c>
      <c r="C177" s="43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3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3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3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3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3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3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3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3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3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3" t="str" cm="1">
        <f t="array" ref="M177">IF(($Y177+$Z177+$AA177+$AD177)=0,"",ExpandDiagCodes(_xlfn.TEXTJOIN(", ",TRUE,IF($AA177=0,"",INDEX(My_Audit!N$2:N$456,$AA177)),IF($Z177=0,"",INDEX(Output_Mac!S$2:S$500,$Z177)),IF($AD177=0,"",INDEX(Output_Win!S$2:S$243,$AD177)),IF($Y177=0,"",INDEX(CSV!AE$2:AE$510,$Y177)))))</f>
        <v/>
      </c>
      <c r="N177" s="43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O$2:O$456,$AA177)),_xlfn.IFS(_xlpm.MyAuditVal&lt;&gt;"",_xlpm.MyAuditVal,_xlpm.MacVal&lt;&gt;"",_xlpm.MacVal,_xlpm.WinVal&lt;&gt;"",_xlpm.WinVal,_xlpm.CSVVal&lt;&gt;"",_xlpm.CSVVal)),""))</f>
        <v/>
      </c>
      <c r="O177" s="43" t="str" cm="1">
        <f t="array" ref="O177">IF($AB177=0,"",INDEX(My_Audit!P$2:P$456,$AB177))&amp;""</f>
        <v/>
      </c>
      <c r="P177" s="42"/>
      <c r="Q177" s="43" t="str">
        <f>IF(LEFT(N177,4)="Pass","Nist SP 800-88",My_Audit!R177)&amp;""</f>
        <v/>
      </c>
      <c r="R177" s="42"/>
      <c r="S177" s="42"/>
      <c r="T177" s="43" t="str" cm="1">
        <f t="array" ref="T177">IF($AC177=0,"",INDEX(Models!J$2:J$605,$AC177))</f>
        <v/>
      </c>
      <c r="U177" s="42"/>
      <c r="V177" s="42"/>
      <c r="W177" s="44" t="str">
        <f>IF(($Z177+$AA177+$AD177)=0,"",_xlfn.TEXTJOIN(", ",TRUE,IF($AA177=0,"",INDEX(My_Audit!L$2:L$456,$AA177)),IF($Z177=0,"",INDEX(Output_Mac!AA$2:AA$500,$Z177)),IF($AD177=0,"",INDEX(Output_Win!AA$2:AA$243,$AD177))))</f>
        <v/>
      </c>
      <c r="Y177">
        <f>IFERROR(MATCH($A177,CSV!$A$2:$A$510,0),0)</f>
        <v>0</v>
      </c>
      <c r="Z177">
        <f>IFERROR(MATCH($A177,Output_Mac!$A$2:$A$500,0),0)</f>
        <v>0</v>
      </c>
      <c r="AA177">
        <f>IFERROR(MATCH($A177,My_Audit!$A$2:$A$456,0),0)</f>
        <v>176</v>
      </c>
      <c r="AB177">
        <f>IFERROR(MATCH($C177,My_Audit!$B$2:$B$456,0),0)</f>
        <v>0</v>
      </c>
      <c r="AC177">
        <f>IFERROR(MATCH($E177,Models!$I$2:$I$605,0),0)</f>
        <v>0</v>
      </c>
      <c r="AD177">
        <f>IFERROR(MATCH($A177,Output_Win!$A$2:$A$243,0),0)</f>
        <v>0</v>
      </c>
    </row>
    <row r="178" spans="1:30">
      <c r="A178" s="42" t="str">
        <f>_xlfn.TEXTJOIN("",TRUE,Input!$A$4,TEXT(ROW(My_Audit!A177)+Input!$A$8-1,"00"))</f>
        <v>GG177</v>
      </c>
      <c r="B178" s="42" t="str">
        <f>_xlfn.TEXTJOIN("-",TRUE,"ITD",Input!$A$2,A178)</f>
        <v>ITD-SHR11697-GG177</v>
      </c>
      <c r="C178" s="43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3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3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3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3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3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3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3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3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3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3" t="str" cm="1">
        <f t="array" ref="M178">IF(($Y178+$Z178+$AA178+$AD178)=0,"",ExpandDiagCodes(_xlfn.TEXTJOIN(", ",TRUE,IF($AA178=0,"",INDEX(My_Audit!N$2:N$456,$AA178)),IF($Z178=0,"",INDEX(Output_Mac!S$2:S$500,$Z178)),IF($AD178=0,"",INDEX(Output_Win!S$2:S$243,$AD178)),IF($Y178=0,"",INDEX(CSV!AE$2:AE$510,$Y178)))))</f>
        <v/>
      </c>
      <c r="N178" s="43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O$2:O$456,$AA178)),_xlfn.IFS(_xlpm.MyAuditVal&lt;&gt;"",_xlpm.MyAuditVal,_xlpm.MacVal&lt;&gt;"",_xlpm.MacVal,_xlpm.WinVal&lt;&gt;"",_xlpm.WinVal,_xlpm.CSVVal&lt;&gt;"",_xlpm.CSVVal)),""))</f>
        <v/>
      </c>
      <c r="O178" s="43" t="str" cm="1">
        <f t="array" ref="O178">IF($AB178=0,"",INDEX(My_Audit!P$2:P$456,$AB178))&amp;""</f>
        <v/>
      </c>
      <c r="P178" s="42"/>
      <c r="Q178" s="43" t="str">
        <f>IF(LEFT(N178,4)="Pass","Nist SP 800-88",My_Audit!R178)&amp;""</f>
        <v/>
      </c>
      <c r="R178" s="42"/>
      <c r="S178" s="42"/>
      <c r="T178" s="43" t="str" cm="1">
        <f t="array" ref="T178">IF($AC178=0,"",INDEX(Models!J$2:J$605,$AC178))</f>
        <v/>
      </c>
      <c r="U178" s="42"/>
      <c r="V178" s="42"/>
      <c r="W178" s="44" t="str">
        <f>IF(($Z178+$AA178+$AD178)=0,"",_xlfn.TEXTJOIN(", ",TRUE,IF($AA178=0,"",INDEX(My_Audit!L$2:L$456,$AA178)),IF($Z178=0,"",INDEX(Output_Mac!AA$2:AA$500,$Z178)),IF($AD178=0,"",INDEX(Output_Win!AA$2:AA$243,$AD178))))</f>
        <v/>
      </c>
      <c r="Y178">
        <f>IFERROR(MATCH($A178,CSV!$A$2:$A$510,0),0)</f>
        <v>0</v>
      </c>
      <c r="Z178">
        <f>IFERROR(MATCH($A178,Output_Mac!$A$2:$A$500,0),0)</f>
        <v>0</v>
      </c>
      <c r="AA178">
        <f>IFERROR(MATCH($A178,My_Audit!$A$2:$A$456,0),0)</f>
        <v>177</v>
      </c>
      <c r="AB178">
        <f>IFERROR(MATCH($C178,My_Audit!$B$2:$B$456,0),0)</f>
        <v>0</v>
      </c>
      <c r="AC178">
        <f>IFERROR(MATCH($E178,Models!$I$2:$I$605,0),0)</f>
        <v>0</v>
      </c>
      <c r="AD178">
        <f>IFERROR(MATCH($A178,Output_Win!$A$2:$A$243,0),0)</f>
        <v>0</v>
      </c>
    </row>
    <row r="179" spans="1:30">
      <c r="A179" s="42" t="str">
        <f>_xlfn.TEXTJOIN("",TRUE,Input!$A$4,TEXT(ROW(My_Audit!A178)+Input!$A$8-1,"00"))</f>
        <v>GG178</v>
      </c>
      <c r="B179" s="42" t="str">
        <f>_xlfn.TEXTJOIN("-",TRUE,"ITD",Input!$A$2,A179)</f>
        <v>ITD-SHR11697-GG178</v>
      </c>
      <c r="C179" s="43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3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3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3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3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3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3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3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3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3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3" t="str" cm="1">
        <f t="array" ref="M179">IF(($Y179+$Z179+$AA179+$AD179)=0,"",ExpandDiagCodes(_xlfn.TEXTJOIN(", ",TRUE,IF($AA179=0,"",INDEX(My_Audit!N$2:N$456,$AA179)),IF($Z179=0,"",INDEX(Output_Mac!S$2:S$500,$Z179)),IF($AD179=0,"",INDEX(Output_Win!S$2:S$243,$AD179)),IF($Y179=0,"",INDEX(CSV!AE$2:AE$510,$Y179)))))</f>
        <v/>
      </c>
      <c r="N179" s="43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O$2:O$456,$AA179)),_xlfn.IFS(_xlpm.MyAuditVal&lt;&gt;"",_xlpm.MyAuditVal,_xlpm.MacVal&lt;&gt;"",_xlpm.MacVal,_xlpm.WinVal&lt;&gt;"",_xlpm.WinVal,_xlpm.CSVVal&lt;&gt;"",_xlpm.CSVVal)),""))</f>
        <v/>
      </c>
      <c r="O179" s="43" t="str" cm="1">
        <f t="array" ref="O179">IF($AB179=0,"",INDEX(My_Audit!P$2:P$456,$AB179))&amp;""</f>
        <v/>
      </c>
      <c r="P179" s="42"/>
      <c r="Q179" s="43" t="str">
        <f>IF(LEFT(N179,4)="Pass","Nist SP 800-88",My_Audit!R179)&amp;""</f>
        <v/>
      </c>
      <c r="R179" s="42"/>
      <c r="S179" s="42"/>
      <c r="T179" s="43" t="str" cm="1">
        <f t="array" ref="T179">IF($AC179=0,"",INDEX(Models!J$2:J$605,$AC179))</f>
        <v/>
      </c>
      <c r="U179" s="42"/>
      <c r="V179" s="42"/>
      <c r="W179" s="44" t="str">
        <f>IF(($Z179+$AA179+$AD179)=0,"",_xlfn.TEXTJOIN(", ",TRUE,IF($AA179=0,"",INDEX(My_Audit!L$2:L$456,$AA179)),IF($Z179=0,"",INDEX(Output_Mac!AA$2:AA$500,$Z179)),IF($AD179=0,"",INDEX(Output_Win!AA$2:AA$243,$AD179))))</f>
        <v/>
      </c>
      <c r="Y179">
        <f>IFERROR(MATCH($A179,CSV!$A$2:$A$510,0),0)</f>
        <v>0</v>
      </c>
      <c r="Z179">
        <f>IFERROR(MATCH($A179,Output_Mac!$A$2:$A$500,0),0)</f>
        <v>0</v>
      </c>
      <c r="AA179">
        <f>IFERROR(MATCH($A179,My_Audit!$A$2:$A$456,0),0)</f>
        <v>178</v>
      </c>
      <c r="AB179">
        <f>IFERROR(MATCH($C179,My_Audit!$B$2:$B$456,0),0)</f>
        <v>0</v>
      </c>
      <c r="AC179">
        <f>IFERROR(MATCH($E179,Models!$I$2:$I$605,0),0)</f>
        <v>0</v>
      </c>
      <c r="AD179">
        <f>IFERROR(MATCH($A179,Output_Win!$A$2:$A$243,0),0)</f>
        <v>0</v>
      </c>
    </row>
    <row r="180" spans="1:30">
      <c r="A180" s="42" t="str">
        <f>_xlfn.TEXTJOIN("",TRUE,Input!$A$4,TEXT(ROW(My_Audit!A179)+Input!$A$8-1,"00"))</f>
        <v>GG179</v>
      </c>
      <c r="B180" s="42" t="str">
        <f>_xlfn.TEXTJOIN("-",TRUE,"ITD",Input!$A$2,A180)</f>
        <v>ITD-SHR11697-GG179</v>
      </c>
      <c r="C180" s="43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3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3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3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3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3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3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3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3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3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3" t="str" cm="1">
        <f t="array" ref="M180">IF(($Y180+$Z180+$AA180+$AD180)=0,"",ExpandDiagCodes(_xlfn.TEXTJOIN(", ",TRUE,IF($AA180=0,"",INDEX(My_Audit!N$2:N$456,$AA180)),IF($Z180=0,"",INDEX(Output_Mac!S$2:S$500,$Z180)),IF($AD180=0,"",INDEX(Output_Win!S$2:S$243,$AD180)),IF($Y180=0,"",INDEX(CSV!AE$2:AE$510,$Y180)))))</f>
        <v/>
      </c>
      <c r="N180" s="43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O$2:O$456,$AA180)),_xlfn.IFS(_xlpm.MyAuditVal&lt;&gt;"",_xlpm.MyAuditVal,_xlpm.MacVal&lt;&gt;"",_xlpm.MacVal,_xlpm.WinVal&lt;&gt;"",_xlpm.WinVal,_xlpm.CSVVal&lt;&gt;"",_xlpm.CSVVal)),""))</f>
        <v/>
      </c>
      <c r="O180" s="43" t="str" cm="1">
        <f t="array" ref="O180">IF($AB180=0,"",INDEX(My_Audit!P$2:P$456,$AB180))&amp;""</f>
        <v/>
      </c>
      <c r="P180" s="42"/>
      <c r="Q180" s="43" t="str">
        <f>IF(LEFT(N180,4)="Pass","Nist SP 800-88",My_Audit!R180)&amp;""</f>
        <v/>
      </c>
      <c r="R180" s="42"/>
      <c r="S180" s="42"/>
      <c r="T180" s="43" t="str" cm="1">
        <f t="array" ref="T180">IF($AC180=0,"",INDEX(Models!J$2:J$605,$AC180))</f>
        <v/>
      </c>
      <c r="U180" s="42"/>
      <c r="V180" s="42"/>
      <c r="W180" s="44" t="str">
        <f>IF(($Z180+$AA180+$AD180)=0,"",_xlfn.TEXTJOIN(", ",TRUE,IF($AA180=0,"",INDEX(My_Audit!L$2:L$456,$AA180)),IF($Z180=0,"",INDEX(Output_Mac!AA$2:AA$500,$Z180)),IF($AD180=0,"",INDEX(Output_Win!AA$2:AA$243,$AD180))))</f>
        <v/>
      </c>
      <c r="Y180">
        <f>IFERROR(MATCH($A180,CSV!$A$2:$A$510,0),0)</f>
        <v>0</v>
      </c>
      <c r="Z180">
        <f>IFERROR(MATCH($A180,Output_Mac!$A$2:$A$500,0),0)</f>
        <v>0</v>
      </c>
      <c r="AA180">
        <f>IFERROR(MATCH($A180,My_Audit!$A$2:$A$456,0),0)</f>
        <v>179</v>
      </c>
      <c r="AB180">
        <f>IFERROR(MATCH($C180,My_Audit!$B$2:$B$456,0),0)</f>
        <v>0</v>
      </c>
      <c r="AC180">
        <f>IFERROR(MATCH($E180,Models!$I$2:$I$605,0),0)</f>
        <v>0</v>
      </c>
      <c r="AD180">
        <f>IFERROR(MATCH($A180,Output_Win!$A$2:$A$243,0),0)</f>
        <v>0</v>
      </c>
    </row>
    <row r="181" spans="1:30">
      <c r="A181" s="42" t="str">
        <f>_xlfn.TEXTJOIN("",TRUE,Input!$A$4,TEXT(ROW(My_Audit!A180)+Input!$A$8-1,"00"))</f>
        <v>GG180</v>
      </c>
      <c r="B181" s="42" t="str">
        <f>_xlfn.TEXTJOIN("-",TRUE,"ITD",Input!$A$2,A181)</f>
        <v>ITD-SHR11697-GG180</v>
      </c>
      <c r="C181" s="43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3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3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3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3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3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3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3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3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3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3" t="str" cm="1">
        <f t="array" ref="M181">IF(($Y181+$Z181+$AA181+$AD181)=0,"",ExpandDiagCodes(_xlfn.TEXTJOIN(", ",TRUE,IF($AA181=0,"",INDEX(My_Audit!N$2:N$456,$AA181)),IF($Z181=0,"",INDEX(Output_Mac!S$2:S$500,$Z181)),IF($AD181=0,"",INDEX(Output_Win!S$2:S$243,$AD181)),IF($Y181=0,"",INDEX(CSV!AE$2:AE$510,$Y181)))))</f>
        <v/>
      </c>
      <c r="N181" s="43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O$2:O$456,$AA181)),_xlfn.IFS(_xlpm.MyAuditVal&lt;&gt;"",_xlpm.MyAuditVal,_xlpm.MacVal&lt;&gt;"",_xlpm.MacVal,_xlpm.WinVal&lt;&gt;"",_xlpm.WinVal,_xlpm.CSVVal&lt;&gt;"",_xlpm.CSVVal)),""))</f>
        <v/>
      </c>
      <c r="O181" s="43" t="str" cm="1">
        <f t="array" ref="O181">IF($AB181=0,"",INDEX(My_Audit!P$2:P$456,$AB181))&amp;""</f>
        <v/>
      </c>
      <c r="P181" s="42"/>
      <c r="Q181" s="43" t="str">
        <f>IF(LEFT(N181,4)="Pass","Nist SP 800-88",My_Audit!R181)&amp;""</f>
        <v/>
      </c>
      <c r="R181" s="42"/>
      <c r="S181" s="42"/>
      <c r="T181" s="43" t="str" cm="1">
        <f t="array" ref="T181">IF($AC181=0,"",INDEX(Models!J$2:J$605,$AC181))</f>
        <v/>
      </c>
      <c r="U181" s="42"/>
      <c r="V181" s="42"/>
      <c r="W181" s="44" t="str">
        <f>IF(($Z181+$AA181+$AD181)=0,"",_xlfn.TEXTJOIN(", ",TRUE,IF($AA181=0,"",INDEX(My_Audit!L$2:L$456,$AA181)),IF($Z181=0,"",INDEX(Output_Mac!AA$2:AA$500,$Z181)),IF($AD181=0,"",INDEX(Output_Win!AA$2:AA$243,$AD181))))</f>
        <v/>
      </c>
      <c r="Y181">
        <f>IFERROR(MATCH($A181,CSV!$A$2:$A$510,0),0)</f>
        <v>0</v>
      </c>
      <c r="Z181">
        <f>IFERROR(MATCH($A181,Output_Mac!$A$2:$A$500,0),0)</f>
        <v>0</v>
      </c>
      <c r="AA181">
        <f>IFERROR(MATCH($A181,My_Audit!$A$2:$A$456,0),0)</f>
        <v>180</v>
      </c>
      <c r="AB181">
        <f>IFERROR(MATCH($C181,My_Audit!$B$2:$B$456,0),0)</f>
        <v>0</v>
      </c>
      <c r="AC181">
        <f>IFERROR(MATCH($E181,Models!$I$2:$I$605,0),0)</f>
        <v>0</v>
      </c>
      <c r="AD181">
        <f>IFERROR(MATCH($A181,Output_Win!$A$2:$A$243,0),0)</f>
        <v>0</v>
      </c>
    </row>
    <row r="182" spans="1:30">
      <c r="A182" s="42" t="str">
        <f>_xlfn.TEXTJOIN("",TRUE,Input!$A$4,TEXT(ROW(My_Audit!A181)+Input!$A$8-1,"00"))</f>
        <v>GG181</v>
      </c>
      <c r="B182" s="42" t="str">
        <f>_xlfn.TEXTJOIN("-",TRUE,"ITD",Input!$A$2,A182)</f>
        <v>ITD-SHR11697-GG181</v>
      </c>
      <c r="C182" s="43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3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3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3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3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3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3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3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3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3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3" t="str" cm="1">
        <f t="array" ref="M182">IF(($Y182+$Z182+$AA182+$AD182)=0,"",ExpandDiagCodes(_xlfn.TEXTJOIN(", ",TRUE,IF($AA182=0,"",INDEX(My_Audit!N$2:N$456,$AA182)),IF($Z182=0,"",INDEX(Output_Mac!S$2:S$500,$Z182)),IF($AD182=0,"",INDEX(Output_Win!S$2:S$243,$AD182)),IF($Y182=0,"",INDEX(CSV!AE$2:AE$510,$Y182)))))</f>
        <v/>
      </c>
      <c r="N182" s="43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O$2:O$456,$AA182)),_xlfn.IFS(_xlpm.MyAuditVal&lt;&gt;"",_xlpm.MyAuditVal,_xlpm.MacVal&lt;&gt;"",_xlpm.MacVal,_xlpm.WinVal&lt;&gt;"",_xlpm.WinVal,_xlpm.CSVVal&lt;&gt;"",_xlpm.CSVVal)),""))</f>
        <v/>
      </c>
      <c r="O182" s="43" t="str" cm="1">
        <f t="array" ref="O182">IF($AB182=0,"",INDEX(My_Audit!P$2:P$456,$AB182))&amp;""</f>
        <v/>
      </c>
      <c r="P182" s="42"/>
      <c r="Q182" s="43" t="str">
        <f>IF(LEFT(N182,4)="Pass","Nist SP 800-88",My_Audit!R182)&amp;""</f>
        <v/>
      </c>
      <c r="R182" s="42"/>
      <c r="S182" s="42"/>
      <c r="T182" s="43" t="str" cm="1">
        <f t="array" ref="T182">IF($AC182=0,"",INDEX(Models!J$2:J$605,$AC182))</f>
        <v/>
      </c>
      <c r="U182" s="42"/>
      <c r="V182" s="42"/>
      <c r="W182" s="44" t="str">
        <f>IF(($Z182+$AA182+$AD182)=0,"",_xlfn.TEXTJOIN(", ",TRUE,IF($AA182=0,"",INDEX(My_Audit!L$2:L$456,$AA182)),IF($Z182=0,"",INDEX(Output_Mac!AA$2:AA$500,$Z182)),IF($AD182=0,"",INDEX(Output_Win!AA$2:AA$243,$AD182))))</f>
        <v/>
      </c>
      <c r="Y182">
        <f>IFERROR(MATCH($A182,CSV!$A$2:$A$510,0),0)</f>
        <v>0</v>
      </c>
      <c r="Z182">
        <f>IFERROR(MATCH($A182,Output_Mac!$A$2:$A$500,0),0)</f>
        <v>0</v>
      </c>
      <c r="AA182">
        <f>IFERROR(MATCH($A182,My_Audit!$A$2:$A$456,0),0)</f>
        <v>181</v>
      </c>
      <c r="AB182">
        <f>IFERROR(MATCH($C182,My_Audit!$B$2:$B$456,0),0)</f>
        <v>0</v>
      </c>
      <c r="AC182">
        <f>IFERROR(MATCH($E182,Models!$I$2:$I$605,0),0)</f>
        <v>0</v>
      </c>
      <c r="AD182">
        <f>IFERROR(MATCH($A182,Output_Win!$A$2:$A$243,0),0)</f>
        <v>0</v>
      </c>
    </row>
    <row r="183" spans="1:30">
      <c r="A183" s="42" t="str">
        <f>_xlfn.TEXTJOIN("",TRUE,Input!$A$4,TEXT(ROW(My_Audit!A182)+Input!$A$8-1,"00"))</f>
        <v>GG182</v>
      </c>
      <c r="B183" s="42" t="str">
        <f>_xlfn.TEXTJOIN("-",TRUE,"ITD",Input!$A$2,A183)</f>
        <v>ITD-SHR11697-GG182</v>
      </c>
      <c r="C183" s="43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3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3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3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3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3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3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3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3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3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3" t="str" cm="1">
        <f t="array" ref="M183">IF(($Y183+$Z183+$AA183+$AD183)=0,"",ExpandDiagCodes(_xlfn.TEXTJOIN(", ",TRUE,IF($AA183=0,"",INDEX(My_Audit!N$2:N$456,$AA183)),IF($Z183=0,"",INDEX(Output_Mac!S$2:S$500,$Z183)),IF($AD183=0,"",INDEX(Output_Win!S$2:S$243,$AD183)),IF($Y183=0,"",INDEX(CSV!AE$2:AE$510,$Y183)))))</f>
        <v/>
      </c>
      <c r="N183" s="43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O$2:O$456,$AA183)),_xlfn.IFS(_xlpm.MyAuditVal&lt;&gt;"",_xlpm.MyAuditVal,_xlpm.MacVal&lt;&gt;"",_xlpm.MacVal,_xlpm.WinVal&lt;&gt;"",_xlpm.WinVal,_xlpm.CSVVal&lt;&gt;"",_xlpm.CSVVal)),""))</f>
        <v/>
      </c>
      <c r="O183" s="43" t="str" cm="1">
        <f t="array" ref="O183">IF($AB183=0,"",INDEX(My_Audit!P$2:P$456,$AB183))&amp;""</f>
        <v/>
      </c>
      <c r="P183" s="42"/>
      <c r="Q183" s="43" t="str">
        <f>IF(LEFT(N183,4)="Pass","Nist SP 800-88",My_Audit!R183)&amp;""</f>
        <v/>
      </c>
      <c r="R183" s="42"/>
      <c r="S183" s="42"/>
      <c r="T183" s="43" t="str" cm="1">
        <f t="array" ref="T183">IF($AC183=0,"",INDEX(Models!J$2:J$605,$AC183))</f>
        <v/>
      </c>
      <c r="U183" s="42"/>
      <c r="V183" s="42"/>
      <c r="W183" s="44" t="str">
        <f>IF(($Z183+$AA183+$AD183)=0,"",_xlfn.TEXTJOIN(", ",TRUE,IF($AA183=0,"",INDEX(My_Audit!L$2:L$456,$AA183)),IF($Z183=0,"",INDEX(Output_Mac!AA$2:AA$500,$Z183)),IF($AD183=0,"",INDEX(Output_Win!AA$2:AA$243,$AD183))))</f>
        <v/>
      </c>
      <c r="Y183">
        <f>IFERROR(MATCH($A183,CSV!$A$2:$A$510,0),0)</f>
        <v>0</v>
      </c>
      <c r="Z183">
        <f>IFERROR(MATCH($A183,Output_Mac!$A$2:$A$500,0),0)</f>
        <v>0</v>
      </c>
      <c r="AA183">
        <f>IFERROR(MATCH($A183,My_Audit!$A$2:$A$456,0),0)</f>
        <v>182</v>
      </c>
      <c r="AB183">
        <f>IFERROR(MATCH($C183,My_Audit!$B$2:$B$456,0),0)</f>
        <v>0</v>
      </c>
      <c r="AC183">
        <f>IFERROR(MATCH($E183,Models!$I$2:$I$605,0),0)</f>
        <v>0</v>
      </c>
      <c r="AD183">
        <f>IFERROR(MATCH($A183,Output_Win!$A$2:$A$243,0),0)</f>
        <v>0</v>
      </c>
    </row>
    <row r="184" spans="1:30">
      <c r="A184" s="42" t="str">
        <f>_xlfn.TEXTJOIN("",TRUE,Input!$A$4,TEXT(ROW(My_Audit!A183)+Input!$A$8-1,"00"))</f>
        <v>GG183</v>
      </c>
      <c r="B184" s="42" t="str">
        <f>_xlfn.TEXTJOIN("-",TRUE,"ITD",Input!$A$2,A184)</f>
        <v>ITD-SHR11697-GG183</v>
      </c>
      <c r="C184" s="43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3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3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3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3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3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3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3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3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3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3" t="str" cm="1">
        <f t="array" ref="M184">IF(($Y184+$Z184+$AA184+$AD184)=0,"",ExpandDiagCodes(_xlfn.TEXTJOIN(", ",TRUE,IF($AA184=0,"",INDEX(My_Audit!N$2:N$456,$AA184)),IF($Z184=0,"",INDEX(Output_Mac!S$2:S$500,$Z184)),IF($AD184=0,"",INDEX(Output_Win!S$2:S$243,$AD184)),IF($Y184=0,"",INDEX(CSV!AE$2:AE$510,$Y184)))))</f>
        <v/>
      </c>
      <c r="N184" s="43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O$2:O$456,$AA184)),_xlfn.IFS(_xlpm.MyAuditVal&lt;&gt;"",_xlpm.MyAuditVal,_xlpm.MacVal&lt;&gt;"",_xlpm.MacVal,_xlpm.WinVal&lt;&gt;"",_xlpm.WinVal,_xlpm.CSVVal&lt;&gt;"",_xlpm.CSVVal)),""))</f>
        <v/>
      </c>
      <c r="O184" s="43" t="str" cm="1">
        <f t="array" ref="O184">IF($AB184=0,"",INDEX(My_Audit!P$2:P$456,$AB184))&amp;""</f>
        <v/>
      </c>
      <c r="P184" s="42"/>
      <c r="Q184" s="43" t="str">
        <f>IF(LEFT(N184,4)="Pass","Nist SP 800-88",My_Audit!R184)&amp;""</f>
        <v/>
      </c>
      <c r="R184" s="42"/>
      <c r="S184" s="42"/>
      <c r="T184" s="43" t="str" cm="1">
        <f t="array" ref="T184">IF($AC184=0,"",INDEX(Models!J$2:J$605,$AC184))</f>
        <v/>
      </c>
      <c r="U184" s="42"/>
      <c r="V184" s="42"/>
      <c r="W184" s="44" t="str">
        <f>IF(($Z184+$AA184+$AD184)=0,"",_xlfn.TEXTJOIN(", ",TRUE,IF($AA184=0,"",INDEX(My_Audit!L$2:L$456,$AA184)),IF($Z184=0,"",INDEX(Output_Mac!AA$2:AA$500,$Z184)),IF($AD184=0,"",INDEX(Output_Win!AA$2:AA$243,$AD184))))</f>
        <v/>
      </c>
      <c r="Y184">
        <f>IFERROR(MATCH($A184,CSV!$A$2:$A$510,0),0)</f>
        <v>0</v>
      </c>
      <c r="Z184">
        <f>IFERROR(MATCH($A184,Output_Mac!$A$2:$A$500,0),0)</f>
        <v>0</v>
      </c>
      <c r="AA184">
        <f>IFERROR(MATCH($A184,My_Audit!$A$2:$A$456,0),0)</f>
        <v>183</v>
      </c>
      <c r="AB184">
        <f>IFERROR(MATCH($C184,My_Audit!$B$2:$B$456,0),0)</f>
        <v>0</v>
      </c>
      <c r="AC184">
        <f>IFERROR(MATCH($E184,Models!$I$2:$I$605,0),0)</f>
        <v>0</v>
      </c>
      <c r="AD184">
        <f>IFERROR(MATCH($A184,Output_Win!$A$2:$A$243,0),0)</f>
        <v>0</v>
      </c>
    </row>
    <row r="185" spans="1:30">
      <c r="A185" s="42" t="str">
        <f>_xlfn.TEXTJOIN("",TRUE,Input!$A$4,TEXT(ROW(My_Audit!A184)+Input!$A$8-1,"00"))</f>
        <v>GG184</v>
      </c>
      <c r="B185" s="42" t="str">
        <f>_xlfn.TEXTJOIN("-",TRUE,"ITD",Input!$A$2,A185)</f>
        <v>ITD-SHR11697-GG184</v>
      </c>
      <c r="C185" s="43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3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3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3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3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3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3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3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3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3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3" t="str" cm="1">
        <f t="array" ref="M185">IF(($Y185+$Z185+$AA185+$AD185)=0,"",ExpandDiagCodes(_xlfn.TEXTJOIN(", ",TRUE,IF($AA185=0,"",INDEX(My_Audit!N$2:N$456,$AA185)),IF($Z185=0,"",INDEX(Output_Mac!S$2:S$500,$Z185)),IF($AD185=0,"",INDEX(Output_Win!S$2:S$243,$AD185)),IF($Y185=0,"",INDEX(CSV!AE$2:AE$510,$Y185)))))</f>
        <v/>
      </c>
      <c r="N185" s="43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O$2:O$456,$AA185)),_xlfn.IFS(_xlpm.MyAuditVal&lt;&gt;"",_xlpm.MyAuditVal,_xlpm.MacVal&lt;&gt;"",_xlpm.MacVal,_xlpm.WinVal&lt;&gt;"",_xlpm.WinVal,_xlpm.CSVVal&lt;&gt;"",_xlpm.CSVVal)),""))</f>
        <v/>
      </c>
      <c r="O185" s="43" t="str" cm="1">
        <f t="array" ref="O185">IF($AB185=0,"",INDEX(My_Audit!P$2:P$456,$AB185))&amp;""</f>
        <v/>
      </c>
      <c r="P185" s="42"/>
      <c r="Q185" s="43" t="str">
        <f>IF(LEFT(N185,4)="Pass","Nist SP 800-88",My_Audit!R185)&amp;""</f>
        <v/>
      </c>
      <c r="R185" s="42"/>
      <c r="S185" s="42"/>
      <c r="T185" s="43" t="str" cm="1">
        <f t="array" ref="T185">IF($AC185=0,"",INDEX(Models!J$2:J$605,$AC185))</f>
        <v/>
      </c>
      <c r="U185" s="42"/>
      <c r="V185" s="42"/>
      <c r="W185" s="44" t="str">
        <f>IF(($Z185+$AA185+$AD185)=0,"",_xlfn.TEXTJOIN(", ",TRUE,IF($AA185=0,"",INDEX(My_Audit!L$2:L$456,$AA185)),IF($Z185=0,"",INDEX(Output_Mac!AA$2:AA$500,$Z185)),IF($AD185=0,"",INDEX(Output_Win!AA$2:AA$243,$AD185))))</f>
        <v/>
      </c>
      <c r="Y185">
        <f>IFERROR(MATCH($A185,CSV!$A$2:$A$510,0),0)</f>
        <v>0</v>
      </c>
      <c r="Z185">
        <f>IFERROR(MATCH($A185,Output_Mac!$A$2:$A$500,0),0)</f>
        <v>0</v>
      </c>
      <c r="AA185">
        <f>IFERROR(MATCH($A185,My_Audit!$A$2:$A$456,0),0)</f>
        <v>184</v>
      </c>
      <c r="AB185">
        <f>IFERROR(MATCH($C185,My_Audit!$B$2:$B$456,0),0)</f>
        <v>0</v>
      </c>
      <c r="AC185">
        <f>IFERROR(MATCH($E185,Models!$I$2:$I$605,0),0)</f>
        <v>0</v>
      </c>
      <c r="AD185">
        <f>IFERROR(MATCH($A185,Output_Win!$A$2:$A$243,0),0)</f>
        <v>0</v>
      </c>
    </row>
    <row r="186" spans="1:30">
      <c r="A186" s="42" t="str">
        <f>_xlfn.TEXTJOIN("",TRUE,Input!$A$4,TEXT(ROW(My_Audit!A185)+Input!$A$8-1,"00"))</f>
        <v>GG185</v>
      </c>
      <c r="B186" s="42" t="str">
        <f>_xlfn.TEXTJOIN("-",TRUE,"ITD",Input!$A$2,A186)</f>
        <v>ITD-SHR11697-GG185</v>
      </c>
      <c r="C186" s="43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3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3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3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3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3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3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3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3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3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3" t="str" cm="1">
        <f t="array" ref="M186">IF(($Y186+$Z186+$AA186+$AD186)=0,"",ExpandDiagCodes(_xlfn.TEXTJOIN(", ",TRUE,IF($AA186=0,"",INDEX(My_Audit!N$2:N$456,$AA186)),IF($Z186=0,"",INDEX(Output_Mac!S$2:S$500,$Z186)),IF($AD186=0,"",INDEX(Output_Win!S$2:S$243,$AD186)),IF($Y186=0,"",INDEX(CSV!AE$2:AE$510,$Y186)))))</f>
        <v/>
      </c>
      <c r="N186" s="43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O$2:O$456,$AA186)),_xlfn.IFS(_xlpm.MyAuditVal&lt;&gt;"",_xlpm.MyAuditVal,_xlpm.MacVal&lt;&gt;"",_xlpm.MacVal,_xlpm.WinVal&lt;&gt;"",_xlpm.WinVal,_xlpm.CSVVal&lt;&gt;"",_xlpm.CSVVal)),""))</f>
        <v/>
      </c>
      <c r="O186" s="43" t="str" cm="1">
        <f t="array" ref="O186">IF($AB186=0,"",INDEX(My_Audit!P$2:P$456,$AB186))&amp;""</f>
        <v/>
      </c>
      <c r="P186" s="42"/>
      <c r="Q186" s="43" t="str">
        <f>IF(LEFT(N186,4)="Pass","Nist SP 800-88",My_Audit!R186)&amp;""</f>
        <v/>
      </c>
      <c r="R186" s="42"/>
      <c r="S186" s="42"/>
      <c r="T186" s="43" t="str" cm="1">
        <f t="array" ref="T186">IF($AC186=0,"",INDEX(Models!J$2:J$605,$AC186))</f>
        <v/>
      </c>
      <c r="U186" s="42"/>
      <c r="V186" s="42"/>
      <c r="W186" s="44" t="str">
        <f>IF(($Z186+$AA186+$AD186)=0,"",_xlfn.TEXTJOIN(", ",TRUE,IF($AA186=0,"",INDEX(My_Audit!L$2:L$456,$AA186)),IF($Z186=0,"",INDEX(Output_Mac!AA$2:AA$500,$Z186)),IF($AD186=0,"",INDEX(Output_Win!AA$2:AA$243,$AD186))))</f>
        <v/>
      </c>
      <c r="Y186">
        <f>IFERROR(MATCH($A186,CSV!$A$2:$A$510,0),0)</f>
        <v>0</v>
      </c>
      <c r="Z186">
        <f>IFERROR(MATCH($A186,Output_Mac!$A$2:$A$500,0),0)</f>
        <v>0</v>
      </c>
      <c r="AA186">
        <f>IFERROR(MATCH($A186,My_Audit!$A$2:$A$456,0),0)</f>
        <v>185</v>
      </c>
      <c r="AB186">
        <f>IFERROR(MATCH($C186,My_Audit!$B$2:$B$456,0),0)</f>
        <v>0</v>
      </c>
      <c r="AC186">
        <f>IFERROR(MATCH($E186,Models!$I$2:$I$605,0),0)</f>
        <v>0</v>
      </c>
      <c r="AD186">
        <f>IFERROR(MATCH($A186,Output_Win!$A$2:$A$243,0),0)</f>
        <v>0</v>
      </c>
    </row>
    <row r="187" spans="1:30">
      <c r="A187" s="42" t="str">
        <f>_xlfn.TEXTJOIN("",TRUE,Input!$A$4,TEXT(ROW(My_Audit!A186)+Input!$A$8-1,"00"))</f>
        <v>GG186</v>
      </c>
      <c r="B187" s="42" t="str">
        <f>_xlfn.TEXTJOIN("-",TRUE,"ITD",Input!$A$2,A187)</f>
        <v>ITD-SHR11697-GG186</v>
      </c>
      <c r="C187" s="43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3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3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3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3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3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3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3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3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3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3" t="str" cm="1">
        <f t="array" ref="M187">IF(($Y187+$Z187+$AA187+$AD187)=0,"",ExpandDiagCodes(_xlfn.TEXTJOIN(", ",TRUE,IF($AA187=0,"",INDEX(My_Audit!N$2:N$456,$AA187)),IF($Z187=0,"",INDEX(Output_Mac!S$2:S$500,$Z187)),IF($AD187=0,"",INDEX(Output_Win!S$2:S$243,$AD187)),IF($Y187=0,"",INDEX(CSV!AE$2:AE$510,$Y187)))))</f>
        <v/>
      </c>
      <c r="N187" s="43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O$2:O$456,$AA187)),_xlfn.IFS(_xlpm.MyAuditVal&lt;&gt;"",_xlpm.MyAuditVal,_xlpm.MacVal&lt;&gt;"",_xlpm.MacVal,_xlpm.WinVal&lt;&gt;"",_xlpm.WinVal,_xlpm.CSVVal&lt;&gt;"",_xlpm.CSVVal)),""))</f>
        <v/>
      </c>
      <c r="O187" s="43" t="str" cm="1">
        <f t="array" ref="O187">IF($AB187=0,"",INDEX(My_Audit!P$2:P$456,$AB187))&amp;""</f>
        <v/>
      </c>
      <c r="P187" s="42"/>
      <c r="Q187" s="43" t="str">
        <f>IF(LEFT(N187,4)="Pass","Nist SP 800-88",My_Audit!R187)&amp;""</f>
        <v/>
      </c>
      <c r="R187" s="42"/>
      <c r="S187" s="42"/>
      <c r="T187" s="43" t="str" cm="1">
        <f t="array" ref="T187">IF($AC187=0,"",INDEX(Models!J$2:J$605,$AC187))</f>
        <v/>
      </c>
      <c r="U187" s="42"/>
      <c r="V187" s="42"/>
      <c r="W187" s="44" t="str">
        <f>IF(($Z187+$AA187+$AD187)=0,"",_xlfn.TEXTJOIN(", ",TRUE,IF($AA187=0,"",INDEX(My_Audit!L$2:L$456,$AA187)),IF($Z187=0,"",INDEX(Output_Mac!AA$2:AA$500,$Z187)),IF($AD187=0,"",INDEX(Output_Win!AA$2:AA$243,$AD187))))</f>
        <v/>
      </c>
      <c r="Y187">
        <f>IFERROR(MATCH($A187,CSV!$A$2:$A$510,0),0)</f>
        <v>0</v>
      </c>
      <c r="Z187">
        <f>IFERROR(MATCH($A187,Output_Mac!$A$2:$A$500,0),0)</f>
        <v>0</v>
      </c>
      <c r="AA187">
        <f>IFERROR(MATCH($A187,My_Audit!$A$2:$A$456,0),0)</f>
        <v>186</v>
      </c>
      <c r="AB187">
        <f>IFERROR(MATCH($C187,My_Audit!$B$2:$B$456,0),0)</f>
        <v>0</v>
      </c>
      <c r="AC187">
        <f>IFERROR(MATCH($E187,Models!$I$2:$I$605,0),0)</f>
        <v>0</v>
      </c>
      <c r="AD187">
        <f>IFERROR(MATCH($A187,Output_Win!$A$2:$A$243,0),0)</f>
        <v>0</v>
      </c>
    </row>
    <row r="188" spans="1:30">
      <c r="A188" s="42" t="str">
        <f>_xlfn.TEXTJOIN("",TRUE,Input!$A$4,TEXT(ROW(My_Audit!A187)+Input!$A$8-1,"00"))</f>
        <v>GG187</v>
      </c>
      <c r="B188" s="42" t="str">
        <f>_xlfn.TEXTJOIN("-",TRUE,"ITD",Input!$A$2,A188)</f>
        <v>ITD-SHR11697-GG187</v>
      </c>
      <c r="C188" s="43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3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3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3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3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3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3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3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3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3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3" t="str" cm="1">
        <f t="array" ref="M188">IF(($Y188+$Z188+$AA188+$AD188)=0,"",ExpandDiagCodes(_xlfn.TEXTJOIN(", ",TRUE,IF($AA188=0,"",INDEX(My_Audit!N$2:N$456,$AA188)),IF($Z188=0,"",INDEX(Output_Mac!S$2:S$500,$Z188)),IF($AD188=0,"",INDEX(Output_Win!S$2:S$243,$AD188)),IF($Y188=0,"",INDEX(CSV!AE$2:AE$510,$Y188)))))</f>
        <v/>
      </c>
      <c r="N188" s="43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O$2:O$456,$AA188)),_xlfn.IFS(_xlpm.MyAuditVal&lt;&gt;"",_xlpm.MyAuditVal,_xlpm.MacVal&lt;&gt;"",_xlpm.MacVal,_xlpm.WinVal&lt;&gt;"",_xlpm.WinVal,_xlpm.CSVVal&lt;&gt;"",_xlpm.CSVVal)),""))</f>
        <v/>
      </c>
      <c r="O188" s="43" t="str" cm="1">
        <f t="array" ref="O188">IF($AB188=0,"",INDEX(My_Audit!P$2:P$456,$AB188))&amp;""</f>
        <v/>
      </c>
      <c r="P188" s="42"/>
      <c r="Q188" s="43" t="str">
        <f>IF(LEFT(N188,4)="Pass","Nist SP 800-88",My_Audit!R188)&amp;""</f>
        <v/>
      </c>
      <c r="R188" s="42"/>
      <c r="S188" s="42"/>
      <c r="T188" s="43" t="str" cm="1">
        <f t="array" ref="T188">IF($AC188=0,"",INDEX(Models!J$2:J$605,$AC188))</f>
        <v/>
      </c>
      <c r="U188" s="42"/>
      <c r="V188" s="42"/>
      <c r="W188" s="44" t="str">
        <f>IF(($Z188+$AA188+$AD188)=0,"",_xlfn.TEXTJOIN(", ",TRUE,IF($AA188=0,"",INDEX(My_Audit!L$2:L$456,$AA188)),IF($Z188=0,"",INDEX(Output_Mac!AA$2:AA$500,$Z188)),IF($AD188=0,"",INDEX(Output_Win!AA$2:AA$243,$AD188))))</f>
        <v/>
      </c>
      <c r="Y188">
        <f>IFERROR(MATCH($A188,CSV!$A$2:$A$510,0),0)</f>
        <v>0</v>
      </c>
      <c r="Z188">
        <f>IFERROR(MATCH($A188,Output_Mac!$A$2:$A$500,0),0)</f>
        <v>0</v>
      </c>
      <c r="AA188">
        <f>IFERROR(MATCH($A188,My_Audit!$A$2:$A$456,0),0)</f>
        <v>187</v>
      </c>
      <c r="AB188">
        <f>IFERROR(MATCH($C188,My_Audit!$B$2:$B$456,0),0)</f>
        <v>0</v>
      </c>
      <c r="AC188">
        <f>IFERROR(MATCH($E188,Models!$I$2:$I$605,0),0)</f>
        <v>0</v>
      </c>
      <c r="AD188">
        <f>IFERROR(MATCH($A188,Output_Win!$A$2:$A$243,0),0)</f>
        <v>0</v>
      </c>
    </row>
    <row r="189" spans="1:30">
      <c r="A189" s="42" t="str">
        <f>_xlfn.TEXTJOIN("",TRUE,Input!$A$4,TEXT(ROW(My_Audit!A188)+Input!$A$8-1,"00"))</f>
        <v>GG188</v>
      </c>
      <c r="B189" s="42" t="str">
        <f>_xlfn.TEXTJOIN("-",TRUE,"ITD",Input!$A$2,A189)</f>
        <v>ITD-SHR11697-GG188</v>
      </c>
      <c r="C189" s="43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3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3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3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3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3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3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3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3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3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3" t="str" cm="1">
        <f t="array" ref="M189">IF(($Y189+$Z189+$AA189+$AD189)=0,"",ExpandDiagCodes(_xlfn.TEXTJOIN(", ",TRUE,IF($AA189=0,"",INDEX(My_Audit!N$2:N$456,$AA189)),IF($Z189=0,"",INDEX(Output_Mac!S$2:S$500,$Z189)),IF($AD189=0,"",INDEX(Output_Win!S$2:S$243,$AD189)),IF($Y189=0,"",INDEX(CSV!AE$2:AE$510,$Y189)))))</f>
        <v/>
      </c>
      <c r="N189" s="43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O$2:O$456,$AA189)),_xlfn.IFS(_xlpm.MyAuditVal&lt;&gt;"",_xlpm.MyAuditVal,_xlpm.MacVal&lt;&gt;"",_xlpm.MacVal,_xlpm.WinVal&lt;&gt;"",_xlpm.WinVal,_xlpm.CSVVal&lt;&gt;"",_xlpm.CSVVal)),""))</f>
        <v/>
      </c>
      <c r="O189" s="43" t="str" cm="1">
        <f t="array" ref="O189">IF($AB189=0,"",INDEX(My_Audit!P$2:P$456,$AB189))&amp;""</f>
        <v/>
      </c>
      <c r="P189" s="42"/>
      <c r="Q189" s="43" t="str">
        <f>IF(LEFT(N189,4)="Pass","Nist SP 800-88",My_Audit!R189)&amp;""</f>
        <v/>
      </c>
      <c r="R189" s="42"/>
      <c r="S189" s="42"/>
      <c r="T189" s="43" t="str" cm="1">
        <f t="array" ref="T189">IF($AC189=0,"",INDEX(Models!J$2:J$605,$AC189))</f>
        <v/>
      </c>
      <c r="U189" s="42"/>
      <c r="V189" s="42"/>
      <c r="W189" s="44" t="str">
        <f>IF(($Z189+$AA189+$AD189)=0,"",_xlfn.TEXTJOIN(", ",TRUE,IF($AA189=0,"",INDEX(My_Audit!L$2:L$456,$AA189)),IF($Z189=0,"",INDEX(Output_Mac!AA$2:AA$500,$Z189)),IF($AD189=0,"",INDEX(Output_Win!AA$2:AA$243,$AD189))))</f>
        <v/>
      </c>
      <c r="Y189">
        <f>IFERROR(MATCH($A189,CSV!$A$2:$A$510,0),0)</f>
        <v>0</v>
      </c>
      <c r="Z189">
        <f>IFERROR(MATCH($A189,Output_Mac!$A$2:$A$500,0),0)</f>
        <v>0</v>
      </c>
      <c r="AA189">
        <f>IFERROR(MATCH($A189,My_Audit!$A$2:$A$456,0),0)</f>
        <v>188</v>
      </c>
      <c r="AB189">
        <f>IFERROR(MATCH($C189,My_Audit!$B$2:$B$456,0),0)</f>
        <v>0</v>
      </c>
      <c r="AC189">
        <f>IFERROR(MATCH($E189,Models!$I$2:$I$605,0),0)</f>
        <v>0</v>
      </c>
      <c r="AD189">
        <f>IFERROR(MATCH($A189,Output_Win!$A$2:$A$243,0),0)</f>
        <v>0</v>
      </c>
    </row>
    <row r="190" spans="1:30">
      <c r="A190" s="42" t="str">
        <f>_xlfn.TEXTJOIN("",TRUE,Input!$A$4,TEXT(ROW(My_Audit!A189)+Input!$A$8-1,"00"))</f>
        <v>GG189</v>
      </c>
      <c r="B190" s="42" t="str">
        <f>_xlfn.TEXTJOIN("-",TRUE,"ITD",Input!$A$2,A190)</f>
        <v>ITD-SHR11697-GG189</v>
      </c>
      <c r="C190" s="43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3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3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3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3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3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3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3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3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3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3" t="str" cm="1">
        <f t="array" ref="M190">IF(($Y190+$Z190+$AA190+$AD190)=0,"",ExpandDiagCodes(_xlfn.TEXTJOIN(", ",TRUE,IF($AA190=0,"",INDEX(My_Audit!N$2:N$456,$AA190)),IF($Z190=0,"",INDEX(Output_Mac!S$2:S$500,$Z190)),IF($AD190=0,"",INDEX(Output_Win!S$2:S$243,$AD190)),IF($Y190=0,"",INDEX(CSV!AE$2:AE$510,$Y190)))))</f>
        <v/>
      </c>
      <c r="N190" s="43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O$2:O$456,$AA190)),_xlfn.IFS(_xlpm.MyAuditVal&lt;&gt;"",_xlpm.MyAuditVal,_xlpm.MacVal&lt;&gt;"",_xlpm.MacVal,_xlpm.WinVal&lt;&gt;"",_xlpm.WinVal,_xlpm.CSVVal&lt;&gt;"",_xlpm.CSVVal)),""))</f>
        <v/>
      </c>
      <c r="O190" s="43" t="str" cm="1">
        <f t="array" ref="O190">IF($AB190=0,"",INDEX(My_Audit!P$2:P$456,$AB190))&amp;""</f>
        <v/>
      </c>
      <c r="P190" s="42"/>
      <c r="Q190" s="43" t="str">
        <f>IF(LEFT(N190,4)="Pass","Nist SP 800-88",My_Audit!R190)&amp;""</f>
        <v/>
      </c>
      <c r="R190" s="42"/>
      <c r="S190" s="42"/>
      <c r="T190" s="43" t="str" cm="1">
        <f t="array" ref="T190">IF($AC190=0,"",INDEX(Models!J$2:J$605,$AC190))</f>
        <v/>
      </c>
      <c r="U190" s="42"/>
      <c r="V190" s="42"/>
      <c r="W190" s="44" t="str">
        <f>IF(($Z190+$AA190+$AD190)=0,"",_xlfn.TEXTJOIN(", ",TRUE,IF($AA190=0,"",INDEX(My_Audit!L$2:L$456,$AA190)),IF($Z190=0,"",INDEX(Output_Mac!AA$2:AA$500,$Z190)),IF($AD190=0,"",INDEX(Output_Win!AA$2:AA$243,$AD190))))</f>
        <v/>
      </c>
      <c r="Y190">
        <f>IFERROR(MATCH($A190,CSV!$A$2:$A$510,0),0)</f>
        <v>0</v>
      </c>
      <c r="Z190">
        <f>IFERROR(MATCH($A190,Output_Mac!$A$2:$A$500,0),0)</f>
        <v>0</v>
      </c>
      <c r="AA190">
        <f>IFERROR(MATCH($A190,My_Audit!$A$2:$A$456,0),0)</f>
        <v>189</v>
      </c>
      <c r="AB190">
        <f>IFERROR(MATCH($C190,My_Audit!$B$2:$B$456,0),0)</f>
        <v>0</v>
      </c>
      <c r="AC190">
        <f>IFERROR(MATCH($E190,Models!$I$2:$I$605,0),0)</f>
        <v>0</v>
      </c>
      <c r="AD190">
        <f>IFERROR(MATCH($A190,Output_Win!$A$2:$A$243,0),0)</f>
        <v>0</v>
      </c>
    </row>
    <row r="191" spans="1:30">
      <c r="A191" s="42" t="str">
        <f>_xlfn.TEXTJOIN("",TRUE,Input!$A$4,TEXT(ROW(My_Audit!A190)+Input!$A$8-1,"00"))</f>
        <v>GG190</v>
      </c>
      <c r="B191" s="42" t="str">
        <f>_xlfn.TEXTJOIN("-",TRUE,"ITD",Input!$A$2,A191)</f>
        <v>ITD-SHR11697-GG190</v>
      </c>
      <c r="C191" s="43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3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3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3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3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3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3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3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3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3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3" t="str" cm="1">
        <f t="array" ref="M191">IF(($Y191+$Z191+$AA191+$AD191)=0,"",ExpandDiagCodes(_xlfn.TEXTJOIN(", ",TRUE,IF($AA191=0,"",INDEX(My_Audit!N$2:N$456,$AA191)),IF($Z191=0,"",INDEX(Output_Mac!S$2:S$500,$Z191)),IF($AD191=0,"",INDEX(Output_Win!S$2:S$243,$AD191)),IF($Y191=0,"",INDEX(CSV!AE$2:AE$510,$Y191)))))</f>
        <v/>
      </c>
      <c r="N191" s="43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O$2:O$456,$AA191)),_xlfn.IFS(_xlpm.MyAuditVal&lt;&gt;"",_xlpm.MyAuditVal,_xlpm.MacVal&lt;&gt;"",_xlpm.MacVal,_xlpm.WinVal&lt;&gt;"",_xlpm.WinVal,_xlpm.CSVVal&lt;&gt;"",_xlpm.CSVVal)),""))</f>
        <v/>
      </c>
      <c r="O191" s="43" t="str" cm="1">
        <f t="array" ref="O191">IF($AB191=0,"",INDEX(My_Audit!P$2:P$456,$AB191))&amp;""</f>
        <v/>
      </c>
      <c r="P191" s="42"/>
      <c r="Q191" s="43" t="str">
        <f>IF(LEFT(N191,4)="Pass","Nist SP 800-88",My_Audit!R191)&amp;""</f>
        <v/>
      </c>
      <c r="R191" s="42"/>
      <c r="S191" s="42"/>
      <c r="T191" s="43" t="str" cm="1">
        <f t="array" ref="T191">IF($AC191=0,"",INDEX(Models!J$2:J$605,$AC191))</f>
        <v/>
      </c>
      <c r="U191" s="42"/>
      <c r="V191" s="42"/>
      <c r="W191" s="44" t="str">
        <f>IF(($Z191+$AA191+$AD191)=0,"",_xlfn.TEXTJOIN(", ",TRUE,IF($AA191=0,"",INDEX(My_Audit!L$2:L$456,$AA191)),IF($Z191=0,"",INDEX(Output_Mac!AA$2:AA$500,$Z191)),IF($AD191=0,"",INDEX(Output_Win!AA$2:AA$243,$AD191))))</f>
        <v/>
      </c>
      <c r="Y191">
        <f>IFERROR(MATCH($A191,CSV!$A$2:$A$510,0),0)</f>
        <v>0</v>
      </c>
      <c r="Z191">
        <f>IFERROR(MATCH($A191,Output_Mac!$A$2:$A$500,0),0)</f>
        <v>0</v>
      </c>
      <c r="AA191">
        <f>IFERROR(MATCH($A191,My_Audit!$A$2:$A$456,0),0)</f>
        <v>190</v>
      </c>
      <c r="AB191">
        <f>IFERROR(MATCH($C191,My_Audit!$B$2:$B$456,0),0)</f>
        <v>0</v>
      </c>
      <c r="AC191">
        <f>IFERROR(MATCH($E191,Models!$I$2:$I$605,0),0)</f>
        <v>0</v>
      </c>
      <c r="AD191">
        <f>IFERROR(MATCH($A191,Output_Win!$A$2:$A$243,0),0)</f>
        <v>0</v>
      </c>
    </row>
    <row r="192" spans="1:30">
      <c r="A192" s="42" t="str">
        <f>_xlfn.TEXTJOIN("",TRUE,Input!$A$4,TEXT(ROW(My_Audit!A191)+Input!$A$8-1,"00"))</f>
        <v>GG191</v>
      </c>
      <c r="B192" s="42" t="str">
        <f>_xlfn.TEXTJOIN("-",TRUE,"ITD",Input!$A$2,A192)</f>
        <v>ITD-SHR11697-GG191</v>
      </c>
      <c r="C192" s="43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3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3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3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3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3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3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3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3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3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3" t="str" cm="1">
        <f t="array" ref="M192">IF(($Y192+$Z192+$AA192+$AD192)=0,"",ExpandDiagCodes(_xlfn.TEXTJOIN(", ",TRUE,IF($AA192=0,"",INDEX(My_Audit!N$2:N$456,$AA192)),IF($Z192=0,"",INDEX(Output_Mac!S$2:S$500,$Z192)),IF($AD192=0,"",INDEX(Output_Win!S$2:S$243,$AD192)),IF($Y192=0,"",INDEX(CSV!AE$2:AE$510,$Y192)))))</f>
        <v/>
      </c>
      <c r="N192" s="43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O$2:O$456,$AA192)),_xlfn.IFS(_xlpm.MyAuditVal&lt;&gt;"",_xlpm.MyAuditVal,_xlpm.MacVal&lt;&gt;"",_xlpm.MacVal,_xlpm.WinVal&lt;&gt;"",_xlpm.WinVal,_xlpm.CSVVal&lt;&gt;"",_xlpm.CSVVal)),""))</f>
        <v/>
      </c>
      <c r="O192" s="43" t="str" cm="1">
        <f t="array" ref="O192">IF($AB192=0,"",INDEX(My_Audit!P$2:P$456,$AB192))&amp;""</f>
        <v/>
      </c>
      <c r="P192" s="42"/>
      <c r="Q192" s="43" t="str">
        <f>IF(LEFT(N192,4)="Pass","Nist SP 800-88",My_Audit!R192)&amp;""</f>
        <v/>
      </c>
      <c r="R192" s="42"/>
      <c r="S192" s="42"/>
      <c r="T192" s="43" t="str" cm="1">
        <f t="array" ref="T192">IF($AC192=0,"",INDEX(Models!J$2:J$605,$AC192))</f>
        <v/>
      </c>
      <c r="U192" s="42"/>
      <c r="V192" s="42"/>
      <c r="W192" s="44" t="str">
        <f>IF(($Z192+$AA192+$AD192)=0,"",_xlfn.TEXTJOIN(", ",TRUE,IF($AA192=0,"",INDEX(My_Audit!L$2:L$456,$AA192)),IF($Z192=0,"",INDEX(Output_Mac!AA$2:AA$500,$Z192)),IF($AD192=0,"",INDEX(Output_Win!AA$2:AA$243,$AD192))))</f>
        <v/>
      </c>
      <c r="Y192">
        <f>IFERROR(MATCH($A192,CSV!$A$2:$A$510,0),0)</f>
        <v>0</v>
      </c>
      <c r="Z192">
        <f>IFERROR(MATCH($A192,Output_Mac!$A$2:$A$500,0),0)</f>
        <v>0</v>
      </c>
      <c r="AA192">
        <f>IFERROR(MATCH($A192,My_Audit!$A$2:$A$456,0),0)</f>
        <v>191</v>
      </c>
      <c r="AB192">
        <f>IFERROR(MATCH($C192,My_Audit!$B$2:$B$456,0),0)</f>
        <v>0</v>
      </c>
      <c r="AC192">
        <f>IFERROR(MATCH($E192,Models!$I$2:$I$605,0),0)</f>
        <v>0</v>
      </c>
      <c r="AD192">
        <f>IFERROR(MATCH($A192,Output_Win!$A$2:$A$243,0),0)</f>
        <v>0</v>
      </c>
    </row>
    <row r="193" spans="1:30">
      <c r="A193" s="42" t="str">
        <f>_xlfn.TEXTJOIN("",TRUE,Input!$A$4,TEXT(ROW(My_Audit!A192)+Input!$A$8-1,"00"))</f>
        <v>GG192</v>
      </c>
      <c r="B193" s="42" t="str">
        <f>_xlfn.TEXTJOIN("-",TRUE,"ITD",Input!$A$2,A193)</f>
        <v>ITD-SHR11697-GG192</v>
      </c>
      <c r="C193" s="43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3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3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3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3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3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3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3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3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3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3" t="str" cm="1">
        <f t="array" ref="M193">IF(($Y193+$Z193+$AA193+$AD193)=0,"",ExpandDiagCodes(_xlfn.TEXTJOIN(", ",TRUE,IF($AA193=0,"",INDEX(My_Audit!N$2:N$456,$AA193)),IF($Z193=0,"",INDEX(Output_Mac!S$2:S$500,$Z193)),IF($AD193=0,"",INDEX(Output_Win!S$2:S$243,$AD193)),IF($Y193=0,"",INDEX(CSV!AE$2:AE$510,$Y193)))))</f>
        <v/>
      </c>
      <c r="N193" s="43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O$2:O$456,$AA193)),_xlfn.IFS(_xlpm.MyAuditVal&lt;&gt;"",_xlpm.MyAuditVal,_xlpm.MacVal&lt;&gt;"",_xlpm.MacVal,_xlpm.WinVal&lt;&gt;"",_xlpm.WinVal,_xlpm.CSVVal&lt;&gt;"",_xlpm.CSVVal)),""))</f>
        <v/>
      </c>
      <c r="O193" s="43" t="str" cm="1">
        <f t="array" ref="O193">IF($AB193=0,"",INDEX(My_Audit!P$2:P$456,$AB193))&amp;""</f>
        <v/>
      </c>
      <c r="P193" s="42"/>
      <c r="Q193" s="43" t="str">
        <f>IF(LEFT(N193,4)="Pass","Nist SP 800-88",My_Audit!R193)&amp;""</f>
        <v/>
      </c>
      <c r="R193" s="42"/>
      <c r="S193" s="42"/>
      <c r="T193" s="43" t="str" cm="1">
        <f t="array" ref="T193">IF($AC193=0,"",INDEX(Models!J$2:J$605,$AC193))</f>
        <v/>
      </c>
      <c r="U193" s="42"/>
      <c r="V193" s="42"/>
      <c r="W193" s="44" t="str">
        <f>IF(($Z193+$AA193+$AD193)=0,"",_xlfn.TEXTJOIN(", ",TRUE,IF($AA193=0,"",INDEX(My_Audit!L$2:L$456,$AA193)),IF($Z193=0,"",INDEX(Output_Mac!AA$2:AA$500,$Z193)),IF($AD193=0,"",INDEX(Output_Win!AA$2:AA$243,$AD193))))</f>
        <v/>
      </c>
      <c r="Y193">
        <f>IFERROR(MATCH($A193,CSV!$A$2:$A$510,0),0)</f>
        <v>0</v>
      </c>
      <c r="Z193">
        <f>IFERROR(MATCH($A193,Output_Mac!$A$2:$A$500,0),0)</f>
        <v>0</v>
      </c>
      <c r="AA193">
        <f>IFERROR(MATCH($A193,My_Audit!$A$2:$A$456,0),0)</f>
        <v>192</v>
      </c>
      <c r="AB193">
        <f>IFERROR(MATCH($C193,My_Audit!$B$2:$B$456,0),0)</f>
        <v>0</v>
      </c>
      <c r="AC193">
        <f>IFERROR(MATCH($E193,Models!$I$2:$I$605,0),0)</f>
        <v>0</v>
      </c>
      <c r="AD193">
        <f>IFERROR(MATCH($A193,Output_Win!$A$2:$A$243,0),0)</f>
        <v>0</v>
      </c>
    </row>
    <row r="194" spans="1:30">
      <c r="A194" s="42" t="str">
        <f>_xlfn.TEXTJOIN("",TRUE,Input!$A$4,TEXT(ROW(My_Audit!A193)+Input!$A$8-1,"00"))</f>
        <v>GG193</v>
      </c>
      <c r="B194" s="42" t="str">
        <f>_xlfn.TEXTJOIN("-",TRUE,"ITD",Input!$A$2,A194)</f>
        <v>ITD-SHR11697-GG193</v>
      </c>
      <c r="C194" s="43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3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3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3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3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3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3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3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3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3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3" t="str" cm="1">
        <f t="array" ref="M194">IF(($Y194+$Z194+$AA194+$AD194)=0,"",ExpandDiagCodes(_xlfn.TEXTJOIN(", ",TRUE,IF($AA194=0,"",INDEX(My_Audit!N$2:N$456,$AA194)),IF($Z194=0,"",INDEX(Output_Mac!S$2:S$500,$Z194)),IF($AD194=0,"",INDEX(Output_Win!S$2:S$243,$AD194)),IF($Y194=0,"",INDEX(CSV!AE$2:AE$510,$Y194)))))</f>
        <v/>
      </c>
      <c r="N194" s="43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O$2:O$456,$AA194)),_xlfn.IFS(_xlpm.MyAuditVal&lt;&gt;"",_xlpm.MyAuditVal,_xlpm.MacVal&lt;&gt;"",_xlpm.MacVal,_xlpm.WinVal&lt;&gt;"",_xlpm.WinVal,_xlpm.CSVVal&lt;&gt;"",_xlpm.CSVVal)),""))</f>
        <v/>
      </c>
      <c r="O194" s="43" t="str" cm="1">
        <f t="array" ref="O194">IF($AB194=0,"",INDEX(My_Audit!P$2:P$456,$AB194))&amp;""</f>
        <v/>
      </c>
      <c r="P194" s="42"/>
      <c r="Q194" s="43" t="str">
        <f>IF(LEFT(N194,4)="Pass","Nist SP 800-88",My_Audit!R194)&amp;""</f>
        <v/>
      </c>
      <c r="R194" s="42"/>
      <c r="S194" s="42"/>
      <c r="T194" s="43" t="str" cm="1">
        <f t="array" ref="T194">IF($AC194=0,"",INDEX(Models!J$2:J$605,$AC194))</f>
        <v/>
      </c>
      <c r="U194" s="42"/>
      <c r="V194" s="42"/>
      <c r="W194" s="44" t="str">
        <f>IF(($Z194+$AA194+$AD194)=0,"",_xlfn.TEXTJOIN(", ",TRUE,IF($AA194=0,"",INDEX(My_Audit!L$2:L$456,$AA194)),IF($Z194=0,"",INDEX(Output_Mac!AA$2:AA$500,$Z194)),IF($AD194=0,"",INDEX(Output_Win!AA$2:AA$243,$AD194))))</f>
        <v/>
      </c>
      <c r="Y194">
        <f>IFERROR(MATCH($A194,CSV!$A$2:$A$510,0),0)</f>
        <v>0</v>
      </c>
      <c r="Z194">
        <f>IFERROR(MATCH($A194,Output_Mac!$A$2:$A$500,0),0)</f>
        <v>0</v>
      </c>
      <c r="AA194">
        <f>IFERROR(MATCH($A194,My_Audit!$A$2:$A$456,0),0)</f>
        <v>193</v>
      </c>
      <c r="AB194">
        <f>IFERROR(MATCH($C194,My_Audit!$B$2:$B$456,0),0)</f>
        <v>0</v>
      </c>
      <c r="AC194">
        <f>IFERROR(MATCH($E194,Models!$I$2:$I$605,0),0)</f>
        <v>0</v>
      </c>
      <c r="AD194">
        <f>IFERROR(MATCH($A194,Output_Win!$A$2:$A$243,0),0)</f>
        <v>0</v>
      </c>
    </row>
    <row r="195" spans="1:30">
      <c r="A195" s="42" t="str">
        <f>_xlfn.TEXTJOIN("",TRUE,Input!$A$4,TEXT(ROW(My_Audit!A194)+Input!$A$8-1,"00"))</f>
        <v>GG194</v>
      </c>
      <c r="B195" s="42" t="str">
        <f>_xlfn.TEXTJOIN("-",TRUE,"ITD",Input!$A$2,A195)</f>
        <v>ITD-SHR11697-GG194</v>
      </c>
      <c r="C195" s="43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3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3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3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3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3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3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3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3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3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3" t="str" cm="1">
        <f t="array" ref="M195">IF(($Y195+$Z195+$AA195+$AD195)=0,"",ExpandDiagCodes(_xlfn.TEXTJOIN(", ",TRUE,IF($AA195=0,"",INDEX(My_Audit!N$2:N$456,$AA195)),IF($Z195=0,"",INDEX(Output_Mac!S$2:S$500,$Z195)),IF($AD195=0,"",INDEX(Output_Win!S$2:S$243,$AD195)),IF($Y195=0,"",INDEX(CSV!AE$2:AE$510,$Y195)))))</f>
        <v/>
      </c>
      <c r="N195" s="43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O$2:O$456,$AA195)),_xlfn.IFS(_xlpm.MyAuditVal&lt;&gt;"",_xlpm.MyAuditVal,_xlpm.MacVal&lt;&gt;"",_xlpm.MacVal,_xlpm.WinVal&lt;&gt;"",_xlpm.WinVal,_xlpm.CSVVal&lt;&gt;"",_xlpm.CSVVal)),""))</f>
        <v/>
      </c>
      <c r="O195" s="43" t="str" cm="1">
        <f t="array" ref="O195">IF($AB195=0,"",INDEX(My_Audit!P$2:P$456,$AB195))&amp;""</f>
        <v/>
      </c>
      <c r="P195" s="42"/>
      <c r="Q195" s="43" t="str">
        <f>IF(LEFT(N195,4)="Pass","Nist SP 800-88",My_Audit!R195)&amp;""</f>
        <v/>
      </c>
      <c r="R195" s="42"/>
      <c r="S195" s="42"/>
      <c r="T195" s="43" t="str" cm="1">
        <f t="array" ref="T195">IF($AC195=0,"",INDEX(Models!J$2:J$605,$AC195))</f>
        <v/>
      </c>
      <c r="U195" s="42"/>
      <c r="V195" s="42"/>
      <c r="W195" s="44" t="str">
        <f>IF(($Z195+$AA195+$AD195)=0,"",_xlfn.TEXTJOIN(", ",TRUE,IF($AA195=0,"",INDEX(My_Audit!L$2:L$456,$AA195)),IF($Z195=0,"",INDEX(Output_Mac!AA$2:AA$500,$Z195)),IF($AD195=0,"",INDEX(Output_Win!AA$2:AA$243,$AD195))))</f>
        <v/>
      </c>
      <c r="Y195">
        <f>IFERROR(MATCH($A195,CSV!$A$2:$A$510,0),0)</f>
        <v>0</v>
      </c>
      <c r="Z195">
        <f>IFERROR(MATCH($A195,Output_Mac!$A$2:$A$500,0),0)</f>
        <v>0</v>
      </c>
      <c r="AA195">
        <f>IFERROR(MATCH($A195,My_Audit!$A$2:$A$456,0),0)</f>
        <v>194</v>
      </c>
      <c r="AB195">
        <f>IFERROR(MATCH($C195,My_Audit!$B$2:$B$456,0),0)</f>
        <v>0</v>
      </c>
      <c r="AC195">
        <f>IFERROR(MATCH($E195,Models!$I$2:$I$605,0),0)</f>
        <v>0</v>
      </c>
      <c r="AD195">
        <f>IFERROR(MATCH($A195,Output_Win!$A$2:$A$243,0),0)</f>
        <v>0</v>
      </c>
    </row>
    <row r="196" spans="1:30">
      <c r="A196" s="42" t="str">
        <f>_xlfn.TEXTJOIN("",TRUE,Input!$A$4,TEXT(ROW(My_Audit!A195)+Input!$A$8-1,"00"))</f>
        <v>GG195</v>
      </c>
      <c r="B196" s="42" t="str">
        <f>_xlfn.TEXTJOIN("-",TRUE,"ITD",Input!$A$2,A196)</f>
        <v>ITD-SHR11697-GG195</v>
      </c>
      <c r="C196" s="43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3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3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3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3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3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3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3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3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3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3" t="str" cm="1">
        <f t="array" ref="M196">IF(($Y196+$Z196+$AA196+$AD196)=0,"",ExpandDiagCodes(_xlfn.TEXTJOIN(", ",TRUE,IF($AA196=0,"",INDEX(My_Audit!N$2:N$456,$AA196)),IF($Z196=0,"",INDEX(Output_Mac!S$2:S$500,$Z196)),IF($AD196=0,"",INDEX(Output_Win!S$2:S$243,$AD196)),IF($Y196=0,"",INDEX(CSV!AE$2:AE$510,$Y196)))))</f>
        <v/>
      </c>
      <c r="N196" s="43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O$2:O$456,$AA196)),_xlfn.IFS(_xlpm.MyAuditVal&lt;&gt;"",_xlpm.MyAuditVal,_xlpm.MacVal&lt;&gt;"",_xlpm.MacVal,_xlpm.WinVal&lt;&gt;"",_xlpm.WinVal,_xlpm.CSVVal&lt;&gt;"",_xlpm.CSVVal)),""))</f>
        <v/>
      </c>
      <c r="O196" s="43" t="str" cm="1">
        <f t="array" ref="O196">IF($AB196=0,"",INDEX(My_Audit!P$2:P$456,$AB196))&amp;""</f>
        <v/>
      </c>
      <c r="P196" s="42"/>
      <c r="Q196" s="43" t="str">
        <f>IF(LEFT(N196,4)="Pass","Nist SP 800-88",My_Audit!R196)&amp;""</f>
        <v/>
      </c>
      <c r="R196" s="42"/>
      <c r="S196" s="42"/>
      <c r="T196" s="43" t="str" cm="1">
        <f t="array" ref="T196">IF($AC196=0,"",INDEX(Models!J$2:J$605,$AC196))</f>
        <v/>
      </c>
      <c r="U196" s="42"/>
      <c r="V196" s="42"/>
      <c r="W196" s="44" t="str">
        <f>IF(($Z196+$AA196+$AD196)=0,"",_xlfn.TEXTJOIN(", ",TRUE,IF($AA196=0,"",INDEX(My_Audit!L$2:L$456,$AA196)),IF($Z196=0,"",INDEX(Output_Mac!AA$2:AA$500,$Z196)),IF($AD196=0,"",INDEX(Output_Win!AA$2:AA$243,$AD196))))</f>
        <v/>
      </c>
      <c r="Y196">
        <f>IFERROR(MATCH($A196,CSV!$A$2:$A$510,0),0)</f>
        <v>0</v>
      </c>
      <c r="Z196">
        <f>IFERROR(MATCH($A196,Output_Mac!$A$2:$A$500,0),0)</f>
        <v>0</v>
      </c>
      <c r="AA196">
        <f>IFERROR(MATCH($A196,My_Audit!$A$2:$A$456,0),0)</f>
        <v>195</v>
      </c>
      <c r="AB196">
        <f>IFERROR(MATCH($C196,My_Audit!$B$2:$B$456,0),0)</f>
        <v>0</v>
      </c>
      <c r="AC196">
        <f>IFERROR(MATCH($E196,Models!$I$2:$I$605,0),0)</f>
        <v>0</v>
      </c>
      <c r="AD196">
        <f>IFERROR(MATCH($A196,Output_Win!$A$2:$A$243,0),0)</f>
        <v>0</v>
      </c>
    </row>
    <row r="197" spans="1:30">
      <c r="A197" s="42" t="str">
        <f>_xlfn.TEXTJOIN("",TRUE,Input!$A$4,TEXT(ROW(My_Audit!A196)+Input!$A$8-1,"00"))</f>
        <v>GG196</v>
      </c>
      <c r="B197" s="42" t="str">
        <f>_xlfn.TEXTJOIN("-",TRUE,"ITD",Input!$A$2,A197)</f>
        <v>ITD-SHR11697-GG196</v>
      </c>
      <c r="C197" s="43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3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3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3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3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3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3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3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3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3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3" t="str" cm="1">
        <f t="array" ref="M197">IF(($Y197+$Z197+$AA197+$AD197)=0,"",ExpandDiagCodes(_xlfn.TEXTJOIN(", ",TRUE,IF($AA197=0,"",INDEX(My_Audit!N$2:N$456,$AA197)),IF($Z197=0,"",INDEX(Output_Mac!S$2:S$500,$Z197)),IF($AD197=0,"",INDEX(Output_Win!S$2:S$243,$AD197)),IF($Y197=0,"",INDEX(CSV!AE$2:AE$510,$Y197)))))</f>
        <v/>
      </c>
      <c r="N197" s="43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O$2:O$456,$AA197)),_xlfn.IFS(_xlpm.MyAuditVal&lt;&gt;"",_xlpm.MyAuditVal,_xlpm.MacVal&lt;&gt;"",_xlpm.MacVal,_xlpm.WinVal&lt;&gt;"",_xlpm.WinVal,_xlpm.CSVVal&lt;&gt;"",_xlpm.CSVVal)),""))</f>
        <v/>
      </c>
      <c r="O197" s="43" t="str" cm="1">
        <f t="array" ref="O197">IF($AB197=0,"",INDEX(My_Audit!P$2:P$456,$AB197))&amp;""</f>
        <v/>
      </c>
      <c r="P197" s="42"/>
      <c r="Q197" s="43" t="str">
        <f>IF(LEFT(N197,4)="Pass","Nist SP 800-88",My_Audit!R197)&amp;""</f>
        <v/>
      </c>
      <c r="R197" s="42"/>
      <c r="S197" s="42"/>
      <c r="T197" s="43" t="str" cm="1">
        <f t="array" ref="T197">IF($AC197=0,"",INDEX(Models!J$2:J$605,$AC197))</f>
        <v/>
      </c>
      <c r="U197" s="42"/>
      <c r="V197" s="42"/>
      <c r="W197" s="44" t="str">
        <f>IF(($Z197+$AA197+$AD197)=0,"",_xlfn.TEXTJOIN(", ",TRUE,IF($AA197=0,"",INDEX(My_Audit!L$2:L$456,$AA197)),IF($Z197=0,"",INDEX(Output_Mac!AA$2:AA$500,$Z197)),IF($AD197=0,"",INDEX(Output_Win!AA$2:AA$243,$AD197))))</f>
        <v/>
      </c>
      <c r="Y197">
        <f>IFERROR(MATCH($A197,CSV!$A$2:$A$510,0),0)</f>
        <v>0</v>
      </c>
      <c r="Z197">
        <f>IFERROR(MATCH($A197,Output_Mac!$A$2:$A$500,0),0)</f>
        <v>0</v>
      </c>
      <c r="AA197">
        <f>IFERROR(MATCH($A197,My_Audit!$A$2:$A$456,0),0)</f>
        <v>196</v>
      </c>
      <c r="AB197">
        <f>IFERROR(MATCH($C197,My_Audit!$B$2:$B$456,0),0)</f>
        <v>0</v>
      </c>
      <c r="AC197">
        <f>IFERROR(MATCH($E197,Models!$I$2:$I$605,0),0)</f>
        <v>0</v>
      </c>
      <c r="AD197">
        <f>IFERROR(MATCH($A197,Output_Win!$A$2:$A$243,0),0)</f>
        <v>0</v>
      </c>
    </row>
    <row r="198" spans="1:30">
      <c r="A198" s="42" t="str">
        <f>_xlfn.TEXTJOIN("",TRUE,Input!$A$4,TEXT(ROW(My_Audit!A197)+Input!$A$8-1,"00"))</f>
        <v>GG197</v>
      </c>
      <c r="B198" s="42" t="str">
        <f>_xlfn.TEXTJOIN("-",TRUE,"ITD",Input!$A$2,A198)</f>
        <v>ITD-SHR11697-GG197</v>
      </c>
      <c r="C198" s="43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3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3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3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3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3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3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3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3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3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3" t="str" cm="1">
        <f t="array" ref="M198">IF(($Y198+$Z198+$AA198+$AD198)=0,"",ExpandDiagCodes(_xlfn.TEXTJOIN(", ",TRUE,IF($AA198=0,"",INDEX(My_Audit!N$2:N$456,$AA198)),IF($Z198=0,"",INDEX(Output_Mac!S$2:S$500,$Z198)),IF($AD198=0,"",INDEX(Output_Win!S$2:S$243,$AD198)),IF($Y198=0,"",INDEX(CSV!AE$2:AE$510,$Y198)))))</f>
        <v/>
      </c>
      <c r="N198" s="43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O$2:O$456,$AA198)),_xlfn.IFS(_xlpm.MyAuditVal&lt;&gt;"",_xlpm.MyAuditVal,_xlpm.MacVal&lt;&gt;"",_xlpm.MacVal,_xlpm.WinVal&lt;&gt;"",_xlpm.WinVal,_xlpm.CSVVal&lt;&gt;"",_xlpm.CSVVal)),""))</f>
        <v/>
      </c>
      <c r="O198" s="43" t="str" cm="1">
        <f t="array" ref="O198">IF($AB198=0,"",INDEX(My_Audit!P$2:P$456,$AB198))&amp;""</f>
        <v/>
      </c>
      <c r="P198" s="42"/>
      <c r="Q198" s="43" t="str">
        <f>IF(LEFT(N198,4)="Pass","Nist SP 800-88",My_Audit!R198)&amp;""</f>
        <v/>
      </c>
      <c r="R198" s="42"/>
      <c r="S198" s="42"/>
      <c r="T198" s="43" t="str" cm="1">
        <f t="array" ref="T198">IF($AC198=0,"",INDEX(Models!J$2:J$605,$AC198))</f>
        <v/>
      </c>
      <c r="U198" s="42"/>
      <c r="V198" s="42"/>
      <c r="W198" s="44" t="str">
        <f>IF(($Z198+$AA198+$AD198)=0,"",_xlfn.TEXTJOIN(", ",TRUE,IF($AA198=0,"",INDEX(My_Audit!L$2:L$456,$AA198)),IF($Z198=0,"",INDEX(Output_Mac!AA$2:AA$500,$Z198)),IF($AD198=0,"",INDEX(Output_Win!AA$2:AA$243,$AD198))))</f>
        <v/>
      </c>
      <c r="Y198">
        <f>IFERROR(MATCH($A198,CSV!$A$2:$A$510,0),0)</f>
        <v>0</v>
      </c>
      <c r="Z198">
        <f>IFERROR(MATCH($A198,Output_Mac!$A$2:$A$500,0),0)</f>
        <v>0</v>
      </c>
      <c r="AA198">
        <f>IFERROR(MATCH($A198,My_Audit!$A$2:$A$456,0),0)</f>
        <v>197</v>
      </c>
      <c r="AB198">
        <f>IFERROR(MATCH($C198,My_Audit!$B$2:$B$456,0),0)</f>
        <v>0</v>
      </c>
      <c r="AC198">
        <f>IFERROR(MATCH($E198,Models!$I$2:$I$605,0),0)</f>
        <v>0</v>
      </c>
      <c r="AD198">
        <f>IFERROR(MATCH($A198,Output_Win!$A$2:$A$243,0),0)</f>
        <v>0</v>
      </c>
    </row>
    <row r="199" spans="1:30">
      <c r="A199" s="42" t="str">
        <f>_xlfn.TEXTJOIN("",TRUE,Input!$A$4,TEXT(ROW(My_Audit!A198)+Input!$A$8-1,"00"))</f>
        <v>GG198</v>
      </c>
      <c r="B199" s="42" t="str">
        <f>_xlfn.TEXTJOIN("-",TRUE,"ITD",Input!$A$2,A199)</f>
        <v>ITD-SHR11697-GG198</v>
      </c>
      <c r="C199" s="43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3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3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3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3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3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3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3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3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3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3" t="str" cm="1">
        <f t="array" ref="M199">IF(($Y199+$Z199+$AA199+$AD199)=0,"",ExpandDiagCodes(_xlfn.TEXTJOIN(", ",TRUE,IF($AA199=0,"",INDEX(My_Audit!N$2:N$456,$AA199)),IF($Z199=0,"",INDEX(Output_Mac!S$2:S$500,$Z199)),IF($AD199=0,"",INDEX(Output_Win!S$2:S$243,$AD199)),IF($Y199=0,"",INDEX(CSV!AE$2:AE$510,$Y199)))))</f>
        <v/>
      </c>
      <c r="N199" s="43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O$2:O$456,$AA199)),_xlfn.IFS(_xlpm.MyAuditVal&lt;&gt;"",_xlpm.MyAuditVal,_xlpm.MacVal&lt;&gt;"",_xlpm.MacVal,_xlpm.WinVal&lt;&gt;"",_xlpm.WinVal,_xlpm.CSVVal&lt;&gt;"",_xlpm.CSVVal)),""))</f>
        <v/>
      </c>
      <c r="O199" s="43" t="str" cm="1">
        <f t="array" ref="O199">IF($AB199=0,"",INDEX(My_Audit!P$2:P$456,$AB199))&amp;""</f>
        <v/>
      </c>
      <c r="P199" s="42"/>
      <c r="Q199" s="43" t="str">
        <f>IF(LEFT(N199,4)="Pass","Nist SP 800-88",My_Audit!R199)&amp;""</f>
        <v/>
      </c>
      <c r="R199" s="42"/>
      <c r="S199" s="42"/>
      <c r="T199" s="43" t="str" cm="1">
        <f t="array" ref="T199">IF($AC199=0,"",INDEX(Models!J$2:J$605,$AC199))</f>
        <v/>
      </c>
      <c r="U199" s="42"/>
      <c r="V199" s="42"/>
      <c r="W199" s="44" t="str">
        <f>IF(($Z199+$AA199+$AD199)=0,"",_xlfn.TEXTJOIN(", ",TRUE,IF($AA199=0,"",INDEX(My_Audit!L$2:L$456,$AA199)),IF($Z199=0,"",INDEX(Output_Mac!AA$2:AA$500,$Z199)),IF($AD199=0,"",INDEX(Output_Win!AA$2:AA$243,$AD199))))</f>
        <v/>
      </c>
      <c r="Y199">
        <f>IFERROR(MATCH($A199,CSV!$A$2:$A$510,0),0)</f>
        <v>0</v>
      </c>
      <c r="Z199">
        <f>IFERROR(MATCH($A199,Output_Mac!$A$2:$A$500,0),0)</f>
        <v>0</v>
      </c>
      <c r="AA199">
        <f>IFERROR(MATCH($A199,My_Audit!$A$2:$A$456,0),0)</f>
        <v>198</v>
      </c>
      <c r="AB199">
        <f>IFERROR(MATCH($C199,My_Audit!$B$2:$B$456,0),0)</f>
        <v>0</v>
      </c>
      <c r="AC199">
        <f>IFERROR(MATCH($E199,Models!$I$2:$I$605,0),0)</f>
        <v>0</v>
      </c>
      <c r="AD199">
        <f>IFERROR(MATCH($A199,Output_Win!$A$2:$A$243,0),0)</f>
        <v>0</v>
      </c>
    </row>
    <row r="200" spans="1:30">
      <c r="A200" s="42" t="str">
        <f>_xlfn.TEXTJOIN("",TRUE,Input!$A$4,TEXT(ROW(My_Audit!A199)+Input!$A$8-1,"00"))</f>
        <v>GG199</v>
      </c>
      <c r="B200" s="42" t="str">
        <f>_xlfn.TEXTJOIN("-",TRUE,"ITD",Input!$A$2,A200)</f>
        <v>ITD-SHR11697-GG199</v>
      </c>
      <c r="C200" s="43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3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3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3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3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3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3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3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3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3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3" t="str" cm="1">
        <f t="array" ref="M200">IF(($Y200+$Z200+$AA200+$AD200)=0,"",ExpandDiagCodes(_xlfn.TEXTJOIN(", ",TRUE,IF($AA200=0,"",INDEX(My_Audit!N$2:N$456,$AA200)),IF($Z200=0,"",INDEX(Output_Mac!S$2:S$500,$Z200)),IF($AD200=0,"",INDEX(Output_Win!S$2:S$243,$AD200)),IF($Y200=0,"",INDEX(CSV!AE$2:AE$510,$Y200)))))</f>
        <v/>
      </c>
      <c r="N200" s="43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O$2:O$456,$AA200)),_xlfn.IFS(_xlpm.MyAuditVal&lt;&gt;"",_xlpm.MyAuditVal,_xlpm.MacVal&lt;&gt;"",_xlpm.MacVal,_xlpm.WinVal&lt;&gt;"",_xlpm.WinVal,_xlpm.CSVVal&lt;&gt;"",_xlpm.CSVVal)),""))</f>
        <v/>
      </c>
      <c r="O200" s="43" t="str" cm="1">
        <f t="array" ref="O200">IF($AB200=0,"",INDEX(My_Audit!P$2:P$456,$AB200))&amp;""</f>
        <v/>
      </c>
      <c r="P200" s="42"/>
      <c r="Q200" s="43" t="str">
        <f>IF(LEFT(N200,4)="Pass","Nist SP 800-88",My_Audit!R200)&amp;""</f>
        <v/>
      </c>
      <c r="R200" s="42"/>
      <c r="S200" s="42"/>
      <c r="T200" s="43" t="str" cm="1">
        <f t="array" ref="T200">IF($AC200=0,"",INDEX(Models!J$2:J$605,$AC200))</f>
        <v/>
      </c>
      <c r="U200" s="42"/>
      <c r="V200" s="42"/>
      <c r="W200" s="44" t="str">
        <f>IF(($Z200+$AA200+$AD200)=0,"",_xlfn.TEXTJOIN(", ",TRUE,IF($AA200=0,"",INDEX(My_Audit!L$2:L$456,$AA200)),IF($Z200=0,"",INDEX(Output_Mac!AA$2:AA$500,$Z200)),IF($AD200=0,"",INDEX(Output_Win!AA$2:AA$243,$AD200))))</f>
        <v/>
      </c>
      <c r="Y200">
        <f>IFERROR(MATCH($A200,CSV!$A$2:$A$510,0),0)</f>
        <v>0</v>
      </c>
      <c r="Z200">
        <f>IFERROR(MATCH($A200,Output_Mac!$A$2:$A$500,0),0)</f>
        <v>0</v>
      </c>
      <c r="AA200">
        <f>IFERROR(MATCH($A200,My_Audit!$A$2:$A$456,0),0)</f>
        <v>199</v>
      </c>
      <c r="AB200">
        <f>IFERROR(MATCH($C200,My_Audit!$B$2:$B$456,0),0)</f>
        <v>0</v>
      </c>
      <c r="AC200">
        <f>IFERROR(MATCH($E200,Models!$I$2:$I$605,0),0)</f>
        <v>0</v>
      </c>
      <c r="AD200">
        <f>IFERROR(MATCH($A200,Output_Win!$A$2:$A$243,0),0)</f>
        <v>0</v>
      </c>
    </row>
    <row r="201" spans="1:30">
      <c r="A201" s="42" t="str">
        <f>_xlfn.TEXTJOIN("",TRUE,Input!$A$4,TEXT(ROW(My_Audit!A200)+Input!$A$8-1,"00"))</f>
        <v>GG200</v>
      </c>
      <c r="B201" s="42" t="str">
        <f>_xlfn.TEXTJOIN("-",TRUE,"ITD",Input!$A$2,A201)</f>
        <v>ITD-SHR11697-GG200</v>
      </c>
      <c r="C201" s="43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3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3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3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3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3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3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3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3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3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3" t="str" cm="1">
        <f t="array" ref="M201">IF(($Y201+$Z201+$AA201+$AD201)=0,"",ExpandDiagCodes(_xlfn.TEXTJOIN(", ",TRUE,IF($AA201=0,"",INDEX(My_Audit!N$2:N$456,$AA201)),IF($Z201=0,"",INDEX(Output_Mac!S$2:S$500,$Z201)),IF($AD201=0,"",INDEX(Output_Win!S$2:S$243,$AD201)),IF($Y201=0,"",INDEX(CSV!AE$2:AE$510,$Y201)))))</f>
        <v/>
      </c>
      <c r="N201" s="43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O$2:O$456,$AA201)),_xlfn.IFS(_xlpm.MyAuditVal&lt;&gt;"",_xlpm.MyAuditVal,_xlpm.MacVal&lt;&gt;"",_xlpm.MacVal,_xlpm.WinVal&lt;&gt;"",_xlpm.WinVal,_xlpm.CSVVal&lt;&gt;"",_xlpm.CSVVal)),""))</f>
        <v/>
      </c>
      <c r="O201" s="43" t="str" cm="1">
        <f t="array" ref="O201">IF($AB201=0,"",INDEX(My_Audit!P$2:P$456,$AB201))&amp;""</f>
        <v/>
      </c>
      <c r="P201" s="42"/>
      <c r="Q201" s="43" t="str">
        <f>IF(LEFT(N201,4)="Pass","Nist SP 800-88",My_Audit!R201)&amp;""</f>
        <v/>
      </c>
      <c r="R201" s="42"/>
      <c r="S201" s="42"/>
      <c r="T201" s="43" t="str" cm="1">
        <f t="array" ref="T201">IF($AC201=0,"",INDEX(Models!J$2:J$605,$AC201))</f>
        <v/>
      </c>
      <c r="U201" s="42"/>
      <c r="V201" s="42"/>
      <c r="W201" s="44" t="str">
        <f>IF(($Z201+$AA201+$AD201)=0,"",_xlfn.TEXTJOIN(", ",TRUE,IF($AA201=0,"",INDEX(My_Audit!L$2:L$456,$AA201)),IF($Z201=0,"",INDEX(Output_Mac!AA$2:AA$500,$Z201)),IF($AD201=0,"",INDEX(Output_Win!AA$2:AA$243,$AD201))))</f>
        <v/>
      </c>
      <c r="Y201">
        <f>IFERROR(MATCH($A201,CSV!$A$2:$A$510,0),0)</f>
        <v>0</v>
      </c>
      <c r="Z201">
        <f>IFERROR(MATCH($A201,Output_Mac!$A$2:$A$500,0),0)</f>
        <v>0</v>
      </c>
      <c r="AA201">
        <f>IFERROR(MATCH($A201,My_Audit!$A$2:$A$456,0),0)</f>
        <v>200</v>
      </c>
      <c r="AB201">
        <f>IFERROR(MATCH($C201,My_Audit!$B$2:$B$456,0),0)</f>
        <v>0</v>
      </c>
      <c r="AC201">
        <f>IFERROR(MATCH($E201,Models!$I$2:$I$605,0),0)</f>
        <v>0</v>
      </c>
      <c r="AD201">
        <f>IFERROR(MATCH($A201,Output_Win!$A$2:$A$243,0),0)</f>
        <v>0</v>
      </c>
    </row>
    <row r="202" spans="1:30">
      <c r="A202" s="42" t="str">
        <f>_xlfn.TEXTJOIN("",TRUE,Input!$A$4,TEXT(ROW(My_Audit!A201)+Input!$A$8-1,"00"))</f>
        <v>GG201</v>
      </c>
      <c r="B202" s="42" t="str">
        <f>_xlfn.TEXTJOIN("-",TRUE,"ITD",Input!$A$2,A202)</f>
        <v>ITD-SHR11697-GG201</v>
      </c>
      <c r="C202" s="43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3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3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3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3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3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3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3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3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3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3" t="str" cm="1">
        <f t="array" ref="M202">IF(($Y202+$Z202+$AA202+$AD202)=0,"",ExpandDiagCodes(_xlfn.TEXTJOIN(", ",TRUE,IF($AA202=0,"",INDEX(My_Audit!N$2:N$456,$AA202)),IF($Z202=0,"",INDEX(Output_Mac!S$2:S$500,$Z202)),IF($AD202=0,"",INDEX(Output_Win!S$2:S$243,$AD202)),IF($Y202=0,"",INDEX(CSV!AE$2:AE$510,$Y202)))))</f>
        <v/>
      </c>
      <c r="N202" s="43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O$2:O$456,$AA202)),_xlfn.IFS(_xlpm.MyAuditVal&lt;&gt;"",_xlpm.MyAuditVal,_xlpm.MacVal&lt;&gt;"",_xlpm.MacVal,_xlpm.WinVal&lt;&gt;"",_xlpm.WinVal,_xlpm.CSVVal&lt;&gt;"",_xlpm.CSVVal)),""))</f>
        <v/>
      </c>
      <c r="O202" s="43" t="str" cm="1">
        <f t="array" ref="O202">IF($AB202=0,"",INDEX(My_Audit!P$2:P$456,$AB202))&amp;""</f>
        <v/>
      </c>
      <c r="P202" s="42"/>
      <c r="Q202" s="43" t="str">
        <f>IF(LEFT(N202,4)="Pass","Nist SP 800-88",My_Audit!R202)&amp;""</f>
        <v/>
      </c>
      <c r="R202" s="42"/>
      <c r="S202" s="42"/>
      <c r="T202" s="43" t="str" cm="1">
        <f t="array" ref="T202">IF($AC202=0,"",INDEX(Models!J$2:J$605,$AC202))</f>
        <v/>
      </c>
      <c r="U202" s="42"/>
      <c r="V202" s="42"/>
      <c r="W202" s="44" t="str">
        <f>IF(($Z202+$AA202+$AD202)=0,"",_xlfn.TEXTJOIN(", ",TRUE,IF($AA202=0,"",INDEX(My_Audit!L$2:L$456,$AA202)),IF($Z202=0,"",INDEX(Output_Mac!AA$2:AA$500,$Z202)),IF($AD202=0,"",INDEX(Output_Win!AA$2:AA$243,$AD202))))</f>
        <v/>
      </c>
      <c r="Y202">
        <f>IFERROR(MATCH($A202,CSV!$A$2:$A$510,0),0)</f>
        <v>0</v>
      </c>
      <c r="Z202">
        <f>IFERROR(MATCH($A202,Output_Mac!$A$2:$A$500,0),0)</f>
        <v>0</v>
      </c>
      <c r="AA202">
        <f>IFERROR(MATCH($A202,My_Audit!$A$2:$A$456,0),0)</f>
        <v>201</v>
      </c>
      <c r="AB202">
        <f>IFERROR(MATCH($C202,My_Audit!$B$2:$B$456,0),0)</f>
        <v>0</v>
      </c>
      <c r="AC202">
        <f>IFERROR(MATCH($E202,Models!$I$2:$I$605,0),0)</f>
        <v>0</v>
      </c>
      <c r="AD202">
        <f>IFERROR(MATCH($A202,Output_Win!$A$2:$A$243,0),0)</f>
        <v>0</v>
      </c>
    </row>
    <row r="203" spans="1:30">
      <c r="A203" s="42" t="str">
        <f>_xlfn.TEXTJOIN("",TRUE,Input!$A$4,TEXT(ROW(My_Audit!A202)+Input!$A$8-1,"00"))</f>
        <v>GG202</v>
      </c>
      <c r="B203" s="42" t="str">
        <f>_xlfn.TEXTJOIN("-",TRUE,"ITD",Input!$A$2,A203)</f>
        <v>ITD-SHR11697-GG202</v>
      </c>
      <c r="C203" s="43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3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3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3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3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3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3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3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3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3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3" t="str" cm="1">
        <f t="array" ref="M203">IF(($Y203+$Z203+$AA203+$AD203)=0,"",ExpandDiagCodes(_xlfn.TEXTJOIN(", ",TRUE,IF($AA203=0,"",INDEX(My_Audit!N$2:N$456,$AA203)),IF($Z203=0,"",INDEX(Output_Mac!S$2:S$500,$Z203)),IF($AD203=0,"",INDEX(Output_Win!S$2:S$243,$AD203)),IF($Y203=0,"",INDEX(CSV!AE$2:AE$510,$Y203)))))</f>
        <v/>
      </c>
      <c r="N203" s="43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O$2:O$456,$AA203)),_xlfn.IFS(_xlpm.MyAuditVal&lt;&gt;"",_xlpm.MyAuditVal,_xlpm.MacVal&lt;&gt;"",_xlpm.MacVal,_xlpm.WinVal&lt;&gt;"",_xlpm.WinVal,_xlpm.CSVVal&lt;&gt;"",_xlpm.CSVVal)),""))</f>
        <v/>
      </c>
      <c r="O203" s="43" t="str" cm="1">
        <f t="array" ref="O203">IF($AB203=0,"",INDEX(My_Audit!P$2:P$456,$AB203))&amp;""</f>
        <v/>
      </c>
      <c r="P203" s="42"/>
      <c r="Q203" s="43" t="str">
        <f>IF(LEFT(N203,4)="Pass","Nist SP 800-88",My_Audit!R203)&amp;""</f>
        <v/>
      </c>
      <c r="R203" s="42"/>
      <c r="S203" s="42"/>
      <c r="T203" s="43" t="str" cm="1">
        <f t="array" ref="T203">IF($AC203=0,"",INDEX(Models!J$2:J$605,$AC203))</f>
        <v/>
      </c>
      <c r="U203" s="42"/>
      <c r="V203" s="42"/>
      <c r="W203" s="44" t="str">
        <f>IF(($Z203+$AA203+$AD203)=0,"",_xlfn.TEXTJOIN(", ",TRUE,IF($AA203=0,"",INDEX(My_Audit!L$2:L$456,$AA203)),IF($Z203=0,"",INDEX(Output_Mac!AA$2:AA$500,$Z203)),IF($AD203=0,"",INDEX(Output_Win!AA$2:AA$243,$AD203))))</f>
        <v/>
      </c>
      <c r="Y203">
        <f>IFERROR(MATCH($A203,CSV!$A$2:$A$510,0),0)</f>
        <v>0</v>
      </c>
      <c r="Z203">
        <f>IFERROR(MATCH($A203,Output_Mac!$A$2:$A$500,0),0)</f>
        <v>0</v>
      </c>
      <c r="AA203">
        <f>IFERROR(MATCH($A203,My_Audit!$A$2:$A$456,0),0)</f>
        <v>202</v>
      </c>
      <c r="AB203">
        <f>IFERROR(MATCH($C203,My_Audit!$B$2:$B$456,0),0)</f>
        <v>0</v>
      </c>
      <c r="AC203">
        <f>IFERROR(MATCH($E203,Models!$I$2:$I$605,0),0)</f>
        <v>0</v>
      </c>
      <c r="AD203">
        <f>IFERROR(MATCH($A203,Output_Win!$A$2:$A$243,0),0)</f>
        <v>0</v>
      </c>
    </row>
    <row r="204" spans="1:30">
      <c r="A204" s="42" t="str">
        <f>_xlfn.TEXTJOIN("",TRUE,Input!$A$4,TEXT(ROW(My_Audit!A203)+Input!$A$8-1,"00"))</f>
        <v>GG203</v>
      </c>
      <c r="B204" s="42" t="str">
        <f>_xlfn.TEXTJOIN("-",TRUE,"ITD",Input!$A$2,A204)</f>
        <v>ITD-SHR11697-GG203</v>
      </c>
      <c r="C204" s="43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3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3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3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3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3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3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3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3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3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3" t="str" cm="1">
        <f t="array" ref="M204">IF(($Y204+$Z204+$AA204+$AD204)=0,"",ExpandDiagCodes(_xlfn.TEXTJOIN(", ",TRUE,IF($AA204=0,"",INDEX(My_Audit!N$2:N$456,$AA204)),IF($Z204=0,"",INDEX(Output_Mac!S$2:S$500,$Z204)),IF($AD204=0,"",INDEX(Output_Win!S$2:S$243,$AD204)),IF($Y204=0,"",INDEX(CSV!AE$2:AE$510,$Y204)))))</f>
        <v/>
      </c>
      <c r="N204" s="43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O$2:O$456,$AA204)),_xlfn.IFS(_xlpm.MyAuditVal&lt;&gt;"",_xlpm.MyAuditVal,_xlpm.MacVal&lt;&gt;"",_xlpm.MacVal,_xlpm.WinVal&lt;&gt;"",_xlpm.WinVal,_xlpm.CSVVal&lt;&gt;"",_xlpm.CSVVal)),""))</f>
        <v/>
      </c>
      <c r="O204" s="43" t="str" cm="1">
        <f t="array" ref="O204">IF($AB204=0,"",INDEX(My_Audit!P$2:P$456,$AB204))&amp;""</f>
        <v/>
      </c>
      <c r="P204" s="42"/>
      <c r="Q204" s="43" t="str">
        <f>IF(LEFT(N204,4)="Pass","Nist SP 800-88",My_Audit!R204)&amp;""</f>
        <v/>
      </c>
      <c r="R204" s="42"/>
      <c r="S204" s="42"/>
      <c r="T204" s="43" t="str" cm="1">
        <f t="array" ref="T204">IF($AC204=0,"",INDEX(Models!J$2:J$605,$AC204))</f>
        <v/>
      </c>
      <c r="U204" s="42"/>
      <c r="V204" s="42"/>
      <c r="W204" s="44" t="str">
        <f>IF(($Z204+$AA204+$AD204)=0,"",_xlfn.TEXTJOIN(", ",TRUE,IF($AA204=0,"",INDEX(My_Audit!L$2:L$456,$AA204)),IF($Z204=0,"",INDEX(Output_Mac!AA$2:AA$500,$Z204)),IF($AD204=0,"",INDEX(Output_Win!AA$2:AA$243,$AD204))))</f>
        <v/>
      </c>
      <c r="Y204">
        <f>IFERROR(MATCH($A204,CSV!$A$2:$A$510,0),0)</f>
        <v>0</v>
      </c>
      <c r="Z204">
        <f>IFERROR(MATCH($A204,Output_Mac!$A$2:$A$500,0),0)</f>
        <v>0</v>
      </c>
      <c r="AA204">
        <f>IFERROR(MATCH($A204,My_Audit!$A$2:$A$456,0),0)</f>
        <v>203</v>
      </c>
      <c r="AB204">
        <f>IFERROR(MATCH($C204,My_Audit!$B$2:$B$456,0),0)</f>
        <v>0</v>
      </c>
      <c r="AC204">
        <f>IFERROR(MATCH($E204,Models!$I$2:$I$605,0),0)</f>
        <v>0</v>
      </c>
      <c r="AD204">
        <f>IFERROR(MATCH($A204,Output_Win!$A$2:$A$243,0),0)</f>
        <v>0</v>
      </c>
    </row>
    <row r="205" spans="1:30">
      <c r="A205" s="42" t="str">
        <f>_xlfn.TEXTJOIN("",TRUE,Input!$A$4,TEXT(ROW(My_Audit!A204)+Input!$A$8-1,"00"))</f>
        <v>GG204</v>
      </c>
      <c r="B205" s="42" t="str">
        <f>_xlfn.TEXTJOIN("-",TRUE,"ITD",Input!$A$2,A205)</f>
        <v>ITD-SHR11697-GG204</v>
      </c>
      <c r="C205" s="43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3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3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3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3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3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3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3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3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3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3" t="str" cm="1">
        <f t="array" ref="M205">IF(($Y205+$Z205+$AA205+$AD205)=0,"",ExpandDiagCodes(_xlfn.TEXTJOIN(", ",TRUE,IF($AA205=0,"",INDEX(My_Audit!N$2:N$456,$AA205)),IF($Z205=0,"",INDEX(Output_Mac!S$2:S$500,$Z205)),IF($AD205=0,"",INDEX(Output_Win!S$2:S$243,$AD205)),IF($Y205=0,"",INDEX(CSV!AE$2:AE$510,$Y205)))))</f>
        <v/>
      </c>
      <c r="N205" s="43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O$2:O$456,$AA205)),_xlfn.IFS(_xlpm.MyAuditVal&lt;&gt;"",_xlpm.MyAuditVal,_xlpm.MacVal&lt;&gt;"",_xlpm.MacVal,_xlpm.WinVal&lt;&gt;"",_xlpm.WinVal,_xlpm.CSVVal&lt;&gt;"",_xlpm.CSVVal)),""))</f>
        <v/>
      </c>
      <c r="O205" s="43" t="str" cm="1">
        <f t="array" ref="O205">IF($AB205=0,"",INDEX(My_Audit!P$2:P$456,$AB205))&amp;""</f>
        <v/>
      </c>
      <c r="P205" s="42"/>
      <c r="Q205" s="43" t="str">
        <f>IF(LEFT(N205,4)="Pass","Nist SP 800-88",My_Audit!R205)&amp;""</f>
        <v/>
      </c>
      <c r="R205" s="42"/>
      <c r="S205" s="42"/>
      <c r="T205" s="43" t="str" cm="1">
        <f t="array" ref="T205">IF($AC205=0,"",INDEX(Models!J$2:J$605,$AC205))</f>
        <v/>
      </c>
      <c r="U205" s="42"/>
      <c r="V205" s="42"/>
      <c r="W205" s="44" t="str">
        <f>IF(($Z205+$AA205+$AD205)=0,"",_xlfn.TEXTJOIN(", ",TRUE,IF($AA205=0,"",INDEX(My_Audit!L$2:L$456,$AA205)),IF($Z205=0,"",INDEX(Output_Mac!AA$2:AA$500,$Z205)),IF($AD205=0,"",INDEX(Output_Win!AA$2:AA$243,$AD205))))</f>
        <v/>
      </c>
      <c r="Y205">
        <f>IFERROR(MATCH($A205,CSV!$A$2:$A$510,0),0)</f>
        <v>0</v>
      </c>
      <c r="Z205">
        <f>IFERROR(MATCH($A205,Output_Mac!$A$2:$A$500,0),0)</f>
        <v>0</v>
      </c>
      <c r="AA205">
        <f>IFERROR(MATCH($A205,My_Audit!$A$2:$A$456,0),0)</f>
        <v>204</v>
      </c>
      <c r="AB205">
        <f>IFERROR(MATCH($C205,My_Audit!$B$2:$B$456,0),0)</f>
        <v>0</v>
      </c>
      <c r="AC205">
        <f>IFERROR(MATCH($E205,Models!$I$2:$I$605,0),0)</f>
        <v>0</v>
      </c>
      <c r="AD205">
        <f>IFERROR(MATCH($A205,Output_Win!$A$2:$A$243,0),0)</f>
        <v>0</v>
      </c>
    </row>
    <row r="206" spans="1:30">
      <c r="A206" s="42" t="str">
        <f>_xlfn.TEXTJOIN("",TRUE,Input!$A$4,TEXT(ROW(My_Audit!A205)+Input!$A$8-1,"00"))</f>
        <v>GG205</v>
      </c>
      <c r="B206" s="42" t="str">
        <f>_xlfn.TEXTJOIN("-",TRUE,"ITD",Input!$A$2,A206)</f>
        <v>ITD-SHR11697-GG205</v>
      </c>
      <c r="C206" s="43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3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3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3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3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3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3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3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3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3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3" t="str" cm="1">
        <f t="array" ref="M206">IF(($Y206+$Z206+$AA206+$AD206)=0,"",ExpandDiagCodes(_xlfn.TEXTJOIN(", ",TRUE,IF($AA206=0,"",INDEX(My_Audit!N$2:N$456,$AA206)),IF($Z206=0,"",INDEX(Output_Mac!S$2:S$500,$Z206)),IF($AD206=0,"",INDEX(Output_Win!S$2:S$243,$AD206)),IF($Y206=0,"",INDEX(CSV!AE$2:AE$510,$Y206)))))</f>
        <v/>
      </c>
      <c r="N206" s="43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O$2:O$456,$AA206)),_xlfn.IFS(_xlpm.MyAuditVal&lt;&gt;"",_xlpm.MyAuditVal,_xlpm.MacVal&lt;&gt;"",_xlpm.MacVal,_xlpm.WinVal&lt;&gt;"",_xlpm.WinVal,_xlpm.CSVVal&lt;&gt;"",_xlpm.CSVVal)),""))</f>
        <v/>
      </c>
      <c r="O206" s="43" t="str" cm="1">
        <f t="array" ref="O206">IF($AB206=0,"",INDEX(My_Audit!P$2:P$456,$AB206))&amp;""</f>
        <v/>
      </c>
      <c r="P206" s="42"/>
      <c r="Q206" s="43" t="str">
        <f>IF(LEFT(N206,4)="Pass","Nist SP 800-88",My_Audit!R206)&amp;""</f>
        <v/>
      </c>
      <c r="R206" s="42"/>
      <c r="S206" s="42"/>
      <c r="T206" s="43" t="str" cm="1">
        <f t="array" ref="T206">IF($AC206=0,"",INDEX(Models!J$2:J$605,$AC206))</f>
        <v/>
      </c>
      <c r="U206" s="42"/>
      <c r="V206" s="42"/>
      <c r="W206" s="44" t="str">
        <f>IF(($Z206+$AA206+$AD206)=0,"",_xlfn.TEXTJOIN(", ",TRUE,IF($AA206=0,"",INDEX(My_Audit!L$2:L$456,$AA206)),IF($Z206=0,"",INDEX(Output_Mac!AA$2:AA$500,$Z206)),IF($AD206=0,"",INDEX(Output_Win!AA$2:AA$243,$AD206))))</f>
        <v/>
      </c>
      <c r="Y206">
        <f>IFERROR(MATCH($A206,CSV!$A$2:$A$510,0),0)</f>
        <v>0</v>
      </c>
      <c r="Z206">
        <f>IFERROR(MATCH($A206,Output_Mac!$A$2:$A$500,0),0)</f>
        <v>0</v>
      </c>
      <c r="AA206">
        <f>IFERROR(MATCH($A206,My_Audit!$A$2:$A$456,0),0)</f>
        <v>205</v>
      </c>
      <c r="AB206">
        <f>IFERROR(MATCH($C206,My_Audit!$B$2:$B$456,0),0)</f>
        <v>0</v>
      </c>
      <c r="AC206">
        <f>IFERROR(MATCH($E206,Models!$I$2:$I$605,0),0)</f>
        <v>0</v>
      </c>
      <c r="AD206">
        <f>IFERROR(MATCH($A206,Output_Win!$A$2:$A$243,0),0)</f>
        <v>0</v>
      </c>
    </row>
    <row r="207" spans="1:30">
      <c r="A207" s="42" t="str">
        <f>_xlfn.TEXTJOIN("",TRUE,Input!$A$4,TEXT(ROW(My_Audit!A206)+Input!$A$8-1,"00"))</f>
        <v>GG206</v>
      </c>
      <c r="B207" s="42" t="str">
        <f>_xlfn.TEXTJOIN("-",TRUE,"ITD",Input!$A$2,A207)</f>
        <v>ITD-SHR11697-GG206</v>
      </c>
      <c r="C207" s="43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3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3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3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3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3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3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3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3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3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3" t="str" cm="1">
        <f t="array" ref="M207">IF(($Y207+$Z207+$AA207+$AD207)=0,"",ExpandDiagCodes(_xlfn.TEXTJOIN(", ",TRUE,IF($AA207=0,"",INDEX(My_Audit!N$2:N$456,$AA207)),IF($Z207=0,"",INDEX(Output_Mac!S$2:S$500,$Z207)),IF($AD207=0,"",INDEX(Output_Win!S$2:S$243,$AD207)),IF($Y207=0,"",INDEX(CSV!AE$2:AE$510,$Y207)))))</f>
        <v/>
      </c>
      <c r="N207" s="43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O$2:O$456,$AA207)),_xlfn.IFS(_xlpm.MyAuditVal&lt;&gt;"",_xlpm.MyAuditVal,_xlpm.MacVal&lt;&gt;"",_xlpm.MacVal,_xlpm.WinVal&lt;&gt;"",_xlpm.WinVal,_xlpm.CSVVal&lt;&gt;"",_xlpm.CSVVal)),""))</f>
        <v/>
      </c>
      <c r="O207" s="43" t="str" cm="1">
        <f t="array" ref="O207">IF($AB207=0,"",INDEX(My_Audit!P$2:P$456,$AB207))&amp;""</f>
        <v/>
      </c>
      <c r="P207" s="42"/>
      <c r="Q207" s="43" t="str">
        <f>IF(LEFT(N207,4)="Pass","Nist SP 800-88",My_Audit!R207)&amp;""</f>
        <v/>
      </c>
      <c r="R207" s="42"/>
      <c r="S207" s="42"/>
      <c r="T207" s="43" t="str" cm="1">
        <f t="array" ref="T207">IF($AC207=0,"",INDEX(Models!J$2:J$605,$AC207))</f>
        <v/>
      </c>
      <c r="U207" s="42"/>
      <c r="V207" s="42"/>
      <c r="W207" s="44" t="str">
        <f>IF(($Z207+$AA207+$AD207)=0,"",_xlfn.TEXTJOIN(", ",TRUE,IF($AA207=0,"",INDEX(My_Audit!L$2:L$456,$AA207)),IF($Z207=0,"",INDEX(Output_Mac!AA$2:AA$500,$Z207)),IF($AD207=0,"",INDEX(Output_Win!AA$2:AA$243,$AD207))))</f>
        <v/>
      </c>
      <c r="Y207">
        <f>IFERROR(MATCH($A207,CSV!$A$2:$A$510,0),0)</f>
        <v>0</v>
      </c>
      <c r="Z207">
        <f>IFERROR(MATCH($A207,Output_Mac!$A$2:$A$500,0),0)</f>
        <v>0</v>
      </c>
      <c r="AA207">
        <f>IFERROR(MATCH($A207,My_Audit!$A$2:$A$456,0),0)</f>
        <v>206</v>
      </c>
      <c r="AB207">
        <f>IFERROR(MATCH($C207,My_Audit!$B$2:$B$456,0),0)</f>
        <v>0</v>
      </c>
      <c r="AC207">
        <f>IFERROR(MATCH($E207,Models!$I$2:$I$605,0),0)</f>
        <v>0</v>
      </c>
      <c r="AD207">
        <f>IFERROR(MATCH($A207,Output_Win!$A$2:$A$243,0),0)</f>
        <v>0</v>
      </c>
    </row>
    <row r="208" spans="1:30">
      <c r="A208" s="42" t="str">
        <f>_xlfn.TEXTJOIN("",TRUE,Input!$A$4,TEXT(ROW(My_Audit!A207)+Input!$A$8-1,"00"))</f>
        <v>GG207</v>
      </c>
      <c r="B208" s="42" t="str">
        <f>_xlfn.TEXTJOIN("-",TRUE,"ITD",Input!$A$2,A208)</f>
        <v>ITD-SHR11697-GG207</v>
      </c>
      <c r="C208" s="43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3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3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3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3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3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3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3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3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3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3" t="str" cm="1">
        <f t="array" ref="M208">IF(($Y208+$Z208+$AA208+$AD208)=0,"",ExpandDiagCodes(_xlfn.TEXTJOIN(", ",TRUE,IF($AA208=0,"",INDEX(My_Audit!N$2:N$456,$AA208)),IF($Z208=0,"",INDEX(Output_Mac!S$2:S$500,$Z208)),IF($AD208=0,"",INDEX(Output_Win!S$2:S$243,$AD208)),IF($Y208=0,"",INDEX(CSV!AE$2:AE$510,$Y208)))))</f>
        <v/>
      </c>
      <c r="N208" s="43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O$2:O$456,$AA208)),_xlfn.IFS(_xlpm.MyAuditVal&lt;&gt;"",_xlpm.MyAuditVal,_xlpm.MacVal&lt;&gt;"",_xlpm.MacVal,_xlpm.WinVal&lt;&gt;"",_xlpm.WinVal,_xlpm.CSVVal&lt;&gt;"",_xlpm.CSVVal)),""))</f>
        <v/>
      </c>
      <c r="O208" s="43" t="str" cm="1">
        <f t="array" ref="O208">IF($AB208=0,"",INDEX(My_Audit!P$2:P$456,$AB208))&amp;""</f>
        <v/>
      </c>
      <c r="P208" s="42"/>
      <c r="Q208" s="43" t="str">
        <f>IF(LEFT(N208,4)="Pass","Nist SP 800-88",My_Audit!R208)&amp;""</f>
        <v/>
      </c>
      <c r="R208" s="42"/>
      <c r="S208" s="42"/>
      <c r="T208" s="43" t="str" cm="1">
        <f t="array" ref="T208">IF($AC208=0,"",INDEX(Models!J$2:J$605,$AC208))</f>
        <v/>
      </c>
      <c r="U208" s="42"/>
      <c r="V208" s="42"/>
      <c r="W208" s="44" t="str">
        <f>IF(($Z208+$AA208+$AD208)=0,"",_xlfn.TEXTJOIN(", ",TRUE,IF($AA208=0,"",INDEX(My_Audit!L$2:L$456,$AA208)),IF($Z208=0,"",INDEX(Output_Mac!AA$2:AA$500,$Z208)),IF($AD208=0,"",INDEX(Output_Win!AA$2:AA$243,$AD208))))</f>
        <v/>
      </c>
      <c r="Y208">
        <f>IFERROR(MATCH($A208,CSV!$A$2:$A$510,0),0)</f>
        <v>0</v>
      </c>
      <c r="Z208">
        <f>IFERROR(MATCH($A208,Output_Mac!$A$2:$A$500,0),0)</f>
        <v>0</v>
      </c>
      <c r="AA208">
        <f>IFERROR(MATCH($A208,My_Audit!$A$2:$A$456,0),0)</f>
        <v>207</v>
      </c>
      <c r="AB208">
        <f>IFERROR(MATCH($C208,My_Audit!$B$2:$B$456,0),0)</f>
        <v>0</v>
      </c>
      <c r="AC208">
        <f>IFERROR(MATCH($E208,Models!$I$2:$I$605,0),0)</f>
        <v>0</v>
      </c>
      <c r="AD208">
        <f>IFERROR(MATCH($A208,Output_Win!$A$2:$A$243,0),0)</f>
        <v>0</v>
      </c>
    </row>
    <row r="209" spans="1:30">
      <c r="A209" s="42" t="str">
        <f>_xlfn.TEXTJOIN("",TRUE,Input!$A$4,TEXT(ROW(My_Audit!A208)+Input!$A$8-1,"00"))</f>
        <v>GG208</v>
      </c>
      <c r="B209" s="42" t="str">
        <f>_xlfn.TEXTJOIN("-",TRUE,"ITD",Input!$A$2,A209)</f>
        <v>ITD-SHR11697-GG208</v>
      </c>
      <c r="C209" s="43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3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3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3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3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3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3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3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3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3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3" t="str" cm="1">
        <f t="array" ref="M209">IF(($Y209+$Z209+$AA209+$AD209)=0,"",ExpandDiagCodes(_xlfn.TEXTJOIN(", ",TRUE,IF($AA209=0,"",INDEX(My_Audit!N$2:N$456,$AA209)),IF($Z209=0,"",INDEX(Output_Mac!S$2:S$500,$Z209)),IF($AD209=0,"",INDEX(Output_Win!S$2:S$243,$AD209)),IF($Y209=0,"",INDEX(CSV!AE$2:AE$510,$Y209)))))</f>
        <v/>
      </c>
      <c r="N209" s="43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O$2:O$456,$AA209)),_xlfn.IFS(_xlpm.MyAuditVal&lt;&gt;"",_xlpm.MyAuditVal,_xlpm.MacVal&lt;&gt;"",_xlpm.MacVal,_xlpm.WinVal&lt;&gt;"",_xlpm.WinVal,_xlpm.CSVVal&lt;&gt;"",_xlpm.CSVVal)),""))</f>
        <v/>
      </c>
      <c r="O209" s="43" t="str" cm="1">
        <f t="array" ref="O209">IF($AB209=0,"",INDEX(My_Audit!P$2:P$456,$AB209))&amp;""</f>
        <v/>
      </c>
      <c r="P209" s="42"/>
      <c r="Q209" s="43" t="str">
        <f>IF(LEFT(N209,4)="Pass","Nist SP 800-88",My_Audit!R209)&amp;""</f>
        <v/>
      </c>
      <c r="R209" s="42"/>
      <c r="S209" s="42"/>
      <c r="T209" s="43" t="str" cm="1">
        <f t="array" ref="T209">IF($AC209=0,"",INDEX(Models!J$2:J$605,$AC209))</f>
        <v/>
      </c>
      <c r="U209" s="42"/>
      <c r="V209" s="42"/>
      <c r="W209" s="44" t="str">
        <f>IF(($Z209+$AA209+$AD209)=0,"",_xlfn.TEXTJOIN(", ",TRUE,IF($AA209=0,"",INDEX(My_Audit!L$2:L$456,$AA209)),IF($Z209=0,"",INDEX(Output_Mac!AA$2:AA$500,$Z209)),IF($AD209=0,"",INDEX(Output_Win!AA$2:AA$243,$AD209))))</f>
        <v/>
      </c>
      <c r="Y209">
        <f>IFERROR(MATCH($A209,CSV!$A$2:$A$510,0),0)</f>
        <v>0</v>
      </c>
      <c r="Z209">
        <f>IFERROR(MATCH($A209,Output_Mac!$A$2:$A$500,0),0)</f>
        <v>0</v>
      </c>
      <c r="AA209">
        <f>IFERROR(MATCH($A209,My_Audit!$A$2:$A$456,0),0)</f>
        <v>208</v>
      </c>
      <c r="AB209">
        <f>IFERROR(MATCH($C209,My_Audit!$B$2:$B$456,0),0)</f>
        <v>0</v>
      </c>
      <c r="AC209">
        <f>IFERROR(MATCH($E209,Models!$I$2:$I$605,0),0)</f>
        <v>0</v>
      </c>
      <c r="AD209">
        <f>IFERROR(MATCH($A209,Output_Win!$A$2:$A$243,0),0)</f>
        <v>0</v>
      </c>
    </row>
    <row r="210" spans="1:30">
      <c r="A210" s="42" t="str">
        <f>_xlfn.TEXTJOIN("",TRUE,Input!$A$4,TEXT(ROW(My_Audit!A209)+Input!$A$8-1,"00"))</f>
        <v>GG209</v>
      </c>
      <c r="B210" s="42" t="str">
        <f>_xlfn.TEXTJOIN("-",TRUE,"ITD",Input!$A$2,A210)</f>
        <v>ITD-SHR11697-GG209</v>
      </c>
      <c r="C210" s="43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3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3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3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3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3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3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3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3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3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3" t="str" cm="1">
        <f t="array" ref="M210">IF(($Y210+$Z210+$AA210+$AD210)=0,"",ExpandDiagCodes(_xlfn.TEXTJOIN(", ",TRUE,IF($AA210=0,"",INDEX(My_Audit!N$2:N$456,$AA210)),IF($Z210=0,"",INDEX(Output_Mac!S$2:S$500,$Z210)),IF($AD210=0,"",INDEX(Output_Win!S$2:S$243,$AD210)),IF($Y210=0,"",INDEX(CSV!AE$2:AE$510,$Y210)))))</f>
        <v/>
      </c>
      <c r="N210" s="43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O$2:O$456,$AA210)),_xlfn.IFS(_xlpm.MyAuditVal&lt;&gt;"",_xlpm.MyAuditVal,_xlpm.MacVal&lt;&gt;"",_xlpm.MacVal,_xlpm.WinVal&lt;&gt;"",_xlpm.WinVal,_xlpm.CSVVal&lt;&gt;"",_xlpm.CSVVal)),""))</f>
        <v/>
      </c>
      <c r="O210" s="43" t="str" cm="1">
        <f t="array" ref="O210">IF($AB210=0,"",INDEX(My_Audit!P$2:P$456,$AB210))&amp;""</f>
        <v/>
      </c>
      <c r="P210" s="42"/>
      <c r="Q210" s="43" t="str">
        <f>IF(LEFT(N210,4)="Pass","Nist SP 800-88",My_Audit!R210)&amp;""</f>
        <v/>
      </c>
      <c r="R210" s="42"/>
      <c r="S210" s="42"/>
      <c r="T210" s="43" t="str" cm="1">
        <f t="array" ref="T210">IF($AC210=0,"",INDEX(Models!J$2:J$605,$AC210))</f>
        <v/>
      </c>
      <c r="U210" s="42"/>
      <c r="V210" s="42"/>
      <c r="W210" s="44" t="str">
        <f>IF(($Z210+$AA210+$AD210)=0,"",_xlfn.TEXTJOIN(", ",TRUE,IF($AA210=0,"",INDEX(My_Audit!L$2:L$456,$AA210)),IF($Z210=0,"",INDEX(Output_Mac!AA$2:AA$500,$Z210)),IF($AD210=0,"",INDEX(Output_Win!AA$2:AA$243,$AD210))))</f>
        <v/>
      </c>
      <c r="Y210">
        <f>IFERROR(MATCH($A210,CSV!$A$2:$A$510,0),0)</f>
        <v>0</v>
      </c>
      <c r="Z210">
        <f>IFERROR(MATCH($A210,Output_Mac!$A$2:$A$500,0),0)</f>
        <v>0</v>
      </c>
      <c r="AA210">
        <f>IFERROR(MATCH($A210,My_Audit!$A$2:$A$456,0),0)</f>
        <v>209</v>
      </c>
      <c r="AB210">
        <f>IFERROR(MATCH($C210,My_Audit!$B$2:$B$456,0),0)</f>
        <v>0</v>
      </c>
      <c r="AC210">
        <f>IFERROR(MATCH($E210,Models!$I$2:$I$605,0),0)</f>
        <v>0</v>
      </c>
      <c r="AD210">
        <f>IFERROR(MATCH($A210,Output_Win!$A$2:$A$243,0),0)</f>
        <v>0</v>
      </c>
    </row>
    <row r="211" spans="1:30">
      <c r="A211" s="42" t="str">
        <f>_xlfn.TEXTJOIN("",TRUE,Input!$A$4,TEXT(ROW(My_Audit!A210)+Input!$A$8-1,"00"))</f>
        <v>GG210</v>
      </c>
      <c r="B211" s="42" t="str">
        <f>_xlfn.TEXTJOIN("-",TRUE,"ITD",Input!$A$2,A211)</f>
        <v>ITD-SHR11697-GG210</v>
      </c>
      <c r="C211" s="43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3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3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3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3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3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3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3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3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3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3" t="str" cm="1">
        <f t="array" ref="M211">IF(($Y211+$Z211+$AA211+$AD211)=0,"",ExpandDiagCodes(_xlfn.TEXTJOIN(", ",TRUE,IF($AA211=0,"",INDEX(My_Audit!N$2:N$456,$AA211)),IF($Z211=0,"",INDEX(Output_Mac!S$2:S$500,$Z211)),IF($AD211=0,"",INDEX(Output_Win!S$2:S$243,$AD211)),IF($Y211=0,"",INDEX(CSV!AE$2:AE$510,$Y211)))))</f>
        <v/>
      </c>
      <c r="N211" s="43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O$2:O$456,$AA211)),_xlfn.IFS(_xlpm.MyAuditVal&lt;&gt;"",_xlpm.MyAuditVal,_xlpm.MacVal&lt;&gt;"",_xlpm.MacVal,_xlpm.WinVal&lt;&gt;"",_xlpm.WinVal,_xlpm.CSVVal&lt;&gt;"",_xlpm.CSVVal)),""))</f>
        <v/>
      </c>
      <c r="O211" s="43" t="str" cm="1">
        <f t="array" ref="O211">IF($AB211=0,"",INDEX(My_Audit!P$2:P$456,$AB211))&amp;""</f>
        <v/>
      </c>
      <c r="P211" s="42"/>
      <c r="Q211" s="43" t="str">
        <f>IF(LEFT(N211,4)="Pass","Nist SP 800-88",My_Audit!R211)&amp;""</f>
        <v/>
      </c>
      <c r="R211" s="42"/>
      <c r="S211" s="42"/>
      <c r="T211" s="43" t="str" cm="1">
        <f t="array" ref="T211">IF($AC211=0,"",INDEX(Models!J$2:J$605,$AC211))</f>
        <v/>
      </c>
      <c r="U211" s="42"/>
      <c r="V211" s="42"/>
      <c r="W211" s="44" t="str">
        <f>IF(($Z211+$AA211+$AD211)=0,"",_xlfn.TEXTJOIN(", ",TRUE,IF($AA211=0,"",INDEX(My_Audit!L$2:L$456,$AA211)),IF($Z211=0,"",INDEX(Output_Mac!AA$2:AA$500,$Z211)),IF($AD211=0,"",INDEX(Output_Win!AA$2:AA$243,$AD211))))</f>
        <v/>
      </c>
      <c r="Y211">
        <f>IFERROR(MATCH($A211,CSV!$A$2:$A$510,0),0)</f>
        <v>0</v>
      </c>
      <c r="Z211">
        <f>IFERROR(MATCH($A211,Output_Mac!$A$2:$A$500,0),0)</f>
        <v>0</v>
      </c>
      <c r="AA211">
        <f>IFERROR(MATCH($A211,My_Audit!$A$2:$A$456,0),0)</f>
        <v>210</v>
      </c>
      <c r="AB211">
        <f>IFERROR(MATCH($C211,My_Audit!$B$2:$B$456,0),0)</f>
        <v>0</v>
      </c>
      <c r="AC211">
        <f>IFERROR(MATCH($E211,Models!$I$2:$I$605,0),0)</f>
        <v>0</v>
      </c>
      <c r="AD211">
        <f>IFERROR(MATCH($A211,Output_Win!$A$2:$A$243,0),0)</f>
        <v>0</v>
      </c>
    </row>
    <row r="212" spans="1:30">
      <c r="A212" s="42" t="str">
        <f>_xlfn.TEXTJOIN("",TRUE,Input!$A$4,TEXT(ROW(My_Audit!A211)+Input!$A$8-1,"00"))</f>
        <v>GG211</v>
      </c>
      <c r="B212" s="42" t="str">
        <f>_xlfn.TEXTJOIN("-",TRUE,"ITD",Input!$A$2,A212)</f>
        <v>ITD-SHR11697-GG211</v>
      </c>
      <c r="C212" s="43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3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3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3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3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3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3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3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3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3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3" t="str" cm="1">
        <f t="array" ref="M212">IF(($Y212+$Z212+$AA212+$AD212)=0,"",ExpandDiagCodes(_xlfn.TEXTJOIN(", ",TRUE,IF($AA212=0,"",INDEX(My_Audit!N$2:N$456,$AA212)),IF($Z212=0,"",INDEX(Output_Mac!S$2:S$500,$Z212)),IF($AD212=0,"",INDEX(Output_Win!S$2:S$243,$AD212)),IF($Y212=0,"",INDEX(CSV!AE$2:AE$510,$Y212)))))</f>
        <v/>
      </c>
      <c r="N212" s="43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O$2:O$456,$AA212)),_xlfn.IFS(_xlpm.MyAuditVal&lt;&gt;"",_xlpm.MyAuditVal,_xlpm.MacVal&lt;&gt;"",_xlpm.MacVal,_xlpm.WinVal&lt;&gt;"",_xlpm.WinVal,_xlpm.CSVVal&lt;&gt;"",_xlpm.CSVVal)),""))</f>
        <v/>
      </c>
      <c r="O212" s="43" t="str" cm="1">
        <f t="array" ref="O212">IF($AB212=0,"",INDEX(My_Audit!P$2:P$456,$AB212))&amp;""</f>
        <v/>
      </c>
      <c r="P212" s="42"/>
      <c r="Q212" s="43" t="str">
        <f>IF(LEFT(N212,4)="Pass","Nist SP 800-88",My_Audit!R212)&amp;""</f>
        <v/>
      </c>
      <c r="R212" s="42"/>
      <c r="S212" s="42"/>
      <c r="T212" s="43" t="str" cm="1">
        <f t="array" ref="T212">IF($AC212=0,"",INDEX(Models!J$2:J$605,$AC212))</f>
        <v/>
      </c>
      <c r="U212" s="42"/>
      <c r="V212" s="42"/>
      <c r="W212" s="44" t="str">
        <f>IF(($Z212+$AA212+$AD212)=0,"",_xlfn.TEXTJOIN(", ",TRUE,IF($AA212=0,"",INDEX(My_Audit!L$2:L$456,$AA212)),IF($Z212=0,"",INDEX(Output_Mac!AA$2:AA$500,$Z212)),IF($AD212=0,"",INDEX(Output_Win!AA$2:AA$243,$AD212))))</f>
        <v/>
      </c>
      <c r="Y212">
        <f>IFERROR(MATCH($A212,CSV!$A$2:$A$510,0),0)</f>
        <v>0</v>
      </c>
      <c r="Z212">
        <f>IFERROR(MATCH($A212,Output_Mac!$A$2:$A$500,0),0)</f>
        <v>0</v>
      </c>
      <c r="AA212">
        <f>IFERROR(MATCH($A212,My_Audit!$A$2:$A$456,0),0)</f>
        <v>211</v>
      </c>
      <c r="AB212">
        <f>IFERROR(MATCH($C212,My_Audit!$B$2:$B$456,0),0)</f>
        <v>0</v>
      </c>
      <c r="AC212">
        <f>IFERROR(MATCH($E212,Models!$I$2:$I$605,0),0)</f>
        <v>0</v>
      </c>
      <c r="AD212">
        <f>IFERROR(MATCH($A212,Output_Win!$A$2:$A$243,0),0)</f>
        <v>0</v>
      </c>
    </row>
    <row r="213" spans="1:30">
      <c r="A213" s="42" t="str">
        <f>_xlfn.TEXTJOIN("",TRUE,Input!$A$4,TEXT(ROW(My_Audit!A212)+Input!$A$8-1,"00"))</f>
        <v>GG212</v>
      </c>
      <c r="B213" s="42" t="str">
        <f>_xlfn.TEXTJOIN("-",TRUE,"ITD",Input!$A$2,A213)</f>
        <v>ITD-SHR11697-GG212</v>
      </c>
      <c r="C213" s="43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3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3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3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3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3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3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3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3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3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3" t="str" cm="1">
        <f t="array" ref="M213">IF(($Y213+$Z213+$AA213+$AD213)=0,"",ExpandDiagCodes(_xlfn.TEXTJOIN(", ",TRUE,IF($AA213=0,"",INDEX(My_Audit!N$2:N$456,$AA213)),IF($Z213=0,"",INDEX(Output_Mac!S$2:S$500,$Z213)),IF($AD213=0,"",INDEX(Output_Win!S$2:S$243,$AD213)),IF($Y213=0,"",INDEX(CSV!AE$2:AE$510,$Y213)))))</f>
        <v/>
      </c>
      <c r="N213" s="43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O$2:O$456,$AA213)),_xlfn.IFS(_xlpm.MyAuditVal&lt;&gt;"",_xlpm.MyAuditVal,_xlpm.MacVal&lt;&gt;"",_xlpm.MacVal,_xlpm.WinVal&lt;&gt;"",_xlpm.WinVal,_xlpm.CSVVal&lt;&gt;"",_xlpm.CSVVal)),""))</f>
        <v/>
      </c>
      <c r="O213" s="43" t="str" cm="1">
        <f t="array" ref="O213">IF($AB213=0,"",INDEX(My_Audit!P$2:P$456,$AB213))&amp;""</f>
        <v/>
      </c>
      <c r="P213" s="42"/>
      <c r="Q213" s="43" t="str">
        <f>IF(LEFT(N213,4)="Pass","Nist SP 800-88",My_Audit!R213)&amp;""</f>
        <v/>
      </c>
      <c r="R213" s="42"/>
      <c r="S213" s="42"/>
      <c r="T213" s="43" t="str" cm="1">
        <f t="array" ref="T213">IF($AC213=0,"",INDEX(Models!J$2:J$605,$AC213))</f>
        <v/>
      </c>
      <c r="U213" s="42"/>
      <c r="V213" s="42"/>
      <c r="W213" s="44" t="str">
        <f>IF(($Z213+$AA213+$AD213)=0,"",_xlfn.TEXTJOIN(", ",TRUE,IF($AA213=0,"",INDEX(My_Audit!L$2:L$456,$AA213)),IF($Z213=0,"",INDEX(Output_Mac!AA$2:AA$500,$Z213)),IF($AD213=0,"",INDEX(Output_Win!AA$2:AA$243,$AD213))))</f>
        <v/>
      </c>
      <c r="Y213">
        <f>IFERROR(MATCH($A213,CSV!$A$2:$A$510,0),0)</f>
        <v>0</v>
      </c>
      <c r="Z213">
        <f>IFERROR(MATCH($A213,Output_Mac!$A$2:$A$500,0),0)</f>
        <v>0</v>
      </c>
      <c r="AA213">
        <f>IFERROR(MATCH($A213,My_Audit!$A$2:$A$456,0),0)</f>
        <v>212</v>
      </c>
      <c r="AB213">
        <f>IFERROR(MATCH($C213,My_Audit!$B$2:$B$456,0),0)</f>
        <v>0</v>
      </c>
      <c r="AC213">
        <f>IFERROR(MATCH($E213,Models!$I$2:$I$605,0),0)</f>
        <v>0</v>
      </c>
      <c r="AD213">
        <f>IFERROR(MATCH($A213,Output_Win!$A$2:$A$243,0),0)</f>
        <v>0</v>
      </c>
    </row>
    <row r="214" spans="1:30">
      <c r="A214" s="42" t="str">
        <f>_xlfn.TEXTJOIN("",TRUE,Input!$A$4,TEXT(ROW(My_Audit!A213)+Input!$A$8-1,"00"))</f>
        <v>GG213</v>
      </c>
      <c r="B214" s="42" t="str">
        <f>_xlfn.TEXTJOIN("-",TRUE,"ITD",Input!$A$2,A214)</f>
        <v>ITD-SHR11697-GG213</v>
      </c>
      <c r="C214" s="43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3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3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3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3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3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3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3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3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3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3" t="str" cm="1">
        <f t="array" ref="M214">IF(($Y214+$Z214+$AA214+$AD214)=0,"",ExpandDiagCodes(_xlfn.TEXTJOIN(", ",TRUE,IF($AA214=0,"",INDEX(My_Audit!N$2:N$456,$AA214)),IF($Z214=0,"",INDEX(Output_Mac!S$2:S$500,$Z214)),IF($AD214=0,"",INDEX(Output_Win!S$2:S$243,$AD214)),IF($Y214=0,"",INDEX(CSV!AE$2:AE$510,$Y214)))))</f>
        <v/>
      </c>
      <c r="N214" s="43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O$2:O$456,$AA214)),_xlfn.IFS(_xlpm.MyAuditVal&lt;&gt;"",_xlpm.MyAuditVal,_xlpm.MacVal&lt;&gt;"",_xlpm.MacVal,_xlpm.WinVal&lt;&gt;"",_xlpm.WinVal,_xlpm.CSVVal&lt;&gt;"",_xlpm.CSVVal)),""))</f>
        <v/>
      </c>
      <c r="O214" s="43" t="str" cm="1">
        <f t="array" ref="O214">IF($AB214=0,"",INDEX(My_Audit!P$2:P$456,$AB214))&amp;""</f>
        <v/>
      </c>
      <c r="P214" s="42"/>
      <c r="Q214" s="43" t="str">
        <f>IF(LEFT(N214,4)="Pass","Nist SP 800-88",My_Audit!R214)&amp;""</f>
        <v/>
      </c>
      <c r="R214" s="42"/>
      <c r="S214" s="42"/>
      <c r="T214" s="43" t="str" cm="1">
        <f t="array" ref="T214">IF($AC214=0,"",INDEX(Models!J$2:J$605,$AC214))</f>
        <v/>
      </c>
      <c r="U214" s="42"/>
      <c r="V214" s="42"/>
      <c r="W214" s="44" t="str">
        <f>IF(($Z214+$AA214+$AD214)=0,"",_xlfn.TEXTJOIN(", ",TRUE,IF($AA214=0,"",INDEX(My_Audit!L$2:L$456,$AA214)),IF($Z214=0,"",INDEX(Output_Mac!AA$2:AA$500,$Z214)),IF($AD214=0,"",INDEX(Output_Win!AA$2:AA$243,$AD214))))</f>
        <v/>
      </c>
      <c r="Y214">
        <f>IFERROR(MATCH($A214,CSV!$A$2:$A$510,0),0)</f>
        <v>0</v>
      </c>
      <c r="Z214">
        <f>IFERROR(MATCH($A214,Output_Mac!$A$2:$A$500,0),0)</f>
        <v>0</v>
      </c>
      <c r="AA214">
        <f>IFERROR(MATCH($A214,My_Audit!$A$2:$A$456,0),0)</f>
        <v>213</v>
      </c>
      <c r="AB214">
        <f>IFERROR(MATCH($C214,My_Audit!$B$2:$B$456,0),0)</f>
        <v>0</v>
      </c>
      <c r="AC214">
        <f>IFERROR(MATCH($E214,Models!$I$2:$I$605,0),0)</f>
        <v>0</v>
      </c>
      <c r="AD214">
        <f>IFERROR(MATCH($A214,Output_Win!$A$2:$A$243,0),0)</f>
        <v>0</v>
      </c>
    </row>
    <row r="215" spans="1:30">
      <c r="A215" s="42" t="str">
        <f>_xlfn.TEXTJOIN("",TRUE,Input!$A$4,TEXT(ROW(My_Audit!A214)+Input!$A$8-1,"00"))</f>
        <v>GG214</v>
      </c>
      <c r="B215" s="42" t="str">
        <f>_xlfn.TEXTJOIN("-",TRUE,"ITD",Input!$A$2,A215)</f>
        <v>ITD-SHR11697-GG214</v>
      </c>
      <c r="C215" s="43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3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3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3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3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3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3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3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3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3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3" t="str" cm="1">
        <f t="array" ref="M215">IF(($Y215+$Z215+$AA215+$AD215)=0,"",ExpandDiagCodes(_xlfn.TEXTJOIN(", ",TRUE,IF($AA215=0,"",INDEX(My_Audit!N$2:N$456,$AA215)),IF($Z215=0,"",INDEX(Output_Mac!S$2:S$500,$Z215)),IF($AD215=0,"",INDEX(Output_Win!S$2:S$243,$AD215)),IF($Y215=0,"",INDEX(CSV!AE$2:AE$510,$Y215)))))</f>
        <v/>
      </c>
      <c r="N215" s="43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O$2:O$456,$AA215)),_xlfn.IFS(_xlpm.MyAuditVal&lt;&gt;"",_xlpm.MyAuditVal,_xlpm.MacVal&lt;&gt;"",_xlpm.MacVal,_xlpm.WinVal&lt;&gt;"",_xlpm.WinVal,_xlpm.CSVVal&lt;&gt;"",_xlpm.CSVVal)),""))</f>
        <v/>
      </c>
      <c r="O215" s="43" t="str" cm="1">
        <f t="array" ref="O215">IF($AB215=0,"",INDEX(My_Audit!P$2:P$456,$AB215))&amp;""</f>
        <v/>
      </c>
      <c r="P215" s="42"/>
      <c r="Q215" s="43" t="str">
        <f>IF(LEFT(N215,4)="Pass","Nist SP 800-88",My_Audit!R215)&amp;""</f>
        <v/>
      </c>
      <c r="R215" s="42"/>
      <c r="S215" s="42"/>
      <c r="T215" s="43" t="str" cm="1">
        <f t="array" ref="T215">IF($AC215=0,"",INDEX(Models!J$2:J$605,$AC215))</f>
        <v/>
      </c>
      <c r="U215" s="42"/>
      <c r="V215" s="42"/>
      <c r="W215" s="44" t="str">
        <f>IF(($Z215+$AA215+$AD215)=0,"",_xlfn.TEXTJOIN(", ",TRUE,IF($AA215=0,"",INDEX(My_Audit!L$2:L$456,$AA215)),IF($Z215=0,"",INDEX(Output_Mac!AA$2:AA$500,$Z215)),IF($AD215=0,"",INDEX(Output_Win!AA$2:AA$243,$AD215))))</f>
        <v/>
      </c>
      <c r="Y215">
        <f>IFERROR(MATCH($A215,CSV!$A$2:$A$510,0),0)</f>
        <v>0</v>
      </c>
      <c r="Z215">
        <f>IFERROR(MATCH($A215,Output_Mac!$A$2:$A$500,0),0)</f>
        <v>0</v>
      </c>
      <c r="AA215">
        <f>IFERROR(MATCH($A215,My_Audit!$A$2:$A$456,0),0)</f>
        <v>214</v>
      </c>
      <c r="AB215">
        <f>IFERROR(MATCH($C215,My_Audit!$B$2:$B$456,0),0)</f>
        <v>0</v>
      </c>
      <c r="AC215">
        <f>IFERROR(MATCH($E215,Models!$I$2:$I$605,0),0)</f>
        <v>0</v>
      </c>
      <c r="AD215">
        <f>IFERROR(MATCH($A215,Output_Win!$A$2:$A$243,0),0)</f>
        <v>0</v>
      </c>
    </row>
    <row r="216" spans="1:30">
      <c r="A216" s="42" t="str">
        <f>_xlfn.TEXTJOIN("",TRUE,Input!$A$4,TEXT(ROW(My_Audit!A215)+Input!$A$8-1,"00"))</f>
        <v>GG215</v>
      </c>
      <c r="B216" s="42" t="str">
        <f>_xlfn.TEXTJOIN("-",TRUE,"ITD",Input!$A$2,A216)</f>
        <v>ITD-SHR11697-GG215</v>
      </c>
      <c r="C216" s="43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3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3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3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3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3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3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3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3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3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3" t="str" cm="1">
        <f t="array" ref="M216">IF(($Y216+$Z216+$AA216+$AD216)=0,"",ExpandDiagCodes(_xlfn.TEXTJOIN(", ",TRUE,IF($AA216=0,"",INDEX(My_Audit!N$2:N$456,$AA216)),IF($Z216=0,"",INDEX(Output_Mac!S$2:S$500,$Z216)),IF($AD216=0,"",INDEX(Output_Win!S$2:S$243,$AD216)),IF($Y216=0,"",INDEX(CSV!AE$2:AE$510,$Y216)))))</f>
        <v/>
      </c>
      <c r="N216" s="43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O$2:O$456,$AA216)),_xlfn.IFS(_xlpm.MyAuditVal&lt;&gt;"",_xlpm.MyAuditVal,_xlpm.MacVal&lt;&gt;"",_xlpm.MacVal,_xlpm.WinVal&lt;&gt;"",_xlpm.WinVal,_xlpm.CSVVal&lt;&gt;"",_xlpm.CSVVal)),""))</f>
        <v/>
      </c>
      <c r="O216" s="43" t="str" cm="1">
        <f t="array" ref="O216">IF($AB216=0,"",INDEX(My_Audit!P$2:P$456,$AB216))&amp;""</f>
        <v/>
      </c>
      <c r="P216" s="42"/>
      <c r="Q216" s="43" t="str">
        <f>IF(LEFT(N216,4)="Pass","Nist SP 800-88",My_Audit!R216)&amp;""</f>
        <v/>
      </c>
      <c r="R216" s="42"/>
      <c r="S216" s="42"/>
      <c r="T216" s="43" t="str" cm="1">
        <f t="array" ref="T216">IF($AC216=0,"",INDEX(Models!J$2:J$605,$AC216))</f>
        <v/>
      </c>
      <c r="U216" s="42"/>
      <c r="V216" s="42"/>
      <c r="W216" s="44" t="str">
        <f>IF(($Z216+$AA216+$AD216)=0,"",_xlfn.TEXTJOIN(", ",TRUE,IF($AA216=0,"",INDEX(My_Audit!L$2:L$456,$AA216)),IF($Z216=0,"",INDEX(Output_Mac!AA$2:AA$500,$Z216)),IF($AD216=0,"",INDEX(Output_Win!AA$2:AA$243,$AD216))))</f>
        <v/>
      </c>
      <c r="Y216">
        <f>IFERROR(MATCH($A216,CSV!$A$2:$A$510,0),0)</f>
        <v>0</v>
      </c>
      <c r="Z216">
        <f>IFERROR(MATCH($A216,Output_Mac!$A$2:$A$500,0),0)</f>
        <v>0</v>
      </c>
      <c r="AA216">
        <f>IFERROR(MATCH($A216,My_Audit!$A$2:$A$456,0),0)</f>
        <v>215</v>
      </c>
      <c r="AB216">
        <f>IFERROR(MATCH($C216,My_Audit!$B$2:$B$456,0),0)</f>
        <v>0</v>
      </c>
      <c r="AC216">
        <f>IFERROR(MATCH($E216,Models!$I$2:$I$605,0),0)</f>
        <v>0</v>
      </c>
      <c r="AD216">
        <f>IFERROR(MATCH($A216,Output_Win!$A$2:$A$243,0),0)</f>
        <v>0</v>
      </c>
    </row>
    <row r="217" spans="1:30">
      <c r="A217" s="42" t="str">
        <f>_xlfn.TEXTJOIN("",TRUE,Input!$A$4,TEXT(ROW(My_Audit!A216)+Input!$A$8-1,"00"))</f>
        <v>GG216</v>
      </c>
      <c r="B217" s="42" t="str">
        <f>_xlfn.TEXTJOIN("-",TRUE,"ITD",Input!$A$2,A217)</f>
        <v>ITD-SHR11697-GG216</v>
      </c>
      <c r="C217" s="43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3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3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3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3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3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3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3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3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3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3" t="str" cm="1">
        <f t="array" ref="M217">IF(($Y217+$Z217+$AA217+$AD217)=0,"",ExpandDiagCodes(_xlfn.TEXTJOIN(", ",TRUE,IF($AA217=0,"",INDEX(My_Audit!N$2:N$456,$AA217)),IF($Z217=0,"",INDEX(Output_Mac!S$2:S$500,$Z217)),IF($AD217=0,"",INDEX(Output_Win!S$2:S$243,$AD217)),IF($Y217=0,"",INDEX(CSV!AE$2:AE$510,$Y217)))))</f>
        <v/>
      </c>
      <c r="N217" s="43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O$2:O$456,$AA217)),_xlfn.IFS(_xlpm.MyAuditVal&lt;&gt;"",_xlpm.MyAuditVal,_xlpm.MacVal&lt;&gt;"",_xlpm.MacVal,_xlpm.WinVal&lt;&gt;"",_xlpm.WinVal,_xlpm.CSVVal&lt;&gt;"",_xlpm.CSVVal)),""))</f>
        <v/>
      </c>
      <c r="O217" s="43" t="str" cm="1">
        <f t="array" ref="O217">IF($AB217=0,"",INDEX(My_Audit!P$2:P$456,$AB217))&amp;""</f>
        <v/>
      </c>
      <c r="P217" s="42"/>
      <c r="Q217" s="43" t="str">
        <f>IF(LEFT(N217,4)="Pass","Nist SP 800-88",My_Audit!R217)&amp;""</f>
        <v/>
      </c>
      <c r="R217" s="42"/>
      <c r="S217" s="42"/>
      <c r="T217" s="43" t="str" cm="1">
        <f t="array" ref="T217">IF($AC217=0,"",INDEX(Models!J$2:J$605,$AC217))</f>
        <v/>
      </c>
      <c r="U217" s="42"/>
      <c r="V217" s="42"/>
      <c r="W217" s="44" t="str">
        <f>IF(($Z217+$AA217+$AD217)=0,"",_xlfn.TEXTJOIN(", ",TRUE,IF($AA217=0,"",INDEX(My_Audit!L$2:L$456,$AA217)),IF($Z217=0,"",INDEX(Output_Mac!AA$2:AA$500,$Z217)),IF($AD217=0,"",INDEX(Output_Win!AA$2:AA$243,$AD217))))</f>
        <v/>
      </c>
      <c r="Y217">
        <f>IFERROR(MATCH($A217,CSV!$A$2:$A$510,0),0)</f>
        <v>0</v>
      </c>
      <c r="Z217">
        <f>IFERROR(MATCH($A217,Output_Mac!$A$2:$A$500,0),0)</f>
        <v>0</v>
      </c>
      <c r="AA217">
        <f>IFERROR(MATCH($A217,My_Audit!$A$2:$A$456,0),0)</f>
        <v>216</v>
      </c>
      <c r="AB217">
        <f>IFERROR(MATCH($C217,My_Audit!$B$2:$B$456,0),0)</f>
        <v>0</v>
      </c>
      <c r="AC217">
        <f>IFERROR(MATCH($E217,Models!$I$2:$I$605,0),0)</f>
        <v>0</v>
      </c>
      <c r="AD217">
        <f>IFERROR(MATCH($A217,Output_Win!$A$2:$A$243,0),0)</f>
        <v>0</v>
      </c>
    </row>
    <row r="218" spans="1:30">
      <c r="A218" s="42" t="str">
        <f>_xlfn.TEXTJOIN("",TRUE,Input!$A$4,TEXT(ROW(My_Audit!A217)+Input!$A$8-1,"00"))</f>
        <v>GG217</v>
      </c>
      <c r="B218" s="42" t="str">
        <f>_xlfn.TEXTJOIN("-",TRUE,"ITD",Input!$A$2,A218)</f>
        <v>ITD-SHR11697-GG217</v>
      </c>
      <c r="C218" s="43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3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3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3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3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3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3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3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3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3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3" t="str" cm="1">
        <f t="array" ref="M218">IF(($Y218+$Z218+$AA218+$AD218)=0,"",ExpandDiagCodes(_xlfn.TEXTJOIN(", ",TRUE,IF($AA218=0,"",INDEX(My_Audit!N$2:N$456,$AA218)),IF($Z218=0,"",INDEX(Output_Mac!S$2:S$500,$Z218)),IF($AD218=0,"",INDEX(Output_Win!S$2:S$243,$AD218)),IF($Y218=0,"",INDEX(CSV!AE$2:AE$510,$Y218)))))</f>
        <v/>
      </c>
      <c r="N218" s="43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O$2:O$456,$AA218)),_xlfn.IFS(_xlpm.MyAuditVal&lt;&gt;"",_xlpm.MyAuditVal,_xlpm.MacVal&lt;&gt;"",_xlpm.MacVal,_xlpm.WinVal&lt;&gt;"",_xlpm.WinVal,_xlpm.CSVVal&lt;&gt;"",_xlpm.CSVVal)),""))</f>
        <v/>
      </c>
      <c r="O218" s="43" t="str" cm="1">
        <f t="array" ref="O218">IF($AB218=0,"",INDEX(My_Audit!P$2:P$456,$AB218))&amp;""</f>
        <v/>
      </c>
      <c r="P218" s="42"/>
      <c r="Q218" s="43" t="str">
        <f>IF(LEFT(N218,4)="Pass","Nist SP 800-88",My_Audit!R218)&amp;""</f>
        <v/>
      </c>
      <c r="R218" s="42"/>
      <c r="S218" s="42"/>
      <c r="T218" s="43" t="str" cm="1">
        <f t="array" ref="T218">IF($AC218=0,"",INDEX(Models!J$2:J$605,$AC218))</f>
        <v/>
      </c>
      <c r="U218" s="42"/>
      <c r="V218" s="42"/>
      <c r="W218" s="44" t="str">
        <f>IF(($Z218+$AA218+$AD218)=0,"",_xlfn.TEXTJOIN(", ",TRUE,IF($AA218=0,"",INDEX(My_Audit!L$2:L$456,$AA218)),IF($Z218=0,"",INDEX(Output_Mac!AA$2:AA$500,$Z218)),IF($AD218=0,"",INDEX(Output_Win!AA$2:AA$243,$AD218))))</f>
        <v/>
      </c>
      <c r="Y218">
        <f>IFERROR(MATCH($A218,CSV!$A$2:$A$510,0),0)</f>
        <v>0</v>
      </c>
      <c r="Z218">
        <f>IFERROR(MATCH($A218,Output_Mac!$A$2:$A$500,0),0)</f>
        <v>0</v>
      </c>
      <c r="AA218">
        <f>IFERROR(MATCH($A218,My_Audit!$A$2:$A$456,0),0)</f>
        <v>217</v>
      </c>
      <c r="AB218">
        <f>IFERROR(MATCH($C218,My_Audit!$B$2:$B$456,0),0)</f>
        <v>0</v>
      </c>
      <c r="AC218">
        <f>IFERROR(MATCH($E218,Models!$I$2:$I$605,0),0)</f>
        <v>0</v>
      </c>
      <c r="AD218">
        <f>IFERROR(MATCH($A218,Output_Win!$A$2:$A$243,0),0)</f>
        <v>0</v>
      </c>
    </row>
    <row r="219" spans="1:30">
      <c r="A219" s="42" t="str">
        <f>_xlfn.TEXTJOIN("",TRUE,Input!$A$4,TEXT(ROW(My_Audit!A218)+Input!$A$8-1,"00"))</f>
        <v>GG218</v>
      </c>
      <c r="B219" s="42" t="str">
        <f>_xlfn.TEXTJOIN("-",TRUE,"ITD",Input!$A$2,A219)</f>
        <v>ITD-SHR11697-GG218</v>
      </c>
      <c r="C219" s="43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3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3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3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3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3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3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3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3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3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3" t="str" cm="1">
        <f t="array" ref="M219">IF(($Y219+$Z219+$AA219+$AD219)=0,"",ExpandDiagCodes(_xlfn.TEXTJOIN(", ",TRUE,IF($AA219=0,"",INDEX(My_Audit!N$2:N$456,$AA219)),IF($Z219=0,"",INDEX(Output_Mac!S$2:S$500,$Z219)),IF($AD219=0,"",INDEX(Output_Win!S$2:S$243,$AD219)),IF($Y219=0,"",INDEX(CSV!AE$2:AE$510,$Y219)))))</f>
        <v/>
      </c>
      <c r="N219" s="43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O$2:O$456,$AA219)),_xlfn.IFS(_xlpm.MyAuditVal&lt;&gt;"",_xlpm.MyAuditVal,_xlpm.MacVal&lt;&gt;"",_xlpm.MacVal,_xlpm.WinVal&lt;&gt;"",_xlpm.WinVal,_xlpm.CSVVal&lt;&gt;"",_xlpm.CSVVal)),""))</f>
        <v/>
      </c>
      <c r="O219" s="43" t="str" cm="1">
        <f t="array" ref="O219">IF($AB219=0,"",INDEX(My_Audit!P$2:P$456,$AB219))&amp;""</f>
        <v/>
      </c>
      <c r="P219" s="42"/>
      <c r="Q219" s="43" t="str">
        <f>IF(LEFT(N219,4)="Pass","Nist SP 800-88",My_Audit!R219)&amp;""</f>
        <v/>
      </c>
      <c r="R219" s="42"/>
      <c r="S219" s="42"/>
      <c r="T219" s="43" t="str" cm="1">
        <f t="array" ref="T219">IF($AC219=0,"",INDEX(Models!J$2:J$605,$AC219))</f>
        <v/>
      </c>
      <c r="U219" s="42"/>
      <c r="V219" s="42"/>
      <c r="W219" s="44" t="str">
        <f>IF(($Z219+$AA219+$AD219)=0,"",_xlfn.TEXTJOIN(", ",TRUE,IF($AA219=0,"",INDEX(My_Audit!L$2:L$456,$AA219)),IF($Z219=0,"",INDEX(Output_Mac!AA$2:AA$500,$Z219)),IF($AD219=0,"",INDEX(Output_Win!AA$2:AA$243,$AD219))))</f>
        <v/>
      </c>
      <c r="Y219">
        <f>IFERROR(MATCH($A219,CSV!$A$2:$A$510,0),0)</f>
        <v>0</v>
      </c>
      <c r="Z219">
        <f>IFERROR(MATCH($A219,Output_Mac!$A$2:$A$500,0),0)</f>
        <v>0</v>
      </c>
      <c r="AA219">
        <f>IFERROR(MATCH($A219,My_Audit!$A$2:$A$456,0),0)</f>
        <v>218</v>
      </c>
      <c r="AB219">
        <f>IFERROR(MATCH($C219,My_Audit!$B$2:$B$456,0),0)</f>
        <v>0</v>
      </c>
      <c r="AC219">
        <f>IFERROR(MATCH($E219,Models!$I$2:$I$605,0),0)</f>
        <v>0</v>
      </c>
      <c r="AD219">
        <f>IFERROR(MATCH($A219,Output_Win!$A$2:$A$243,0),0)</f>
        <v>0</v>
      </c>
    </row>
    <row r="220" spans="1:30">
      <c r="A220" s="42" t="str">
        <f>_xlfn.TEXTJOIN("",TRUE,Input!$A$4,TEXT(ROW(My_Audit!A219)+Input!$A$8-1,"00"))</f>
        <v>GG219</v>
      </c>
      <c r="B220" s="42" t="str">
        <f>_xlfn.TEXTJOIN("-",TRUE,"ITD",Input!$A$2,A220)</f>
        <v>ITD-SHR11697-GG219</v>
      </c>
      <c r="C220" s="43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3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3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3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3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3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3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3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3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3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3" t="str" cm="1">
        <f t="array" ref="M220">IF(($Y220+$Z220+$AA220+$AD220)=0,"",ExpandDiagCodes(_xlfn.TEXTJOIN(", ",TRUE,IF($AA220=0,"",INDEX(My_Audit!N$2:N$456,$AA220)),IF($Z220=0,"",INDEX(Output_Mac!S$2:S$500,$Z220)),IF($AD220=0,"",INDEX(Output_Win!S$2:S$243,$AD220)),IF($Y220=0,"",INDEX(CSV!AE$2:AE$510,$Y220)))))</f>
        <v/>
      </c>
      <c r="N220" s="43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O$2:O$456,$AA220)),_xlfn.IFS(_xlpm.MyAuditVal&lt;&gt;"",_xlpm.MyAuditVal,_xlpm.MacVal&lt;&gt;"",_xlpm.MacVal,_xlpm.WinVal&lt;&gt;"",_xlpm.WinVal,_xlpm.CSVVal&lt;&gt;"",_xlpm.CSVVal)),""))</f>
        <v/>
      </c>
      <c r="O220" s="43" t="str" cm="1">
        <f t="array" ref="O220">IF($AB220=0,"",INDEX(My_Audit!P$2:P$456,$AB220))&amp;""</f>
        <v/>
      </c>
      <c r="P220" s="42"/>
      <c r="Q220" s="43" t="str">
        <f>IF(LEFT(N220,4)="Pass","Nist SP 800-88",My_Audit!R220)&amp;""</f>
        <v/>
      </c>
      <c r="R220" s="42"/>
      <c r="S220" s="42"/>
      <c r="T220" s="43" t="str" cm="1">
        <f t="array" ref="T220">IF($AC220=0,"",INDEX(Models!J$2:J$605,$AC220))</f>
        <v/>
      </c>
      <c r="U220" s="42"/>
      <c r="V220" s="42"/>
      <c r="W220" s="44" t="str">
        <f>IF(($Z220+$AA220+$AD220)=0,"",_xlfn.TEXTJOIN(", ",TRUE,IF($AA220=0,"",INDEX(My_Audit!L$2:L$456,$AA220)),IF($Z220=0,"",INDEX(Output_Mac!AA$2:AA$500,$Z220)),IF($AD220=0,"",INDEX(Output_Win!AA$2:AA$243,$AD220))))</f>
        <v/>
      </c>
      <c r="Y220">
        <f>IFERROR(MATCH($A220,CSV!$A$2:$A$510,0),0)</f>
        <v>0</v>
      </c>
      <c r="Z220">
        <f>IFERROR(MATCH($A220,Output_Mac!$A$2:$A$500,0),0)</f>
        <v>0</v>
      </c>
      <c r="AA220">
        <f>IFERROR(MATCH($A220,My_Audit!$A$2:$A$456,0),0)</f>
        <v>219</v>
      </c>
      <c r="AB220">
        <f>IFERROR(MATCH($C220,My_Audit!$B$2:$B$456,0),0)</f>
        <v>0</v>
      </c>
      <c r="AC220">
        <f>IFERROR(MATCH($E220,Models!$I$2:$I$605,0),0)</f>
        <v>0</v>
      </c>
      <c r="AD220">
        <f>IFERROR(MATCH($A220,Output_Win!$A$2:$A$243,0),0)</f>
        <v>0</v>
      </c>
    </row>
    <row r="221" spans="1:30">
      <c r="A221" s="42" t="str">
        <f>_xlfn.TEXTJOIN("",TRUE,Input!$A$4,TEXT(ROW(My_Audit!A220)+Input!$A$8-1,"00"))</f>
        <v>GG220</v>
      </c>
      <c r="B221" s="42" t="str">
        <f>_xlfn.TEXTJOIN("-",TRUE,"ITD",Input!$A$2,A221)</f>
        <v>ITD-SHR11697-GG220</v>
      </c>
      <c r="C221" s="43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3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3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3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3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3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3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3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3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3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3" t="str" cm="1">
        <f t="array" ref="M221">IF(($Y221+$Z221+$AA221+$AD221)=0,"",ExpandDiagCodes(_xlfn.TEXTJOIN(", ",TRUE,IF($AA221=0,"",INDEX(My_Audit!N$2:N$456,$AA221)),IF($Z221=0,"",INDEX(Output_Mac!S$2:S$500,$Z221)),IF($AD221=0,"",INDEX(Output_Win!S$2:S$243,$AD221)),IF($Y221=0,"",INDEX(CSV!AE$2:AE$510,$Y221)))))</f>
        <v/>
      </c>
      <c r="N221" s="43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O$2:O$456,$AA221)),_xlfn.IFS(_xlpm.MyAuditVal&lt;&gt;"",_xlpm.MyAuditVal,_xlpm.MacVal&lt;&gt;"",_xlpm.MacVal,_xlpm.WinVal&lt;&gt;"",_xlpm.WinVal,_xlpm.CSVVal&lt;&gt;"",_xlpm.CSVVal)),""))</f>
        <v/>
      </c>
      <c r="O221" s="43" t="str" cm="1">
        <f t="array" ref="O221">IF($AB221=0,"",INDEX(My_Audit!P$2:P$456,$AB221))&amp;""</f>
        <v/>
      </c>
      <c r="P221" s="42"/>
      <c r="Q221" s="43" t="str">
        <f>IF(LEFT(N221,4)="Pass","Nist SP 800-88",My_Audit!R221)&amp;""</f>
        <v/>
      </c>
      <c r="R221" s="42"/>
      <c r="S221" s="42"/>
      <c r="T221" s="43" t="str" cm="1">
        <f t="array" ref="T221">IF($AC221=0,"",INDEX(Models!J$2:J$605,$AC221))</f>
        <v/>
      </c>
      <c r="U221" s="42"/>
      <c r="V221" s="42"/>
      <c r="W221" s="44" t="str">
        <f>IF(($Z221+$AA221+$AD221)=0,"",_xlfn.TEXTJOIN(", ",TRUE,IF($AA221=0,"",INDEX(My_Audit!L$2:L$456,$AA221)),IF($Z221=0,"",INDEX(Output_Mac!AA$2:AA$500,$Z221)),IF($AD221=0,"",INDEX(Output_Win!AA$2:AA$243,$AD221))))</f>
        <v/>
      </c>
      <c r="Y221">
        <f>IFERROR(MATCH($A221,CSV!$A$2:$A$510,0),0)</f>
        <v>0</v>
      </c>
      <c r="Z221">
        <f>IFERROR(MATCH($A221,Output_Mac!$A$2:$A$500,0),0)</f>
        <v>0</v>
      </c>
      <c r="AA221">
        <f>IFERROR(MATCH($A221,My_Audit!$A$2:$A$456,0),0)</f>
        <v>220</v>
      </c>
      <c r="AB221">
        <f>IFERROR(MATCH($C221,My_Audit!$B$2:$B$456,0),0)</f>
        <v>0</v>
      </c>
      <c r="AC221">
        <f>IFERROR(MATCH($E221,Models!$I$2:$I$605,0),0)</f>
        <v>0</v>
      </c>
      <c r="AD221">
        <f>IFERROR(MATCH($A221,Output_Win!$A$2:$A$243,0),0)</f>
        <v>0</v>
      </c>
    </row>
    <row r="222" spans="1:30">
      <c r="A222" s="42" t="str">
        <f>_xlfn.TEXTJOIN("",TRUE,Input!$A$4,TEXT(ROW(My_Audit!A221)+Input!$A$8-1,"00"))</f>
        <v>GG221</v>
      </c>
      <c r="B222" s="42" t="str">
        <f>_xlfn.TEXTJOIN("-",TRUE,"ITD",Input!$A$2,A222)</f>
        <v>ITD-SHR11697-GG221</v>
      </c>
      <c r="C222" s="43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3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3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3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3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3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3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3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3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3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3" t="str" cm="1">
        <f t="array" ref="M222">IF(($Y222+$Z222+$AA222+$AD222)=0,"",ExpandDiagCodes(_xlfn.TEXTJOIN(", ",TRUE,IF($AA222=0,"",INDEX(My_Audit!N$2:N$456,$AA222)),IF($Z222=0,"",INDEX(Output_Mac!S$2:S$500,$Z222)),IF($AD222=0,"",INDEX(Output_Win!S$2:S$243,$AD222)),IF($Y222=0,"",INDEX(CSV!AE$2:AE$510,$Y222)))))</f>
        <v/>
      </c>
      <c r="N222" s="43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O$2:O$456,$AA222)),_xlfn.IFS(_xlpm.MyAuditVal&lt;&gt;"",_xlpm.MyAuditVal,_xlpm.MacVal&lt;&gt;"",_xlpm.MacVal,_xlpm.WinVal&lt;&gt;"",_xlpm.WinVal,_xlpm.CSVVal&lt;&gt;"",_xlpm.CSVVal)),""))</f>
        <v/>
      </c>
      <c r="O222" s="43" t="str" cm="1">
        <f t="array" ref="O222">IF($AB222=0,"",INDEX(My_Audit!P$2:P$456,$AB222))&amp;""</f>
        <v/>
      </c>
      <c r="P222" s="42"/>
      <c r="Q222" s="43" t="str">
        <f>IF(LEFT(N222,4)="Pass","Nist SP 800-88",My_Audit!R222)&amp;""</f>
        <v/>
      </c>
      <c r="R222" s="42"/>
      <c r="S222" s="42"/>
      <c r="T222" s="43" t="str" cm="1">
        <f t="array" ref="T222">IF($AC222=0,"",INDEX(Models!J$2:J$605,$AC222))</f>
        <v/>
      </c>
      <c r="U222" s="42"/>
      <c r="V222" s="42"/>
      <c r="W222" s="44" t="str">
        <f>IF(($Z222+$AA222+$AD222)=0,"",_xlfn.TEXTJOIN(", ",TRUE,IF($AA222=0,"",INDEX(My_Audit!L$2:L$456,$AA222)),IF($Z222=0,"",INDEX(Output_Mac!AA$2:AA$500,$Z222)),IF($AD222=0,"",INDEX(Output_Win!AA$2:AA$243,$AD222))))</f>
        <v/>
      </c>
      <c r="Y222">
        <f>IFERROR(MATCH($A222,CSV!$A$2:$A$510,0),0)</f>
        <v>0</v>
      </c>
      <c r="Z222">
        <f>IFERROR(MATCH($A222,Output_Mac!$A$2:$A$500,0),0)</f>
        <v>0</v>
      </c>
      <c r="AA222">
        <f>IFERROR(MATCH($A222,My_Audit!$A$2:$A$456,0),0)</f>
        <v>221</v>
      </c>
      <c r="AB222">
        <f>IFERROR(MATCH($C222,My_Audit!$B$2:$B$456,0),0)</f>
        <v>0</v>
      </c>
      <c r="AC222">
        <f>IFERROR(MATCH($E222,Models!$I$2:$I$605,0),0)</f>
        <v>0</v>
      </c>
      <c r="AD222">
        <f>IFERROR(MATCH($A222,Output_Win!$A$2:$A$243,0),0)</f>
        <v>0</v>
      </c>
    </row>
    <row r="223" spans="1:30">
      <c r="A223" s="42" t="str">
        <f>_xlfn.TEXTJOIN("",TRUE,Input!$A$4,TEXT(ROW(My_Audit!A222)+Input!$A$8-1,"00"))</f>
        <v>GG222</v>
      </c>
      <c r="B223" s="42" t="str">
        <f>_xlfn.TEXTJOIN("-",TRUE,"ITD",Input!$A$2,A223)</f>
        <v>ITD-SHR11697-GG222</v>
      </c>
      <c r="C223" s="43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3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3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3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3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3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3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3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3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3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3" t="str" cm="1">
        <f t="array" ref="M223">IF(($Y223+$Z223+$AA223+$AD223)=0,"",ExpandDiagCodes(_xlfn.TEXTJOIN(", ",TRUE,IF($AA223=0,"",INDEX(My_Audit!N$2:N$456,$AA223)),IF($Z223=0,"",INDEX(Output_Mac!S$2:S$500,$Z223)),IF($AD223=0,"",INDEX(Output_Win!S$2:S$243,$AD223)),IF($Y223=0,"",INDEX(CSV!AE$2:AE$510,$Y223)))))</f>
        <v/>
      </c>
      <c r="N223" s="43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O$2:O$456,$AA223)),_xlfn.IFS(_xlpm.MyAuditVal&lt;&gt;"",_xlpm.MyAuditVal,_xlpm.MacVal&lt;&gt;"",_xlpm.MacVal,_xlpm.WinVal&lt;&gt;"",_xlpm.WinVal,_xlpm.CSVVal&lt;&gt;"",_xlpm.CSVVal)),""))</f>
        <v/>
      </c>
      <c r="O223" s="43" t="str" cm="1">
        <f t="array" ref="O223">IF($AB223=0,"",INDEX(My_Audit!P$2:P$456,$AB223))&amp;""</f>
        <v/>
      </c>
      <c r="P223" s="42"/>
      <c r="Q223" s="43" t="str">
        <f>IF(LEFT(N223,4)="Pass","Nist SP 800-88",My_Audit!R223)&amp;""</f>
        <v/>
      </c>
      <c r="R223" s="42"/>
      <c r="S223" s="42"/>
      <c r="T223" s="43" t="str" cm="1">
        <f t="array" ref="T223">IF($AC223=0,"",INDEX(Models!J$2:J$605,$AC223))</f>
        <v/>
      </c>
      <c r="U223" s="42"/>
      <c r="V223" s="42"/>
      <c r="W223" s="44" t="str">
        <f>IF(($Z223+$AA223+$AD223)=0,"",_xlfn.TEXTJOIN(", ",TRUE,IF($AA223=0,"",INDEX(My_Audit!L$2:L$456,$AA223)),IF($Z223=0,"",INDEX(Output_Mac!AA$2:AA$500,$Z223)),IF($AD223=0,"",INDEX(Output_Win!AA$2:AA$243,$AD223))))</f>
        <v/>
      </c>
      <c r="Y223">
        <f>IFERROR(MATCH($A223,CSV!$A$2:$A$510,0),0)</f>
        <v>0</v>
      </c>
      <c r="Z223">
        <f>IFERROR(MATCH($A223,Output_Mac!$A$2:$A$500,0),0)</f>
        <v>0</v>
      </c>
      <c r="AA223">
        <f>IFERROR(MATCH($A223,My_Audit!$A$2:$A$456,0),0)</f>
        <v>222</v>
      </c>
      <c r="AB223">
        <f>IFERROR(MATCH($C223,My_Audit!$B$2:$B$456,0),0)</f>
        <v>0</v>
      </c>
      <c r="AC223">
        <f>IFERROR(MATCH($E223,Models!$I$2:$I$605,0),0)</f>
        <v>0</v>
      </c>
      <c r="AD223">
        <f>IFERROR(MATCH($A223,Output_Win!$A$2:$A$243,0),0)</f>
        <v>0</v>
      </c>
    </row>
    <row r="224" spans="1:30">
      <c r="A224" s="42" t="str">
        <f>_xlfn.TEXTJOIN("",TRUE,Input!$A$4,TEXT(ROW(My_Audit!A223)+Input!$A$8-1,"00"))</f>
        <v>GG223</v>
      </c>
      <c r="B224" s="42" t="str">
        <f>_xlfn.TEXTJOIN("-",TRUE,"ITD",Input!$A$2,A224)</f>
        <v>ITD-SHR11697-GG223</v>
      </c>
      <c r="C224" s="43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3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3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3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3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3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3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3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3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3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3" t="str" cm="1">
        <f t="array" ref="M224">IF(($Y224+$Z224+$AA224+$AD224)=0,"",ExpandDiagCodes(_xlfn.TEXTJOIN(", ",TRUE,IF($AA224=0,"",INDEX(My_Audit!N$2:N$456,$AA224)),IF($Z224=0,"",INDEX(Output_Mac!S$2:S$500,$Z224)),IF($AD224=0,"",INDEX(Output_Win!S$2:S$243,$AD224)),IF($Y224=0,"",INDEX(CSV!AE$2:AE$510,$Y224)))))</f>
        <v/>
      </c>
      <c r="N224" s="43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O$2:O$456,$AA224)),_xlfn.IFS(_xlpm.MyAuditVal&lt;&gt;"",_xlpm.MyAuditVal,_xlpm.MacVal&lt;&gt;"",_xlpm.MacVal,_xlpm.WinVal&lt;&gt;"",_xlpm.WinVal,_xlpm.CSVVal&lt;&gt;"",_xlpm.CSVVal)),""))</f>
        <v/>
      </c>
      <c r="O224" s="43" t="str" cm="1">
        <f t="array" ref="O224">IF($AB224=0,"",INDEX(My_Audit!P$2:P$456,$AB224))&amp;""</f>
        <v/>
      </c>
      <c r="P224" s="42"/>
      <c r="Q224" s="43" t="str">
        <f>IF(LEFT(N224,4)="Pass","Nist SP 800-88",My_Audit!R224)&amp;""</f>
        <v/>
      </c>
      <c r="R224" s="42"/>
      <c r="S224" s="42"/>
      <c r="T224" s="43" t="str" cm="1">
        <f t="array" ref="T224">IF($AC224=0,"",INDEX(Models!J$2:J$605,$AC224))</f>
        <v/>
      </c>
      <c r="U224" s="42"/>
      <c r="V224" s="42"/>
      <c r="W224" s="44" t="str">
        <f>IF(($Z224+$AA224+$AD224)=0,"",_xlfn.TEXTJOIN(", ",TRUE,IF($AA224=0,"",INDEX(My_Audit!L$2:L$456,$AA224)),IF($Z224=0,"",INDEX(Output_Mac!AA$2:AA$500,$Z224)),IF($AD224=0,"",INDEX(Output_Win!AA$2:AA$243,$AD224))))</f>
        <v/>
      </c>
      <c r="Y224">
        <f>IFERROR(MATCH($A224,CSV!$A$2:$A$510,0),0)</f>
        <v>0</v>
      </c>
      <c r="Z224">
        <f>IFERROR(MATCH($A224,Output_Mac!$A$2:$A$500,0),0)</f>
        <v>0</v>
      </c>
      <c r="AA224">
        <f>IFERROR(MATCH($A224,My_Audit!$A$2:$A$456,0),0)</f>
        <v>223</v>
      </c>
      <c r="AB224">
        <f>IFERROR(MATCH($C224,My_Audit!$B$2:$B$456,0),0)</f>
        <v>0</v>
      </c>
      <c r="AC224">
        <f>IFERROR(MATCH($E224,Models!$I$2:$I$605,0),0)</f>
        <v>0</v>
      </c>
      <c r="AD224">
        <f>IFERROR(MATCH($A224,Output_Win!$A$2:$A$243,0),0)</f>
        <v>0</v>
      </c>
    </row>
    <row r="225" spans="1:30">
      <c r="A225" s="42" t="str">
        <f>_xlfn.TEXTJOIN("",TRUE,Input!$A$4,TEXT(ROW(My_Audit!A224)+Input!$A$8-1,"00"))</f>
        <v>GG224</v>
      </c>
      <c r="B225" s="42" t="str">
        <f>_xlfn.TEXTJOIN("-",TRUE,"ITD",Input!$A$2,A225)</f>
        <v>ITD-SHR11697-GG224</v>
      </c>
      <c r="C225" s="43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3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3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3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3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3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3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3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3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3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3" t="str" cm="1">
        <f t="array" ref="M225">IF(($Y225+$Z225+$AA225+$AD225)=0,"",ExpandDiagCodes(_xlfn.TEXTJOIN(", ",TRUE,IF($AA225=0,"",INDEX(My_Audit!N$2:N$456,$AA225)),IF($Z225=0,"",INDEX(Output_Mac!S$2:S$500,$Z225)),IF($AD225=0,"",INDEX(Output_Win!S$2:S$243,$AD225)),IF($Y225=0,"",INDEX(CSV!AE$2:AE$510,$Y225)))))</f>
        <v/>
      </c>
      <c r="N225" s="43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O$2:O$456,$AA225)),_xlfn.IFS(_xlpm.MyAuditVal&lt;&gt;"",_xlpm.MyAuditVal,_xlpm.MacVal&lt;&gt;"",_xlpm.MacVal,_xlpm.WinVal&lt;&gt;"",_xlpm.WinVal,_xlpm.CSVVal&lt;&gt;"",_xlpm.CSVVal)),""))</f>
        <v/>
      </c>
      <c r="O225" s="43" t="str" cm="1">
        <f t="array" ref="O225">IF($AB225=0,"",INDEX(My_Audit!P$2:P$456,$AB225))&amp;""</f>
        <v/>
      </c>
      <c r="P225" s="42"/>
      <c r="Q225" s="43" t="str">
        <f>IF(LEFT(N225,4)="Pass","Nist SP 800-88",My_Audit!R225)&amp;""</f>
        <v/>
      </c>
      <c r="R225" s="42"/>
      <c r="S225" s="42"/>
      <c r="T225" s="43" t="str" cm="1">
        <f t="array" ref="T225">IF($AC225=0,"",INDEX(Models!J$2:J$605,$AC225))</f>
        <v/>
      </c>
      <c r="U225" s="42"/>
      <c r="V225" s="42"/>
      <c r="W225" s="44" t="str">
        <f>IF(($Z225+$AA225+$AD225)=0,"",_xlfn.TEXTJOIN(", ",TRUE,IF($AA225=0,"",INDEX(My_Audit!L$2:L$456,$AA225)),IF($Z225=0,"",INDEX(Output_Mac!AA$2:AA$500,$Z225)),IF($AD225=0,"",INDEX(Output_Win!AA$2:AA$243,$AD225))))</f>
        <v/>
      </c>
      <c r="Y225">
        <f>IFERROR(MATCH($A225,CSV!$A$2:$A$510,0),0)</f>
        <v>0</v>
      </c>
      <c r="Z225">
        <f>IFERROR(MATCH($A225,Output_Mac!$A$2:$A$500,0),0)</f>
        <v>0</v>
      </c>
      <c r="AA225">
        <f>IFERROR(MATCH($A225,My_Audit!$A$2:$A$456,0),0)</f>
        <v>224</v>
      </c>
      <c r="AB225">
        <f>IFERROR(MATCH($C225,My_Audit!$B$2:$B$456,0),0)</f>
        <v>0</v>
      </c>
      <c r="AC225">
        <f>IFERROR(MATCH($E225,Models!$I$2:$I$605,0),0)</f>
        <v>0</v>
      </c>
      <c r="AD225">
        <f>IFERROR(MATCH($A225,Output_Win!$A$2:$A$243,0),0)</f>
        <v>0</v>
      </c>
    </row>
    <row r="226" spans="1:30">
      <c r="A226" s="42" t="str">
        <f>_xlfn.TEXTJOIN("",TRUE,Input!$A$4,TEXT(ROW(My_Audit!A225)+Input!$A$8-1,"00"))</f>
        <v>GG225</v>
      </c>
      <c r="B226" s="42" t="str">
        <f>_xlfn.TEXTJOIN("-",TRUE,"ITD",Input!$A$2,A226)</f>
        <v>ITD-SHR11697-GG225</v>
      </c>
      <c r="C226" s="43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3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3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3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3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3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3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3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3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3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3" t="str" cm="1">
        <f t="array" ref="M226">IF(($Y226+$Z226+$AA226+$AD226)=0,"",ExpandDiagCodes(_xlfn.TEXTJOIN(", ",TRUE,IF($AA226=0,"",INDEX(My_Audit!N$2:N$456,$AA226)),IF($Z226=0,"",INDEX(Output_Mac!S$2:S$500,$Z226)),IF($AD226=0,"",INDEX(Output_Win!S$2:S$243,$AD226)),IF($Y226=0,"",INDEX(CSV!AE$2:AE$510,$Y226)))))</f>
        <v/>
      </c>
      <c r="N226" s="43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O$2:O$456,$AA226)),_xlfn.IFS(_xlpm.MyAuditVal&lt;&gt;"",_xlpm.MyAuditVal,_xlpm.MacVal&lt;&gt;"",_xlpm.MacVal,_xlpm.WinVal&lt;&gt;"",_xlpm.WinVal,_xlpm.CSVVal&lt;&gt;"",_xlpm.CSVVal)),""))</f>
        <v/>
      </c>
      <c r="O226" s="43" t="str" cm="1">
        <f t="array" ref="O226">IF($AB226=0,"",INDEX(My_Audit!P$2:P$456,$AB226))&amp;""</f>
        <v/>
      </c>
      <c r="P226" s="42"/>
      <c r="Q226" s="43" t="str">
        <f>IF(LEFT(N226,4)="Pass","Nist SP 800-88",My_Audit!R226)&amp;""</f>
        <v/>
      </c>
      <c r="R226" s="42"/>
      <c r="S226" s="42"/>
      <c r="T226" s="43" t="str" cm="1">
        <f t="array" ref="T226">IF($AC226=0,"",INDEX(Models!J$2:J$605,$AC226))</f>
        <v/>
      </c>
      <c r="U226" s="42"/>
      <c r="V226" s="42"/>
      <c r="W226" s="44" t="str">
        <f>IF(($Z226+$AA226+$AD226)=0,"",_xlfn.TEXTJOIN(", ",TRUE,IF($AA226=0,"",INDEX(My_Audit!L$2:L$456,$AA226)),IF($Z226=0,"",INDEX(Output_Mac!AA$2:AA$500,$Z226)),IF($AD226=0,"",INDEX(Output_Win!AA$2:AA$243,$AD226))))</f>
        <v/>
      </c>
      <c r="Y226">
        <f>IFERROR(MATCH($A226,CSV!$A$2:$A$510,0),0)</f>
        <v>0</v>
      </c>
      <c r="Z226">
        <f>IFERROR(MATCH($A226,Output_Mac!$A$2:$A$500,0),0)</f>
        <v>0</v>
      </c>
      <c r="AA226">
        <f>IFERROR(MATCH($A226,My_Audit!$A$2:$A$456,0),0)</f>
        <v>225</v>
      </c>
      <c r="AB226">
        <f>IFERROR(MATCH($C226,My_Audit!$B$2:$B$456,0),0)</f>
        <v>0</v>
      </c>
      <c r="AC226">
        <f>IFERROR(MATCH($E226,Models!$I$2:$I$605,0),0)</f>
        <v>0</v>
      </c>
      <c r="AD226">
        <f>IFERROR(MATCH($A226,Output_Win!$A$2:$A$243,0),0)</f>
        <v>0</v>
      </c>
    </row>
    <row r="227" spans="1:30">
      <c r="A227" s="42" t="str">
        <f>_xlfn.TEXTJOIN("",TRUE,Input!$A$4,TEXT(ROW(My_Audit!A226)+Input!$A$8-1,"00"))</f>
        <v>GG226</v>
      </c>
      <c r="B227" s="42" t="str">
        <f>_xlfn.TEXTJOIN("-",TRUE,"ITD",Input!$A$2,A227)</f>
        <v>ITD-SHR11697-GG226</v>
      </c>
      <c r="C227" s="43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3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3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3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3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3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3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3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3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3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3" t="str" cm="1">
        <f t="array" ref="M227">IF(($Y227+$Z227+$AA227+$AD227)=0,"",ExpandDiagCodes(_xlfn.TEXTJOIN(", ",TRUE,IF($AA227=0,"",INDEX(My_Audit!N$2:N$456,$AA227)),IF($Z227=0,"",INDEX(Output_Mac!S$2:S$500,$Z227)),IF($AD227=0,"",INDEX(Output_Win!S$2:S$243,$AD227)),IF($Y227=0,"",INDEX(CSV!AE$2:AE$510,$Y227)))))</f>
        <v/>
      </c>
      <c r="N227" s="43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O$2:O$456,$AA227)),_xlfn.IFS(_xlpm.MyAuditVal&lt;&gt;"",_xlpm.MyAuditVal,_xlpm.MacVal&lt;&gt;"",_xlpm.MacVal,_xlpm.WinVal&lt;&gt;"",_xlpm.WinVal,_xlpm.CSVVal&lt;&gt;"",_xlpm.CSVVal)),""))</f>
        <v/>
      </c>
      <c r="O227" s="43" t="str" cm="1">
        <f t="array" ref="O227">IF($AB227=0,"",INDEX(My_Audit!P$2:P$456,$AB227))&amp;""</f>
        <v/>
      </c>
      <c r="P227" s="42"/>
      <c r="Q227" s="43" t="str">
        <f>IF(LEFT(N227,4)="Pass","Nist SP 800-88",My_Audit!R227)&amp;""</f>
        <v/>
      </c>
      <c r="R227" s="42"/>
      <c r="S227" s="42"/>
      <c r="T227" s="43" t="str" cm="1">
        <f t="array" ref="T227">IF($AC227=0,"",INDEX(Models!J$2:J$605,$AC227))</f>
        <v/>
      </c>
      <c r="U227" s="42"/>
      <c r="V227" s="42"/>
      <c r="W227" s="44" t="str">
        <f>IF(($Z227+$AA227+$AD227)=0,"",_xlfn.TEXTJOIN(", ",TRUE,IF($AA227=0,"",INDEX(My_Audit!L$2:L$456,$AA227)),IF($Z227=0,"",INDEX(Output_Mac!AA$2:AA$500,$Z227)),IF($AD227=0,"",INDEX(Output_Win!AA$2:AA$243,$AD227))))</f>
        <v/>
      </c>
      <c r="Y227">
        <f>IFERROR(MATCH($A227,CSV!$A$2:$A$510,0),0)</f>
        <v>0</v>
      </c>
      <c r="Z227">
        <f>IFERROR(MATCH($A227,Output_Mac!$A$2:$A$500,0),0)</f>
        <v>0</v>
      </c>
      <c r="AA227">
        <f>IFERROR(MATCH($A227,My_Audit!$A$2:$A$456,0),0)</f>
        <v>226</v>
      </c>
      <c r="AB227">
        <f>IFERROR(MATCH($C227,My_Audit!$B$2:$B$456,0),0)</f>
        <v>0</v>
      </c>
      <c r="AC227">
        <f>IFERROR(MATCH($E227,Models!$I$2:$I$605,0),0)</f>
        <v>0</v>
      </c>
      <c r="AD227">
        <f>IFERROR(MATCH($A227,Output_Win!$A$2:$A$243,0),0)</f>
        <v>0</v>
      </c>
    </row>
    <row r="228" spans="1:30">
      <c r="A228" s="42" t="str">
        <f>_xlfn.TEXTJOIN("",TRUE,Input!$A$4,TEXT(ROW(My_Audit!A227)+Input!$A$8-1,"00"))</f>
        <v>GG227</v>
      </c>
      <c r="B228" s="42" t="str">
        <f>_xlfn.TEXTJOIN("-",TRUE,"ITD",Input!$A$2,A228)</f>
        <v>ITD-SHR11697-GG227</v>
      </c>
      <c r="C228" s="43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3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3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3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3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3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3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3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3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3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3" t="str" cm="1">
        <f t="array" ref="M228">IF(($Y228+$Z228+$AA228+$AD228)=0,"",ExpandDiagCodes(_xlfn.TEXTJOIN(", ",TRUE,IF($AA228=0,"",INDEX(My_Audit!N$2:N$456,$AA228)),IF($Z228=0,"",INDEX(Output_Mac!S$2:S$500,$Z228)),IF($AD228=0,"",INDEX(Output_Win!S$2:S$243,$AD228)),IF($Y228=0,"",INDEX(CSV!AE$2:AE$510,$Y228)))))</f>
        <v/>
      </c>
      <c r="N228" s="43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O$2:O$456,$AA228)),_xlfn.IFS(_xlpm.MyAuditVal&lt;&gt;"",_xlpm.MyAuditVal,_xlpm.MacVal&lt;&gt;"",_xlpm.MacVal,_xlpm.WinVal&lt;&gt;"",_xlpm.WinVal,_xlpm.CSVVal&lt;&gt;"",_xlpm.CSVVal)),""))</f>
        <v/>
      </c>
      <c r="O228" s="43" t="str" cm="1">
        <f t="array" ref="O228">IF($AB228=0,"",INDEX(My_Audit!P$2:P$456,$AB228))&amp;""</f>
        <v/>
      </c>
      <c r="P228" s="42"/>
      <c r="Q228" s="43" t="str">
        <f>IF(LEFT(N228,4)="Pass","Nist SP 800-88",My_Audit!R228)&amp;""</f>
        <v/>
      </c>
      <c r="R228" s="42"/>
      <c r="S228" s="42"/>
      <c r="T228" s="43" t="str" cm="1">
        <f t="array" ref="T228">IF($AC228=0,"",INDEX(Models!J$2:J$605,$AC228))</f>
        <v/>
      </c>
      <c r="U228" s="42"/>
      <c r="V228" s="42"/>
      <c r="W228" s="44" t="str">
        <f>IF(($Z228+$AA228+$AD228)=0,"",_xlfn.TEXTJOIN(", ",TRUE,IF($AA228=0,"",INDEX(My_Audit!L$2:L$456,$AA228)),IF($Z228=0,"",INDEX(Output_Mac!AA$2:AA$500,$Z228)),IF($AD228=0,"",INDEX(Output_Win!AA$2:AA$243,$AD228))))</f>
        <v/>
      </c>
      <c r="Y228">
        <f>IFERROR(MATCH($A228,CSV!$A$2:$A$510,0),0)</f>
        <v>0</v>
      </c>
      <c r="Z228">
        <f>IFERROR(MATCH($A228,Output_Mac!$A$2:$A$500,0),0)</f>
        <v>0</v>
      </c>
      <c r="AA228">
        <f>IFERROR(MATCH($A228,My_Audit!$A$2:$A$456,0),0)</f>
        <v>227</v>
      </c>
      <c r="AB228">
        <f>IFERROR(MATCH($C228,My_Audit!$B$2:$B$456,0),0)</f>
        <v>0</v>
      </c>
      <c r="AC228">
        <f>IFERROR(MATCH($E228,Models!$I$2:$I$605,0),0)</f>
        <v>0</v>
      </c>
      <c r="AD228">
        <f>IFERROR(MATCH($A228,Output_Win!$A$2:$A$243,0),0)</f>
        <v>0</v>
      </c>
    </row>
    <row r="229" spans="1:30">
      <c r="A229" s="42" t="str">
        <f>_xlfn.TEXTJOIN("",TRUE,Input!$A$4,TEXT(ROW(My_Audit!A228)+Input!$A$8-1,"00"))</f>
        <v>GG228</v>
      </c>
      <c r="B229" s="42" t="str">
        <f>_xlfn.TEXTJOIN("-",TRUE,"ITD",Input!$A$2,A229)</f>
        <v>ITD-SHR11697-GG228</v>
      </c>
      <c r="C229" s="43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3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3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3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3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3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3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3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3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3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3" t="str" cm="1">
        <f t="array" ref="M229">IF(($Y229+$Z229+$AA229+$AD229)=0,"",ExpandDiagCodes(_xlfn.TEXTJOIN(", ",TRUE,IF($AA229=0,"",INDEX(My_Audit!N$2:N$456,$AA229)),IF($Z229=0,"",INDEX(Output_Mac!S$2:S$500,$Z229)),IF($AD229=0,"",INDEX(Output_Win!S$2:S$243,$AD229)),IF($Y229=0,"",INDEX(CSV!AE$2:AE$510,$Y229)))))</f>
        <v/>
      </c>
      <c r="N229" s="43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O$2:O$456,$AA229)),_xlfn.IFS(_xlpm.MyAuditVal&lt;&gt;"",_xlpm.MyAuditVal,_xlpm.MacVal&lt;&gt;"",_xlpm.MacVal,_xlpm.WinVal&lt;&gt;"",_xlpm.WinVal,_xlpm.CSVVal&lt;&gt;"",_xlpm.CSVVal)),""))</f>
        <v/>
      </c>
      <c r="O229" s="43" t="str" cm="1">
        <f t="array" ref="O229">IF($AB229=0,"",INDEX(My_Audit!P$2:P$456,$AB229))&amp;""</f>
        <v/>
      </c>
      <c r="P229" s="42"/>
      <c r="Q229" s="43" t="str">
        <f>IF(LEFT(N229,4)="Pass","Nist SP 800-88",My_Audit!R229)&amp;""</f>
        <v/>
      </c>
      <c r="R229" s="42"/>
      <c r="S229" s="42"/>
      <c r="T229" s="43" t="str" cm="1">
        <f t="array" ref="T229">IF($AC229=0,"",INDEX(Models!J$2:J$605,$AC229))</f>
        <v/>
      </c>
      <c r="U229" s="42"/>
      <c r="V229" s="42"/>
      <c r="W229" s="44" t="str">
        <f>IF(($Z229+$AA229+$AD229)=0,"",_xlfn.TEXTJOIN(", ",TRUE,IF($AA229=0,"",INDEX(My_Audit!L$2:L$456,$AA229)),IF($Z229=0,"",INDEX(Output_Mac!AA$2:AA$500,$Z229)),IF($AD229=0,"",INDEX(Output_Win!AA$2:AA$243,$AD229))))</f>
        <v/>
      </c>
      <c r="Y229">
        <f>IFERROR(MATCH($A229,CSV!$A$2:$A$510,0),0)</f>
        <v>0</v>
      </c>
      <c r="Z229">
        <f>IFERROR(MATCH($A229,Output_Mac!$A$2:$A$500,0),0)</f>
        <v>0</v>
      </c>
      <c r="AA229">
        <f>IFERROR(MATCH($A229,My_Audit!$A$2:$A$456,0),0)</f>
        <v>228</v>
      </c>
      <c r="AB229">
        <f>IFERROR(MATCH($C229,My_Audit!$B$2:$B$456,0),0)</f>
        <v>0</v>
      </c>
      <c r="AC229">
        <f>IFERROR(MATCH($E229,Models!$I$2:$I$605,0),0)</f>
        <v>0</v>
      </c>
      <c r="AD229">
        <f>IFERROR(MATCH($A229,Output_Win!$A$2:$A$243,0),0)</f>
        <v>0</v>
      </c>
    </row>
    <row r="230" spans="1:30">
      <c r="A230" s="42" t="str">
        <f>_xlfn.TEXTJOIN("",TRUE,Input!$A$4,TEXT(ROW(My_Audit!A229)+Input!$A$8-1,"00"))</f>
        <v>GG229</v>
      </c>
      <c r="B230" s="42" t="str">
        <f>_xlfn.TEXTJOIN("-",TRUE,"ITD",Input!$A$2,A230)</f>
        <v>ITD-SHR11697-GG229</v>
      </c>
      <c r="C230" s="43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3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3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3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3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3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3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3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3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3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3" t="str" cm="1">
        <f t="array" ref="M230">IF(($Y230+$Z230+$AA230+$AD230)=0,"",ExpandDiagCodes(_xlfn.TEXTJOIN(", ",TRUE,IF($AA230=0,"",INDEX(My_Audit!N$2:N$456,$AA230)),IF($Z230=0,"",INDEX(Output_Mac!S$2:S$500,$Z230)),IF($AD230=0,"",INDEX(Output_Win!S$2:S$243,$AD230)),IF($Y230=0,"",INDEX(CSV!AE$2:AE$510,$Y230)))))</f>
        <v/>
      </c>
      <c r="N230" s="43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O$2:O$456,$AA230)),_xlfn.IFS(_xlpm.MyAuditVal&lt;&gt;"",_xlpm.MyAuditVal,_xlpm.MacVal&lt;&gt;"",_xlpm.MacVal,_xlpm.WinVal&lt;&gt;"",_xlpm.WinVal,_xlpm.CSVVal&lt;&gt;"",_xlpm.CSVVal)),""))</f>
        <v/>
      </c>
      <c r="O230" s="43" t="str" cm="1">
        <f t="array" ref="O230">IF($AB230=0,"",INDEX(My_Audit!P$2:P$456,$AB230))&amp;""</f>
        <v/>
      </c>
      <c r="P230" s="42"/>
      <c r="Q230" s="43" t="str">
        <f>IF(LEFT(N230,4)="Pass","Nist SP 800-88",My_Audit!R230)&amp;""</f>
        <v/>
      </c>
      <c r="R230" s="42"/>
      <c r="S230" s="42"/>
      <c r="T230" s="43" t="str" cm="1">
        <f t="array" ref="T230">IF($AC230=0,"",INDEX(Models!J$2:J$605,$AC230))</f>
        <v/>
      </c>
      <c r="U230" s="42"/>
      <c r="V230" s="42"/>
      <c r="W230" s="44" t="str">
        <f>IF(($Z230+$AA230+$AD230)=0,"",_xlfn.TEXTJOIN(", ",TRUE,IF($AA230=0,"",INDEX(My_Audit!L$2:L$456,$AA230)),IF($Z230=0,"",INDEX(Output_Mac!AA$2:AA$500,$Z230)),IF($AD230=0,"",INDEX(Output_Win!AA$2:AA$243,$AD230))))</f>
        <v/>
      </c>
      <c r="Y230">
        <f>IFERROR(MATCH($A230,CSV!$A$2:$A$510,0),0)</f>
        <v>0</v>
      </c>
      <c r="Z230">
        <f>IFERROR(MATCH($A230,Output_Mac!$A$2:$A$500,0),0)</f>
        <v>0</v>
      </c>
      <c r="AA230">
        <f>IFERROR(MATCH($A230,My_Audit!$A$2:$A$456,0),0)</f>
        <v>229</v>
      </c>
      <c r="AB230">
        <f>IFERROR(MATCH($C230,My_Audit!$B$2:$B$456,0),0)</f>
        <v>0</v>
      </c>
      <c r="AC230">
        <f>IFERROR(MATCH($E230,Models!$I$2:$I$605,0),0)</f>
        <v>0</v>
      </c>
      <c r="AD230">
        <f>IFERROR(MATCH($A230,Output_Win!$A$2:$A$243,0),0)</f>
        <v>0</v>
      </c>
    </row>
    <row r="231" spans="1:30">
      <c r="A231" s="42" t="str">
        <f>_xlfn.TEXTJOIN("",TRUE,Input!$A$4,TEXT(ROW(My_Audit!A230)+Input!$A$8-1,"00"))</f>
        <v>GG230</v>
      </c>
      <c r="B231" s="42" t="str">
        <f>_xlfn.TEXTJOIN("-",TRUE,"ITD",Input!$A$2,A231)</f>
        <v>ITD-SHR11697-GG230</v>
      </c>
      <c r="C231" s="43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3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3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3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3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3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3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3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3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3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3" t="str" cm="1">
        <f t="array" ref="M231">IF(($Y231+$Z231+$AA231+$AD231)=0,"",ExpandDiagCodes(_xlfn.TEXTJOIN(", ",TRUE,IF($AA231=0,"",INDEX(My_Audit!N$2:N$456,$AA231)),IF($Z231=0,"",INDEX(Output_Mac!S$2:S$500,$Z231)),IF($AD231=0,"",INDEX(Output_Win!S$2:S$243,$AD231)),IF($Y231=0,"",INDEX(CSV!AE$2:AE$510,$Y231)))))</f>
        <v/>
      </c>
      <c r="N231" s="43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O$2:O$456,$AA231)),_xlfn.IFS(_xlpm.MyAuditVal&lt;&gt;"",_xlpm.MyAuditVal,_xlpm.MacVal&lt;&gt;"",_xlpm.MacVal,_xlpm.WinVal&lt;&gt;"",_xlpm.WinVal,_xlpm.CSVVal&lt;&gt;"",_xlpm.CSVVal)),""))</f>
        <v/>
      </c>
      <c r="O231" s="43" t="str" cm="1">
        <f t="array" ref="O231">IF($AB231=0,"",INDEX(My_Audit!P$2:P$456,$AB231))&amp;""</f>
        <v/>
      </c>
      <c r="P231" s="42"/>
      <c r="Q231" s="43" t="str">
        <f>IF(LEFT(N231,4)="Pass","Nist SP 800-88",My_Audit!R231)&amp;""</f>
        <v/>
      </c>
      <c r="R231" s="42"/>
      <c r="S231" s="42"/>
      <c r="T231" s="43" t="str" cm="1">
        <f t="array" ref="T231">IF($AC231=0,"",INDEX(Models!J$2:J$605,$AC231))</f>
        <v/>
      </c>
      <c r="U231" s="42"/>
      <c r="V231" s="42"/>
      <c r="W231" s="44" t="str">
        <f>IF(($Z231+$AA231+$AD231)=0,"",_xlfn.TEXTJOIN(", ",TRUE,IF($AA231=0,"",INDEX(My_Audit!L$2:L$456,$AA231)),IF($Z231=0,"",INDEX(Output_Mac!AA$2:AA$500,$Z231)),IF($AD231=0,"",INDEX(Output_Win!AA$2:AA$243,$AD231))))</f>
        <v/>
      </c>
      <c r="Y231">
        <f>IFERROR(MATCH($A231,CSV!$A$2:$A$510,0),0)</f>
        <v>0</v>
      </c>
      <c r="Z231">
        <f>IFERROR(MATCH($A231,Output_Mac!$A$2:$A$500,0),0)</f>
        <v>0</v>
      </c>
      <c r="AA231">
        <f>IFERROR(MATCH($A231,My_Audit!$A$2:$A$456,0),0)</f>
        <v>230</v>
      </c>
      <c r="AB231">
        <f>IFERROR(MATCH($C231,My_Audit!$B$2:$B$456,0),0)</f>
        <v>0</v>
      </c>
      <c r="AC231">
        <f>IFERROR(MATCH($E231,Models!$I$2:$I$605,0),0)</f>
        <v>0</v>
      </c>
      <c r="AD231">
        <f>IFERROR(MATCH($A231,Output_Win!$A$2:$A$243,0),0)</f>
        <v>0</v>
      </c>
    </row>
    <row r="232" spans="1:30">
      <c r="A232" s="42" t="str">
        <f>_xlfn.TEXTJOIN("",TRUE,Input!$A$4,TEXT(ROW(My_Audit!A231)+Input!$A$8-1,"00"))</f>
        <v>GG231</v>
      </c>
      <c r="B232" s="42" t="str">
        <f>_xlfn.TEXTJOIN("-",TRUE,"ITD",Input!$A$2,A232)</f>
        <v>ITD-SHR11697-GG231</v>
      </c>
      <c r="C232" s="43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3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3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3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3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3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3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3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3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3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3" t="str" cm="1">
        <f t="array" ref="M232">IF(($Y232+$Z232+$AA232+$AD232)=0,"",ExpandDiagCodes(_xlfn.TEXTJOIN(", ",TRUE,IF($AA232=0,"",INDEX(My_Audit!N$2:N$456,$AA232)),IF($Z232=0,"",INDEX(Output_Mac!S$2:S$500,$Z232)),IF($AD232=0,"",INDEX(Output_Win!S$2:S$243,$AD232)),IF($Y232=0,"",INDEX(CSV!AE$2:AE$510,$Y232)))))</f>
        <v/>
      </c>
      <c r="N232" s="43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O$2:O$456,$AA232)),_xlfn.IFS(_xlpm.MyAuditVal&lt;&gt;"",_xlpm.MyAuditVal,_xlpm.MacVal&lt;&gt;"",_xlpm.MacVal,_xlpm.WinVal&lt;&gt;"",_xlpm.WinVal,_xlpm.CSVVal&lt;&gt;"",_xlpm.CSVVal)),""))</f>
        <v/>
      </c>
      <c r="O232" s="43" t="str" cm="1">
        <f t="array" ref="O232">IF($AB232=0,"",INDEX(My_Audit!P$2:P$456,$AB232))&amp;""</f>
        <v/>
      </c>
      <c r="P232" s="42"/>
      <c r="Q232" s="43" t="str">
        <f>IF(LEFT(N232,4)="Pass","Nist SP 800-88",My_Audit!R232)&amp;""</f>
        <v/>
      </c>
      <c r="R232" s="42"/>
      <c r="S232" s="42"/>
      <c r="T232" s="43" t="str" cm="1">
        <f t="array" ref="T232">IF($AC232=0,"",INDEX(Models!J$2:J$605,$AC232))</f>
        <v/>
      </c>
      <c r="U232" s="42"/>
      <c r="V232" s="42"/>
      <c r="W232" s="44" t="str">
        <f>IF(($Z232+$AA232+$AD232)=0,"",_xlfn.TEXTJOIN(", ",TRUE,IF($AA232=0,"",INDEX(My_Audit!L$2:L$456,$AA232)),IF($Z232=0,"",INDEX(Output_Mac!AA$2:AA$500,$Z232)),IF($AD232=0,"",INDEX(Output_Win!AA$2:AA$243,$AD232))))</f>
        <v/>
      </c>
      <c r="Y232">
        <f>IFERROR(MATCH($A232,CSV!$A$2:$A$510,0),0)</f>
        <v>0</v>
      </c>
      <c r="Z232">
        <f>IFERROR(MATCH($A232,Output_Mac!$A$2:$A$500,0),0)</f>
        <v>0</v>
      </c>
      <c r="AA232">
        <f>IFERROR(MATCH($A232,My_Audit!$A$2:$A$456,0),0)</f>
        <v>231</v>
      </c>
      <c r="AB232">
        <f>IFERROR(MATCH($C232,My_Audit!$B$2:$B$456,0),0)</f>
        <v>0</v>
      </c>
      <c r="AC232">
        <f>IFERROR(MATCH($E232,Models!$I$2:$I$605,0),0)</f>
        <v>0</v>
      </c>
      <c r="AD232">
        <f>IFERROR(MATCH($A232,Output_Win!$A$2:$A$243,0),0)</f>
        <v>0</v>
      </c>
    </row>
    <row r="233" spans="1:30">
      <c r="A233" s="42" t="str">
        <f>_xlfn.TEXTJOIN("",TRUE,Input!$A$4,TEXT(ROW(My_Audit!A232)+Input!$A$8-1,"00"))</f>
        <v>GG232</v>
      </c>
      <c r="B233" s="42" t="str">
        <f>_xlfn.TEXTJOIN("-",TRUE,"ITD",Input!$A$2,A233)</f>
        <v>ITD-SHR11697-GG232</v>
      </c>
      <c r="C233" s="43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3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3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3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3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3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3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3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3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3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3" t="str" cm="1">
        <f t="array" ref="M233">IF(($Y233+$Z233+$AA233+$AD233)=0,"",ExpandDiagCodes(_xlfn.TEXTJOIN(", ",TRUE,IF($AA233=0,"",INDEX(My_Audit!N$2:N$456,$AA233)),IF($Z233=0,"",INDEX(Output_Mac!S$2:S$500,$Z233)),IF($AD233=0,"",INDEX(Output_Win!S$2:S$243,$AD233)),IF($Y233=0,"",INDEX(CSV!AE$2:AE$510,$Y233)))))</f>
        <v/>
      </c>
      <c r="N233" s="43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O$2:O$456,$AA233)),_xlfn.IFS(_xlpm.MyAuditVal&lt;&gt;"",_xlpm.MyAuditVal,_xlpm.MacVal&lt;&gt;"",_xlpm.MacVal,_xlpm.WinVal&lt;&gt;"",_xlpm.WinVal,_xlpm.CSVVal&lt;&gt;"",_xlpm.CSVVal)),""))</f>
        <v/>
      </c>
      <c r="O233" s="43" t="str" cm="1">
        <f t="array" ref="O233">IF($AB233=0,"",INDEX(My_Audit!P$2:P$456,$AB233))&amp;""</f>
        <v/>
      </c>
      <c r="P233" s="42"/>
      <c r="Q233" s="43" t="str">
        <f>IF(LEFT(N233,4)="Pass","Nist SP 800-88",My_Audit!R233)&amp;""</f>
        <v/>
      </c>
      <c r="R233" s="42"/>
      <c r="S233" s="42"/>
      <c r="T233" s="43" t="str" cm="1">
        <f t="array" ref="T233">IF($AC233=0,"",INDEX(Models!J$2:J$605,$AC233))</f>
        <v/>
      </c>
      <c r="U233" s="42"/>
      <c r="V233" s="42"/>
      <c r="W233" s="44" t="str">
        <f>IF(($Z233+$AA233+$AD233)=0,"",_xlfn.TEXTJOIN(", ",TRUE,IF($AA233=0,"",INDEX(My_Audit!L$2:L$456,$AA233)),IF($Z233=0,"",INDEX(Output_Mac!AA$2:AA$500,$Z233)),IF($AD233=0,"",INDEX(Output_Win!AA$2:AA$243,$AD233))))</f>
        <v/>
      </c>
      <c r="Y233">
        <f>IFERROR(MATCH($A233,CSV!$A$2:$A$510,0),0)</f>
        <v>0</v>
      </c>
      <c r="Z233">
        <f>IFERROR(MATCH($A233,Output_Mac!$A$2:$A$500,0),0)</f>
        <v>0</v>
      </c>
      <c r="AA233">
        <f>IFERROR(MATCH($A233,My_Audit!$A$2:$A$456,0),0)</f>
        <v>232</v>
      </c>
      <c r="AB233">
        <f>IFERROR(MATCH($C233,My_Audit!$B$2:$B$456,0),0)</f>
        <v>0</v>
      </c>
      <c r="AC233">
        <f>IFERROR(MATCH($E233,Models!$I$2:$I$605,0),0)</f>
        <v>0</v>
      </c>
      <c r="AD233">
        <f>IFERROR(MATCH($A233,Output_Win!$A$2:$A$243,0),0)</f>
        <v>0</v>
      </c>
    </row>
    <row r="234" spans="1:30">
      <c r="A234" s="42" t="str">
        <f>_xlfn.TEXTJOIN("",TRUE,Input!$A$4,TEXT(ROW(My_Audit!A233)+Input!$A$8-1,"00"))</f>
        <v>GG233</v>
      </c>
      <c r="B234" s="42" t="str">
        <f>_xlfn.TEXTJOIN("-",TRUE,"ITD",Input!$A$2,A234)</f>
        <v>ITD-SHR11697-GG233</v>
      </c>
      <c r="C234" s="43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3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3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3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3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3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3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3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3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3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3" t="str" cm="1">
        <f t="array" ref="M234">IF(($Y234+$Z234+$AA234+$AD234)=0,"",ExpandDiagCodes(_xlfn.TEXTJOIN(", ",TRUE,IF($AA234=0,"",INDEX(My_Audit!N$2:N$456,$AA234)),IF($Z234=0,"",INDEX(Output_Mac!S$2:S$500,$Z234)),IF($AD234=0,"",INDEX(Output_Win!S$2:S$243,$AD234)),IF($Y234=0,"",INDEX(CSV!AE$2:AE$510,$Y234)))))</f>
        <v/>
      </c>
      <c r="N234" s="43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O$2:O$456,$AA234)),_xlfn.IFS(_xlpm.MyAuditVal&lt;&gt;"",_xlpm.MyAuditVal,_xlpm.MacVal&lt;&gt;"",_xlpm.MacVal,_xlpm.WinVal&lt;&gt;"",_xlpm.WinVal,_xlpm.CSVVal&lt;&gt;"",_xlpm.CSVVal)),""))</f>
        <v/>
      </c>
      <c r="O234" s="43" t="str" cm="1">
        <f t="array" ref="O234">IF($AB234=0,"",INDEX(My_Audit!P$2:P$456,$AB234))&amp;""</f>
        <v/>
      </c>
      <c r="P234" s="42"/>
      <c r="Q234" s="43" t="str">
        <f>IF(LEFT(N234,4)="Pass","Nist SP 800-88",My_Audit!R234)&amp;""</f>
        <v/>
      </c>
      <c r="R234" s="42"/>
      <c r="S234" s="42"/>
      <c r="T234" s="43" t="str" cm="1">
        <f t="array" ref="T234">IF($AC234=0,"",INDEX(Models!J$2:J$605,$AC234))</f>
        <v/>
      </c>
      <c r="U234" s="42"/>
      <c r="V234" s="42"/>
      <c r="W234" s="44" t="str">
        <f>IF(($Z234+$AA234+$AD234)=0,"",_xlfn.TEXTJOIN(", ",TRUE,IF($AA234=0,"",INDEX(My_Audit!L$2:L$456,$AA234)),IF($Z234=0,"",INDEX(Output_Mac!AA$2:AA$500,$Z234)),IF($AD234=0,"",INDEX(Output_Win!AA$2:AA$243,$AD234))))</f>
        <v/>
      </c>
      <c r="Y234">
        <f>IFERROR(MATCH($A234,CSV!$A$2:$A$510,0),0)</f>
        <v>0</v>
      </c>
      <c r="Z234">
        <f>IFERROR(MATCH($A234,Output_Mac!$A$2:$A$500,0),0)</f>
        <v>0</v>
      </c>
      <c r="AA234">
        <f>IFERROR(MATCH($A234,My_Audit!$A$2:$A$456,0),0)</f>
        <v>233</v>
      </c>
      <c r="AB234">
        <f>IFERROR(MATCH($C234,My_Audit!$B$2:$B$456,0),0)</f>
        <v>0</v>
      </c>
      <c r="AC234">
        <f>IFERROR(MATCH($E234,Models!$I$2:$I$605,0),0)</f>
        <v>0</v>
      </c>
      <c r="AD234">
        <f>IFERROR(MATCH($A234,Output_Win!$A$2:$A$243,0),0)</f>
        <v>0</v>
      </c>
    </row>
    <row r="235" spans="1:30">
      <c r="A235" s="42" t="str">
        <f>_xlfn.TEXTJOIN("",TRUE,Input!$A$4,TEXT(ROW(My_Audit!A234)+Input!$A$8-1,"00"))</f>
        <v>GG234</v>
      </c>
      <c r="B235" s="42" t="str">
        <f>_xlfn.TEXTJOIN("-",TRUE,"ITD",Input!$A$2,A235)</f>
        <v>ITD-SHR11697-GG234</v>
      </c>
      <c r="C235" s="43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3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3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3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3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3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3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3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3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3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3" t="str" cm="1">
        <f t="array" ref="M235">IF(($Y235+$Z235+$AA235+$AD235)=0,"",ExpandDiagCodes(_xlfn.TEXTJOIN(", ",TRUE,IF($AA235=0,"",INDEX(My_Audit!N$2:N$456,$AA235)),IF($Z235=0,"",INDEX(Output_Mac!S$2:S$500,$Z235)),IF($AD235=0,"",INDEX(Output_Win!S$2:S$243,$AD235)),IF($Y235=0,"",INDEX(CSV!AE$2:AE$510,$Y235)))))</f>
        <v/>
      </c>
      <c r="N235" s="43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O$2:O$456,$AA235)),_xlfn.IFS(_xlpm.MyAuditVal&lt;&gt;"",_xlpm.MyAuditVal,_xlpm.MacVal&lt;&gt;"",_xlpm.MacVal,_xlpm.WinVal&lt;&gt;"",_xlpm.WinVal,_xlpm.CSVVal&lt;&gt;"",_xlpm.CSVVal)),""))</f>
        <v/>
      </c>
      <c r="O235" s="43" t="str" cm="1">
        <f t="array" ref="O235">IF($AB235=0,"",INDEX(My_Audit!P$2:P$456,$AB235))&amp;""</f>
        <v/>
      </c>
      <c r="P235" s="42"/>
      <c r="Q235" s="43" t="str">
        <f>IF(LEFT(N235,4)="Pass","Nist SP 800-88",My_Audit!R235)&amp;""</f>
        <v/>
      </c>
      <c r="R235" s="42"/>
      <c r="S235" s="42"/>
      <c r="T235" s="43" t="str" cm="1">
        <f t="array" ref="T235">IF($AC235=0,"",INDEX(Models!J$2:J$605,$AC235))</f>
        <v/>
      </c>
      <c r="U235" s="42"/>
      <c r="V235" s="42"/>
      <c r="W235" s="44" t="str">
        <f>IF(($Z235+$AA235+$AD235)=0,"",_xlfn.TEXTJOIN(", ",TRUE,IF($AA235=0,"",INDEX(My_Audit!L$2:L$456,$AA235)),IF($Z235=0,"",INDEX(Output_Mac!AA$2:AA$500,$Z235)),IF($AD235=0,"",INDEX(Output_Win!AA$2:AA$243,$AD235))))</f>
        <v/>
      </c>
      <c r="Y235">
        <f>IFERROR(MATCH($A235,CSV!$A$2:$A$510,0),0)</f>
        <v>0</v>
      </c>
      <c r="Z235">
        <f>IFERROR(MATCH($A235,Output_Mac!$A$2:$A$500,0),0)</f>
        <v>0</v>
      </c>
      <c r="AA235">
        <f>IFERROR(MATCH($A235,My_Audit!$A$2:$A$456,0),0)</f>
        <v>234</v>
      </c>
      <c r="AB235">
        <f>IFERROR(MATCH($C235,My_Audit!$B$2:$B$456,0),0)</f>
        <v>0</v>
      </c>
      <c r="AC235">
        <f>IFERROR(MATCH($E235,Models!$I$2:$I$605,0),0)</f>
        <v>0</v>
      </c>
      <c r="AD235">
        <f>IFERROR(MATCH($A235,Output_Win!$A$2:$A$243,0),0)</f>
        <v>0</v>
      </c>
    </row>
    <row r="236" spans="1:30">
      <c r="A236" s="42" t="str">
        <f>_xlfn.TEXTJOIN("",TRUE,Input!$A$4,TEXT(ROW(My_Audit!A235)+Input!$A$8-1,"00"))</f>
        <v>GG235</v>
      </c>
      <c r="B236" s="42" t="str">
        <f>_xlfn.TEXTJOIN("-",TRUE,"ITD",Input!$A$2,A236)</f>
        <v>ITD-SHR11697-GG235</v>
      </c>
      <c r="C236" s="43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3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3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3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3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3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3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3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3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3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3" t="str" cm="1">
        <f t="array" ref="M236">IF(($Y236+$Z236+$AA236+$AD236)=0,"",ExpandDiagCodes(_xlfn.TEXTJOIN(", ",TRUE,IF($AA236=0,"",INDEX(My_Audit!N$2:N$456,$AA236)),IF($Z236=0,"",INDEX(Output_Mac!S$2:S$500,$Z236)),IF($AD236=0,"",INDEX(Output_Win!S$2:S$243,$AD236)),IF($Y236=0,"",INDEX(CSV!AE$2:AE$510,$Y236)))))</f>
        <v/>
      </c>
      <c r="N236" s="43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O$2:O$456,$AA236)),_xlfn.IFS(_xlpm.MyAuditVal&lt;&gt;"",_xlpm.MyAuditVal,_xlpm.MacVal&lt;&gt;"",_xlpm.MacVal,_xlpm.WinVal&lt;&gt;"",_xlpm.WinVal,_xlpm.CSVVal&lt;&gt;"",_xlpm.CSVVal)),""))</f>
        <v/>
      </c>
      <c r="O236" s="43" t="str" cm="1">
        <f t="array" ref="O236">IF($AB236=0,"",INDEX(My_Audit!P$2:P$456,$AB236))&amp;""</f>
        <v/>
      </c>
      <c r="P236" s="42"/>
      <c r="Q236" s="43" t="str">
        <f>IF(LEFT(N236,4)="Pass","Nist SP 800-88",My_Audit!R236)&amp;""</f>
        <v/>
      </c>
      <c r="R236" s="42"/>
      <c r="S236" s="42"/>
      <c r="T236" s="43" t="str" cm="1">
        <f t="array" ref="T236">IF($AC236=0,"",INDEX(Models!J$2:J$605,$AC236))</f>
        <v/>
      </c>
      <c r="U236" s="42"/>
      <c r="V236" s="42"/>
      <c r="W236" s="44" t="str">
        <f>IF(($Z236+$AA236+$AD236)=0,"",_xlfn.TEXTJOIN(", ",TRUE,IF($AA236=0,"",INDEX(My_Audit!L$2:L$456,$AA236)),IF($Z236=0,"",INDEX(Output_Mac!AA$2:AA$500,$Z236)),IF($AD236=0,"",INDEX(Output_Win!AA$2:AA$243,$AD236))))</f>
        <v/>
      </c>
      <c r="Y236">
        <f>IFERROR(MATCH($A236,CSV!$A$2:$A$510,0),0)</f>
        <v>0</v>
      </c>
      <c r="Z236">
        <f>IFERROR(MATCH($A236,Output_Mac!$A$2:$A$500,0),0)</f>
        <v>0</v>
      </c>
      <c r="AA236">
        <f>IFERROR(MATCH($A236,My_Audit!$A$2:$A$456,0),0)</f>
        <v>235</v>
      </c>
      <c r="AB236">
        <f>IFERROR(MATCH($C236,My_Audit!$B$2:$B$456,0),0)</f>
        <v>0</v>
      </c>
      <c r="AC236">
        <f>IFERROR(MATCH($E236,Models!$I$2:$I$605,0),0)</f>
        <v>0</v>
      </c>
      <c r="AD236">
        <f>IFERROR(MATCH($A236,Output_Win!$A$2:$A$243,0),0)</f>
        <v>0</v>
      </c>
    </row>
    <row r="237" spans="1:30">
      <c r="A237" s="42" t="str">
        <f>_xlfn.TEXTJOIN("",TRUE,Input!$A$4,TEXT(ROW(My_Audit!A236)+Input!$A$8-1,"00"))</f>
        <v>GG236</v>
      </c>
      <c r="B237" s="42" t="str">
        <f>_xlfn.TEXTJOIN("-",TRUE,"ITD",Input!$A$2,A237)</f>
        <v>ITD-SHR11697-GG236</v>
      </c>
      <c r="C237" s="43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3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3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3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3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3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3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3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3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3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3" t="str" cm="1">
        <f t="array" ref="M237">IF(($Y237+$Z237+$AA237+$AD237)=0,"",ExpandDiagCodes(_xlfn.TEXTJOIN(", ",TRUE,IF($AA237=0,"",INDEX(My_Audit!N$2:N$456,$AA237)),IF($Z237=0,"",INDEX(Output_Mac!S$2:S$500,$Z237)),IF($AD237=0,"",INDEX(Output_Win!S$2:S$243,$AD237)),IF($Y237=0,"",INDEX(CSV!AE$2:AE$510,$Y237)))))</f>
        <v/>
      </c>
      <c r="N237" s="43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O$2:O$456,$AA237)),_xlfn.IFS(_xlpm.MyAuditVal&lt;&gt;"",_xlpm.MyAuditVal,_xlpm.MacVal&lt;&gt;"",_xlpm.MacVal,_xlpm.WinVal&lt;&gt;"",_xlpm.WinVal,_xlpm.CSVVal&lt;&gt;"",_xlpm.CSVVal)),""))</f>
        <v/>
      </c>
      <c r="O237" s="43" t="str" cm="1">
        <f t="array" ref="O237">IF($AB237=0,"",INDEX(My_Audit!P$2:P$456,$AB237))&amp;""</f>
        <v/>
      </c>
      <c r="P237" s="42"/>
      <c r="Q237" s="43" t="str">
        <f>IF(LEFT(N237,4)="Pass","Nist SP 800-88",My_Audit!R237)&amp;""</f>
        <v/>
      </c>
      <c r="R237" s="42"/>
      <c r="S237" s="42"/>
      <c r="T237" s="43" t="str" cm="1">
        <f t="array" ref="T237">IF($AC237=0,"",INDEX(Models!J$2:J$605,$AC237))</f>
        <v/>
      </c>
      <c r="U237" s="42"/>
      <c r="V237" s="42"/>
      <c r="W237" s="44" t="str">
        <f>IF(($Z237+$AA237+$AD237)=0,"",_xlfn.TEXTJOIN(", ",TRUE,IF($AA237=0,"",INDEX(My_Audit!L$2:L$456,$AA237)),IF($Z237=0,"",INDEX(Output_Mac!AA$2:AA$500,$Z237)),IF($AD237=0,"",INDEX(Output_Win!AA$2:AA$243,$AD237))))</f>
        <v/>
      </c>
      <c r="Y237">
        <f>IFERROR(MATCH($A237,CSV!$A$2:$A$510,0),0)</f>
        <v>0</v>
      </c>
      <c r="Z237">
        <f>IFERROR(MATCH($A237,Output_Mac!$A$2:$A$500,0),0)</f>
        <v>0</v>
      </c>
      <c r="AA237">
        <f>IFERROR(MATCH($A237,My_Audit!$A$2:$A$456,0),0)</f>
        <v>236</v>
      </c>
      <c r="AB237">
        <f>IFERROR(MATCH($C237,My_Audit!$B$2:$B$456,0),0)</f>
        <v>0</v>
      </c>
      <c r="AC237">
        <f>IFERROR(MATCH($E237,Models!$I$2:$I$605,0),0)</f>
        <v>0</v>
      </c>
      <c r="AD237">
        <f>IFERROR(MATCH($A237,Output_Win!$A$2:$A$243,0),0)</f>
        <v>0</v>
      </c>
    </row>
    <row r="238" spans="1:30">
      <c r="A238" s="42" t="str">
        <f>_xlfn.TEXTJOIN("",TRUE,Input!$A$4,TEXT(ROW(My_Audit!A237)+Input!$A$8-1,"00"))</f>
        <v>GG237</v>
      </c>
      <c r="B238" s="42" t="str">
        <f>_xlfn.TEXTJOIN("-",TRUE,"ITD",Input!$A$2,A238)</f>
        <v>ITD-SHR11697-GG237</v>
      </c>
      <c r="C238" s="43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3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3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3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3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3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3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3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3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3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3" t="str" cm="1">
        <f t="array" ref="M238">IF(($Y238+$Z238+$AA238+$AD238)=0,"",ExpandDiagCodes(_xlfn.TEXTJOIN(", ",TRUE,IF($AA238=0,"",INDEX(My_Audit!N$2:N$456,$AA238)),IF($Z238=0,"",INDEX(Output_Mac!S$2:S$500,$Z238)),IF($AD238=0,"",INDEX(Output_Win!S$2:S$243,$AD238)),IF($Y238=0,"",INDEX(CSV!AE$2:AE$510,$Y238)))))</f>
        <v/>
      </c>
      <c r="N238" s="43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O$2:O$456,$AA238)),_xlfn.IFS(_xlpm.MyAuditVal&lt;&gt;"",_xlpm.MyAuditVal,_xlpm.MacVal&lt;&gt;"",_xlpm.MacVal,_xlpm.WinVal&lt;&gt;"",_xlpm.WinVal,_xlpm.CSVVal&lt;&gt;"",_xlpm.CSVVal)),""))</f>
        <v/>
      </c>
      <c r="O238" s="43" t="str" cm="1">
        <f t="array" ref="O238">IF($AB238=0,"",INDEX(My_Audit!P$2:P$456,$AB238))&amp;""</f>
        <v/>
      </c>
      <c r="P238" s="42"/>
      <c r="Q238" s="43" t="str">
        <f>IF(LEFT(N238,4)="Pass","Nist SP 800-88",My_Audit!R238)&amp;""</f>
        <v/>
      </c>
      <c r="R238" s="42"/>
      <c r="S238" s="42"/>
      <c r="T238" s="43" t="str" cm="1">
        <f t="array" ref="T238">IF($AC238=0,"",INDEX(Models!J$2:J$605,$AC238))</f>
        <v/>
      </c>
      <c r="U238" s="42"/>
      <c r="V238" s="42"/>
      <c r="W238" s="44" t="str">
        <f>IF(($Z238+$AA238+$AD238)=0,"",_xlfn.TEXTJOIN(", ",TRUE,IF($AA238=0,"",INDEX(My_Audit!L$2:L$456,$AA238)),IF($Z238=0,"",INDEX(Output_Mac!AA$2:AA$500,$Z238)),IF($AD238=0,"",INDEX(Output_Win!AA$2:AA$243,$AD238))))</f>
        <v/>
      </c>
      <c r="Y238">
        <f>IFERROR(MATCH($A238,CSV!$A$2:$A$510,0),0)</f>
        <v>0</v>
      </c>
      <c r="Z238">
        <f>IFERROR(MATCH($A238,Output_Mac!$A$2:$A$500,0),0)</f>
        <v>0</v>
      </c>
      <c r="AA238">
        <f>IFERROR(MATCH($A238,My_Audit!$A$2:$A$456,0),0)</f>
        <v>237</v>
      </c>
      <c r="AB238">
        <f>IFERROR(MATCH($C238,My_Audit!$B$2:$B$456,0),0)</f>
        <v>0</v>
      </c>
      <c r="AC238">
        <f>IFERROR(MATCH($E238,Models!$I$2:$I$605,0),0)</f>
        <v>0</v>
      </c>
      <c r="AD238">
        <f>IFERROR(MATCH($A238,Output_Win!$A$2:$A$243,0),0)</f>
        <v>0</v>
      </c>
    </row>
    <row r="239" spans="1:30">
      <c r="A239" s="42" t="str">
        <f>_xlfn.TEXTJOIN("",TRUE,Input!$A$4,TEXT(ROW(My_Audit!A238)+Input!$A$8-1,"00"))</f>
        <v>GG238</v>
      </c>
      <c r="B239" s="42" t="str">
        <f>_xlfn.TEXTJOIN("-",TRUE,"ITD",Input!$A$2,A239)</f>
        <v>ITD-SHR11697-GG238</v>
      </c>
      <c r="C239" s="43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3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3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3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3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3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3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3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3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3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3" t="str" cm="1">
        <f t="array" ref="M239">IF(($Y239+$Z239+$AA239+$AD239)=0,"",ExpandDiagCodes(_xlfn.TEXTJOIN(", ",TRUE,IF($AA239=0,"",INDEX(My_Audit!N$2:N$456,$AA239)),IF($Z239=0,"",INDEX(Output_Mac!S$2:S$500,$Z239)),IF($AD239=0,"",INDEX(Output_Win!S$2:S$243,$AD239)),IF($Y239=0,"",INDEX(CSV!AE$2:AE$510,$Y239)))))</f>
        <v/>
      </c>
      <c r="N239" s="43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O$2:O$456,$AA239)),_xlfn.IFS(_xlpm.MyAuditVal&lt;&gt;"",_xlpm.MyAuditVal,_xlpm.MacVal&lt;&gt;"",_xlpm.MacVal,_xlpm.WinVal&lt;&gt;"",_xlpm.WinVal,_xlpm.CSVVal&lt;&gt;"",_xlpm.CSVVal)),""))</f>
        <v/>
      </c>
      <c r="O239" s="43" t="str" cm="1">
        <f t="array" ref="O239">IF($AB239=0,"",INDEX(My_Audit!P$2:P$456,$AB239))&amp;""</f>
        <v/>
      </c>
      <c r="P239" s="42"/>
      <c r="Q239" s="43" t="str">
        <f>IF(LEFT(N239,4)="Pass","Nist SP 800-88",My_Audit!R239)&amp;""</f>
        <v/>
      </c>
      <c r="R239" s="42"/>
      <c r="S239" s="42"/>
      <c r="T239" s="43" t="str" cm="1">
        <f t="array" ref="T239">IF($AC239=0,"",INDEX(Models!J$2:J$605,$AC239))</f>
        <v/>
      </c>
      <c r="U239" s="42"/>
      <c r="V239" s="42"/>
      <c r="W239" s="44" t="str">
        <f>IF(($Z239+$AA239+$AD239)=0,"",_xlfn.TEXTJOIN(", ",TRUE,IF($AA239=0,"",INDEX(My_Audit!L$2:L$456,$AA239)),IF($Z239=0,"",INDEX(Output_Mac!AA$2:AA$500,$Z239)),IF($AD239=0,"",INDEX(Output_Win!AA$2:AA$243,$AD239))))</f>
        <v/>
      </c>
      <c r="Y239">
        <f>IFERROR(MATCH($A239,CSV!$A$2:$A$510,0),0)</f>
        <v>0</v>
      </c>
      <c r="Z239">
        <f>IFERROR(MATCH($A239,Output_Mac!$A$2:$A$500,0),0)</f>
        <v>0</v>
      </c>
      <c r="AA239">
        <f>IFERROR(MATCH($A239,My_Audit!$A$2:$A$456,0),0)</f>
        <v>238</v>
      </c>
      <c r="AB239">
        <f>IFERROR(MATCH($C239,My_Audit!$B$2:$B$456,0),0)</f>
        <v>0</v>
      </c>
      <c r="AC239">
        <f>IFERROR(MATCH($E239,Models!$I$2:$I$605,0),0)</f>
        <v>0</v>
      </c>
      <c r="AD239">
        <f>IFERROR(MATCH($A239,Output_Win!$A$2:$A$243,0),0)</f>
        <v>0</v>
      </c>
    </row>
    <row r="240" spans="1:30">
      <c r="A240" s="42" t="str">
        <f>_xlfn.TEXTJOIN("",TRUE,Input!$A$4,TEXT(ROW(My_Audit!A239)+Input!$A$8-1,"00"))</f>
        <v>GG239</v>
      </c>
      <c r="B240" s="42" t="str">
        <f>_xlfn.TEXTJOIN("-",TRUE,"ITD",Input!$A$2,A240)</f>
        <v>ITD-SHR11697-GG239</v>
      </c>
      <c r="C240" s="43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3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3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3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3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3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3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3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3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3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3" t="str" cm="1">
        <f t="array" ref="M240">IF(($Y240+$Z240+$AA240+$AD240)=0,"",ExpandDiagCodes(_xlfn.TEXTJOIN(", ",TRUE,IF($AA240=0,"",INDEX(My_Audit!N$2:N$456,$AA240)),IF($Z240=0,"",INDEX(Output_Mac!S$2:S$500,$Z240)),IF($AD240=0,"",INDEX(Output_Win!S$2:S$243,$AD240)),IF($Y240=0,"",INDEX(CSV!AE$2:AE$510,$Y240)))))</f>
        <v/>
      </c>
      <c r="N240" s="43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O$2:O$456,$AA240)),_xlfn.IFS(_xlpm.MyAuditVal&lt;&gt;"",_xlpm.MyAuditVal,_xlpm.MacVal&lt;&gt;"",_xlpm.MacVal,_xlpm.WinVal&lt;&gt;"",_xlpm.WinVal,_xlpm.CSVVal&lt;&gt;"",_xlpm.CSVVal)),""))</f>
        <v/>
      </c>
      <c r="O240" s="43" t="str" cm="1">
        <f t="array" ref="O240">IF($AB240=0,"",INDEX(My_Audit!P$2:P$456,$AB240))&amp;""</f>
        <v/>
      </c>
      <c r="P240" s="42"/>
      <c r="Q240" s="43" t="str">
        <f>IF(LEFT(N240,4)="Pass","Nist SP 800-88",My_Audit!R240)&amp;""</f>
        <v/>
      </c>
      <c r="R240" s="42"/>
      <c r="S240" s="42"/>
      <c r="T240" s="43" t="str" cm="1">
        <f t="array" ref="T240">IF($AC240=0,"",INDEX(Models!J$2:J$605,$AC240))</f>
        <v/>
      </c>
      <c r="U240" s="42"/>
      <c r="V240" s="42"/>
      <c r="W240" s="44" t="str">
        <f>IF(($Z240+$AA240+$AD240)=0,"",_xlfn.TEXTJOIN(", ",TRUE,IF($AA240=0,"",INDEX(My_Audit!L$2:L$456,$AA240)),IF($Z240=0,"",INDEX(Output_Mac!AA$2:AA$500,$Z240)),IF($AD240=0,"",INDEX(Output_Win!AA$2:AA$243,$AD240))))</f>
        <v/>
      </c>
      <c r="Y240">
        <f>IFERROR(MATCH($A240,CSV!$A$2:$A$510,0),0)</f>
        <v>0</v>
      </c>
      <c r="Z240">
        <f>IFERROR(MATCH($A240,Output_Mac!$A$2:$A$500,0),0)</f>
        <v>0</v>
      </c>
      <c r="AA240">
        <f>IFERROR(MATCH($A240,My_Audit!$A$2:$A$456,0),0)</f>
        <v>239</v>
      </c>
      <c r="AB240">
        <f>IFERROR(MATCH($C240,My_Audit!$B$2:$B$456,0),0)</f>
        <v>0</v>
      </c>
      <c r="AC240">
        <f>IFERROR(MATCH($E240,Models!$I$2:$I$605,0),0)</f>
        <v>0</v>
      </c>
      <c r="AD240">
        <f>IFERROR(MATCH($A240,Output_Win!$A$2:$A$243,0),0)</f>
        <v>0</v>
      </c>
    </row>
    <row r="241" spans="1:30">
      <c r="A241" s="42" t="str">
        <f>_xlfn.TEXTJOIN("",TRUE,Input!$A$4,TEXT(ROW(My_Audit!A240)+Input!$A$8-1,"00"))</f>
        <v>GG240</v>
      </c>
      <c r="B241" s="42" t="str">
        <f>_xlfn.TEXTJOIN("-",TRUE,"ITD",Input!$A$2,A241)</f>
        <v>ITD-SHR11697-GG240</v>
      </c>
      <c r="C241" s="43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3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3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3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3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3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3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3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3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3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3" t="str" cm="1">
        <f t="array" ref="M241">IF(($Y241+$Z241+$AA241+$AD241)=0,"",ExpandDiagCodes(_xlfn.TEXTJOIN(", ",TRUE,IF($AA241=0,"",INDEX(My_Audit!N$2:N$456,$AA241)),IF($Z241=0,"",INDEX(Output_Mac!S$2:S$500,$Z241)),IF($AD241=0,"",INDEX(Output_Win!S$2:S$243,$AD241)),IF($Y241=0,"",INDEX(CSV!AE$2:AE$510,$Y241)))))</f>
        <v/>
      </c>
      <c r="N241" s="43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O$2:O$456,$AA241)),_xlfn.IFS(_xlpm.MyAuditVal&lt;&gt;"",_xlpm.MyAuditVal,_xlpm.MacVal&lt;&gt;"",_xlpm.MacVal,_xlpm.WinVal&lt;&gt;"",_xlpm.WinVal,_xlpm.CSVVal&lt;&gt;"",_xlpm.CSVVal)),""))</f>
        <v/>
      </c>
      <c r="O241" s="43" t="str" cm="1">
        <f t="array" ref="O241">IF($AB241=0,"",INDEX(My_Audit!P$2:P$456,$AB241))&amp;""</f>
        <v/>
      </c>
      <c r="P241" s="42"/>
      <c r="Q241" s="43" t="str">
        <f>IF(LEFT(N241,4)="Pass","Nist SP 800-88",My_Audit!R241)&amp;""</f>
        <v/>
      </c>
      <c r="R241" s="42"/>
      <c r="S241" s="42"/>
      <c r="T241" s="43" t="str" cm="1">
        <f t="array" ref="T241">IF($AC241=0,"",INDEX(Models!J$2:J$605,$AC241))</f>
        <v/>
      </c>
      <c r="U241" s="42"/>
      <c r="V241" s="42"/>
      <c r="W241" s="44" t="str">
        <f>IF(($Z241+$AA241+$AD241)=0,"",_xlfn.TEXTJOIN(", ",TRUE,IF($AA241=0,"",INDEX(My_Audit!L$2:L$456,$AA241)),IF($Z241=0,"",INDEX(Output_Mac!AA$2:AA$500,$Z241)),IF($AD241=0,"",INDEX(Output_Win!AA$2:AA$243,$AD241))))</f>
        <v/>
      </c>
      <c r="Y241">
        <f>IFERROR(MATCH($A241,CSV!$A$2:$A$510,0),0)</f>
        <v>0</v>
      </c>
      <c r="Z241">
        <f>IFERROR(MATCH($A241,Output_Mac!$A$2:$A$500,0),0)</f>
        <v>0</v>
      </c>
      <c r="AA241">
        <f>IFERROR(MATCH($A241,My_Audit!$A$2:$A$456,0),0)</f>
        <v>240</v>
      </c>
      <c r="AB241">
        <f>IFERROR(MATCH($C241,My_Audit!$B$2:$B$456,0),0)</f>
        <v>0</v>
      </c>
      <c r="AC241">
        <f>IFERROR(MATCH($E241,Models!$I$2:$I$605,0),0)</f>
        <v>0</v>
      </c>
      <c r="AD241">
        <f>IFERROR(MATCH($A241,Output_Win!$A$2:$A$243,0),0)</f>
        <v>0</v>
      </c>
    </row>
    <row r="242" spans="1:30">
      <c r="A242" s="42" t="str">
        <f>_xlfn.TEXTJOIN("",TRUE,Input!$A$4,TEXT(ROW(My_Audit!A241)+Input!$A$8-1,"00"))</f>
        <v>GG241</v>
      </c>
      <c r="B242" s="42" t="str">
        <f>_xlfn.TEXTJOIN("-",TRUE,"ITD",Input!$A$2,A242)</f>
        <v>ITD-SHR11697-GG241</v>
      </c>
      <c r="C242" s="43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3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3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3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3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3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3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3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3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3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3" t="str" cm="1">
        <f t="array" ref="M242">IF(($Y242+$Z242+$AA242+$AD242)=0,"",ExpandDiagCodes(_xlfn.TEXTJOIN(", ",TRUE,IF($AA242=0,"",INDEX(My_Audit!N$2:N$456,$AA242)),IF($Z242=0,"",INDEX(Output_Mac!S$2:S$500,$Z242)),IF($AD242=0,"",INDEX(Output_Win!S$2:S$243,$AD242)),IF($Y242=0,"",INDEX(CSV!AE$2:AE$510,$Y242)))))</f>
        <v/>
      </c>
      <c r="N242" s="43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O$2:O$456,$AA242)),_xlfn.IFS(_xlpm.MyAuditVal&lt;&gt;"",_xlpm.MyAuditVal,_xlpm.MacVal&lt;&gt;"",_xlpm.MacVal,_xlpm.WinVal&lt;&gt;"",_xlpm.WinVal,_xlpm.CSVVal&lt;&gt;"",_xlpm.CSVVal)),""))</f>
        <v/>
      </c>
      <c r="O242" s="43" t="str" cm="1">
        <f t="array" ref="O242">IF($AB242=0,"",INDEX(My_Audit!P$2:P$456,$AB242))&amp;""</f>
        <v/>
      </c>
      <c r="P242" s="42"/>
      <c r="Q242" s="43" t="str">
        <f>IF(LEFT(N242,4)="Pass","Nist SP 800-88",My_Audit!R242)&amp;""</f>
        <v/>
      </c>
      <c r="R242" s="42"/>
      <c r="S242" s="42"/>
      <c r="T242" s="43" t="str" cm="1">
        <f t="array" ref="T242">IF($AC242=0,"",INDEX(Models!J$2:J$605,$AC242))</f>
        <v/>
      </c>
      <c r="U242" s="42"/>
      <c r="V242" s="42"/>
      <c r="W242" s="44" t="str">
        <f>IF(($Z242+$AA242+$AD242)=0,"",_xlfn.TEXTJOIN(", ",TRUE,IF($AA242=0,"",INDEX(My_Audit!L$2:L$456,$AA242)),IF($Z242=0,"",INDEX(Output_Mac!AA$2:AA$500,$Z242)),IF($AD242=0,"",INDEX(Output_Win!AA$2:AA$243,$AD242))))</f>
        <v/>
      </c>
      <c r="Y242">
        <f>IFERROR(MATCH($A242,CSV!$A$2:$A$510,0),0)</f>
        <v>0</v>
      </c>
      <c r="Z242">
        <f>IFERROR(MATCH($A242,Output_Mac!$A$2:$A$500,0),0)</f>
        <v>0</v>
      </c>
      <c r="AA242">
        <f>IFERROR(MATCH($A242,My_Audit!$A$2:$A$456,0),0)</f>
        <v>241</v>
      </c>
      <c r="AB242">
        <f>IFERROR(MATCH($C242,My_Audit!$B$2:$B$456,0),0)</f>
        <v>0</v>
      </c>
      <c r="AC242">
        <f>IFERROR(MATCH($E242,Models!$I$2:$I$605,0),0)</f>
        <v>0</v>
      </c>
      <c r="AD242">
        <f>IFERROR(MATCH($A242,Output_Win!$A$2:$A$243,0),0)</f>
        <v>0</v>
      </c>
    </row>
    <row r="243" spans="1:30">
      <c r="A243" s="42" t="str">
        <f>_xlfn.TEXTJOIN("",TRUE,Input!$A$4,TEXT(ROW(My_Audit!A242)+Input!$A$8-1,"00"))</f>
        <v>GG242</v>
      </c>
      <c r="B243" s="42" t="str">
        <f>_xlfn.TEXTJOIN("-",TRUE,"ITD",Input!$A$2,A243)</f>
        <v>ITD-SHR11697-GG242</v>
      </c>
      <c r="C243" s="43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3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3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3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3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3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3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3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3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3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3" t="str" cm="1">
        <f t="array" ref="M243">IF(($Y243+$Z243+$AA243+$AD243)=0,"",ExpandDiagCodes(_xlfn.TEXTJOIN(", ",TRUE,IF($AA243=0,"",INDEX(My_Audit!N$2:N$456,$AA243)),IF($Z243=0,"",INDEX(Output_Mac!S$2:S$500,$Z243)),IF($AD243=0,"",INDEX(Output_Win!S$2:S$243,$AD243)),IF($Y243=0,"",INDEX(CSV!AE$2:AE$510,$Y243)))))</f>
        <v/>
      </c>
      <c r="N243" s="43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O$2:O$456,$AA243)),_xlfn.IFS(_xlpm.MyAuditVal&lt;&gt;"",_xlpm.MyAuditVal,_xlpm.MacVal&lt;&gt;"",_xlpm.MacVal,_xlpm.WinVal&lt;&gt;"",_xlpm.WinVal,_xlpm.CSVVal&lt;&gt;"",_xlpm.CSVVal)),""))</f>
        <v/>
      </c>
      <c r="O243" s="43" t="str" cm="1">
        <f t="array" ref="O243">IF($AB243=0,"",INDEX(My_Audit!P$2:P$456,$AB243))&amp;""</f>
        <v/>
      </c>
      <c r="P243" s="42"/>
      <c r="Q243" s="43" t="str">
        <f>IF(LEFT(N243,4)="Pass","Nist SP 800-88",My_Audit!R243)&amp;""</f>
        <v/>
      </c>
      <c r="R243" s="42"/>
      <c r="S243" s="42"/>
      <c r="T243" s="43" t="str" cm="1">
        <f t="array" ref="T243">IF($AC243=0,"",INDEX(Models!J$2:J$605,$AC243))</f>
        <v/>
      </c>
      <c r="U243" s="42"/>
      <c r="V243" s="42"/>
      <c r="W243" s="44" t="str">
        <f>IF(($Z243+$AA243+$AD243)=0,"",_xlfn.TEXTJOIN(", ",TRUE,IF($AA243=0,"",INDEX(My_Audit!L$2:L$456,$AA243)),IF($Z243=0,"",INDEX(Output_Mac!AA$2:AA$500,$Z243)),IF($AD243=0,"",INDEX(Output_Win!AA$2:AA$243,$AD243))))</f>
        <v/>
      </c>
      <c r="Y243">
        <f>IFERROR(MATCH($A243,CSV!$A$2:$A$510,0),0)</f>
        <v>0</v>
      </c>
      <c r="Z243">
        <f>IFERROR(MATCH($A243,Output_Mac!$A$2:$A$500,0),0)</f>
        <v>0</v>
      </c>
      <c r="AA243">
        <f>IFERROR(MATCH($A243,My_Audit!$A$2:$A$456,0),0)</f>
        <v>242</v>
      </c>
      <c r="AB243">
        <f>IFERROR(MATCH($C243,My_Audit!$B$2:$B$456,0),0)</f>
        <v>0</v>
      </c>
      <c r="AC243">
        <f>IFERROR(MATCH($E243,Models!$I$2:$I$605,0),0)</f>
        <v>0</v>
      </c>
      <c r="AD243">
        <f>IFERROR(MATCH($A243,Output_Win!$A$2:$A$243,0),0)</f>
        <v>0</v>
      </c>
    </row>
    <row r="244" spans="1:30">
      <c r="A244" s="42" t="str">
        <f>_xlfn.TEXTJOIN("",TRUE,Input!$A$4,TEXT(ROW(My_Audit!A243)+Input!$A$8-1,"00"))</f>
        <v>GG243</v>
      </c>
      <c r="B244" s="42" t="str">
        <f>_xlfn.TEXTJOIN("-",TRUE,"ITD",Input!$A$2,A244)</f>
        <v>ITD-SHR11697-GG243</v>
      </c>
      <c r="C244" s="43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3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3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3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3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3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3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3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3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3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3" t="str" cm="1">
        <f t="array" ref="M244">IF(($Y244+$Z244+$AA244+$AD244)=0,"",ExpandDiagCodes(_xlfn.TEXTJOIN(", ",TRUE,IF($AA244=0,"",INDEX(My_Audit!N$2:N$456,$AA244)),IF($Z244=0,"",INDEX(Output_Mac!S$2:S$500,$Z244)),IF($AD244=0,"",INDEX(Output_Win!S$2:S$243,$AD244)),IF($Y244=0,"",INDEX(CSV!AE$2:AE$510,$Y244)))))</f>
        <v/>
      </c>
      <c r="N244" s="43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O$2:O$456,$AA244)),_xlfn.IFS(_xlpm.MyAuditVal&lt;&gt;"",_xlpm.MyAuditVal,_xlpm.MacVal&lt;&gt;"",_xlpm.MacVal,_xlpm.WinVal&lt;&gt;"",_xlpm.WinVal,_xlpm.CSVVal&lt;&gt;"",_xlpm.CSVVal)),""))</f>
        <v/>
      </c>
      <c r="O244" s="43" t="str" cm="1">
        <f t="array" ref="O244">IF($AB244=0,"",INDEX(My_Audit!P$2:P$456,$AB244))&amp;""</f>
        <v/>
      </c>
      <c r="P244" s="42"/>
      <c r="Q244" s="43" t="str">
        <f>IF(LEFT(N244,4)="Pass","Nist SP 800-88",My_Audit!R244)&amp;""</f>
        <v/>
      </c>
      <c r="R244" s="42"/>
      <c r="S244" s="42"/>
      <c r="T244" s="43" t="str" cm="1">
        <f t="array" ref="T244">IF($AC244=0,"",INDEX(Models!J$2:J$605,$AC244))</f>
        <v/>
      </c>
      <c r="U244" s="42"/>
      <c r="V244" s="42"/>
      <c r="W244" s="44" t="str">
        <f>IF(($Z244+$AA244+$AD244)=0,"",_xlfn.TEXTJOIN(", ",TRUE,IF($AA244=0,"",INDEX(My_Audit!L$2:L$456,$AA244)),IF($Z244=0,"",INDEX(Output_Mac!AA$2:AA$500,$Z244)),IF($AD244=0,"",INDEX(Output_Win!AA$2:AA$243,$AD244))))</f>
        <v/>
      </c>
      <c r="Y244">
        <f>IFERROR(MATCH($A244,CSV!$A$2:$A$510,0),0)</f>
        <v>0</v>
      </c>
      <c r="Z244">
        <f>IFERROR(MATCH($A244,Output_Mac!$A$2:$A$500,0),0)</f>
        <v>0</v>
      </c>
      <c r="AA244">
        <f>IFERROR(MATCH($A244,My_Audit!$A$2:$A$456,0),0)</f>
        <v>243</v>
      </c>
      <c r="AB244">
        <f>IFERROR(MATCH($C244,My_Audit!$B$2:$B$456,0),0)</f>
        <v>0</v>
      </c>
      <c r="AC244">
        <f>IFERROR(MATCH($E244,Models!$I$2:$I$605,0),0)</f>
        <v>0</v>
      </c>
      <c r="AD244">
        <f>IFERROR(MATCH($A244,Output_Win!$A$2:$A$243,0),0)</f>
        <v>0</v>
      </c>
    </row>
    <row r="245" spans="1:30">
      <c r="A245" s="42" t="str">
        <f>_xlfn.TEXTJOIN("",TRUE,Input!$A$4,TEXT(ROW(My_Audit!A244)+Input!$A$8-1,"00"))</f>
        <v>GG244</v>
      </c>
      <c r="B245" s="42" t="str">
        <f>_xlfn.TEXTJOIN("-",TRUE,"ITD",Input!$A$2,A245)</f>
        <v>ITD-SHR11697-GG244</v>
      </c>
      <c r="C245" s="43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3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3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3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3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3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3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3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3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3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3" t="str" cm="1">
        <f t="array" ref="M245">IF(($Y245+$Z245+$AA245+$AD245)=0,"",ExpandDiagCodes(_xlfn.TEXTJOIN(", ",TRUE,IF($AA245=0,"",INDEX(My_Audit!N$2:N$456,$AA245)),IF($Z245=0,"",INDEX(Output_Mac!S$2:S$500,$Z245)),IF($AD245=0,"",INDEX(Output_Win!S$2:S$243,$AD245)),IF($Y245=0,"",INDEX(CSV!AE$2:AE$510,$Y245)))))</f>
        <v/>
      </c>
      <c r="N245" s="43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O$2:O$456,$AA245)),_xlfn.IFS(_xlpm.MyAuditVal&lt;&gt;"",_xlpm.MyAuditVal,_xlpm.MacVal&lt;&gt;"",_xlpm.MacVal,_xlpm.WinVal&lt;&gt;"",_xlpm.WinVal,_xlpm.CSVVal&lt;&gt;"",_xlpm.CSVVal)),""))</f>
        <v/>
      </c>
      <c r="O245" s="43" t="str" cm="1">
        <f t="array" ref="O245">IF($AB245=0,"",INDEX(My_Audit!P$2:P$456,$AB245))&amp;""</f>
        <v/>
      </c>
      <c r="P245" s="42"/>
      <c r="Q245" s="43" t="str">
        <f>IF(LEFT(N245,4)="Pass","Nist SP 800-88",My_Audit!R245)&amp;""</f>
        <v/>
      </c>
      <c r="R245" s="42"/>
      <c r="S245" s="42"/>
      <c r="T245" s="43" t="str" cm="1">
        <f t="array" ref="T245">IF($AC245=0,"",INDEX(Models!J$2:J$605,$AC245))</f>
        <v/>
      </c>
      <c r="U245" s="42"/>
      <c r="V245" s="42"/>
      <c r="W245" s="44" t="str">
        <f>IF(($Z245+$AA245+$AD245)=0,"",_xlfn.TEXTJOIN(", ",TRUE,IF($AA245=0,"",INDEX(My_Audit!L$2:L$456,$AA245)),IF($Z245=0,"",INDEX(Output_Mac!AA$2:AA$500,$Z245)),IF($AD245=0,"",INDEX(Output_Win!AA$2:AA$243,$AD245))))</f>
        <v/>
      </c>
      <c r="Y245">
        <f>IFERROR(MATCH($A245,CSV!$A$2:$A$510,0),0)</f>
        <v>0</v>
      </c>
      <c r="Z245">
        <f>IFERROR(MATCH($A245,Output_Mac!$A$2:$A$500,0),0)</f>
        <v>0</v>
      </c>
      <c r="AA245">
        <f>IFERROR(MATCH($A245,My_Audit!$A$2:$A$456,0),0)</f>
        <v>244</v>
      </c>
      <c r="AB245">
        <f>IFERROR(MATCH($C245,My_Audit!$B$2:$B$456,0),0)</f>
        <v>0</v>
      </c>
      <c r="AC245">
        <f>IFERROR(MATCH($E245,Models!$I$2:$I$605,0),0)</f>
        <v>0</v>
      </c>
      <c r="AD245">
        <f>IFERROR(MATCH($A245,Output_Win!$A$2:$A$243,0),0)</f>
        <v>0</v>
      </c>
    </row>
    <row r="246" spans="1:30">
      <c r="A246" s="42" t="str">
        <f>_xlfn.TEXTJOIN("",TRUE,Input!$A$4,TEXT(ROW(My_Audit!A245)+Input!$A$8-1,"00"))</f>
        <v>GG245</v>
      </c>
      <c r="B246" s="42" t="str">
        <f>_xlfn.TEXTJOIN("-",TRUE,"ITD",Input!$A$2,A246)</f>
        <v>ITD-SHR11697-GG245</v>
      </c>
      <c r="C246" s="43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3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3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3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3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3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3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3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3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3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3" t="str" cm="1">
        <f t="array" ref="M246">IF(($Y246+$Z246+$AA246+$AD246)=0,"",ExpandDiagCodes(_xlfn.TEXTJOIN(", ",TRUE,IF($AA246=0,"",INDEX(My_Audit!N$2:N$456,$AA246)),IF($Z246=0,"",INDEX(Output_Mac!S$2:S$500,$Z246)),IF($AD246=0,"",INDEX(Output_Win!S$2:S$243,$AD246)),IF($Y246=0,"",INDEX(CSV!AE$2:AE$510,$Y246)))))</f>
        <v/>
      </c>
      <c r="N246" s="43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O$2:O$456,$AA246)),_xlfn.IFS(_xlpm.MyAuditVal&lt;&gt;"",_xlpm.MyAuditVal,_xlpm.MacVal&lt;&gt;"",_xlpm.MacVal,_xlpm.WinVal&lt;&gt;"",_xlpm.WinVal,_xlpm.CSVVal&lt;&gt;"",_xlpm.CSVVal)),""))</f>
        <v/>
      </c>
      <c r="O246" s="43" t="str" cm="1">
        <f t="array" ref="O246">IF($AB246=0,"",INDEX(My_Audit!P$2:P$456,$AB246))&amp;""</f>
        <v/>
      </c>
      <c r="P246" s="42"/>
      <c r="Q246" s="43" t="str">
        <f>IF(LEFT(N246,4)="Pass","Nist SP 800-88",My_Audit!R246)&amp;""</f>
        <v/>
      </c>
      <c r="R246" s="42"/>
      <c r="S246" s="42"/>
      <c r="T246" s="43" t="str" cm="1">
        <f t="array" ref="T246">IF($AC246=0,"",INDEX(Models!J$2:J$605,$AC246))</f>
        <v/>
      </c>
      <c r="U246" s="42"/>
      <c r="V246" s="42"/>
      <c r="W246" s="44" t="str">
        <f>IF(($Z246+$AA246+$AD246)=0,"",_xlfn.TEXTJOIN(", ",TRUE,IF($AA246=0,"",INDEX(My_Audit!L$2:L$456,$AA246)),IF($Z246=0,"",INDEX(Output_Mac!AA$2:AA$500,$Z246)),IF($AD246=0,"",INDEX(Output_Win!AA$2:AA$243,$AD246))))</f>
        <v/>
      </c>
      <c r="Y246">
        <f>IFERROR(MATCH($A246,CSV!$A$2:$A$510,0),0)</f>
        <v>0</v>
      </c>
      <c r="Z246">
        <f>IFERROR(MATCH($A246,Output_Mac!$A$2:$A$500,0),0)</f>
        <v>0</v>
      </c>
      <c r="AA246">
        <f>IFERROR(MATCH($A246,My_Audit!$A$2:$A$456,0),0)</f>
        <v>245</v>
      </c>
      <c r="AB246">
        <f>IFERROR(MATCH($C246,My_Audit!$B$2:$B$456,0),0)</f>
        <v>0</v>
      </c>
      <c r="AC246">
        <f>IFERROR(MATCH($E246,Models!$I$2:$I$605,0),0)</f>
        <v>0</v>
      </c>
      <c r="AD246">
        <f>IFERROR(MATCH($A246,Output_Win!$A$2:$A$243,0),0)</f>
        <v>0</v>
      </c>
    </row>
    <row r="247" spans="1:30">
      <c r="A247" s="42" t="str">
        <f>_xlfn.TEXTJOIN("",TRUE,Input!$A$4,TEXT(ROW(My_Audit!A246)+Input!$A$8-1,"00"))</f>
        <v>GG246</v>
      </c>
      <c r="B247" s="42" t="str">
        <f>_xlfn.TEXTJOIN("-",TRUE,"ITD",Input!$A$2,A247)</f>
        <v>ITD-SHR11697-GG246</v>
      </c>
      <c r="C247" s="43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3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3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3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3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3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3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3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3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3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3" t="str" cm="1">
        <f t="array" ref="M247">IF(($Y247+$Z247+$AA247+$AD247)=0,"",ExpandDiagCodes(_xlfn.TEXTJOIN(", ",TRUE,IF($AA247=0,"",INDEX(My_Audit!N$2:N$456,$AA247)),IF($Z247=0,"",INDEX(Output_Mac!S$2:S$500,$Z247)),IF($AD247=0,"",INDEX(Output_Win!S$2:S$243,$AD247)),IF($Y247=0,"",INDEX(CSV!AE$2:AE$510,$Y247)))))</f>
        <v/>
      </c>
      <c r="N247" s="43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O$2:O$456,$AA247)),_xlfn.IFS(_xlpm.MyAuditVal&lt;&gt;"",_xlpm.MyAuditVal,_xlpm.MacVal&lt;&gt;"",_xlpm.MacVal,_xlpm.WinVal&lt;&gt;"",_xlpm.WinVal,_xlpm.CSVVal&lt;&gt;"",_xlpm.CSVVal)),""))</f>
        <v/>
      </c>
      <c r="O247" s="43" t="str" cm="1">
        <f t="array" ref="O247">IF($AB247=0,"",INDEX(My_Audit!P$2:P$456,$AB247))&amp;""</f>
        <v/>
      </c>
      <c r="P247" s="42"/>
      <c r="Q247" s="43" t="str">
        <f>IF(LEFT(N247,4)="Pass","Nist SP 800-88",My_Audit!R247)&amp;""</f>
        <v/>
      </c>
      <c r="R247" s="42"/>
      <c r="S247" s="42"/>
      <c r="T247" s="43" t="str" cm="1">
        <f t="array" ref="T247">IF($AC247=0,"",INDEX(Models!J$2:J$605,$AC247))</f>
        <v/>
      </c>
      <c r="U247" s="42"/>
      <c r="V247" s="42"/>
      <c r="W247" s="44" t="str">
        <f>IF(($Z247+$AA247+$AD247)=0,"",_xlfn.TEXTJOIN(", ",TRUE,IF($AA247=0,"",INDEX(My_Audit!L$2:L$456,$AA247)),IF($Z247=0,"",INDEX(Output_Mac!AA$2:AA$500,$Z247)),IF($AD247=0,"",INDEX(Output_Win!AA$2:AA$243,$AD247))))</f>
        <v/>
      </c>
      <c r="Y247">
        <f>IFERROR(MATCH($A247,CSV!$A$2:$A$510,0),0)</f>
        <v>0</v>
      </c>
      <c r="Z247">
        <f>IFERROR(MATCH($A247,Output_Mac!$A$2:$A$500,0),0)</f>
        <v>0</v>
      </c>
      <c r="AA247">
        <f>IFERROR(MATCH($A247,My_Audit!$A$2:$A$456,0),0)</f>
        <v>246</v>
      </c>
      <c r="AB247">
        <f>IFERROR(MATCH($C247,My_Audit!$B$2:$B$456,0),0)</f>
        <v>0</v>
      </c>
      <c r="AC247">
        <f>IFERROR(MATCH($E247,Models!$I$2:$I$605,0),0)</f>
        <v>0</v>
      </c>
      <c r="AD247">
        <f>IFERROR(MATCH($A247,Output_Win!$A$2:$A$243,0),0)</f>
        <v>0</v>
      </c>
    </row>
    <row r="248" spans="1:30">
      <c r="A248" s="42" t="str">
        <f>_xlfn.TEXTJOIN("",TRUE,Input!$A$4,TEXT(ROW(My_Audit!A247)+Input!$A$8-1,"00"))</f>
        <v>GG247</v>
      </c>
      <c r="B248" s="42" t="str">
        <f>_xlfn.TEXTJOIN("-",TRUE,"ITD",Input!$A$2,A248)</f>
        <v>ITD-SHR11697-GG247</v>
      </c>
      <c r="C248" s="43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3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3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3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3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3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3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3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3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3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3" t="str" cm="1">
        <f t="array" ref="M248">IF(($Y248+$Z248+$AA248+$AD248)=0,"",ExpandDiagCodes(_xlfn.TEXTJOIN(", ",TRUE,IF($AA248=0,"",INDEX(My_Audit!N$2:N$456,$AA248)),IF($Z248=0,"",INDEX(Output_Mac!S$2:S$500,$Z248)),IF($AD248=0,"",INDEX(Output_Win!S$2:S$243,$AD248)),IF($Y248=0,"",INDEX(CSV!AE$2:AE$510,$Y248)))))</f>
        <v/>
      </c>
      <c r="N248" s="43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O$2:O$456,$AA248)),_xlfn.IFS(_xlpm.MyAuditVal&lt;&gt;"",_xlpm.MyAuditVal,_xlpm.MacVal&lt;&gt;"",_xlpm.MacVal,_xlpm.WinVal&lt;&gt;"",_xlpm.WinVal,_xlpm.CSVVal&lt;&gt;"",_xlpm.CSVVal)),""))</f>
        <v/>
      </c>
      <c r="O248" s="43" t="str" cm="1">
        <f t="array" ref="O248">IF($AB248=0,"",INDEX(My_Audit!P$2:P$456,$AB248))&amp;""</f>
        <v/>
      </c>
      <c r="P248" s="42"/>
      <c r="Q248" s="43" t="str">
        <f>IF(LEFT(N248,4)="Pass","Nist SP 800-88",My_Audit!R248)&amp;""</f>
        <v/>
      </c>
      <c r="R248" s="42"/>
      <c r="S248" s="42"/>
      <c r="T248" s="43" t="str" cm="1">
        <f t="array" ref="T248">IF($AC248=0,"",INDEX(Models!J$2:J$605,$AC248))</f>
        <v/>
      </c>
      <c r="U248" s="42"/>
      <c r="V248" s="42"/>
      <c r="W248" s="44" t="str">
        <f>IF(($Z248+$AA248+$AD248)=0,"",_xlfn.TEXTJOIN(", ",TRUE,IF($AA248=0,"",INDEX(My_Audit!L$2:L$456,$AA248)),IF($Z248=0,"",INDEX(Output_Mac!AA$2:AA$500,$Z248)),IF($AD248=0,"",INDEX(Output_Win!AA$2:AA$243,$AD248))))</f>
        <v/>
      </c>
      <c r="Y248">
        <f>IFERROR(MATCH($A248,CSV!$A$2:$A$510,0),0)</f>
        <v>0</v>
      </c>
      <c r="Z248">
        <f>IFERROR(MATCH($A248,Output_Mac!$A$2:$A$500,0),0)</f>
        <v>0</v>
      </c>
      <c r="AA248">
        <f>IFERROR(MATCH($A248,My_Audit!$A$2:$A$456,0),0)</f>
        <v>247</v>
      </c>
      <c r="AB248">
        <f>IFERROR(MATCH($C248,My_Audit!$B$2:$B$456,0),0)</f>
        <v>0</v>
      </c>
      <c r="AC248">
        <f>IFERROR(MATCH($E248,Models!$I$2:$I$605,0),0)</f>
        <v>0</v>
      </c>
      <c r="AD248">
        <f>IFERROR(MATCH($A248,Output_Win!$A$2:$A$243,0),0)</f>
        <v>0</v>
      </c>
    </row>
    <row r="249" spans="1:30">
      <c r="A249" s="42" t="str">
        <f>_xlfn.TEXTJOIN("",TRUE,Input!$A$4,TEXT(ROW(My_Audit!A248)+Input!$A$8-1,"00"))</f>
        <v>GG248</v>
      </c>
      <c r="B249" s="42" t="str">
        <f>_xlfn.TEXTJOIN("-",TRUE,"ITD",Input!$A$2,A249)</f>
        <v>ITD-SHR11697-GG248</v>
      </c>
      <c r="C249" s="43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3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3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3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3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3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3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3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3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3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3" t="str" cm="1">
        <f t="array" ref="M249">IF(($Y249+$Z249+$AA249+$AD249)=0,"",ExpandDiagCodes(_xlfn.TEXTJOIN(", ",TRUE,IF($AA249=0,"",INDEX(My_Audit!N$2:N$456,$AA249)),IF($Z249=0,"",INDEX(Output_Mac!S$2:S$500,$Z249)),IF($AD249=0,"",INDEX(Output_Win!S$2:S$243,$AD249)),IF($Y249=0,"",INDEX(CSV!AE$2:AE$510,$Y249)))))</f>
        <v/>
      </c>
      <c r="N249" s="43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O$2:O$456,$AA249)),_xlfn.IFS(_xlpm.MyAuditVal&lt;&gt;"",_xlpm.MyAuditVal,_xlpm.MacVal&lt;&gt;"",_xlpm.MacVal,_xlpm.WinVal&lt;&gt;"",_xlpm.WinVal,_xlpm.CSVVal&lt;&gt;"",_xlpm.CSVVal)),""))</f>
        <v/>
      </c>
      <c r="O249" s="43" t="str" cm="1">
        <f t="array" ref="O249">IF($AB249=0,"",INDEX(My_Audit!P$2:P$456,$AB249))&amp;""</f>
        <v/>
      </c>
      <c r="P249" s="42"/>
      <c r="Q249" s="43" t="str">
        <f>IF(LEFT(N249,4)="Pass","Nist SP 800-88",My_Audit!R249)&amp;""</f>
        <v/>
      </c>
      <c r="R249" s="42"/>
      <c r="S249" s="42"/>
      <c r="T249" s="43" t="str" cm="1">
        <f t="array" ref="T249">IF($AC249=0,"",INDEX(Models!J$2:J$605,$AC249))</f>
        <v/>
      </c>
      <c r="U249" s="42"/>
      <c r="V249" s="42"/>
      <c r="W249" s="44" t="str">
        <f>IF(($Z249+$AA249+$AD249)=0,"",_xlfn.TEXTJOIN(", ",TRUE,IF($AA249=0,"",INDEX(My_Audit!L$2:L$456,$AA249)),IF($Z249=0,"",INDEX(Output_Mac!AA$2:AA$500,$Z249)),IF($AD249=0,"",INDEX(Output_Win!AA$2:AA$243,$AD249))))</f>
        <v/>
      </c>
      <c r="Y249">
        <f>IFERROR(MATCH($A249,CSV!$A$2:$A$510,0),0)</f>
        <v>0</v>
      </c>
      <c r="Z249">
        <f>IFERROR(MATCH($A249,Output_Mac!$A$2:$A$500,0),0)</f>
        <v>0</v>
      </c>
      <c r="AA249">
        <f>IFERROR(MATCH($A249,My_Audit!$A$2:$A$456,0),0)</f>
        <v>248</v>
      </c>
      <c r="AB249">
        <f>IFERROR(MATCH($C249,My_Audit!$B$2:$B$456,0),0)</f>
        <v>0</v>
      </c>
      <c r="AC249">
        <f>IFERROR(MATCH($E249,Models!$I$2:$I$605,0),0)</f>
        <v>0</v>
      </c>
      <c r="AD249">
        <f>IFERROR(MATCH($A249,Output_Win!$A$2:$A$243,0),0)</f>
        <v>0</v>
      </c>
    </row>
    <row r="250" spans="1:30">
      <c r="A250" s="42" t="str">
        <f>_xlfn.TEXTJOIN("",TRUE,Input!$A$4,TEXT(ROW(My_Audit!A249)+Input!$A$8-1,"00"))</f>
        <v>GG249</v>
      </c>
      <c r="B250" s="42" t="str">
        <f>_xlfn.TEXTJOIN("-",TRUE,"ITD",Input!$A$2,A250)</f>
        <v>ITD-SHR11697-GG249</v>
      </c>
      <c r="C250" s="43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3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3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3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3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3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3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3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3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3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3" t="str" cm="1">
        <f t="array" ref="M250">IF(($Y250+$Z250+$AA250+$AD250)=0,"",ExpandDiagCodes(_xlfn.TEXTJOIN(", ",TRUE,IF($AA250=0,"",INDEX(My_Audit!N$2:N$456,$AA250)),IF($Z250=0,"",INDEX(Output_Mac!S$2:S$500,$Z250)),IF($AD250=0,"",INDEX(Output_Win!S$2:S$243,$AD250)),IF($Y250=0,"",INDEX(CSV!AE$2:AE$510,$Y250)))))</f>
        <v/>
      </c>
      <c r="N250" s="43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O$2:O$456,$AA250)),_xlfn.IFS(_xlpm.MyAuditVal&lt;&gt;"",_xlpm.MyAuditVal,_xlpm.MacVal&lt;&gt;"",_xlpm.MacVal,_xlpm.WinVal&lt;&gt;"",_xlpm.WinVal,_xlpm.CSVVal&lt;&gt;"",_xlpm.CSVVal)),""))</f>
        <v/>
      </c>
      <c r="O250" s="43" t="str" cm="1">
        <f t="array" ref="O250">IF($AB250=0,"",INDEX(My_Audit!P$2:P$456,$AB250))&amp;""</f>
        <v/>
      </c>
      <c r="P250" s="42"/>
      <c r="Q250" s="43" t="str">
        <f>IF(LEFT(N250,4)="Pass","Nist SP 800-88",My_Audit!R250)&amp;""</f>
        <v/>
      </c>
      <c r="R250" s="42"/>
      <c r="S250" s="42"/>
      <c r="T250" s="43" t="str" cm="1">
        <f t="array" ref="T250">IF($AC250=0,"",INDEX(Models!J$2:J$605,$AC250))</f>
        <v/>
      </c>
      <c r="U250" s="42"/>
      <c r="V250" s="42"/>
      <c r="W250" s="44" t="str">
        <f>IF(($Z250+$AA250+$AD250)=0,"",_xlfn.TEXTJOIN(", ",TRUE,IF($AA250=0,"",INDEX(My_Audit!L$2:L$456,$AA250)),IF($Z250=0,"",INDEX(Output_Mac!AA$2:AA$500,$Z250)),IF($AD250=0,"",INDEX(Output_Win!AA$2:AA$243,$AD250))))</f>
        <v/>
      </c>
      <c r="Y250">
        <f>IFERROR(MATCH($A250,CSV!$A$2:$A$510,0),0)</f>
        <v>0</v>
      </c>
      <c r="Z250">
        <f>IFERROR(MATCH($A250,Output_Mac!$A$2:$A$500,0),0)</f>
        <v>0</v>
      </c>
      <c r="AA250">
        <f>IFERROR(MATCH($A250,My_Audit!$A$2:$A$456,0),0)</f>
        <v>249</v>
      </c>
      <c r="AB250">
        <f>IFERROR(MATCH($C250,My_Audit!$B$2:$B$456,0),0)</f>
        <v>0</v>
      </c>
      <c r="AC250">
        <f>IFERROR(MATCH($E250,Models!$I$2:$I$605,0),0)</f>
        <v>0</v>
      </c>
      <c r="AD250">
        <f>IFERROR(MATCH($A250,Output_Win!$A$2:$A$243,0),0)</f>
        <v>0</v>
      </c>
    </row>
    <row r="251" spans="1:30">
      <c r="A251" s="42" t="str">
        <f>_xlfn.TEXTJOIN("",TRUE,Input!$A$4,TEXT(ROW(My_Audit!A250)+Input!$A$8-1,"00"))</f>
        <v>GG250</v>
      </c>
      <c r="B251" s="42" t="str">
        <f>_xlfn.TEXTJOIN("-",TRUE,"ITD",Input!$A$2,A251)</f>
        <v>ITD-SHR11697-GG250</v>
      </c>
      <c r="C251" s="43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3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3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3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3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3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3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3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3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3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3" t="str" cm="1">
        <f t="array" ref="M251">IF(($Y251+$Z251+$AA251+$AD251)=0,"",ExpandDiagCodes(_xlfn.TEXTJOIN(", ",TRUE,IF($AA251=0,"",INDEX(My_Audit!N$2:N$456,$AA251)),IF($Z251=0,"",INDEX(Output_Mac!S$2:S$500,$Z251)),IF($AD251=0,"",INDEX(Output_Win!S$2:S$243,$AD251)),IF($Y251=0,"",INDEX(CSV!AE$2:AE$510,$Y251)))))</f>
        <v/>
      </c>
      <c r="N251" s="43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O$2:O$456,$AA251)),_xlfn.IFS(_xlpm.MyAuditVal&lt;&gt;"",_xlpm.MyAuditVal,_xlpm.MacVal&lt;&gt;"",_xlpm.MacVal,_xlpm.WinVal&lt;&gt;"",_xlpm.WinVal,_xlpm.CSVVal&lt;&gt;"",_xlpm.CSVVal)),""))</f>
        <v/>
      </c>
      <c r="O251" s="43" t="str" cm="1">
        <f t="array" ref="O251">IF($AB251=0,"",INDEX(My_Audit!P$2:P$456,$AB251))&amp;""</f>
        <v/>
      </c>
      <c r="P251" s="42"/>
      <c r="Q251" s="43" t="str">
        <f>IF(LEFT(N251,4)="Pass","Nist SP 800-88",My_Audit!R251)&amp;""</f>
        <v/>
      </c>
      <c r="R251" s="42"/>
      <c r="S251" s="42"/>
      <c r="T251" s="43" t="str" cm="1">
        <f t="array" ref="T251">IF($AC251=0,"",INDEX(Models!J$2:J$605,$AC251))</f>
        <v/>
      </c>
      <c r="U251" s="42"/>
      <c r="V251" s="42"/>
      <c r="W251" s="44" t="str">
        <f>IF(($Z251+$AA251+$AD251)=0,"",_xlfn.TEXTJOIN(", ",TRUE,IF($AA251=0,"",INDEX(My_Audit!L$2:L$456,$AA251)),IF($Z251=0,"",INDEX(Output_Mac!AA$2:AA$500,$Z251)),IF($AD251=0,"",INDEX(Output_Win!AA$2:AA$243,$AD251))))</f>
        <v/>
      </c>
      <c r="Y251">
        <f>IFERROR(MATCH($A251,CSV!$A$2:$A$510,0),0)</f>
        <v>0</v>
      </c>
      <c r="Z251">
        <f>IFERROR(MATCH($A251,Output_Mac!$A$2:$A$500,0),0)</f>
        <v>0</v>
      </c>
      <c r="AA251">
        <f>IFERROR(MATCH($A251,My_Audit!$A$2:$A$456,0),0)</f>
        <v>250</v>
      </c>
      <c r="AB251">
        <f>IFERROR(MATCH($C251,My_Audit!$B$2:$B$456,0),0)</f>
        <v>0</v>
      </c>
      <c r="AC251">
        <f>IFERROR(MATCH($E251,Models!$I$2:$I$605,0),0)</f>
        <v>0</v>
      </c>
      <c r="AD251">
        <f>IFERROR(MATCH($A251,Output_Win!$A$2:$A$243,0),0)</f>
        <v>0</v>
      </c>
    </row>
    <row r="252" spans="1:30">
      <c r="A252" s="42" t="str">
        <f>_xlfn.TEXTJOIN("",TRUE,Input!$A$4,TEXT(ROW(My_Audit!A251)+Input!$A$8-1,"00"))</f>
        <v>GG251</v>
      </c>
      <c r="B252" s="42" t="str">
        <f>_xlfn.TEXTJOIN("-",TRUE,"ITD",Input!$A$2,A252)</f>
        <v>ITD-SHR11697-GG251</v>
      </c>
      <c r="C252" s="43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3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3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3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3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3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3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3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3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3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3" t="str" cm="1">
        <f t="array" ref="M252">IF(($Y252+$Z252+$AA252+$AD252)=0,"",ExpandDiagCodes(_xlfn.TEXTJOIN(", ",TRUE,IF($AA252=0,"",INDEX(My_Audit!N$2:N$456,$AA252)),IF($Z252=0,"",INDEX(Output_Mac!S$2:S$500,$Z252)),IF($AD252=0,"",INDEX(Output_Win!S$2:S$243,$AD252)),IF($Y252=0,"",INDEX(CSV!AE$2:AE$510,$Y252)))))</f>
        <v/>
      </c>
      <c r="N252" s="43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O$2:O$456,$AA252)),_xlfn.IFS(_xlpm.MyAuditVal&lt;&gt;"",_xlpm.MyAuditVal,_xlpm.MacVal&lt;&gt;"",_xlpm.MacVal,_xlpm.WinVal&lt;&gt;"",_xlpm.WinVal,_xlpm.CSVVal&lt;&gt;"",_xlpm.CSVVal)),""))</f>
        <v/>
      </c>
      <c r="O252" s="43" t="str" cm="1">
        <f t="array" ref="O252">IF($AB252=0,"",INDEX(My_Audit!P$2:P$456,$AB252))&amp;""</f>
        <v/>
      </c>
      <c r="P252" s="42"/>
      <c r="Q252" s="43" t="str">
        <f>IF(LEFT(N252,4)="Pass","Nist SP 800-88",My_Audit!R252)&amp;""</f>
        <v/>
      </c>
      <c r="R252" s="42"/>
      <c r="S252" s="42"/>
      <c r="T252" s="43" t="str" cm="1">
        <f t="array" ref="T252">IF($AC252=0,"",INDEX(Models!J$2:J$605,$AC252))</f>
        <v/>
      </c>
      <c r="U252" s="42"/>
      <c r="V252" s="42"/>
      <c r="W252" s="44" t="str">
        <f>IF(($Z252+$AA252+$AD252)=0,"",_xlfn.TEXTJOIN(", ",TRUE,IF($AA252=0,"",INDEX(My_Audit!L$2:L$456,$AA252)),IF($Z252=0,"",INDEX(Output_Mac!AA$2:AA$500,$Z252)),IF($AD252=0,"",INDEX(Output_Win!AA$2:AA$243,$AD252))))</f>
        <v/>
      </c>
      <c r="Y252">
        <f>IFERROR(MATCH($A252,CSV!$A$2:$A$510,0),0)</f>
        <v>0</v>
      </c>
      <c r="Z252">
        <f>IFERROR(MATCH($A252,Output_Mac!$A$2:$A$500,0),0)</f>
        <v>0</v>
      </c>
      <c r="AA252">
        <f>IFERROR(MATCH($A252,My_Audit!$A$2:$A$456,0),0)</f>
        <v>251</v>
      </c>
      <c r="AB252">
        <f>IFERROR(MATCH($C252,My_Audit!$B$2:$B$456,0),0)</f>
        <v>0</v>
      </c>
      <c r="AC252">
        <f>IFERROR(MATCH($E252,Models!$I$2:$I$605,0),0)</f>
        <v>0</v>
      </c>
      <c r="AD252">
        <f>IFERROR(MATCH($A252,Output_Win!$A$2:$A$243,0),0)</f>
        <v>0</v>
      </c>
    </row>
    <row r="253" spans="1:30">
      <c r="A253" s="42" t="str">
        <f>_xlfn.TEXTJOIN("",TRUE,Input!$A$4,TEXT(ROW(My_Audit!A252)+Input!$A$8-1,"00"))</f>
        <v>GG252</v>
      </c>
      <c r="B253" s="42" t="str">
        <f>_xlfn.TEXTJOIN("-",TRUE,"ITD",Input!$A$2,A253)</f>
        <v>ITD-SHR11697-GG252</v>
      </c>
      <c r="C253" s="43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3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3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3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3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3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3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3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3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3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3" t="str" cm="1">
        <f t="array" ref="M253">IF(($Y253+$Z253+$AA253+$AD253)=0,"",ExpandDiagCodes(_xlfn.TEXTJOIN(", ",TRUE,IF($AA253=0,"",INDEX(My_Audit!N$2:N$456,$AA253)),IF($Z253=0,"",INDEX(Output_Mac!S$2:S$500,$Z253)),IF($AD253=0,"",INDEX(Output_Win!S$2:S$243,$AD253)),IF($Y253=0,"",INDEX(CSV!AE$2:AE$510,$Y253)))))</f>
        <v/>
      </c>
      <c r="N253" s="43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O$2:O$456,$AA253)),_xlfn.IFS(_xlpm.MyAuditVal&lt;&gt;"",_xlpm.MyAuditVal,_xlpm.MacVal&lt;&gt;"",_xlpm.MacVal,_xlpm.WinVal&lt;&gt;"",_xlpm.WinVal,_xlpm.CSVVal&lt;&gt;"",_xlpm.CSVVal)),""))</f>
        <v/>
      </c>
      <c r="O253" s="43" t="str" cm="1">
        <f t="array" ref="O253">IF($AB253=0,"",INDEX(My_Audit!P$2:P$456,$AB253))&amp;""</f>
        <v/>
      </c>
      <c r="P253" s="42"/>
      <c r="Q253" s="43" t="str">
        <f>IF(LEFT(N253,4)="Pass","Nist SP 800-88",My_Audit!R253)&amp;""</f>
        <v/>
      </c>
      <c r="R253" s="42"/>
      <c r="S253" s="42"/>
      <c r="T253" s="43" t="str" cm="1">
        <f t="array" ref="T253">IF($AC253=0,"",INDEX(Models!J$2:J$605,$AC253))</f>
        <v/>
      </c>
      <c r="U253" s="42"/>
      <c r="V253" s="42"/>
      <c r="W253" s="44" t="str">
        <f>IF(($Z253+$AA253+$AD253)=0,"",_xlfn.TEXTJOIN(", ",TRUE,IF($AA253=0,"",INDEX(My_Audit!L$2:L$456,$AA253)),IF($Z253=0,"",INDEX(Output_Mac!AA$2:AA$500,$Z253)),IF($AD253=0,"",INDEX(Output_Win!AA$2:AA$243,$AD253))))</f>
        <v/>
      </c>
      <c r="Y253">
        <f>IFERROR(MATCH($A253,CSV!$A$2:$A$510,0),0)</f>
        <v>0</v>
      </c>
      <c r="Z253">
        <f>IFERROR(MATCH($A253,Output_Mac!$A$2:$A$500,0),0)</f>
        <v>0</v>
      </c>
      <c r="AA253">
        <f>IFERROR(MATCH($A253,My_Audit!$A$2:$A$456,0),0)</f>
        <v>252</v>
      </c>
      <c r="AB253">
        <f>IFERROR(MATCH($C253,My_Audit!$B$2:$B$456,0),0)</f>
        <v>0</v>
      </c>
      <c r="AC253">
        <f>IFERROR(MATCH($E253,Models!$I$2:$I$605,0),0)</f>
        <v>0</v>
      </c>
      <c r="AD253">
        <f>IFERROR(MATCH($A253,Output_Win!$A$2:$A$243,0),0)</f>
        <v>0</v>
      </c>
    </row>
    <row r="254" spans="1:30">
      <c r="A254" s="42" t="str">
        <f>_xlfn.TEXTJOIN("",TRUE,Input!$A$4,TEXT(ROW(My_Audit!A253)+Input!$A$8-1,"00"))</f>
        <v>GG253</v>
      </c>
      <c r="B254" s="42" t="str">
        <f>_xlfn.TEXTJOIN("-",TRUE,"ITD",Input!$A$2,A254)</f>
        <v>ITD-SHR11697-GG253</v>
      </c>
      <c r="C254" s="43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3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3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3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3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3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3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3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3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3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3" t="str" cm="1">
        <f t="array" ref="M254">IF(($Y254+$Z254+$AA254+$AD254)=0,"",ExpandDiagCodes(_xlfn.TEXTJOIN(", ",TRUE,IF($AA254=0,"",INDEX(My_Audit!N$2:N$456,$AA254)),IF($Z254=0,"",INDEX(Output_Mac!S$2:S$500,$Z254)),IF($AD254=0,"",INDEX(Output_Win!S$2:S$243,$AD254)),IF($Y254=0,"",INDEX(CSV!AE$2:AE$510,$Y254)))))</f>
        <v/>
      </c>
      <c r="N254" s="43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O$2:O$456,$AA254)),_xlfn.IFS(_xlpm.MyAuditVal&lt;&gt;"",_xlpm.MyAuditVal,_xlpm.MacVal&lt;&gt;"",_xlpm.MacVal,_xlpm.WinVal&lt;&gt;"",_xlpm.WinVal,_xlpm.CSVVal&lt;&gt;"",_xlpm.CSVVal)),""))</f>
        <v/>
      </c>
      <c r="O254" s="43" t="str" cm="1">
        <f t="array" ref="O254">IF($AB254=0,"",INDEX(My_Audit!P$2:P$456,$AB254))&amp;""</f>
        <v/>
      </c>
      <c r="P254" s="42"/>
      <c r="Q254" s="43" t="str">
        <f>IF(LEFT(N254,4)="Pass","Nist SP 800-88",My_Audit!R254)&amp;""</f>
        <v/>
      </c>
      <c r="R254" s="42"/>
      <c r="S254" s="42"/>
      <c r="T254" s="43" t="str" cm="1">
        <f t="array" ref="T254">IF($AC254=0,"",INDEX(Models!J$2:J$605,$AC254))</f>
        <v/>
      </c>
      <c r="U254" s="42"/>
      <c r="V254" s="42"/>
      <c r="W254" s="44" t="str">
        <f>IF(($Z254+$AA254+$AD254)=0,"",_xlfn.TEXTJOIN(", ",TRUE,IF($AA254=0,"",INDEX(My_Audit!L$2:L$456,$AA254)),IF($Z254=0,"",INDEX(Output_Mac!AA$2:AA$500,$Z254)),IF($AD254=0,"",INDEX(Output_Win!AA$2:AA$243,$AD254))))</f>
        <v/>
      </c>
      <c r="Y254">
        <f>IFERROR(MATCH($A254,CSV!$A$2:$A$510,0),0)</f>
        <v>0</v>
      </c>
      <c r="Z254">
        <f>IFERROR(MATCH($A254,Output_Mac!$A$2:$A$500,0),0)</f>
        <v>0</v>
      </c>
      <c r="AA254">
        <f>IFERROR(MATCH($A254,My_Audit!$A$2:$A$456,0),0)</f>
        <v>253</v>
      </c>
      <c r="AB254">
        <f>IFERROR(MATCH($C254,My_Audit!$B$2:$B$456,0),0)</f>
        <v>0</v>
      </c>
      <c r="AC254">
        <f>IFERROR(MATCH($E254,Models!$I$2:$I$605,0),0)</f>
        <v>0</v>
      </c>
      <c r="AD254">
        <f>IFERROR(MATCH($A254,Output_Win!$A$2:$A$243,0),0)</f>
        <v>0</v>
      </c>
    </row>
    <row r="255" spans="1:30">
      <c r="A255" s="42" t="str">
        <f>_xlfn.TEXTJOIN("",TRUE,Input!$A$4,TEXT(ROW(My_Audit!A254)+Input!$A$8-1,"00"))</f>
        <v>GG254</v>
      </c>
      <c r="B255" s="42" t="str">
        <f>_xlfn.TEXTJOIN("-",TRUE,"ITD",Input!$A$2,A255)</f>
        <v>ITD-SHR11697-GG254</v>
      </c>
      <c r="C255" s="43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3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3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3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3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3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3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3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3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3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3" t="str" cm="1">
        <f t="array" ref="M255">IF(($Y255+$Z255+$AA255+$AD255)=0,"",ExpandDiagCodes(_xlfn.TEXTJOIN(", ",TRUE,IF($AA255=0,"",INDEX(My_Audit!N$2:N$456,$AA255)),IF($Z255=0,"",INDEX(Output_Mac!S$2:S$500,$Z255)),IF($AD255=0,"",INDEX(Output_Win!S$2:S$243,$AD255)),IF($Y255=0,"",INDEX(CSV!AE$2:AE$510,$Y255)))))</f>
        <v/>
      </c>
      <c r="N255" s="43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O$2:O$456,$AA255)),_xlfn.IFS(_xlpm.MyAuditVal&lt;&gt;"",_xlpm.MyAuditVal,_xlpm.MacVal&lt;&gt;"",_xlpm.MacVal,_xlpm.WinVal&lt;&gt;"",_xlpm.WinVal,_xlpm.CSVVal&lt;&gt;"",_xlpm.CSVVal)),""))</f>
        <v/>
      </c>
      <c r="O255" s="43" t="str" cm="1">
        <f t="array" ref="O255">IF($AB255=0,"",INDEX(My_Audit!P$2:P$456,$AB255))&amp;""</f>
        <v/>
      </c>
      <c r="P255" s="42"/>
      <c r="Q255" s="43" t="str">
        <f>IF(LEFT(N255,4)="Pass","Nist SP 800-88",My_Audit!R255)&amp;""</f>
        <v/>
      </c>
      <c r="R255" s="42"/>
      <c r="S255" s="42"/>
      <c r="T255" s="43" t="str" cm="1">
        <f t="array" ref="T255">IF($AC255=0,"",INDEX(Models!J$2:J$605,$AC255))</f>
        <v/>
      </c>
      <c r="U255" s="42"/>
      <c r="V255" s="42"/>
      <c r="W255" s="44" t="str">
        <f>IF(($Z255+$AA255+$AD255)=0,"",_xlfn.TEXTJOIN(", ",TRUE,IF($AA255=0,"",INDEX(My_Audit!L$2:L$456,$AA255)),IF($Z255=0,"",INDEX(Output_Mac!AA$2:AA$500,$Z255)),IF($AD255=0,"",INDEX(Output_Win!AA$2:AA$243,$AD255))))</f>
        <v/>
      </c>
      <c r="Y255">
        <f>IFERROR(MATCH($A255,CSV!$A$2:$A$510,0),0)</f>
        <v>0</v>
      </c>
      <c r="Z255">
        <f>IFERROR(MATCH($A255,Output_Mac!$A$2:$A$500,0),0)</f>
        <v>0</v>
      </c>
      <c r="AA255">
        <f>IFERROR(MATCH($A255,My_Audit!$A$2:$A$456,0),0)</f>
        <v>254</v>
      </c>
      <c r="AB255">
        <f>IFERROR(MATCH($C255,My_Audit!$B$2:$B$456,0),0)</f>
        <v>0</v>
      </c>
      <c r="AC255">
        <f>IFERROR(MATCH($E255,Models!$I$2:$I$605,0),0)</f>
        <v>0</v>
      </c>
      <c r="AD255">
        <f>IFERROR(MATCH($A255,Output_Win!$A$2:$A$243,0),0)</f>
        <v>0</v>
      </c>
    </row>
    <row r="256" spans="1:30">
      <c r="A256" s="42" t="str">
        <f>_xlfn.TEXTJOIN("",TRUE,Input!$A$4,TEXT(ROW(My_Audit!A255)+Input!$A$8-1,"00"))</f>
        <v>GG255</v>
      </c>
      <c r="B256" s="42" t="str">
        <f>_xlfn.TEXTJOIN("-",TRUE,"ITD",Input!$A$2,A256)</f>
        <v>ITD-SHR11697-GG255</v>
      </c>
      <c r="C256" s="43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3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3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3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3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3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3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3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3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3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3" t="str" cm="1">
        <f t="array" ref="M256">IF(($Y256+$Z256+$AA256+$AD256)=0,"",ExpandDiagCodes(_xlfn.TEXTJOIN(", ",TRUE,IF($AA256=0,"",INDEX(My_Audit!N$2:N$456,$AA256)),IF($Z256=0,"",INDEX(Output_Mac!S$2:S$500,$Z256)),IF($AD256=0,"",INDEX(Output_Win!S$2:S$243,$AD256)),IF($Y256=0,"",INDEX(CSV!AE$2:AE$510,$Y256)))))</f>
        <v/>
      </c>
      <c r="N256" s="43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O$2:O$456,$AA256)),_xlfn.IFS(_xlpm.MyAuditVal&lt;&gt;"",_xlpm.MyAuditVal,_xlpm.MacVal&lt;&gt;"",_xlpm.MacVal,_xlpm.WinVal&lt;&gt;"",_xlpm.WinVal,_xlpm.CSVVal&lt;&gt;"",_xlpm.CSVVal)),""))</f>
        <v/>
      </c>
      <c r="O256" s="43" t="str" cm="1">
        <f t="array" ref="O256">IF($AB256=0,"",INDEX(My_Audit!P$2:P$456,$AB256))&amp;""</f>
        <v/>
      </c>
      <c r="P256" s="42"/>
      <c r="Q256" s="43" t="str">
        <f>IF(LEFT(N256,4)="Pass","Nist SP 800-88",My_Audit!R256)&amp;""</f>
        <v/>
      </c>
      <c r="R256" s="42"/>
      <c r="S256" s="42"/>
      <c r="T256" s="43" t="str" cm="1">
        <f t="array" ref="T256">IF($AC256=0,"",INDEX(Models!J$2:J$605,$AC256))</f>
        <v/>
      </c>
      <c r="U256" s="42"/>
      <c r="V256" s="42"/>
      <c r="W256" s="44" t="str">
        <f>IF(($Z256+$AA256+$AD256)=0,"",_xlfn.TEXTJOIN(", ",TRUE,IF($AA256=0,"",INDEX(My_Audit!L$2:L$456,$AA256)),IF($Z256=0,"",INDEX(Output_Mac!AA$2:AA$500,$Z256)),IF($AD256=0,"",INDEX(Output_Win!AA$2:AA$243,$AD256))))</f>
        <v/>
      </c>
      <c r="Y256">
        <f>IFERROR(MATCH($A256,CSV!$A$2:$A$510,0),0)</f>
        <v>0</v>
      </c>
      <c r="Z256">
        <f>IFERROR(MATCH($A256,Output_Mac!$A$2:$A$500,0),0)</f>
        <v>0</v>
      </c>
      <c r="AA256">
        <f>IFERROR(MATCH($A256,My_Audit!$A$2:$A$456,0),0)</f>
        <v>255</v>
      </c>
      <c r="AB256">
        <f>IFERROR(MATCH($C256,My_Audit!$B$2:$B$456,0),0)</f>
        <v>0</v>
      </c>
      <c r="AC256">
        <f>IFERROR(MATCH($E256,Models!$I$2:$I$605,0),0)</f>
        <v>0</v>
      </c>
      <c r="AD256">
        <f>IFERROR(MATCH($A256,Output_Win!$A$2:$A$243,0),0)</f>
        <v>0</v>
      </c>
    </row>
    <row r="257" spans="1:30">
      <c r="A257" s="42" t="str">
        <f>_xlfn.TEXTJOIN("",TRUE,Input!$A$4,TEXT(ROW(My_Audit!A256)+Input!$A$8-1,"00"))</f>
        <v>GG256</v>
      </c>
      <c r="B257" s="42" t="str">
        <f>_xlfn.TEXTJOIN("-",TRUE,"ITD",Input!$A$2,A257)</f>
        <v>ITD-SHR11697-GG256</v>
      </c>
      <c r="C257" s="43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3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3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3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3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3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3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3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3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3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3" t="str" cm="1">
        <f t="array" ref="M257">IF(($Y257+$Z257+$AA257+$AD257)=0,"",ExpandDiagCodes(_xlfn.TEXTJOIN(", ",TRUE,IF($AA257=0,"",INDEX(My_Audit!N$2:N$456,$AA257)),IF($Z257=0,"",INDEX(Output_Mac!S$2:S$500,$Z257)),IF($AD257=0,"",INDEX(Output_Win!S$2:S$243,$AD257)),IF($Y257=0,"",INDEX(CSV!AE$2:AE$510,$Y257)))))</f>
        <v/>
      </c>
      <c r="N257" s="43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O$2:O$456,$AA257)),_xlfn.IFS(_xlpm.MyAuditVal&lt;&gt;"",_xlpm.MyAuditVal,_xlpm.MacVal&lt;&gt;"",_xlpm.MacVal,_xlpm.WinVal&lt;&gt;"",_xlpm.WinVal,_xlpm.CSVVal&lt;&gt;"",_xlpm.CSVVal)),""))</f>
        <v/>
      </c>
      <c r="O257" s="43" t="str" cm="1">
        <f t="array" ref="O257">IF($AB257=0,"",INDEX(My_Audit!P$2:P$456,$AB257))&amp;""</f>
        <v/>
      </c>
      <c r="P257" s="42"/>
      <c r="Q257" s="43" t="str">
        <f>IF(LEFT(N257,4)="Pass","Nist SP 800-88",My_Audit!R257)&amp;""</f>
        <v/>
      </c>
      <c r="R257" s="42"/>
      <c r="S257" s="42"/>
      <c r="T257" s="43" t="str" cm="1">
        <f t="array" ref="T257">IF($AC257=0,"",INDEX(Models!J$2:J$605,$AC257))</f>
        <v/>
      </c>
      <c r="U257" s="42"/>
      <c r="V257" s="42"/>
      <c r="W257" s="44" t="str">
        <f>IF(($Z257+$AA257+$AD257)=0,"",_xlfn.TEXTJOIN(", ",TRUE,IF($AA257=0,"",INDEX(My_Audit!L$2:L$456,$AA257)),IF($Z257=0,"",INDEX(Output_Mac!AA$2:AA$500,$Z257)),IF($AD257=0,"",INDEX(Output_Win!AA$2:AA$243,$AD257))))</f>
        <v/>
      </c>
      <c r="Y257">
        <f>IFERROR(MATCH($A257,CSV!$A$2:$A$510,0),0)</f>
        <v>0</v>
      </c>
      <c r="Z257">
        <f>IFERROR(MATCH($A257,Output_Mac!$A$2:$A$500,0),0)</f>
        <v>0</v>
      </c>
      <c r="AA257">
        <f>IFERROR(MATCH($A257,My_Audit!$A$2:$A$456,0),0)</f>
        <v>256</v>
      </c>
      <c r="AB257">
        <f>IFERROR(MATCH($C257,My_Audit!$B$2:$B$456,0),0)</f>
        <v>0</v>
      </c>
      <c r="AC257">
        <f>IFERROR(MATCH($E257,Models!$I$2:$I$605,0),0)</f>
        <v>0</v>
      </c>
      <c r="AD257">
        <f>IFERROR(MATCH($A257,Output_Win!$A$2:$A$243,0),0)</f>
        <v>0</v>
      </c>
    </row>
    <row r="258" spans="1:30">
      <c r="A258" s="42" t="str">
        <f>_xlfn.TEXTJOIN("",TRUE,Input!$A$4,TEXT(ROW(My_Audit!A257)+Input!$A$8-1,"00"))</f>
        <v>GG257</v>
      </c>
      <c r="B258" s="42" t="str">
        <f>_xlfn.TEXTJOIN("-",TRUE,"ITD",Input!$A$2,A258)</f>
        <v>ITD-SHR11697-GG257</v>
      </c>
      <c r="C258" s="43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3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3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3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3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3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3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3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3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3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3" t="str" cm="1">
        <f t="array" ref="M258">IF(($Y258+$Z258+$AA258+$AD258)=0,"",ExpandDiagCodes(_xlfn.TEXTJOIN(", ",TRUE,IF($AA258=0,"",INDEX(My_Audit!N$2:N$456,$AA258)),IF($Z258=0,"",INDEX(Output_Mac!S$2:S$500,$Z258)),IF($AD258=0,"",INDEX(Output_Win!S$2:S$243,$AD258)),IF($Y258=0,"",INDEX(CSV!AE$2:AE$510,$Y258)))))</f>
        <v/>
      </c>
      <c r="N258" s="43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O$2:O$456,$AA258)),_xlfn.IFS(_xlpm.MyAuditVal&lt;&gt;"",_xlpm.MyAuditVal,_xlpm.MacVal&lt;&gt;"",_xlpm.MacVal,_xlpm.WinVal&lt;&gt;"",_xlpm.WinVal,_xlpm.CSVVal&lt;&gt;"",_xlpm.CSVVal)),""))</f>
        <v/>
      </c>
      <c r="O258" s="43" t="str" cm="1">
        <f t="array" ref="O258">IF($AB258=0,"",INDEX(My_Audit!P$2:P$456,$AB258))&amp;""</f>
        <v/>
      </c>
      <c r="P258" s="42"/>
      <c r="Q258" s="43" t="str">
        <f>IF(LEFT(N258,4)="Pass","Nist SP 800-88",My_Audit!R258)&amp;""</f>
        <v/>
      </c>
      <c r="R258" s="42"/>
      <c r="S258" s="42"/>
      <c r="T258" s="43" t="str" cm="1">
        <f t="array" ref="T258">IF($AC258=0,"",INDEX(Models!J$2:J$605,$AC258))</f>
        <v/>
      </c>
      <c r="U258" s="42"/>
      <c r="V258" s="42"/>
      <c r="W258" s="44" t="str">
        <f>IF(($Z258+$AA258+$AD258)=0,"",_xlfn.TEXTJOIN(", ",TRUE,IF($AA258=0,"",INDEX(My_Audit!L$2:L$456,$AA258)),IF($Z258=0,"",INDEX(Output_Mac!AA$2:AA$500,$Z258)),IF($AD258=0,"",INDEX(Output_Win!AA$2:AA$243,$AD258))))</f>
        <v/>
      </c>
      <c r="Y258">
        <f>IFERROR(MATCH($A258,CSV!$A$2:$A$510,0),0)</f>
        <v>0</v>
      </c>
      <c r="Z258">
        <f>IFERROR(MATCH($A258,Output_Mac!$A$2:$A$500,0),0)</f>
        <v>0</v>
      </c>
      <c r="AA258">
        <f>IFERROR(MATCH($A258,My_Audit!$A$2:$A$456,0),0)</f>
        <v>257</v>
      </c>
      <c r="AB258">
        <f>IFERROR(MATCH($C258,My_Audit!$B$2:$B$456,0),0)</f>
        <v>0</v>
      </c>
      <c r="AC258">
        <f>IFERROR(MATCH($E258,Models!$I$2:$I$605,0),0)</f>
        <v>0</v>
      </c>
      <c r="AD258">
        <f>IFERROR(MATCH($A258,Output_Win!$A$2:$A$243,0),0)</f>
        <v>0</v>
      </c>
    </row>
    <row r="259" spans="1:30">
      <c r="A259" s="42" t="str">
        <f>_xlfn.TEXTJOIN("",TRUE,Input!$A$4,TEXT(ROW(My_Audit!A258)+Input!$A$8-1,"00"))</f>
        <v>GG258</v>
      </c>
      <c r="B259" s="42" t="str">
        <f>_xlfn.TEXTJOIN("-",TRUE,"ITD",Input!$A$2,A259)</f>
        <v>ITD-SHR11697-GG258</v>
      </c>
      <c r="C259" s="43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3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3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3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3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3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3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3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3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3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3" t="str" cm="1">
        <f t="array" ref="M259">IF(($Y259+$Z259+$AA259+$AD259)=0,"",ExpandDiagCodes(_xlfn.TEXTJOIN(", ",TRUE,IF($AA259=0,"",INDEX(My_Audit!N$2:N$456,$AA259)),IF($Z259=0,"",INDEX(Output_Mac!S$2:S$500,$Z259)),IF($AD259=0,"",INDEX(Output_Win!S$2:S$243,$AD259)),IF($Y259=0,"",INDEX(CSV!AE$2:AE$510,$Y259)))))</f>
        <v/>
      </c>
      <c r="N259" s="43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O$2:O$456,$AA259)),_xlfn.IFS(_xlpm.MyAuditVal&lt;&gt;"",_xlpm.MyAuditVal,_xlpm.MacVal&lt;&gt;"",_xlpm.MacVal,_xlpm.WinVal&lt;&gt;"",_xlpm.WinVal,_xlpm.CSVVal&lt;&gt;"",_xlpm.CSVVal)),""))</f>
        <v/>
      </c>
      <c r="O259" s="43" t="str" cm="1">
        <f t="array" ref="O259">IF($AB259=0,"",INDEX(My_Audit!P$2:P$456,$AB259))&amp;""</f>
        <v/>
      </c>
      <c r="P259" s="42"/>
      <c r="Q259" s="43" t="str">
        <f>IF(LEFT(N259,4)="Pass","Nist SP 800-88",My_Audit!R259)&amp;""</f>
        <v/>
      </c>
      <c r="R259" s="42"/>
      <c r="S259" s="42"/>
      <c r="T259" s="43" t="str" cm="1">
        <f t="array" ref="T259">IF($AC259=0,"",INDEX(Models!J$2:J$605,$AC259))</f>
        <v/>
      </c>
      <c r="U259" s="42"/>
      <c r="V259" s="42"/>
      <c r="W259" s="44" t="str">
        <f>IF(($Z259+$AA259+$AD259)=0,"",_xlfn.TEXTJOIN(", ",TRUE,IF($AA259=0,"",INDEX(My_Audit!L$2:L$456,$AA259)),IF($Z259=0,"",INDEX(Output_Mac!AA$2:AA$500,$Z259)),IF($AD259=0,"",INDEX(Output_Win!AA$2:AA$243,$AD259))))</f>
        <v/>
      </c>
      <c r="Y259">
        <f>IFERROR(MATCH($A259,CSV!$A$2:$A$510,0),0)</f>
        <v>0</v>
      </c>
      <c r="Z259">
        <f>IFERROR(MATCH($A259,Output_Mac!$A$2:$A$500,0),0)</f>
        <v>0</v>
      </c>
      <c r="AA259">
        <f>IFERROR(MATCH($A259,My_Audit!$A$2:$A$456,0),0)</f>
        <v>258</v>
      </c>
      <c r="AB259">
        <f>IFERROR(MATCH($C259,My_Audit!$B$2:$B$456,0),0)</f>
        <v>0</v>
      </c>
      <c r="AC259">
        <f>IFERROR(MATCH($E259,Models!$I$2:$I$605,0),0)</f>
        <v>0</v>
      </c>
      <c r="AD259">
        <f>IFERROR(MATCH($A259,Output_Win!$A$2:$A$243,0),0)</f>
        <v>0</v>
      </c>
    </row>
    <row r="260" spans="1:30">
      <c r="A260" s="42" t="str">
        <f>_xlfn.TEXTJOIN("",TRUE,Input!$A$4,TEXT(ROW(My_Audit!A259)+Input!$A$8-1,"00"))</f>
        <v>GG259</v>
      </c>
      <c r="B260" s="42" t="str">
        <f>_xlfn.TEXTJOIN("-",TRUE,"ITD",Input!$A$2,A260)</f>
        <v>ITD-SHR11697-GG259</v>
      </c>
      <c r="C260" s="43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3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3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3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3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3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3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3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3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3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3" t="str" cm="1">
        <f t="array" ref="M260">IF(($Y260+$Z260+$AA260+$AD260)=0,"",ExpandDiagCodes(_xlfn.TEXTJOIN(", ",TRUE,IF($AA260=0,"",INDEX(My_Audit!N$2:N$456,$AA260)),IF($Z260=0,"",INDEX(Output_Mac!S$2:S$500,$Z260)),IF($AD260=0,"",INDEX(Output_Win!S$2:S$243,$AD260)),IF($Y260=0,"",INDEX(CSV!AE$2:AE$510,$Y260)))))</f>
        <v/>
      </c>
      <c r="N260" s="43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O$2:O$456,$AA260)),_xlfn.IFS(_xlpm.MyAuditVal&lt;&gt;"",_xlpm.MyAuditVal,_xlpm.MacVal&lt;&gt;"",_xlpm.MacVal,_xlpm.WinVal&lt;&gt;"",_xlpm.WinVal,_xlpm.CSVVal&lt;&gt;"",_xlpm.CSVVal)),""))</f>
        <v/>
      </c>
      <c r="O260" s="43" t="str" cm="1">
        <f t="array" ref="O260">IF($AB260=0,"",INDEX(My_Audit!P$2:P$456,$AB260))&amp;""</f>
        <v/>
      </c>
      <c r="P260" s="42"/>
      <c r="Q260" s="43" t="str">
        <f>IF(LEFT(N260,4)="Pass","Nist SP 800-88",My_Audit!R260)&amp;""</f>
        <v/>
      </c>
      <c r="R260" s="42"/>
      <c r="S260" s="42"/>
      <c r="T260" s="43" t="str" cm="1">
        <f t="array" ref="T260">IF($AC260=0,"",INDEX(Models!J$2:J$605,$AC260))</f>
        <v/>
      </c>
      <c r="U260" s="42"/>
      <c r="V260" s="42"/>
      <c r="W260" s="44" t="str">
        <f>IF(($Z260+$AA260+$AD260)=0,"",_xlfn.TEXTJOIN(", ",TRUE,IF($AA260=0,"",INDEX(My_Audit!L$2:L$456,$AA260)),IF($Z260=0,"",INDEX(Output_Mac!AA$2:AA$500,$Z260)),IF($AD260=0,"",INDEX(Output_Win!AA$2:AA$243,$AD260))))</f>
        <v/>
      </c>
      <c r="Y260">
        <f>IFERROR(MATCH($A260,CSV!$A$2:$A$510,0),0)</f>
        <v>0</v>
      </c>
      <c r="Z260">
        <f>IFERROR(MATCH($A260,Output_Mac!$A$2:$A$500,0),0)</f>
        <v>0</v>
      </c>
      <c r="AA260">
        <f>IFERROR(MATCH($A260,My_Audit!$A$2:$A$456,0),0)</f>
        <v>259</v>
      </c>
      <c r="AB260">
        <f>IFERROR(MATCH($C260,My_Audit!$B$2:$B$456,0),0)</f>
        <v>0</v>
      </c>
      <c r="AC260">
        <f>IFERROR(MATCH($E260,Models!$I$2:$I$605,0),0)</f>
        <v>0</v>
      </c>
      <c r="AD260">
        <f>IFERROR(MATCH($A260,Output_Win!$A$2:$A$243,0),0)</f>
        <v>0</v>
      </c>
    </row>
    <row r="261" spans="1:30">
      <c r="A261" s="42" t="str">
        <f>_xlfn.TEXTJOIN("",TRUE,Input!$A$4,TEXT(ROW(My_Audit!A260)+Input!$A$8-1,"00"))</f>
        <v>GG260</v>
      </c>
      <c r="B261" s="42" t="str">
        <f>_xlfn.TEXTJOIN("-",TRUE,"ITD",Input!$A$2,A261)</f>
        <v>ITD-SHR11697-GG260</v>
      </c>
      <c r="C261" s="43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3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3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3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3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3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3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3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3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3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3" t="str" cm="1">
        <f t="array" ref="M261">IF(($Y261+$Z261+$AA261+$AD261)=0,"",ExpandDiagCodes(_xlfn.TEXTJOIN(", ",TRUE,IF($AA261=0,"",INDEX(My_Audit!N$2:N$456,$AA261)),IF($Z261=0,"",INDEX(Output_Mac!S$2:S$500,$Z261)),IF($AD261=0,"",INDEX(Output_Win!S$2:S$243,$AD261)),IF($Y261=0,"",INDEX(CSV!AE$2:AE$510,$Y261)))))</f>
        <v/>
      </c>
      <c r="N261" s="43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O$2:O$456,$AA261)),_xlfn.IFS(_xlpm.MyAuditVal&lt;&gt;"",_xlpm.MyAuditVal,_xlpm.MacVal&lt;&gt;"",_xlpm.MacVal,_xlpm.WinVal&lt;&gt;"",_xlpm.WinVal,_xlpm.CSVVal&lt;&gt;"",_xlpm.CSVVal)),""))</f>
        <v/>
      </c>
      <c r="O261" s="43" t="str" cm="1">
        <f t="array" ref="O261">IF($AB261=0,"",INDEX(My_Audit!P$2:P$456,$AB261))&amp;""</f>
        <v/>
      </c>
      <c r="P261" s="42"/>
      <c r="Q261" s="43" t="str">
        <f>IF(LEFT(N261,4)="Pass","Nist SP 800-88",My_Audit!R261)&amp;""</f>
        <v/>
      </c>
      <c r="R261" s="42"/>
      <c r="S261" s="42"/>
      <c r="T261" s="43" t="str" cm="1">
        <f t="array" ref="T261">IF($AC261=0,"",INDEX(Models!J$2:J$605,$AC261))</f>
        <v/>
      </c>
      <c r="U261" s="42"/>
      <c r="V261" s="42"/>
      <c r="W261" s="44" t="str">
        <f>IF(($Z261+$AA261+$AD261)=0,"",_xlfn.TEXTJOIN(", ",TRUE,IF($AA261=0,"",INDEX(My_Audit!L$2:L$456,$AA261)),IF($Z261=0,"",INDEX(Output_Mac!AA$2:AA$500,$Z261)),IF($AD261=0,"",INDEX(Output_Win!AA$2:AA$243,$AD261))))</f>
        <v/>
      </c>
      <c r="Y261">
        <f>IFERROR(MATCH($A261,CSV!$A$2:$A$510,0),0)</f>
        <v>0</v>
      </c>
      <c r="Z261">
        <f>IFERROR(MATCH($A261,Output_Mac!$A$2:$A$500,0),0)</f>
        <v>0</v>
      </c>
      <c r="AA261">
        <f>IFERROR(MATCH($A261,My_Audit!$A$2:$A$456,0),0)</f>
        <v>260</v>
      </c>
      <c r="AB261">
        <f>IFERROR(MATCH($C261,My_Audit!$B$2:$B$456,0),0)</f>
        <v>0</v>
      </c>
      <c r="AC261">
        <f>IFERROR(MATCH($E261,Models!$I$2:$I$605,0),0)</f>
        <v>0</v>
      </c>
      <c r="AD261">
        <f>IFERROR(MATCH($A261,Output_Win!$A$2:$A$243,0),0)</f>
        <v>0</v>
      </c>
    </row>
    <row r="262" spans="1:30">
      <c r="A262" s="42" t="str">
        <f>_xlfn.TEXTJOIN("",TRUE,Input!$A$4,TEXT(ROW(My_Audit!A261)+Input!$A$8-1,"00"))</f>
        <v>GG261</v>
      </c>
      <c r="B262" s="42" t="str">
        <f>_xlfn.TEXTJOIN("-",TRUE,"ITD",Input!$A$2,A262)</f>
        <v>ITD-SHR11697-GG261</v>
      </c>
      <c r="C262" s="43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3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3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3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3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3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3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3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3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3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3" t="str" cm="1">
        <f t="array" ref="M262">IF(($Y262+$Z262+$AA262+$AD262)=0,"",ExpandDiagCodes(_xlfn.TEXTJOIN(", ",TRUE,IF($AA262=0,"",INDEX(My_Audit!N$2:N$456,$AA262)),IF($Z262=0,"",INDEX(Output_Mac!S$2:S$500,$Z262)),IF($AD262=0,"",INDEX(Output_Win!S$2:S$243,$AD262)),IF($Y262=0,"",INDEX(CSV!AE$2:AE$510,$Y262)))))</f>
        <v/>
      </c>
      <c r="N262" s="43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O$2:O$456,$AA262)),_xlfn.IFS(_xlpm.MyAuditVal&lt;&gt;"",_xlpm.MyAuditVal,_xlpm.MacVal&lt;&gt;"",_xlpm.MacVal,_xlpm.WinVal&lt;&gt;"",_xlpm.WinVal,_xlpm.CSVVal&lt;&gt;"",_xlpm.CSVVal)),""))</f>
        <v/>
      </c>
      <c r="O262" s="43" t="str" cm="1">
        <f t="array" ref="O262">IF($AB262=0,"",INDEX(My_Audit!P$2:P$456,$AB262))&amp;""</f>
        <v/>
      </c>
      <c r="P262" s="42"/>
      <c r="Q262" s="43" t="str">
        <f>IF(LEFT(N262,4)="Pass","Nist SP 800-88",My_Audit!R262)&amp;""</f>
        <v/>
      </c>
      <c r="R262" s="42"/>
      <c r="S262" s="42"/>
      <c r="T262" s="43" t="str" cm="1">
        <f t="array" ref="T262">IF($AC262=0,"",INDEX(Models!J$2:J$605,$AC262))</f>
        <v/>
      </c>
      <c r="U262" s="42"/>
      <c r="V262" s="42"/>
      <c r="W262" s="44" t="str">
        <f>IF(($Z262+$AA262+$AD262)=0,"",_xlfn.TEXTJOIN(", ",TRUE,IF($AA262=0,"",INDEX(My_Audit!L$2:L$456,$AA262)),IF($Z262=0,"",INDEX(Output_Mac!AA$2:AA$500,$Z262)),IF($AD262=0,"",INDEX(Output_Win!AA$2:AA$243,$AD262))))</f>
        <v/>
      </c>
      <c r="Y262">
        <f>IFERROR(MATCH($A262,CSV!$A$2:$A$510,0),0)</f>
        <v>0</v>
      </c>
      <c r="Z262">
        <f>IFERROR(MATCH($A262,Output_Mac!$A$2:$A$500,0),0)</f>
        <v>0</v>
      </c>
      <c r="AA262">
        <f>IFERROR(MATCH($A262,My_Audit!$A$2:$A$456,0),0)</f>
        <v>261</v>
      </c>
      <c r="AB262">
        <f>IFERROR(MATCH($C262,My_Audit!$B$2:$B$456,0),0)</f>
        <v>0</v>
      </c>
      <c r="AC262">
        <f>IFERROR(MATCH($E262,Models!$I$2:$I$605,0),0)</f>
        <v>0</v>
      </c>
      <c r="AD262">
        <f>IFERROR(MATCH($A262,Output_Win!$A$2:$A$243,0),0)</f>
        <v>0</v>
      </c>
    </row>
    <row r="263" spans="1:30">
      <c r="A263" s="42" t="str">
        <f>_xlfn.TEXTJOIN("",TRUE,Input!$A$4,TEXT(ROW(My_Audit!A262)+Input!$A$8-1,"00"))</f>
        <v>GG262</v>
      </c>
      <c r="B263" s="42" t="str">
        <f>_xlfn.TEXTJOIN("-",TRUE,"ITD",Input!$A$2,A263)</f>
        <v>ITD-SHR11697-GG262</v>
      </c>
      <c r="C263" s="43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3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3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3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3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3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3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3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3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3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3" t="str" cm="1">
        <f t="array" ref="M263">IF(($Y263+$Z263+$AA263+$AD263)=0,"",ExpandDiagCodes(_xlfn.TEXTJOIN(", ",TRUE,IF($AA263=0,"",INDEX(My_Audit!N$2:N$456,$AA263)),IF($Z263=0,"",INDEX(Output_Mac!S$2:S$500,$Z263)),IF($AD263=0,"",INDEX(Output_Win!S$2:S$243,$AD263)),IF($Y263=0,"",INDEX(CSV!AE$2:AE$510,$Y263)))))</f>
        <v/>
      </c>
      <c r="N263" s="43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O$2:O$456,$AA263)),_xlfn.IFS(_xlpm.MyAuditVal&lt;&gt;"",_xlpm.MyAuditVal,_xlpm.MacVal&lt;&gt;"",_xlpm.MacVal,_xlpm.WinVal&lt;&gt;"",_xlpm.WinVal,_xlpm.CSVVal&lt;&gt;"",_xlpm.CSVVal)),""))</f>
        <v/>
      </c>
      <c r="O263" s="43" t="str" cm="1">
        <f t="array" ref="O263">IF($AB263=0,"",INDEX(My_Audit!P$2:P$456,$AB263))&amp;""</f>
        <v/>
      </c>
      <c r="P263" s="42"/>
      <c r="Q263" s="43" t="str">
        <f>IF(LEFT(N263,4)="Pass","Nist SP 800-88",My_Audit!R263)&amp;""</f>
        <v/>
      </c>
      <c r="R263" s="42"/>
      <c r="S263" s="42"/>
      <c r="T263" s="43" t="str" cm="1">
        <f t="array" ref="T263">IF($AC263=0,"",INDEX(Models!J$2:J$605,$AC263))</f>
        <v/>
      </c>
      <c r="U263" s="42"/>
      <c r="V263" s="42"/>
      <c r="W263" s="44" t="str">
        <f>IF(($Z263+$AA263+$AD263)=0,"",_xlfn.TEXTJOIN(", ",TRUE,IF($AA263=0,"",INDEX(My_Audit!L$2:L$456,$AA263)),IF($Z263=0,"",INDEX(Output_Mac!AA$2:AA$500,$Z263)),IF($AD263=0,"",INDEX(Output_Win!AA$2:AA$243,$AD263))))</f>
        <v/>
      </c>
      <c r="Y263">
        <f>IFERROR(MATCH($A263,CSV!$A$2:$A$510,0),0)</f>
        <v>0</v>
      </c>
      <c r="Z263">
        <f>IFERROR(MATCH($A263,Output_Mac!$A$2:$A$500,0),0)</f>
        <v>0</v>
      </c>
      <c r="AA263">
        <f>IFERROR(MATCH($A263,My_Audit!$A$2:$A$456,0),0)</f>
        <v>262</v>
      </c>
      <c r="AB263">
        <f>IFERROR(MATCH($C263,My_Audit!$B$2:$B$456,0),0)</f>
        <v>0</v>
      </c>
      <c r="AC263">
        <f>IFERROR(MATCH($E263,Models!$I$2:$I$605,0),0)</f>
        <v>0</v>
      </c>
      <c r="AD263">
        <f>IFERROR(MATCH($A263,Output_Win!$A$2:$A$243,0),0)</f>
        <v>0</v>
      </c>
    </row>
    <row r="264" spans="1:30">
      <c r="A264" s="42" t="str">
        <f>_xlfn.TEXTJOIN("",TRUE,Input!$A$4,TEXT(ROW(My_Audit!A263)+Input!$A$8-1,"00"))</f>
        <v>GG263</v>
      </c>
      <c r="B264" s="42" t="str">
        <f>_xlfn.TEXTJOIN("-",TRUE,"ITD",Input!$A$2,A264)</f>
        <v>ITD-SHR11697-GG263</v>
      </c>
      <c r="C264" s="43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3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3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3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3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3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3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3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3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3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3" t="str" cm="1">
        <f t="array" ref="M264">IF(($Y264+$Z264+$AA264+$AD264)=0,"",ExpandDiagCodes(_xlfn.TEXTJOIN(", ",TRUE,IF($AA264=0,"",INDEX(My_Audit!N$2:N$456,$AA264)),IF($Z264=0,"",INDEX(Output_Mac!S$2:S$500,$Z264)),IF($AD264=0,"",INDEX(Output_Win!S$2:S$243,$AD264)),IF($Y264=0,"",INDEX(CSV!AE$2:AE$510,$Y264)))))</f>
        <v/>
      </c>
      <c r="N264" s="43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O$2:O$456,$AA264)),_xlfn.IFS(_xlpm.MyAuditVal&lt;&gt;"",_xlpm.MyAuditVal,_xlpm.MacVal&lt;&gt;"",_xlpm.MacVal,_xlpm.WinVal&lt;&gt;"",_xlpm.WinVal,_xlpm.CSVVal&lt;&gt;"",_xlpm.CSVVal)),""))</f>
        <v/>
      </c>
      <c r="O264" s="43" t="str" cm="1">
        <f t="array" ref="O264">IF($AB264=0,"",INDEX(My_Audit!P$2:P$456,$AB264))&amp;""</f>
        <v/>
      </c>
      <c r="P264" s="42"/>
      <c r="Q264" s="43" t="str">
        <f>IF(LEFT(N264,4)="Pass","Nist SP 800-88",My_Audit!R264)&amp;""</f>
        <v/>
      </c>
      <c r="R264" s="42"/>
      <c r="S264" s="42"/>
      <c r="T264" s="43" t="str" cm="1">
        <f t="array" ref="T264">IF($AC264=0,"",INDEX(Models!J$2:J$605,$AC264))</f>
        <v/>
      </c>
      <c r="U264" s="42"/>
      <c r="V264" s="42"/>
      <c r="W264" s="44" t="str">
        <f>IF(($Z264+$AA264+$AD264)=0,"",_xlfn.TEXTJOIN(", ",TRUE,IF($AA264=0,"",INDEX(My_Audit!L$2:L$456,$AA264)),IF($Z264=0,"",INDEX(Output_Mac!AA$2:AA$500,$Z264)),IF($AD264=0,"",INDEX(Output_Win!AA$2:AA$243,$AD264))))</f>
        <v/>
      </c>
      <c r="Y264">
        <f>IFERROR(MATCH($A264,CSV!$A$2:$A$510,0),0)</f>
        <v>0</v>
      </c>
      <c r="Z264">
        <f>IFERROR(MATCH($A264,Output_Mac!$A$2:$A$500,0),0)</f>
        <v>0</v>
      </c>
      <c r="AA264">
        <f>IFERROR(MATCH($A264,My_Audit!$A$2:$A$456,0),0)</f>
        <v>263</v>
      </c>
      <c r="AB264">
        <f>IFERROR(MATCH($C264,My_Audit!$B$2:$B$456,0),0)</f>
        <v>0</v>
      </c>
      <c r="AC264">
        <f>IFERROR(MATCH($E264,Models!$I$2:$I$605,0),0)</f>
        <v>0</v>
      </c>
      <c r="AD264">
        <f>IFERROR(MATCH($A264,Output_Win!$A$2:$A$243,0),0)</f>
        <v>0</v>
      </c>
    </row>
    <row r="265" spans="1:30">
      <c r="A265" s="42" t="str">
        <f>_xlfn.TEXTJOIN("",TRUE,Input!$A$4,TEXT(ROW(My_Audit!A264)+Input!$A$8-1,"00"))</f>
        <v>GG264</v>
      </c>
      <c r="B265" s="42" t="str">
        <f>_xlfn.TEXTJOIN("-",TRUE,"ITD",Input!$A$2,A265)</f>
        <v>ITD-SHR11697-GG264</v>
      </c>
      <c r="C265" s="43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3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3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3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3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3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3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3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3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3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3" t="str" cm="1">
        <f t="array" ref="M265">IF(($Y265+$Z265+$AA265+$AD265)=0,"",ExpandDiagCodes(_xlfn.TEXTJOIN(", ",TRUE,IF($AA265=0,"",INDEX(My_Audit!N$2:N$456,$AA265)),IF($Z265=0,"",INDEX(Output_Mac!S$2:S$500,$Z265)),IF($AD265=0,"",INDEX(Output_Win!S$2:S$243,$AD265)),IF($Y265=0,"",INDEX(CSV!AE$2:AE$510,$Y265)))))</f>
        <v/>
      </c>
      <c r="N265" s="43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O$2:O$456,$AA265)),_xlfn.IFS(_xlpm.MyAuditVal&lt;&gt;"",_xlpm.MyAuditVal,_xlpm.MacVal&lt;&gt;"",_xlpm.MacVal,_xlpm.WinVal&lt;&gt;"",_xlpm.WinVal,_xlpm.CSVVal&lt;&gt;"",_xlpm.CSVVal)),""))</f>
        <v/>
      </c>
      <c r="O265" s="43" t="str" cm="1">
        <f t="array" ref="O265">IF($AB265=0,"",INDEX(My_Audit!P$2:P$456,$AB265))&amp;""</f>
        <v/>
      </c>
      <c r="P265" s="42"/>
      <c r="Q265" s="43" t="str">
        <f>IF(LEFT(N265,4)="Pass","Nist SP 800-88",My_Audit!R265)&amp;""</f>
        <v/>
      </c>
      <c r="R265" s="42"/>
      <c r="S265" s="42"/>
      <c r="T265" s="43" t="str" cm="1">
        <f t="array" ref="T265">IF($AC265=0,"",INDEX(Models!J$2:J$605,$AC265))</f>
        <v/>
      </c>
      <c r="U265" s="42"/>
      <c r="V265" s="42"/>
      <c r="W265" s="44" t="str">
        <f>IF(($Z265+$AA265+$AD265)=0,"",_xlfn.TEXTJOIN(", ",TRUE,IF($AA265=0,"",INDEX(My_Audit!L$2:L$456,$AA265)),IF($Z265=0,"",INDEX(Output_Mac!AA$2:AA$500,$Z265)),IF($AD265=0,"",INDEX(Output_Win!AA$2:AA$243,$AD265))))</f>
        <v/>
      </c>
      <c r="Y265">
        <f>IFERROR(MATCH($A265,CSV!$A$2:$A$510,0),0)</f>
        <v>0</v>
      </c>
      <c r="Z265">
        <f>IFERROR(MATCH($A265,Output_Mac!$A$2:$A$500,0),0)</f>
        <v>0</v>
      </c>
      <c r="AA265">
        <f>IFERROR(MATCH($A265,My_Audit!$A$2:$A$456,0),0)</f>
        <v>264</v>
      </c>
      <c r="AB265">
        <f>IFERROR(MATCH($C265,My_Audit!$B$2:$B$456,0),0)</f>
        <v>0</v>
      </c>
      <c r="AC265">
        <f>IFERROR(MATCH($E265,Models!$I$2:$I$605,0),0)</f>
        <v>0</v>
      </c>
      <c r="AD265">
        <f>IFERROR(MATCH($A265,Output_Win!$A$2:$A$243,0),0)</f>
        <v>0</v>
      </c>
    </row>
    <row r="266" spans="1:30">
      <c r="A266" s="42" t="str">
        <f>_xlfn.TEXTJOIN("",TRUE,Input!$A$4,TEXT(ROW(My_Audit!A265)+Input!$A$8-1,"00"))</f>
        <v>GG265</v>
      </c>
      <c r="B266" s="42" t="str">
        <f>_xlfn.TEXTJOIN("-",TRUE,"ITD",Input!$A$2,A266)</f>
        <v>ITD-SHR11697-GG265</v>
      </c>
      <c r="C266" s="43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3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3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3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3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3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3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3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3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3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3" t="str" cm="1">
        <f t="array" ref="M266">IF(($Y266+$Z266+$AA266+$AD266)=0,"",ExpandDiagCodes(_xlfn.TEXTJOIN(", ",TRUE,IF($AA266=0,"",INDEX(My_Audit!N$2:N$456,$AA266)),IF($Z266=0,"",INDEX(Output_Mac!S$2:S$500,$Z266)),IF($AD266=0,"",INDEX(Output_Win!S$2:S$243,$AD266)),IF($Y266=0,"",INDEX(CSV!AE$2:AE$510,$Y266)))))</f>
        <v/>
      </c>
      <c r="N266" s="43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O$2:O$456,$AA266)),_xlfn.IFS(_xlpm.MyAuditVal&lt;&gt;"",_xlpm.MyAuditVal,_xlpm.MacVal&lt;&gt;"",_xlpm.MacVal,_xlpm.WinVal&lt;&gt;"",_xlpm.WinVal,_xlpm.CSVVal&lt;&gt;"",_xlpm.CSVVal)),""))</f>
        <v/>
      </c>
      <c r="O266" s="43" t="str" cm="1">
        <f t="array" ref="O266">IF($AB266=0,"",INDEX(My_Audit!P$2:P$456,$AB266))&amp;""</f>
        <v/>
      </c>
      <c r="P266" s="42"/>
      <c r="Q266" s="43" t="str">
        <f>IF(LEFT(N266,4)="Pass","Nist SP 800-88",My_Audit!R266)&amp;""</f>
        <v/>
      </c>
      <c r="R266" s="42"/>
      <c r="S266" s="42"/>
      <c r="T266" s="43" t="str" cm="1">
        <f t="array" ref="T266">IF($AC266=0,"",INDEX(Models!J$2:J$605,$AC266))</f>
        <v/>
      </c>
      <c r="U266" s="42"/>
      <c r="V266" s="42"/>
      <c r="W266" s="44" t="str">
        <f>IF(($Z266+$AA266+$AD266)=0,"",_xlfn.TEXTJOIN(", ",TRUE,IF($AA266=0,"",INDEX(My_Audit!L$2:L$456,$AA266)),IF($Z266=0,"",INDEX(Output_Mac!AA$2:AA$500,$Z266)),IF($AD266=0,"",INDEX(Output_Win!AA$2:AA$243,$AD266))))</f>
        <v/>
      </c>
      <c r="Y266">
        <f>IFERROR(MATCH($A266,CSV!$A$2:$A$510,0),0)</f>
        <v>0</v>
      </c>
      <c r="Z266">
        <f>IFERROR(MATCH($A266,Output_Mac!$A$2:$A$500,0),0)</f>
        <v>0</v>
      </c>
      <c r="AA266">
        <f>IFERROR(MATCH($A266,My_Audit!$A$2:$A$456,0),0)</f>
        <v>265</v>
      </c>
      <c r="AB266">
        <f>IFERROR(MATCH($C266,My_Audit!$B$2:$B$456,0),0)</f>
        <v>0</v>
      </c>
      <c r="AC266">
        <f>IFERROR(MATCH($E266,Models!$I$2:$I$605,0),0)</f>
        <v>0</v>
      </c>
      <c r="AD266">
        <f>IFERROR(MATCH($A266,Output_Win!$A$2:$A$243,0),0)</f>
        <v>0</v>
      </c>
    </row>
    <row r="267" spans="1:30">
      <c r="A267" s="42" t="str">
        <f>_xlfn.TEXTJOIN("",TRUE,Input!$A$4,TEXT(ROW(My_Audit!A266)+Input!$A$8-1,"00"))</f>
        <v>GG266</v>
      </c>
      <c r="B267" s="42" t="str">
        <f>_xlfn.TEXTJOIN("-",TRUE,"ITD",Input!$A$2,A267)</f>
        <v>ITD-SHR11697-GG266</v>
      </c>
      <c r="C267" s="43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3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3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3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3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3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3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3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3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3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3" t="str" cm="1">
        <f t="array" ref="M267">IF(($Y267+$Z267+$AA267+$AD267)=0,"",ExpandDiagCodes(_xlfn.TEXTJOIN(", ",TRUE,IF($AA267=0,"",INDEX(My_Audit!N$2:N$456,$AA267)),IF($Z267=0,"",INDEX(Output_Mac!S$2:S$500,$Z267)),IF($AD267=0,"",INDEX(Output_Win!S$2:S$243,$AD267)),IF($Y267=0,"",INDEX(CSV!AE$2:AE$510,$Y267)))))</f>
        <v/>
      </c>
      <c r="N267" s="43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O$2:O$456,$AA267)),_xlfn.IFS(_xlpm.MyAuditVal&lt;&gt;"",_xlpm.MyAuditVal,_xlpm.MacVal&lt;&gt;"",_xlpm.MacVal,_xlpm.WinVal&lt;&gt;"",_xlpm.WinVal,_xlpm.CSVVal&lt;&gt;"",_xlpm.CSVVal)),""))</f>
        <v/>
      </c>
      <c r="O267" s="43" t="str" cm="1">
        <f t="array" ref="O267">IF($AB267=0,"",INDEX(My_Audit!P$2:P$456,$AB267))&amp;""</f>
        <v/>
      </c>
      <c r="P267" s="42"/>
      <c r="Q267" s="43" t="str">
        <f>IF(LEFT(N267,4)="Pass","Nist SP 800-88",My_Audit!R267)&amp;""</f>
        <v/>
      </c>
      <c r="R267" s="42"/>
      <c r="S267" s="42"/>
      <c r="T267" s="43" t="str" cm="1">
        <f t="array" ref="T267">IF($AC267=0,"",INDEX(Models!J$2:J$605,$AC267))</f>
        <v/>
      </c>
      <c r="U267" s="42"/>
      <c r="V267" s="42"/>
      <c r="W267" s="44" t="str">
        <f>IF(($Z267+$AA267+$AD267)=0,"",_xlfn.TEXTJOIN(", ",TRUE,IF($AA267=0,"",INDEX(My_Audit!L$2:L$456,$AA267)),IF($Z267=0,"",INDEX(Output_Mac!AA$2:AA$500,$Z267)),IF($AD267=0,"",INDEX(Output_Win!AA$2:AA$243,$AD267))))</f>
        <v/>
      </c>
      <c r="Y267">
        <f>IFERROR(MATCH($A267,CSV!$A$2:$A$510,0),0)</f>
        <v>0</v>
      </c>
      <c r="Z267">
        <f>IFERROR(MATCH($A267,Output_Mac!$A$2:$A$500,0),0)</f>
        <v>0</v>
      </c>
      <c r="AA267">
        <f>IFERROR(MATCH($A267,My_Audit!$A$2:$A$456,0),0)</f>
        <v>266</v>
      </c>
      <c r="AB267">
        <f>IFERROR(MATCH($C267,My_Audit!$B$2:$B$456,0),0)</f>
        <v>0</v>
      </c>
      <c r="AC267">
        <f>IFERROR(MATCH($E267,Models!$I$2:$I$605,0),0)</f>
        <v>0</v>
      </c>
      <c r="AD267">
        <f>IFERROR(MATCH($A267,Output_Win!$A$2:$A$243,0),0)</f>
        <v>0</v>
      </c>
    </row>
    <row r="268" spans="1:30">
      <c r="A268" s="42" t="str">
        <f>_xlfn.TEXTJOIN("",TRUE,Input!$A$4,TEXT(ROW(My_Audit!A267)+Input!$A$8-1,"00"))</f>
        <v>GG267</v>
      </c>
      <c r="B268" s="42" t="str">
        <f>_xlfn.TEXTJOIN("-",TRUE,"ITD",Input!$A$2,A268)</f>
        <v>ITD-SHR11697-GG267</v>
      </c>
      <c r="C268" s="43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3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3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3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3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3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3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3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3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3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3" t="str" cm="1">
        <f t="array" ref="M268">IF(($Y268+$Z268+$AA268+$AD268)=0,"",ExpandDiagCodes(_xlfn.TEXTJOIN(", ",TRUE,IF($AA268=0,"",INDEX(My_Audit!N$2:N$456,$AA268)),IF($Z268=0,"",INDEX(Output_Mac!S$2:S$500,$Z268)),IF($AD268=0,"",INDEX(Output_Win!S$2:S$243,$AD268)),IF($Y268=0,"",INDEX(CSV!AE$2:AE$510,$Y268)))))</f>
        <v/>
      </c>
      <c r="N268" s="43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O$2:O$456,$AA268)),_xlfn.IFS(_xlpm.MyAuditVal&lt;&gt;"",_xlpm.MyAuditVal,_xlpm.MacVal&lt;&gt;"",_xlpm.MacVal,_xlpm.WinVal&lt;&gt;"",_xlpm.WinVal,_xlpm.CSVVal&lt;&gt;"",_xlpm.CSVVal)),""))</f>
        <v/>
      </c>
      <c r="O268" s="43" t="str" cm="1">
        <f t="array" ref="O268">IF($AB268=0,"",INDEX(My_Audit!P$2:P$456,$AB268))&amp;""</f>
        <v/>
      </c>
      <c r="P268" s="42"/>
      <c r="Q268" s="43" t="str">
        <f>IF(LEFT(N268,4)="Pass","Nist SP 800-88",My_Audit!R268)&amp;""</f>
        <v/>
      </c>
      <c r="R268" s="42"/>
      <c r="S268" s="42"/>
      <c r="T268" s="43" t="str" cm="1">
        <f t="array" ref="T268">IF($AC268=0,"",INDEX(Models!J$2:J$605,$AC268))</f>
        <v/>
      </c>
      <c r="U268" s="42"/>
      <c r="V268" s="42"/>
      <c r="W268" s="44" t="str">
        <f>IF(($Z268+$AA268+$AD268)=0,"",_xlfn.TEXTJOIN(", ",TRUE,IF($AA268=0,"",INDEX(My_Audit!L$2:L$456,$AA268)),IF($Z268=0,"",INDEX(Output_Mac!AA$2:AA$500,$Z268)),IF($AD268=0,"",INDEX(Output_Win!AA$2:AA$243,$AD268))))</f>
        <v/>
      </c>
      <c r="Y268">
        <f>IFERROR(MATCH($A268,CSV!$A$2:$A$510,0),0)</f>
        <v>0</v>
      </c>
      <c r="Z268">
        <f>IFERROR(MATCH($A268,Output_Mac!$A$2:$A$500,0),0)</f>
        <v>0</v>
      </c>
      <c r="AA268">
        <f>IFERROR(MATCH($A268,My_Audit!$A$2:$A$456,0),0)</f>
        <v>267</v>
      </c>
      <c r="AB268">
        <f>IFERROR(MATCH($C268,My_Audit!$B$2:$B$456,0),0)</f>
        <v>0</v>
      </c>
      <c r="AC268">
        <f>IFERROR(MATCH($E268,Models!$I$2:$I$605,0),0)</f>
        <v>0</v>
      </c>
      <c r="AD268">
        <f>IFERROR(MATCH($A268,Output_Win!$A$2:$A$243,0),0)</f>
        <v>0</v>
      </c>
    </row>
    <row r="269" spans="1:30">
      <c r="A269" s="42" t="str">
        <f>_xlfn.TEXTJOIN("",TRUE,Input!$A$4,TEXT(ROW(My_Audit!A268)+Input!$A$8-1,"00"))</f>
        <v>GG268</v>
      </c>
      <c r="B269" s="42" t="str">
        <f>_xlfn.TEXTJOIN("-",TRUE,"ITD",Input!$A$2,A269)</f>
        <v>ITD-SHR11697-GG268</v>
      </c>
      <c r="C269" s="43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3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3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3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3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3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3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3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3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3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3" t="str" cm="1">
        <f t="array" ref="M269">IF(($Y269+$Z269+$AA269+$AD269)=0,"",ExpandDiagCodes(_xlfn.TEXTJOIN(", ",TRUE,IF($AA269=0,"",INDEX(My_Audit!N$2:N$456,$AA269)),IF($Z269=0,"",INDEX(Output_Mac!S$2:S$500,$Z269)),IF($AD269=0,"",INDEX(Output_Win!S$2:S$243,$AD269)),IF($Y269=0,"",INDEX(CSV!AE$2:AE$510,$Y269)))))</f>
        <v/>
      </c>
      <c r="N269" s="43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O$2:O$456,$AA269)),_xlfn.IFS(_xlpm.MyAuditVal&lt;&gt;"",_xlpm.MyAuditVal,_xlpm.MacVal&lt;&gt;"",_xlpm.MacVal,_xlpm.WinVal&lt;&gt;"",_xlpm.WinVal,_xlpm.CSVVal&lt;&gt;"",_xlpm.CSVVal)),""))</f>
        <v/>
      </c>
      <c r="O269" s="43" t="str" cm="1">
        <f t="array" ref="O269">IF($AB269=0,"",INDEX(My_Audit!P$2:P$456,$AB269))&amp;""</f>
        <v/>
      </c>
      <c r="P269" s="42"/>
      <c r="Q269" s="43" t="str">
        <f>IF(LEFT(N269,4)="Pass","Nist SP 800-88",My_Audit!R269)&amp;""</f>
        <v/>
      </c>
      <c r="R269" s="42"/>
      <c r="S269" s="42"/>
      <c r="T269" s="43" t="str" cm="1">
        <f t="array" ref="T269">IF($AC269=0,"",INDEX(Models!J$2:J$605,$AC269))</f>
        <v/>
      </c>
      <c r="U269" s="42"/>
      <c r="V269" s="42"/>
      <c r="W269" s="44" t="str">
        <f>IF(($Z269+$AA269+$AD269)=0,"",_xlfn.TEXTJOIN(", ",TRUE,IF($AA269=0,"",INDEX(My_Audit!L$2:L$456,$AA269)),IF($Z269=0,"",INDEX(Output_Mac!AA$2:AA$500,$Z269)),IF($AD269=0,"",INDEX(Output_Win!AA$2:AA$243,$AD269))))</f>
        <v/>
      </c>
      <c r="Y269">
        <f>IFERROR(MATCH($A269,CSV!$A$2:$A$510,0),0)</f>
        <v>0</v>
      </c>
      <c r="Z269">
        <f>IFERROR(MATCH($A269,Output_Mac!$A$2:$A$500,0),0)</f>
        <v>0</v>
      </c>
      <c r="AA269">
        <f>IFERROR(MATCH($A269,My_Audit!$A$2:$A$456,0),0)</f>
        <v>268</v>
      </c>
      <c r="AB269">
        <f>IFERROR(MATCH($C269,My_Audit!$B$2:$B$456,0),0)</f>
        <v>0</v>
      </c>
      <c r="AC269">
        <f>IFERROR(MATCH($E269,Models!$I$2:$I$605,0),0)</f>
        <v>0</v>
      </c>
      <c r="AD269">
        <f>IFERROR(MATCH($A269,Output_Win!$A$2:$A$243,0),0)</f>
        <v>0</v>
      </c>
    </row>
    <row r="270" spans="1:30">
      <c r="A270" s="42" t="str">
        <f>_xlfn.TEXTJOIN("",TRUE,Input!$A$4,TEXT(ROW(My_Audit!A269)+Input!$A$8-1,"00"))</f>
        <v>GG269</v>
      </c>
      <c r="B270" s="42" t="str">
        <f>_xlfn.TEXTJOIN("-",TRUE,"ITD",Input!$A$2,A270)</f>
        <v>ITD-SHR11697-GG269</v>
      </c>
      <c r="C270" s="43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3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3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3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3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3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3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3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3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3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3" t="str" cm="1">
        <f t="array" ref="M270">IF(($Y270+$Z270+$AA270+$AD270)=0,"",ExpandDiagCodes(_xlfn.TEXTJOIN(", ",TRUE,IF($AA270=0,"",INDEX(My_Audit!N$2:N$456,$AA270)),IF($Z270=0,"",INDEX(Output_Mac!S$2:S$500,$Z270)),IF($AD270=0,"",INDEX(Output_Win!S$2:S$243,$AD270)),IF($Y270=0,"",INDEX(CSV!AE$2:AE$510,$Y270)))))</f>
        <v/>
      </c>
      <c r="N270" s="43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O$2:O$456,$AA270)),_xlfn.IFS(_xlpm.MyAuditVal&lt;&gt;"",_xlpm.MyAuditVal,_xlpm.MacVal&lt;&gt;"",_xlpm.MacVal,_xlpm.WinVal&lt;&gt;"",_xlpm.WinVal,_xlpm.CSVVal&lt;&gt;"",_xlpm.CSVVal)),""))</f>
        <v/>
      </c>
      <c r="O270" s="43" t="str" cm="1">
        <f t="array" ref="O270">IF($AB270=0,"",INDEX(My_Audit!P$2:P$456,$AB270))&amp;""</f>
        <v/>
      </c>
      <c r="P270" s="42"/>
      <c r="Q270" s="43" t="str">
        <f>IF(LEFT(N270,4)="Pass","Nist SP 800-88",My_Audit!R270)&amp;""</f>
        <v/>
      </c>
      <c r="R270" s="42"/>
      <c r="S270" s="42"/>
      <c r="T270" s="43" t="str" cm="1">
        <f t="array" ref="T270">IF($AC270=0,"",INDEX(Models!J$2:J$605,$AC270))</f>
        <v/>
      </c>
      <c r="U270" s="42"/>
      <c r="V270" s="42"/>
      <c r="W270" s="44" t="str">
        <f>IF(($Z270+$AA270+$AD270)=0,"",_xlfn.TEXTJOIN(", ",TRUE,IF($AA270=0,"",INDEX(My_Audit!L$2:L$456,$AA270)),IF($Z270=0,"",INDEX(Output_Mac!AA$2:AA$500,$Z270)),IF($AD270=0,"",INDEX(Output_Win!AA$2:AA$243,$AD270))))</f>
        <v/>
      </c>
      <c r="Y270">
        <f>IFERROR(MATCH($A270,CSV!$A$2:$A$510,0),0)</f>
        <v>0</v>
      </c>
      <c r="Z270">
        <f>IFERROR(MATCH($A270,Output_Mac!$A$2:$A$500,0),0)</f>
        <v>0</v>
      </c>
      <c r="AA270">
        <f>IFERROR(MATCH($A270,My_Audit!$A$2:$A$456,0),0)</f>
        <v>269</v>
      </c>
      <c r="AB270">
        <f>IFERROR(MATCH($C270,My_Audit!$B$2:$B$456,0),0)</f>
        <v>0</v>
      </c>
      <c r="AC270">
        <f>IFERROR(MATCH($E270,Models!$I$2:$I$605,0),0)</f>
        <v>0</v>
      </c>
      <c r="AD270">
        <f>IFERROR(MATCH($A270,Output_Win!$A$2:$A$243,0),0)</f>
        <v>0</v>
      </c>
    </row>
    <row r="271" spans="1:30">
      <c r="A271" s="42" t="str">
        <f>_xlfn.TEXTJOIN("",TRUE,Input!$A$4,TEXT(ROW(My_Audit!A270)+Input!$A$8-1,"00"))</f>
        <v>GG270</v>
      </c>
      <c r="B271" s="42" t="str">
        <f>_xlfn.TEXTJOIN("-",TRUE,"ITD",Input!$A$2,A271)</f>
        <v>ITD-SHR11697-GG270</v>
      </c>
      <c r="C271" s="43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3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3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3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3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3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3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3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3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3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3" t="str" cm="1">
        <f t="array" ref="M271">IF(($Y271+$Z271+$AA271+$AD271)=0,"",ExpandDiagCodes(_xlfn.TEXTJOIN(", ",TRUE,IF($AA271=0,"",INDEX(My_Audit!N$2:N$456,$AA271)),IF($Z271=0,"",INDEX(Output_Mac!S$2:S$500,$Z271)),IF($AD271=0,"",INDEX(Output_Win!S$2:S$243,$AD271)),IF($Y271=0,"",INDEX(CSV!AE$2:AE$510,$Y271)))))</f>
        <v/>
      </c>
      <c r="N271" s="43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O$2:O$456,$AA271)),_xlfn.IFS(_xlpm.MyAuditVal&lt;&gt;"",_xlpm.MyAuditVal,_xlpm.MacVal&lt;&gt;"",_xlpm.MacVal,_xlpm.WinVal&lt;&gt;"",_xlpm.WinVal,_xlpm.CSVVal&lt;&gt;"",_xlpm.CSVVal)),""))</f>
        <v/>
      </c>
      <c r="O271" s="43" t="str" cm="1">
        <f t="array" ref="O271">IF($AB271=0,"",INDEX(My_Audit!P$2:P$456,$AB271))&amp;""</f>
        <v/>
      </c>
      <c r="P271" s="42"/>
      <c r="Q271" s="43" t="str">
        <f>IF(LEFT(N271,4)="Pass","Nist SP 800-88",My_Audit!R271)&amp;""</f>
        <v/>
      </c>
      <c r="R271" s="42"/>
      <c r="S271" s="42"/>
      <c r="T271" s="43" t="str" cm="1">
        <f t="array" ref="T271">IF($AC271=0,"",INDEX(Models!J$2:J$605,$AC271))</f>
        <v/>
      </c>
      <c r="U271" s="42"/>
      <c r="V271" s="42"/>
      <c r="W271" s="44" t="str">
        <f>IF(($Z271+$AA271+$AD271)=0,"",_xlfn.TEXTJOIN(", ",TRUE,IF($AA271=0,"",INDEX(My_Audit!L$2:L$456,$AA271)),IF($Z271=0,"",INDEX(Output_Mac!AA$2:AA$500,$Z271)),IF($AD271=0,"",INDEX(Output_Win!AA$2:AA$243,$AD271))))</f>
        <v/>
      </c>
      <c r="Y271">
        <f>IFERROR(MATCH($A271,CSV!$A$2:$A$510,0),0)</f>
        <v>0</v>
      </c>
      <c r="Z271">
        <f>IFERROR(MATCH($A271,Output_Mac!$A$2:$A$500,0),0)</f>
        <v>0</v>
      </c>
      <c r="AA271">
        <f>IFERROR(MATCH($A271,My_Audit!$A$2:$A$456,0),0)</f>
        <v>270</v>
      </c>
      <c r="AB271">
        <f>IFERROR(MATCH($C271,My_Audit!$B$2:$B$456,0),0)</f>
        <v>0</v>
      </c>
      <c r="AC271">
        <f>IFERROR(MATCH($E271,Models!$I$2:$I$605,0),0)</f>
        <v>0</v>
      </c>
      <c r="AD271">
        <f>IFERROR(MATCH($A271,Output_Win!$A$2:$A$243,0),0)</f>
        <v>0</v>
      </c>
    </row>
    <row r="272" spans="1:30">
      <c r="A272" s="42" t="str">
        <f>_xlfn.TEXTJOIN("",TRUE,Input!$A$4,TEXT(ROW(My_Audit!A271)+Input!$A$8-1,"00"))</f>
        <v>GG271</v>
      </c>
      <c r="B272" s="42" t="str">
        <f>_xlfn.TEXTJOIN("-",TRUE,"ITD",Input!$A$2,A272)</f>
        <v>ITD-SHR11697-GG271</v>
      </c>
      <c r="C272" s="43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3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3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3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3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3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3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3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3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3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3" t="str" cm="1">
        <f t="array" ref="M272">IF(($Y272+$Z272+$AA272+$AD272)=0,"",ExpandDiagCodes(_xlfn.TEXTJOIN(", ",TRUE,IF($AA272=0,"",INDEX(My_Audit!N$2:N$456,$AA272)),IF($Z272=0,"",INDEX(Output_Mac!S$2:S$500,$Z272)),IF($AD272=0,"",INDEX(Output_Win!S$2:S$243,$AD272)),IF($Y272=0,"",INDEX(CSV!AE$2:AE$510,$Y272)))))</f>
        <v/>
      </c>
      <c r="N272" s="43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O$2:O$456,$AA272)),_xlfn.IFS(_xlpm.MyAuditVal&lt;&gt;"",_xlpm.MyAuditVal,_xlpm.MacVal&lt;&gt;"",_xlpm.MacVal,_xlpm.WinVal&lt;&gt;"",_xlpm.WinVal,_xlpm.CSVVal&lt;&gt;"",_xlpm.CSVVal)),""))</f>
        <v/>
      </c>
      <c r="O272" s="43" t="str" cm="1">
        <f t="array" ref="O272">IF($AB272=0,"",INDEX(My_Audit!P$2:P$456,$AB272))&amp;""</f>
        <v/>
      </c>
      <c r="P272" s="42"/>
      <c r="Q272" s="43" t="str">
        <f>IF(LEFT(N272,4)="Pass","Nist SP 800-88",My_Audit!R272)&amp;""</f>
        <v/>
      </c>
      <c r="R272" s="42"/>
      <c r="S272" s="42"/>
      <c r="T272" s="43" t="str" cm="1">
        <f t="array" ref="T272">IF($AC272=0,"",INDEX(Models!J$2:J$605,$AC272))</f>
        <v/>
      </c>
      <c r="U272" s="42"/>
      <c r="V272" s="42"/>
      <c r="W272" s="44" t="str">
        <f>IF(($Z272+$AA272+$AD272)=0,"",_xlfn.TEXTJOIN(", ",TRUE,IF($AA272=0,"",INDEX(My_Audit!L$2:L$456,$AA272)),IF($Z272=0,"",INDEX(Output_Mac!AA$2:AA$500,$Z272)),IF($AD272=0,"",INDEX(Output_Win!AA$2:AA$243,$AD272))))</f>
        <v/>
      </c>
      <c r="Y272">
        <f>IFERROR(MATCH($A272,CSV!$A$2:$A$510,0),0)</f>
        <v>0</v>
      </c>
      <c r="Z272">
        <f>IFERROR(MATCH($A272,Output_Mac!$A$2:$A$500,0),0)</f>
        <v>0</v>
      </c>
      <c r="AA272">
        <f>IFERROR(MATCH($A272,My_Audit!$A$2:$A$456,0),0)</f>
        <v>271</v>
      </c>
      <c r="AB272">
        <f>IFERROR(MATCH($C272,My_Audit!$B$2:$B$456,0),0)</f>
        <v>0</v>
      </c>
      <c r="AC272">
        <f>IFERROR(MATCH($E272,Models!$I$2:$I$605,0),0)</f>
        <v>0</v>
      </c>
      <c r="AD272">
        <f>IFERROR(MATCH($A272,Output_Win!$A$2:$A$243,0),0)</f>
        <v>0</v>
      </c>
    </row>
    <row r="273" spans="1:30">
      <c r="A273" s="42" t="str">
        <f>_xlfn.TEXTJOIN("",TRUE,Input!$A$4,TEXT(ROW(My_Audit!A272)+Input!$A$8-1,"00"))</f>
        <v>GG272</v>
      </c>
      <c r="B273" s="42" t="str">
        <f>_xlfn.TEXTJOIN("-",TRUE,"ITD",Input!$A$2,A273)</f>
        <v>ITD-SHR11697-GG272</v>
      </c>
      <c r="C273" s="43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3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3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3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3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3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3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3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3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3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3" t="str" cm="1">
        <f t="array" ref="M273">IF(($Y273+$Z273+$AA273+$AD273)=0,"",ExpandDiagCodes(_xlfn.TEXTJOIN(", ",TRUE,IF($AA273=0,"",INDEX(My_Audit!N$2:N$456,$AA273)),IF($Z273=0,"",INDEX(Output_Mac!S$2:S$500,$Z273)),IF($AD273=0,"",INDEX(Output_Win!S$2:S$243,$AD273)),IF($Y273=0,"",INDEX(CSV!AE$2:AE$510,$Y273)))))</f>
        <v/>
      </c>
      <c r="N273" s="43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O$2:O$456,$AA273)),_xlfn.IFS(_xlpm.MyAuditVal&lt;&gt;"",_xlpm.MyAuditVal,_xlpm.MacVal&lt;&gt;"",_xlpm.MacVal,_xlpm.WinVal&lt;&gt;"",_xlpm.WinVal,_xlpm.CSVVal&lt;&gt;"",_xlpm.CSVVal)),""))</f>
        <v/>
      </c>
      <c r="O273" s="43" t="str" cm="1">
        <f t="array" ref="O273">IF($AB273=0,"",INDEX(My_Audit!P$2:P$456,$AB273))&amp;""</f>
        <v/>
      </c>
      <c r="P273" s="42"/>
      <c r="Q273" s="43" t="str">
        <f>IF(LEFT(N273,4)="Pass","Nist SP 800-88",My_Audit!R273)&amp;""</f>
        <v/>
      </c>
      <c r="R273" s="42"/>
      <c r="S273" s="42"/>
      <c r="T273" s="43" t="str" cm="1">
        <f t="array" ref="T273">IF($AC273=0,"",INDEX(Models!J$2:J$605,$AC273))</f>
        <v/>
      </c>
      <c r="U273" s="42"/>
      <c r="V273" s="42"/>
      <c r="W273" s="44" t="str">
        <f>IF(($Z273+$AA273+$AD273)=0,"",_xlfn.TEXTJOIN(", ",TRUE,IF($AA273=0,"",INDEX(My_Audit!L$2:L$456,$AA273)),IF($Z273=0,"",INDEX(Output_Mac!AA$2:AA$500,$Z273)),IF($AD273=0,"",INDEX(Output_Win!AA$2:AA$243,$AD273))))</f>
        <v/>
      </c>
      <c r="Y273">
        <f>IFERROR(MATCH($A273,CSV!$A$2:$A$510,0),0)</f>
        <v>0</v>
      </c>
      <c r="Z273">
        <f>IFERROR(MATCH($A273,Output_Mac!$A$2:$A$500,0),0)</f>
        <v>0</v>
      </c>
      <c r="AA273">
        <f>IFERROR(MATCH($A273,My_Audit!$A$2:$A$456,0),0)</f>
        <v>272</v>
      </c>
      <c r="AB273">
        <f>IFERROR(MATCH($C273,My_Audit!$B$2:$B$456,0),0)</f>
        <v>0</v>
      </c>
      <c r="AC273">
        <f>IFERROR(MATCH($E273,Models!$I$2:$I$605,0),0)</f>
        <v>0</v>
      </c>
      <c r="AD273">
        <f>IFERROR(MATCH($A273,Output_Win!$A$2:$A$243,0),0)</f>
        <v>0</v>
      </c>
    </row>
    <row r="274" spans="1:30">
      <c r="A274" s="42" t="str">
        <f>_xlfn.TEXTJOIN("",TRUE,Input!$A$4,TEXT(ROW(My_Audit!A273)+Input!$A$8-1,"00"))</f>
        <v>GG273</v>
      </c>
      <c r="B274" s="42" t="str">
        <f>_xlfn.TEXTJOIN("-",TRUE,"ITD",Input!$A$2,A274)</f>
        <v>ITD-SHR11697-GG273</v>
      </c>
      <c r="C274" s="43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3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3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3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3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3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3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3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3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3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3" t="str" cm="1">
        <f t="array" ref="M274">IF(($Y274+$Z274+$AA274+$AD274)=0,"",ExpandDiagCodes(_xlfn.TEXTJOIN(", ",TRUE,IF($AA274=0,"",INDEX(My_Audit!N$2:N$456,$AA274)),IF($Z274=0,"",INDEX(Output_Mac!S$2:S$500,$Z274)),IF($AD274=0,"",INDEX(Output_Win!S$2:S$243,$AD274)),IF($Y274=0,"",INDEX(CSV!AE$2:AE$510,$Y274)))))</f>
        <v/>
      </c>
      <c r="N274" s="43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O$2:O$456,$AA274)),_xlfn.IFS(_xlpm.MyAuditVal&lt;&gt;"",_xlpm.MyAuditVal,_xlpm.MacVal&lt;&gt;"",_xlpm.MacVal,_xlpm.WinVal&lt;&gt;"",_xlpm.WinVal,_xlpm.CSVVal&lt;&gt;"",_xlpm.CSVVal)),""))</f>
        <v/>
      </c>
      <c r="O274" s="43" t="str" cm="1">
        <f t="array" ref="O274">IF($AB274=0,"",INDEX(My_Audit!P$2:P$456,$AB274))&amp;""</f>
        <v/>
      </c>
      <c r="P274" s="42"/>
      <c r="Q274" s="43" t="str">
        <f>IF(LEFT(N274,4)="Pass","Nist SP 800-88",My_Audit!R274)&amp;""</f>
        <v/>
      </c>
      <c r="R274" s="42"/>
      <c r="S274" s="42"/>
      <c r="T274" s="43" t="str" cm="1">
        <f t="array" ref="T274">IF($AC274=0,"",INDEX(Models!J$2:J$605,$AC274))</f>
        <v/>
      </c>
      <c r="U274" s="42"/>
      <c r="V274" s="42"/>
      <c r="W274" s="44" t="str">
        <f>IF(($Z274+$AA274+$AD274)=0,"",_xlfn.TEXTJOIN(", ",TRUE,IF($AA274=0,"",INDEX(My_Audit!L$2:L$456,$AA274)),IF($Z274=0,"",INDEX(Output_Mac!AA$2:AA$500,$Z274)),IF($AD274=0,"",INDEX(Output_Win!AA$2:AA$243,$AD274))))</f>
        <v/>
      </c>
      <c r="Y274">
        <f>IFERROR(MATCH($A274,CSV!$A$2:$A$510,0),0)</f>
        <v>0</v>
      </c>
      <c r="Z274">
        <f>IFERROR(MATCH($A274,Output_Mac!$A$2:$A$500,0),0)</f>
        <v>0</v>
      </c>
      <c r="AA274">
        <f>IFERROR(MATCH($A274,My_Audit!$A$2:$A$456,0),0)</f>
        <v>273</v>
      </c>
      <c r="AB274">
        <f>IFERROR(MATCH($C274,My_Audit!$B$2:$B$456,0),0)</f>
        <v>0</v>
      </c>
      <c r="AC274">
        <f>IFERROR(MATCH($E274,Models!$I$2:$I$605,0),0)</f>
        <v>0</v>
      </c>
      <c r="AD274">
        <f>IFERROR(MATCH($A274,Output_Win!$A$2:$A$243,0),0)</f>
        <v>0</v>
      </c>
    </row>
    <row r="275" spans="1:30">
      <c r="A275" s="42" t="str">
        <f>_xlfn.TEXTJOIN("",TRUE,Input!$A$4,TEXT(ROW(My_Audit!A274)+Input!$A$8-1,"00"))</f>
        <v>GG274</v>
      </c>
      <c r="B275" s="42" t="str">
        <f>_xlfn.TEXTJOIN("-",TRUE,"ITD",Input!$A$2,A275)</f>
        <v>ITD-SHR11697-GG274</v>
      </c>
      <c r="C275" s="43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3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3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3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3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3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3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3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3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3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3" t="str" cm="1">
        <f t="array" ref="M275">IF(($Y275+$Z275+$AA275+$AD275)=0,"",ExpandDiagCodes(_xlfn.TEXTJOIN(", ",TRUE,IF($AA275=0,"",INDEX(My_Audit!N$2:N$456,$AA275)),IF($Z275=0,"",INDEX(Output_Mac!S$2:S$500,$Z275)),IF($AD275=0,"",INDEX(Output_Win!S$2:S$243,$AD275)),IF($Y275=0,"",INDEX(CSV!AE$2:AE$510,$Y275)))))</f>
        <v/>
      </c>
      <c r="N275" s="43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O$2:O$456,$AA275)),_xlfn.IFS(_xlpm.MyAuditVal&lt;&gt;"",_xlpm.MyAuditVal,_xlpm.MacVal&lt;&gt;"",_xlpm.MacVal,_xlpm.WinVal&lt;&gt;"",_xlpm.WinVal,_xlpm.CSVVal&lt;&gt;"",_xlpm.CSVVal)),""))</f>
        <v/>
      </c>
      <c r="O275" s="43" t="str" cm="1">
        <f t="array" ref="O275">IF($AB275=0,"",INDEX(My_Audit!P$2:P$456,$AB275))&amp;""</f>
        <v/>
      </c>
      <c r="P275" s="42"/>
      <c r="Q275" s="43" t="str">
        <f>IF(LEFT(N275,4)="Pass","Nist SP 800-88",My_Audit!R275)&amp;""</f>
        <v/>
      </c>
      <c r="R275" s="42"/>
      <c r="S275" s="42"/>
      <c r="T275" s="43" t="str" cm="1">
        <f t="array" ref="T275">IF($AC275=0,"",INDEX(Models!J$2:J$605,$AC275))</f>
        <v/>
      </c>
      <c r="U275" s="42"/>
      <c r="V275" s="42"/>
      <c r="W275" s="44" t="str">
        <f>IF(($Z275+$AA275+$AD275)=0,"",_xlfn.TEXTJOIN(", ",TRUE,IF($AA275=0,"",INDEX(My_Audit!L$2:L$456,$AA275)),IF($Z275=0,"",INDEX(Output_Mac!AA$2:AA$500,$Z275)),IF($AD275=0,"",INDEX(Output_Win!AA$2:AA$243,$AD275))))</f>
        <v/>
      </c>
      <c r="Y275">
        <f>IFERROR(MATCH($A275,CSV!$A$2:$A$510,0),0)</f>
        <v>0</v>
      </c>
      <c r="Z275">
        <f>IFERROR(MATCH($A275,Output_Mac!$A$2:$A$500,0),0)</f>
        <v>0</v>
      </c>
      <c r="AA275">
        <f>IFERROR(MATCH($A275,My_Audit!$A$2:$A$456,0),0)</f>
        <v>274</v>
      </c>
      <c r="AB275">
        <f>IFERROR(MATCH($C275,My_Audit!$B$2:$B$456,0),0)</f>
        <v>0</v>
      </c>
      <c r="AC275">
        <f>IFERROR(MATCH($E275,Models!$I$2:$I$605,0),0)</f>
        <v>0</v>
      </c>
      <c r="AD275">
        <f>IFERROR(MATCH($A275,Output_Win!$A$2:$A$243,0),0)</f>
        <v>0</v>
      </c>
    </row>
    <row r="276" spans="1:30">
      <c r="A276" s="42" t="str">
        <f>_xlfn.TEXTJOIN("",TRUE,Input!$A$4,TEXT(ROW(My_Audit!A275)+Input!$A$8-1,"00"))</f>
        <v>GG275</v>
      </c>
      <c r="B276" s="42" t="str">
        <f>_xlfn.TEXTJOIN("-",TRUE,"ITD",Input!$A$2,A276)</f>
        <v>ITD-SHR11697-GG275</v>
      </c>
      <c r="C276" s="43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3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3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3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3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3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3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3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3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3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3" t="str" cm="1">
        <f t="array" ref="M276">IF(($Y276+$Z276+$AA276+$AD276)=0,"",ExpandDiagCodes(_xlfn.TEXTJOIN(", ",TRUE,IF($AA276=0,"",INDEX(My_Audit!N$2:N$456,$AA276)),IF($Z276=0,"",INDEX(Output_Mac!S$2:S$500,$Z276)),IF($AD276=0,"",INDEX(Output_Win!S$2:S$243,$AD276)),IF($Y276=0,"",INDEX(CSV!AE$2:AE$510,$Y276)))))</f>
        <v/>
      </c>
      <c r="N276" s="43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O$2:O$456,$AA276)),_xlfn.IFS(_xlpm.MyAuditVal&lt;&gt;"",_xlpm.MyAuditVal,_xlpm.MacVal&lt;&gt;"",_xlpm.MacVal,_xlpm.WinVal&lt;&gt;"",_xlpm.WinVal,_xlpm.CSVVal&lt;&gt;"",_xlpm.CSVVal)),""))</f>
        <v/>
      </c>
      <c r="O276" s="43" t="str" cm="1">
        <f t="array" ref="O276">IF($AB276=0,"",INDEX(My_Audit!P$2:P$456,$AB276))&amp;""</f>
        <v/>
      </c>
      <c r="P276" s="42"/>
      <c r="Q276" s="43" t="str">
        <f>IF(LEFT(N276,4)="Pass","Nist SP 800-88",My_Audit!R276)&amp;""</f>
        <v/>
      </c>
      <c r="R276" s="42"/>
      <c r="S276" s="42"/>
      <c r="T276" s="43" t="str" cm="1">
        <f t="array" ref="T276">IF($AC276=0,"",INDEX(Models!J$2:J$605,$AC276))</f>
        <v/>
      </c>
      <c r="U276" s="42"/>
      <c r="V276" s="42"/>
      <c r="W276" s="44" t="str">
        <f>IF(($Z276+$AA276+$AD276)=0,"",_xlfn.TEXTJOIN(", ",TRUE,IF($AA276=0,"",INDEX(My_Audit!L$2:L$456,$AA276)),IF($Z276=0,"",INDEX(Output_Mac!AA$2:AA$500,$Z276)),IF($AD276=0,"",INDEX(Output_Win!AA$2:AA$243,$AD276))))</f>
        <v/>
      </c>
      <c r="Y276">
        <f>IFERROR(MATCH($A276,CSV!$A$2:$A$510,0),0)</f>
        <v>0</v>
      </c>
      <c r="Z276">
        <f>IFERROR(MATCH($A276,Output_Mac!$A$2:$A$500,0),0)</f>
        <v>0</v>
      </c>
      <c r="AA276">
        <f>IFERROR(MATCH($A276,My_Audit!$A$2:$A$456,0),0)</f>
        <v>275</v>
      </c>
      <c r="AB276">
        <f>IFERROR(MATCH($C276,My_Audit!$B$2:$B$456,0),0)</f>
        <v>0</v>
      </c>
      <c r="AC276">
        <f>IFERROR(MATCH($E276,Models!$I$2:$I$605,0),0)</f>
        <v>0</v>
      </c>
      <c r="AD276">
        <f>IFERROR(MATCH($A276,Output_Win!$A$2:$A$243,0),0)</f>
        <v>0</v>
      </c>
    </row>
    <row r="277" spans="1:30">
      <c r="A277" s="42" t="str">
        <f>_xlfn.TEXTJOIN("",TRUE,Input!$A$4,TEXT(ROW(My_Audit!A276)+Input!$A$8-1,"00"))</f>
        <v>GG276</v>
      </c>
      <c r="B277" s="42" t="str">
        <f>_xlfn.TEXTJOIN("-",TRUE,"ITD",Input!$A$2,A277)</f>
        <v>ITD-SHR11697-GG276</v>
      </c>
      <c r="C277" s="43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3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3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3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3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3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3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3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3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3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3" t="str" cm="1">
        <f t="array" ref="M277">IF(($Y277+$Z277+$AA277+$AD277)=0,"",ExpandDiagCodes(_xlfn.TEXTJOIN(", ",TRUE,IF($AA277=0,"",INDEX(My_Audit!N$2:N$456,$AA277)),IF($Z277=0,"",INDEX(Output_Mac!S$2:S$500,$Z277)),IF($AD277=0,"",INDEX(Output_Win!S$2:S$243,$AD277)),IF($Y277=0,"",INDEX(CSV!AE$2:AE$510,$Y277)))))</f>
        <v/>
      </c>
      <c r="N277" s="43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O$2:O$456,$AA277)),_xlfn.IFS(_xlpm.MyAuditVal&lt;&gt;"",_xlpm.MyAuditVal,_xlpm.MacVal&lt;&gt;"",_xlpm.MacVal,_xlpm.WinVal&lt;&gt;"",_xlpm.WinVal,_xlpm.CSVVal&lt;&gt;"",_xlpm.CSVVal)),""))</f>
        <v/>
      </c>
      <c r="O277" s="43" t="str" cm="1">
        <f t="array" ref="O277">IF($AB277=0,"",INDEX(My_Audit!P$2:P$456,$AB277))&amp;""</f>
        <v/>
      </c>
      <c r="P277" s="42"/>
      <c r="Q277" s="43" t="str">
        <f>IF(LEFT(N277,4)="Pass","Nist SP 800-88",My_Audit!R277)&amp;""</f>
        <v/>
      </c>
      <c r="R277" s="42"/>
      <c r="S277" s="42"/>
      <c r="T277" s="43" t="str" cm="1">
        <f t="array" ref="T277">IF($AC277=0,"",INDEX(Models!J$2:J$605,$AC277))</f>
        <v/>
      </c>
      <c r="U277" s="42"/>
      <c r="V277" s="42"/>
      <c r="W277" s="44" t="str">
        <f>IF(($Z277+$AA277+$AD277)=0,"",_xlfn.TEXTJOIN(", ",TRUE,IF($AA277=0,"",INDEX(My_Audit!L$2:L$456,$AA277)),IF($Z277=0,"",INDEX(Output_Mac!AA$2:AA$500,$Z277)),IF($AD277=0,"",INDEX(Output_Win!AA$2:AA$243,$AD277))))</f>
        <v/>
      </c>
      <c r="Y277">
        <f>IFERROR(MATCH($A277,CSV!$A$2:$A$510,0),0)</f>
        <v>0</v>
      </c>
      <c r="Z277">
        <f>IFERROR(MATCH($A277,Output_Mac!$A$2:$A$500,0),0)</f>
        <v>0</v>
      </c>
      <c r="AA277">
        <f>IFERROR(MATCH($A277,My_Audit!$A$2:$A$456,0),0)</f>
        <v>276</v>
      </c>
      <c r="AB277">
        <f>IFERROR(MATCH($C277,My_Audit!$B$2:$B$456,0),0)</f>
        <v>0</v>
      </c>
      <c r="AC277">
        <f>IFERROR(MATCH($E277,Models!$I$2:$I$605,0),0)</f>
        <v>0</v>
      </c>
      <c r="AD277">
        <f>IFERROR(MATCH($A277,Output_Win!$A$2:$A$243,0),0)</f>
        <v>0</v>
      </c>
    </row>
    <row r="278" spans="1:30">
      <c r="A278" s="42" t="str">
        <f>_xlfn.TEXTJOIN("",TRUE,Input!$A$4,TEXT(ROW(My_Audit!A277)+Input!$A$8-1,"00"))</f>
        <v>GG277</v>
      </c>
      <c r="B278" s="42" t="str">
        <f>_xlfn.TEXTJOIN("-",TRUE,"ITD",Input!$A$2,A278)</f>
        <v>ITD-SHR11697-GG277</v>
      </c>
      <c r="C278" s="43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3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3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3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3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3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3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3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3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3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3" t="str" cm="1">
        <f t="array" ref="M278">IF(($Y278+$Z278+$AA278+$AD278)=0,"",ExpandDiagCodes(_xlfn.TEXTJOIN(", ",TRUE,IF($AA278=0,"",INDEX(My_Audit!N$2:N$456,$AA278)),IF($Z278=0,"",INDEX(Output_Mac!S$2:S$500,$Z278)),IF($AD278=0,"",INDEX(Output_Win!S$2:S$243,$AD278)),IF($Y278=0,"",INDEX(CSV!AE$2:AE$510,$Y278)))))</f>
        <v/>
      </c>
      <c r="N278" s="43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O$2:O$456,$AA278)),_xlfn.IFS(_xlpm.MyAuditVal&lt;&gt;"",_xlpm.MyAuditVal,_xlpm.MacVal&lt;&gt;"",_xlpm.MacVal,_xlpm.WinVal&lt;&gt;"",_xlpm.WinVal,_xlpm.CSVVal&lt;&gt;"",_xlpm.CSVVal)),""))</f>
        <v/>
      </c>
      <c r="O278" s="43" t="str" cm="1">
        <f t="array" ref="O278">IF($AB278=0,"",INDEX(My_Audit!P$2:P$456,$AB278))&amp;""</f>
        <v/>
      </c>
      <c r="P278" s="42"/>
      <c r="Q278" s="43" t="str">
        <f>IF(LEFT(N278,4)="Pass","Nist SP 800-88",My_Audit!R278)&amp;""</f>
        <v/>
      </c>
      <c r="R278" s="42"/>
      <c r="S278" s="42"/>
      <c r="T278" s="43" t="str" cm="1">
        <f t="array" ref="T278">IF($AC278=0,"",INDEX(Models!J$2:J$605,$AC278))</f>
        <v/>
      </c>
      <c r="U278" s="42"/>
      <c r="V278" s="42"/>
      <c r="W278" s="44" t="str">
        <f>IF(($Z278+$AA278+$AD278)=0,"",_xlfn.TEXTJOIN(", ",TRUE,IF($AA278=0,"",INDEX(My_Audit!L$2:L$456,$AA278)),IF($Z278=0,"",INDEX(Output_Mac!AA$2:AA$500,$Z278)),IF($AD278=0,"",INDEX(Output_Win!AA$2:AA$243,$AD278))))</f>
        <v/>
      </c>
      <c r="Y278">
        <f>IFERROR(MATCH($A278,CSV!$A$2:$A$510,0),0)</f>
        <v>0</v>
      </c>
      <c r="Z278">
        <f>IFERROR(MATCH($A278,Output_Mac!$A$2:$A$500,0),0)</f>
        <v>0</v>
      </c>
      <c r="AA278">
        <f>IFERROR(MATCH($A278,My_Audit!$A$2:$A$456,0),0)</f>
        <v>277</v>
      </c>
      <c r="AB278">
        <f>IFERROR(MATCH($C278,My_Audit!$B$2:$B$456,0),0)</f>
        <v>0</v>
      </c>
      <c r="AC278">
        <f>IFERROR(MATCH($E278,Models!$I$2:$I$605,0),0)</f>
        <v>0</v>
      </c>
      <c r="AD278">
        <f>IFERROR(MATCH($A278,Output_Win!$A$2:$A$243,0),0)</f>
        <v>0</v>
      </c>
    </row>
    <row r="279" spans="1:30">
      <c r="A279" s="42" t="str">
        <f>_xlfn.TEXTJOIN("",TRUE,Input!$A$4,TEXT(ROW(My_Audit!A278)+Input!$A$8-1,"00"))</f>
        <v>GG278</v>
      </c>
      <c r="B279" s="42" t="str">
        <f>_xlfn.TEXTJOIN("-",TRUE,"ITD",Input!$A$2,A279)</f>
        <v>ITD-SHR11697-GG278</v>
      </c>
      <c r="C279" s="43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3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3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3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3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3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3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3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3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3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3" t="str" cm="1">
        <f t="array" ref="M279">IF(($Y279+$Z279+$AA279+$AD279)=0,"",ExpandDiagCodes(_xlfn.TEXTJOIN(", ",TRUE,IF($AA279=0,"",INDEX(My_Audit!N$2:N$456,$AA279)),IF($Z279=0,"",INDEX(Output_Mac!S$2:S$500,$Z279)),IF($AD279=0,"",INDEX(Output_Win!S$2:S$243,$AD279)),IF($Y279=0,"",INDEX(CSV!AE$2:AE$510,$Y279)))))</f>
        <v/>
      </c>
      <c r="N279" s="43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O$2:O$456,$AA279)),_xlfn.IFS(_xlpm.MyAuditVal&lt;&gt;"",_xlpm.MyAuditVal,_xlpm.MacVal&lt;&gt;"",_xlpm.MacVal,_xlpm.WinVal&lt;&gt;"",_xlpm.WinVal,_xlpm.CSVVal&lt;&gt;"",_xlpm.CSVVal)),""))</f>
        <v/>
      </c>
      <c r="O279" s="43" t="str" cm="1">
        <f t="array" ref="O279">IF($AB279=0,"",INDEX(My_Audit!P$2:P$456,$AB279))&amp;""</f>
        <v/>
      </c>
      <c r="P279" s="42"/>
      <c r="Q279" s="43" t="str">
        <f>IF(LEFT(N279,4)="Pass","Nist SP 800-88",My_Audit!R279)&amp;""</f>
        <v/>
      </c>
      <c r="R279" s="42"/>
      <c r="S279" s="42"/>
      <c r="T279" s="43" t="str" cm="1">
        <f t="array" ref="T279">IF($AC279=0,"",INDEX(Models!J$2:J$605,$AC279))</f>
        <v/>
      </c>
      <c r="U279" s="42"/>
      <c r="V279" s="42"/>
      <c r="W279" s="44" t="str">
        <f>IF(($Z279+$AA279+$AD279)=0,"",_xlfn.TEXTJOIN(", ",TRUE,IF($AA279=0,"",INDEX(My_Audit!L$2:L$456,$AA279)),IF($Z279=0,"",INDEX(Output_Mac!AA$2:AA$500,$Z279)),IF($AD279=0,"",INDEX(Output_Win!AA$2:AA$243,$AD279))))</f>
        <v/>
      </c>
      <c r="Y279">
        <f>IFERROR(MATCH($A279,CSV!$A$2:$A$510,0),0)</f>
        <v>0</v>
      </c>
      <c r="Z279">
        <f>IFERROR(MATCH($A279,Output_Mac!$A$2:$A$500,0),0)</f>
        <v>0</v>
      </c>
      <c r="AA279">
        <f>IFERROR(MATCH($A279,My_Audit!$A$2:$A$456,0),0)</f>
        <v>278</v>
      </c>
      <c r="AB279">
        <f>IFERROR(MATCH($C279,My_Audit!$B$2:$B$456,0),0)</f>
        <v>0</v>
      </c>
      <c r="AC279">
        <f>IFERROR(MATCH($E279,Models!$I$2:$I$605,0),0)</f>
        <v>0</v>
      </c>
      <c r="AD279">
        <f>IFERROR(MATCH($A279,Output_Win!$A$2:$A$243,0),0)</f>
        <v>0</v>
      </c>
    </row>
    <row r="280" spans="1:30">
      <c r="A280" s="42" t="str">
        <f>_xlfn.TEXTJOIN("",TRUE,Input!$A$4,TEXT(ROW(My_Audit!A279)+Input!$A$8-1,"00"))</f>
        <v>GG279</v>
      </c>
      <c r="B280" s="42" t="str">
        <f>_xlfn.TEXTJOIN("-",TRUE,"ITD",Input!$A$2,A280)</f>
        <v>ITD-SHR11697-GG279</v>
      </c>
      <c r="C280" s="43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3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3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3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3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3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3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3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3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3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3" t="str" cm="1">
        <f t="array" ref="M280">IF(($Y280+$Z280+$AA280+$AD280)=0,"",ExpandDiagCodes(_xlfn.TEXTJOIN(", ",TRUE,IF($AA280=0,"",INDEX(My_Audit!N$2:N$456,$AA280)),IF($Z280=0,"",INDEX(Output_Mac!S$2:S$500,$Z280)),IF($AD280=0,"",INDEX(Output_Win!S$2:S$243,$AD280)),IF($Y280=0,"",INDEX(CSV!AE$2:AE$510,$Y280)))))</f>
        <v/>
      </c>
      <c r="N280" s="43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O$2:O$456,$AA280)),_xlfn.IFS(_xlpm.MyAuditVal&lt;&gt;"",_xlpm.MyAuditVal,_xlpm.MacVal&lt;&gt;"",_xlpm.MacVal,_xlpm.WinVal&lt;&gt;"",_xlpm.WinVal,_xlpm.CSVVal&lt;&gt;"",_xlpm.CSVVal)),""))</f>
        <v/>
      </c>
      <c r="O280" s="43" t="str" cm="1">
        <f t="array" ref="O280">IF($AB280=0,"",INDEX(My_Audit!P$2:P$456,$AB280))&amp;""</f>
        <v/>
      </c>
      <c r="P280" s="42"/>
      <c r="Q280" s="43" t="str">
        <f>IF(LEFT(N280,4)="Pass","Nist SP 800-88",My_Audit!R280)&amp;""</f>
        <v/>
      </c>
      <c r="R280" s="42"/>
      <c r="S280" s="42"/>
      <c r="T280" s="43" t="str" cm="1">
        <f t="array" ref="T280">IF($AC280=0,"",INDEX(Models!J$2:J$605,$AC280))</f>
        <v/>
      </c>
      <c r="U280" s="42"/>
      <c r="V280" s="42"/>
      <c r="W280" s="44" t="str">
        <f>IF(($Z280+$AA280+$AD280)=0,"",_xlfn.TEXTJOIN(", ",TRUE,IF($AA280=0,"",INDEX(My_Audit!L$2:L$456,$AA280)),IF($Z280=0,"",INDEX(Output_Mac!AA$2:AA$500,$Z280)),IF($AD280=0,"",INDEX(Output_Win!AA$2:AA$243,$AD280))))</f>
        <v/>
      </c>
      <c r="Y280">
        <f>IFERROR(MATCH($A280,CSV!$A$2:$A$510,0),0)</f>
        <v>0</v>
      </c>
      <c r="Z280">
        <f>IFERROR(MATCH($A280,Output_Mac!$A$2:$A$500,0),0)</f>
        <v>0</v>
      </c>
      <c r="AA280">
        <f>IFERROR(MATCH($A280,My_Audit!$A$2:$A$456,0),0)</f>
        <v>279</v>
      </c>
      <c r="AB280">
        <f>IFERROR(MATCH($C280,My_Audit!$B$2:$B$456,0),0)</f>
        <v>0</v>
      </c>
      <c r="AC280">
        <f>IFERROR(MATCH($E280,Models!$I$2:$I$605,0),0)</f>
        <v>0</v>
      </c>
      <c r="AD280">
        <f>IFERROR(MATCH($A280,Output_Win!$A$2:$A$243,0),0)</f>
        <v>0</v>
      </c>
    </row>
    <row r="281" spans="1:30">
      <c r="A281" s="42" t="str">
        <f>_xlfn.TEXTJOIN("",TRUE,Input!$A$4,TEXT(ROW(My_Audit!A280)+Input!$A$8-1,"00"))</f>
        <v>GG280</v>
      </c>
      <c r="B281" s="42" t="str">
        <f>_xlfn.TEXTJOIN("-",TRUE,"ITD",Input!$A$2,A281)</f>
        <v>ITD-SHR11697-GG280</v>
      </c>
      <c r="C281" s="43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3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3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3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3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3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3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3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3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3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3" t="str" cm="1">
        <f t="array" ref="M281">IF(($Y281+$Z281+$AA281+$AD281)=0,"",ExpandDiagCodes(_xlfn.TEXTJOIN(", ",TRUE,IF($AA281=0,"",INDEX(My_Audit!N$2:N$456,$AA281)),IF($Z281=0,"",INDEX(Output_Mac!S$2:S$500,$Z281)),IF($AD281=0,"",INDEX(Output_Win!S$2:S$243,$AD281)),IF($Y281=0,"",INDEX(CSV!AE$2:AE$510,$Y281)))))</f>
        <v/>
      </c>
      <c r="N281" s="43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O$2:O$456,$AA281)),_xlfn.IFS(_xlpm.MyAuditVal&lt;&gt;"",_xlpm.MyAuditVal,_xlpm.MacVal&lt;&gt;"",_xlpm.MacVal,_xlpm.WinVal&lt;&gt;"",_xlpm.WinVal,_xlpm.CSVVal&lt;&gt;"",_xlpm.CSVVal)),""))</f>
        <v/>
      </c>
      <c r="O281" s="43" t="str" cm="1">
        <f t="array" ref="O281">IF($AB281=0,"",INDEX(My_Audit!P$2:P$456,$AB281))&amp;""</f>
        <v/>
      </c>
      <c r="P281" s="42"/>
      <c r="Q281" s="43" t="str">
        <f>IF(LEFT(N281,4)="Pass","Nist SP 800-88",My_Audit!R281)&amp;""</f>
        <v/>
      </c>
      <c r="R281" s="42"/>
      <c r="S281" s="42"/>
      <c r="T281" s="43" t="str" cm="1">
        <f t="array" ref="T281">IF($AC281=0,"",INDEX(Models!J$2:J$605,$AC281))</f>
        <v/>
      </c>
      <c r="U281" s="42"/>
      <c r="V281" s="42"/>
      <c r="W281" s="44" t="str">
        <f>IF(($Z281+$AA281+$AD281)=0,"",_xlfn.TEXTJOIN(", ",TRUE,IF($AA281=0,"",INDEX(My_Audit!L$2:L$456,$AA281)),IF($Z281=0,"",INDEX(Output_Mac!AA$2:AA$500,$Z281)),IF($AD281=0,"",INDEX(Output_Win!AA$2:AA$243,$AD281))))</f>
        <v/>
      </c>
      <c r="Y281">
        <f>IFERROR(MATCH($A281,CSV!$A$2:$A$510,0),0)</f>
        <v>0</v>
      </c>
      <c r="Z281">
        <f>IFERROR(MATCH($A281,Output_Mac!$A$2:$A$500,0),0)</f>
        <v>0</v>
      </c>
      <c r="AA281">
        <f>IFERROR(MATCH($A281,My_Audit!$A$2:$A$456,0),0)</f>
        <v>280</v>
      </c>
      <c r="AB281">
        <f>IFERROR(MATCH($C281,My_Audit!$B$2:$B$456,0),0)</f>
        <v>0</v>
      </c>
      <c r="AC281">
        <f>IFERROR(MATCH($E281,Models!$I$2:$I$605,0),0)</f>
        <v>0</v>
      </c>
      <c r="AD281">
        <f>IFERROR(MATCH($A281,Output_Win!$A$2:$A$243,0),0)</f>
        <v>0</v>
      </c>
    </row>
    <row r="282" spans="1:30">
      <c r="A282" s="42" t="str">
        <f>_xlfn.TEXTJOIN("",TRUE,Input!$A$4,TEXT(ROW(My_Audit!A281)+Input!$A$8-1,"00"))</f>
        <v>GG281</v>
      </c>
      <c r="B282" s="42" t="str">
        <f>_xlfn.TEXTJOIN("-",TRUE,"ITD",Input!$A$2,A282)</f>
        <v>ITD-SHR11697-GG281</v>
      </c>
      <c r="C282" s="43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3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3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3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3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3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3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3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3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3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3" t="str" cm="1">
        <f t="array" ref="M282">IF(($Y282+$Z282+$AA282+$AD282)=0,"",ExpandDiagCodes(_xlfn.TEXTJOIN(", ",TRUE,IF($AA282=0,"",INDEX(My_Audit!N$2:N$456,$AA282)),IF($Z282=0,"",INDEX(Output_Mac!S$2:S$500,$Z282)),IF($AD282=0,"",INDEX(Output_Win!S$2:S$243,$AD282)),IF($Y282=0,"",INDEX(CSV!AE$2:AE$510,$Y282)))))</f>
        <v/>
      </c>
      <c r="N282" s="43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O$2:O$456,$AA282)),_xlfn.IFS(_xlpm.MyAuditVal&lt;&gt;"",_xlpm.MyAuditVal,_xlpm.MacVal&lt;&gt;"",_xlpm.MacVal,_xlpm.WinVal&lt;&gt;"",_xlpm.WinVal,_xlpm.CSVVal&lt;&gt;"",_xlpm.CSVVal)),""))</f>
        <v/>
      </c>
      <c r="O282" s="43" t="str" cm="1">
        <f t="array" ref="O282">IF($AB282=0,"",INDEX(My_Audit!P$2:P$456,$AB282))&amp;""</f>
        <v/>
      </c>
      <c r="P282" s="42"/>
      <c r="Q282" s="43" t="str">
        <f>IF(LEFT(N282,4)="Pass","Nist SP 800-88",My_Audit!R282)&amp;""</f>
        <v/>
      </c>
      <c r="R282" s="42"/>
      <c r="S282" s="42"/>
      <c r="T282" s="43" t="str" cm="1">
        <f t="array" ref="T282">IF($AC282=0,"",INDEX(Models!J$2:J$605,$AC282))</f>
        <v/>
      </c>
      <c r="U282" s="42"/>
      <c r="V282" s="42"/>
      <c r="W282" s="44" t="str">
        <f>IF(($Z282+$AA282+$AD282)=0,"",_xlfn.TEXTJOIN(", ",TRUE,IF($AA282=0,"",INDEX(My_Audit!L$2:L$456,$AA282)),IF($Z282=0,"",INDEX(Output_Mac!AA$2:AA$500,$Z282)),IF($AD282=0,"",INDEX(Output_Win!AA$2:AA$243,$AD282))))</f>
        <v/>
      </c>
      <c r="Y282">
        <f>IFERROR(MATCH($A282,CSV!$A$2:$A$510,0),0)</f>
        <v>0</v>
      </c>
      <c r="Z282">
        <f>IFERROR(MATCH($A282,Output_Mac!$A$2:$A$500,0),0)</f>
        <v>0</v>
      </c>
      <c r="AA282">
        <f>IFERROR(MATCH($A282,My_Audit!$A$2:$A$456,0),0)</f>
        <v>281</v>
      </c>
      <c r="AB282">
        <f>IFERROR(MATCH($C282,My_Audit!$B$2:$B$456,0),0)</f>
        <v>0</v>
      </c>
      <c r="AC282">
        <f>IFERROR(MATCH($E282,Models!$I$2:$I$605,0),0)</f>
        <v>0</v>
      </c>
      <c r="AD282">
        <f>IFERROR(MATCH($A282,Output_Win!$A$2:$A$243,0),0)</f>
        <v>0</v>
      </c>
    </row>
    <row r="283" spans="1:30">
      <c r="A283" s="42" t="str">
        <f>_xlfn.TEXTJOIN("",TRUE,Input!$A$4,TEXT(ROW(My_Audit!A282)+Input!$A$8-1,"00"))</f>
        <v>GG282</v>
      </c>
      <c r="B283" s="42" t="str">
        <f>_xlfn.TEXTJOIN("-",TRUE,"ITD",Input!$A$2,A283)</f>
        <v>ITD-SHR11697-GG282</v>
      </c>
      <c r="C283" s="43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3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3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3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3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3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3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3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3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3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3" t="str" cm="1">
        <f t="array" ref="M283">IF(($Y283+$Z283+$AA283+$AD283)=0,"",ExpandDiagCodes(_xlfn.TEXTJOIN(", ",TRUE,IF($AA283=0,"",INDEX(My_Audit!N$2:N$456,$AA283)),IF($Z283=0,"",INDEX(Output_Mac!S$2:S$500,$Z283)),IF($AD283=0,"",INDEX(Output_Win!S$2:S$243,$AD283)),IF($Y283=0,"",INDEX(CSV!AE$2:AE$510,$Y283)))))</f>
        <v/>
      </c>
      <c r="N283" s="43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O$2:O$456,$AA283)),_xlfn.IFS(_xlpm.MyAuditVal&lt;&gt;"",_xlpm.MyAuditVal,_xlpm.MacVal&lt;&gt;"",_xlpm.MacVal,_xlpm.WinVal&lt;&gt;"",_xlpm.WinVal,_xlpm.CSVVal&lt;&gt;"",_xlpm.CSVVal)),""))</f>
        <v/>
      </c>
      <c r="O283" s="43" t="str" cm="1">
        <f t="array" ref="O283">IF($AB283=0,"",INDEX(My_Audit!P$2:P$456,$AB283))&amp;""</f>
        <v/>
      </c>
      <c r="P283" s="42"/>
      <c r="Q283" s="43" t="str">
        <f>IF(LEFT(N283,4)="Pass","Nist SP 800-88",My_Audit!R283)&amp;""</f>
        <v/>
      </c>
      <c r="R283" s="42"/>
      <c r="S283" s="42"/>
      <c r="T283" s="43" t="str" cm="1">
        <f t="array" ref="T283">IF($AC283=0,"",INDEX(Models!J$2:J$605,$AC283))</f>
        <v/>
      </c>
      <c r="U283" s="42"/>
      <c r="V283" s="42"/>
      <c r="W283" s="44" t="str">
        <f>IF(($Z283+$AA283+$AD283)=0,"",_xlfn.TEXTJOIN(", ",TRUE,IF($AA283=0,"",INDEX(My_Audit!L$2:L$456,$AA283)),IF($Z283=0,"",INDEX(Output_Mac!AA$2:AA$500,$Z283)),IF($AD283=0,"",INDEX(Output_Win!AA$2:AA$243,$AD283))))</f>
        <v/>
      </c>
      <c r="Y283">
        <f>IFERROR(MATCH($A283,CSV!$A$2:$A$510,0),0)</f>
        <v>0</v>
      </c>
      <c r="Z283">
        <f>IFERROR(MATCH($A283,Output_Mac!$A$2:$A$500,0),0)</f>
        <v>0</v>
      </c>
      <c r="AA283">
        <f>IFERROR(MATCH($A283,My_Audit!$A$2:$A$456,0),0)</f>
        <v>282</v>
      </c>
      <c r="AB283">
        <f>IFERROR(MATCH($C283,My_Audit!$B$2:$B$456,0),0)</f>
        <v>0</v>
      </c>
      <c r="AC283">
        <f>IFERROR(MATCH($E283,Models!$I$2:$I$605,0),0)</f>
        <v>0</v>
      </c>
      <c r="AD283">
        <f>IFERROR(MATCH($A283,Output_Win!$A$2:$A$243,0),0)</f>
        <v>0</v>
      </c>
    </row>
    <row r="284" spans="1:30">
      <c r="A284" s="42" t="str">
        <f>_xlfn.TEXTJOIN("",TRUE,Input!$A$4,TEXT(ROW(My_Audit!A283)+Input!$A$8-1,"00"))</f>
        <v>GG283</v>
      </c>
      <c r="B284" s="42" t="str">
        <f>_xlfn.TEXTJOIN("-",TRUE,"ITD",Input!$A$2,A284)</f>
        <v>ITD-SHR11697-GG283</v>
      </c>
      <c r="C284" s="43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3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3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3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3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3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3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3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3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3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3" t="str" cm="1">
        <f t="array" ref="M284">IF(($Y284+$Z284+$AA284+$AD284)=0,"",ExpandDiagCodes(_xlfn.TEXTJOIN(", ",TRUE,IF($AA284=0,"",INDEX(My_Audit!N$2:N$456,$AA284)),IF($Z284=0,"",INDEX(Output_Mac!S$2:S$500,$Z284)),IF($AD284=0,"",INDEX(Output_Win!S$2:S$243,$AD284)),IF($Y284=0,"",INDEX(CSV!AE$2:AE$510,$Y284)))))</f>
        <v/>
      </c>
      <c r="N284" s="43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O$2:O$456,$AA284)),_xlfn.IFS(_xlpm.MyAuditVal&lt;&gt;"",_xlpm.MyAuditVal,_xlpm.MacVal&lt;&gt;"",_xlpm.MacVal,_xlpm.WinVal&lt;&gt;"",_xlpm.WinVal,_xlpm.CSVVal&lt;&gt;"",_xlpm.CSVVal)),""))</f>
        <v/>
      </c>
      <c r="O284" s="43" t="str" cm="1">
        <f t="array" ref="O284">IF($AB284=0,"",INDEX(My_Audit!P$2:P$456,$AB284))&amp;""</f>
        <v/>
      </c>
      <c r="P284" s="42"/>
      <c r="Q284" s="43" t="str">
        <f>IF(LEFT(N284,4)="Pass","Nist SP 800-88",My_Audit!R284)&amp;""</f>
        <v/>
      </c>
      <c r="R284" s="42"/>
      <c r="S284" s="42"/>
      <c r="T284" s="43" t="str" cm="1">
        <f t="array" ref="T284">IF($AC284=0,"",INDEX(Models!J$2:J$605,$AC284))</f>
        <v/>
      </c>
      <c r="U284" s="42"/>
      <c r="V284" s="42"/>
      <c r="W284" s="44" t="str">
        <f>IF(($Z284+$AA284+$AD284)=0,"",_xlfn.TEXTJOIN(", ",TRUE,IF($AA284=0,"",INDEX(My_Audit!L$2:L$456,$AA284)),IF($Z284=0,"",INDEX(Output_Mac!AA$2:AA$500,$Z284)),IF($AD284=0,"",INDEX(Output_Win!AA$2:AA$243,$AD284))))</f>
        <v/>
      </c>
      <c r="Y284">
        <f>IFERROR(MATCH($A284,CSV!$A$2:$A$510,0),0)</f>
        <v>0</v>
      </c>
      <c r="Z284">
        <f>IFERROR(MATCH($A284,Output_Mac!$A$2:$A$500,0),0)</f>
        <v>0</v>
      </c>
      <c r="AA284">
        <f>IFERROR(MATCH($A284,My_Audit!$A$2:$A$456,0),0)</f>
        <v>283</v>
      </c>
      <c r="AB284">
        <f>IFERROR(MATCH($C284,My_Audit!$B$2:$B$456,0),0)</f>
        <v>0</v>
      </c>
      <c r="AC284">
        <f>IFERROR(MATCH($E284,Models!$I$2:$I$605,0),0)</f>
        <v>0</v>
      </c>
      <c r="AD284">
        <f>IFERROR(MATCH($A284,Output_Win!$A$2:$A$243,0),0)</f>
        <v>0</v>
      </c>
    </row>
    <row r="285" spans="1:30">
      <c r="A285" s="42" t="str">
        <f>_xlfn.TEXTJOIN("",TRUE,Input!$A$4,TEXT(ROW(My_Audit!A284)+Input!$A$8-1,"00"))</f>
        <v>GG284</v>
      </c>
      <c r="B285" s="42" t="str">
        <f>_xlfn.TEXTJOIN("-",TRUE,"ITD",Input!$A$2,A285)</f>
        <v>ITD-SHR11697-GG284</v>
      </c>
      <c r="C285" s="43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3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3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3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3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3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3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3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3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3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3" t="str" cm="1">
        <f t="array" ref="M285">IF(($Y285+$Z285+$AA285+$AD285)=0,"",ExpandDiagCodes(_xlfn.TEXTJOIN(", ",TRUE,IF($AA285=0,"",INDEX(My_Audit!N$2:N$456,$AA285)),IF($Z285=0,"",INDEX(Output_Mac!S$2:S$500,$Z285)),IF($AD285=0,"",INDEX(Output_Win!S$2:S$243,$AD285)),IF($Y285=0,"",INDEX(CSV!AE$2:AE$510,$Y285)))))</f>
        <v/>
      </c>
      <c r="N285" s="43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O$2:O$456,$AA285)),_xlfn.IFS(_xlpm.MyAuditVal&lt;&gt;"",_xlpm.MyAuditVal,_xlpm.MacVal&lt;&gt;"",_xlpm.MacVal,_xlpm.WinVal&lt;&gt;"",_xlpm.WinVal,_xlpm.CSVVal&lt;&gt;"",_xlpm.CSVVal)),""))</f>
        <v/>
      </c>
      <c r="O285" s="43" t="str" cm="1">
        <f t="array" ref="O285">IF($AB285=0,"",INDEX(My_Audit!P$2:P$456,$AB285))&amp;""</f>
        <v/>
      </c>
      <c r="P285" s="42"/>
      <c r="Q285" s="43" t="str">
        <f>IF(LEFT(N285,4)="Pass","Nist SP 800-88",My_Audit!R285)&amp;""</f>
        <v/>
      </c>
      <c r="R285" s="42"/>
      <c r="S285" s="42"/>
      <c r="T285" s="43" t="str" cm="1">
        <f t="array" ref="T285">IF($AC285=0,"",INDEX(Models!J$2:J$605,$AC285))</f>
        <v/>
      </c>
      <c r="U285" s="42"/>
      <c r="V285" s="42"/>
      <c r="W285" s="44" t="str">
        <f>IF(($Z285+$AA285+$AD285)=0,"",_xlfn.TEXTJOIN(", ",TRUE,IF($AA285=0,"",INDEX(My_Audit!L$2:L$456,$AA285)),IF($Z285=0,"",INDEX(Output_Mac!AA$2:AA$500,$Z285)),IF($AD285=0,"",INDEX(Output_Win!AA$2:AA$243,$AD285))))</f>
        <v/>
      </c>
      <c r="Y285">
        <f>IFERROR(MATCH($A285,CSV!$A$2:$A$510,0),0)</f>
        <v>0</v>
      </c>
      <c r="Z285">
        <f>IFERROR(MATCH($A285,Output_Mac!$A$2:$A$500,0),0)</f>
        <v>0</v>
      </c>
      <c r="AA285">
        <f>IFERROR(MATCH($A285,My_Audit!$A$2:$A$456,0),0)</f>
        <v>284</v>
      </c>
      <c r="AB285">
        <f>IFERROR(MATCH($C285,My_Audit!$B$2:$B$456,0),0)</f>
        <v>0</v>
      </c>
      <c r="AC285">
        <f>IFERROR(MATCH($E285,Models!$I$2:$I$605,0),0)</f>
        <v>0</v>
      </c>
      <c r="AD285">
        <f>IFERROR(MATCH($A285,Output_Win!$A$2:$A$243,0),0)</f>
        <v>0</v>
      </c>
    </row>
    <row r="286" spans="1:30">
      <c r="A286" s="42" t="str">
        <f>_xlfn.TEXTJOIN("",TRUE,Input!$A$4,TEXT(ROW(My_Audit!A285)+Input!$A$8-1,"00"))</f>
        <v>GG285</v>
      </c>
      <c r="B286" s="42" t="str">
        <f>_xlfn.TEXTJOIN("-",TRUE,"ITD",Input!$A$2,A286)</f>
        <v>ITD-SHR11697-GG285</v>
      </c>
      <c r="C286" s="43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3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3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3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3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3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3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3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3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3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3" t="str" cm="1">
        <f t="array" ref="M286">IF(($Y286+$Z286+$AA286+$AD286)=0,"",ExpandDiagCodes(_xlfn.TEXTJOIN(", ",TRUE,IF($AA286=0,"",INDEX(My_Audit!N$2:N$456,$AA286)),IF($Z286=0,"",INDEX(Output_Mac!S$2:S$500,$Z286)),IF($AD286=0,"",INDEX(Output_Win!S$2:S$243,$AD286)),IF($Y286=0,"",INDEX(CSV!AE$2:AE$510,$Y286)))))</f>
        <v/>
      </c>
      <c r="N286" s="43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O$2:O$456,$AA286)),_xlfn.IFS(_xlpm.MyAuditVal&lt;&gt;"",_xlpm.MyAuditVal,_xlpm.MacVal&lt;&gt;"",_xlpm.MacVal,_xlpm.WinVal&lt;&gt;"",_xlpm.WinVal,_xlpm.CSVVal&lt;&gt;"",_xlpm.CSVVal)),""))</f>
        <v/>
      </c>
      <c r="O286" s="43" t="str" cm="1">
        <f t="array" ref="O286">IF($AB286=0,"",INDEX(My_Audit!P$2:P$456,$AB286))&amp;""</f>
        <v/>
      </c>
      <c r="P286" s="42"/>
      <c r="Q286" s="43" t="str">
        <f>IF(LEFT(N286,4)="Pass","Nist SP 800-88",My_Audit!R286)&amp;""</f>
        <v/>
      </c>
      <c r="R286" s="42"/>
      <c r="S286" s="42"/>
      <c r="T286" s="43" t="str" cm="1">
        <f t="array" ref="T286">IF($AC286=0,"",INDEX(Models!J$2:J$605,$AC286))</f>
        <v/>
      </c>
      <c r="U286" s="42"/>
      <c r="V286" s="42"/>
      <c r="W286" s="44" t="str">
        <f>IF(($Z286+$AA286+$AD286)=0,"",_xlfn.TEXTJOIN(", ",TRUE,IF($AA286=0,"",INDEX(My_Audit!L$2:L$456,$AA286)),IF($Z286=0,"",INDEX(Output_Mac!AA$2:AA$500,$Z286)),IF($AD286=0,"",INDEX(Output_Win!AA$2:AA$243,$AD286))))</f>
        <v/>
      </c>
      <c r="Y286">
        <f>IFERROR(MATCH($A286,CSV!$A$2:$A$510,0),0)</f>
        <v>0</v>
      </c>
      <c r="Z286">
        <f>IFERROR(MATCH($A286,Output_Mac!$A$2:$A$500,0),0)</f>
        <v>0</v>
      </c>
      <c r="AA286">
        <f>IFERROR(MATCH($A286,My_Audit!$A$2:$A$456,0),0)</f>
        <v>285</v>
      </c>
      <c r="AB286">
        <f>IFERROR(MATCH($C286,My_Audit!$B$2:$B$456,0),0)</f>
        <v>0</v>
      </c>
      <c r="AC286">
        <f>IFERROR(MATCH($E286,Models!$I$2:$I$605,0),0)</f>
        <v>0</v>
      </c>
      <c r="AD286">
        <f>IFERROR(MATCH($A286,Output_Win!$A$2:$A$243,0),0)</f>
        <v>0</v>
      </c>
    </row>
    <row r="287" spans="1:30">
      <c r="A287" s="42" t="str">
        <f>_xlfn.TEXTJOIN("",TRUE,Input!$A$4,TEXT(ROW(My_Audit!A286)+Input!$A$8-1,"00"))</f>
        <v>GG286</v>
      </c>
      <c r="B287" s="42" t="str">
        <f>_xlfn.TEXTJOIN("-",TRUE,"ITD",Input!$A$2,A287)</f>
        <v>ITD-SHR11697-GG286</v>
      </c>
      <c r="C287" s="43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3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3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3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3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3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3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3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3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3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3" t="str" cm="1">
        <f t="array" ref="M287">IF(($Y287+$Z287+$AA287+$AD287)=0,"",ExpandDiagCodes(_xlfn.TEXTJOIN(", ",TRUE,IF($AA287=0,"",INDEX(My_Audit!N$2:N$456,$AA287)),IF($Z287=0,"",INDEX(Output_Mac!S$2:S$500,$Z287)),IF($AD287=0,"",INDEX(Output_Win!S$2:S$243,$AD287)),IF($Y287=0,"",INDEX(CSV!AE$2:AE$510,$Y287)))))</f>
        <v/>
      </c>
      <c r="N287" s="43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O$2:O$456,$AA287)),_xlfn.IFS(_xlpm.MyAuditVal&lt;&gt;"",_xlpm.MyAuditVal,_xlpm.MacVal&lt;&gt;"",_xlpm.MacVal,_xlpm.WinVal&lt;&gt;"",_xlpm.WinVal,_xlpm.CSVVal&lt;&gt;"",_xlpm.CSVVal)),""))</f>
        <v/>
      </c>
      <c r="O287" s="43" t="str" cm="1">
        <f t="array" ref="O287">IF($AB287=0,"",INDEX(My_Audit!P$2:P$456,$AB287))&amp;""</f>
        <v/>
      </c>
      <c r="P287" s="42"/>
      <c r="Q287" s="43" t="str">
        <f>IF(LEFT(N287,4)="Pass","Nist SP 800-88",My_Audit!R287)&amp;""</f>
        <v/>
      </c>
      <c r="R287" s="42"/>
      <c r="S287" s="42"/>
      <c r="T287" s="43" t="str" cm="1">
        <f t="array" ref="T287">IF($AC287=0,"",INDEX(Models!J$2:J$605,$AC287))</f>
        <v/>
      </c>
      <c r="U287" s="42"/>
      <c r="V287" s="42"/>
      <c r="W287" s="44" t="str">
        <f>IF(($Z287+$AA287+$AD287)=0,"",_xlfn.TEXTJOIN(", ",TRUE,IF($AA287=0,"",INDEX(My_Audit!L$2:L$456,$AA287)),IF($Z287=0,"",INDEX(Output_Mac!AA$2:AA$500,$Z287)),IF($AD287=0,"",INDEX(Output_Win!AA$2:AA$243,$AD287))))</f>
        <v/>
      </c>
      <c r="Y287">
        <f>IFERROR(MATCH($A287,CSV!$A$2:$A$510,0),0)</f>
        <v>0</v>
      </c>
      <c r="Z287">
        <f>IFERROR(MATCH($A287,Output_Mac!$A$2:$A$500,0),0)</f>
        <v>0</v>
      </c>
      <c r="AA287">
        <f>IFERROR(MATCH($A287,My_Audit!$A$2:$A$456,0),0)</f>
        <v>286</v>
      </c>
      <c r="AB287">
        <f>IFERROR(MATCH($C287,My_Audit!$B$2:$B$456,0),0)</f>
        <v>0</v>
      </c>
      <c r="AC287">
        <f>IFERROR(MATCH($E287,Models!$I$2:$I$605,0),0)</f>
        <v>0</v>
      </c>
      <c r="AD287">
        <f>IFERROR(MATCH($A287,Output_Win!$A$2:$A$243,0),0)</f>
        <v>0</v>
      </c>
    </row>
    <row r="288" spans="1:30">
      <c r="A288" s="42" t="str">
        <f>_xlfn.TEXTJOIN("",TRUE,Input!$A$4,TEXT(ROW(My_Audit!A287)+Input!$A$8-1,"00"))</f>
        <v>GG287</v>
      </c>
      <c r="B288" s="42" t="str">
        <f>_xlfn.TEXTJOIN("-",TRUE,"ITD",Input!$A$2,A288)</f>
        <v>ITD-SHR11697-GG287</v>
      </c>
      <c r="C288" s="43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3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3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3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3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3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3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3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3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3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3" t="str" cm="1">
        <f t="array" ref="M288">IF(($Y288+$Z288+$AA288+$AD288)=0,"",ExpandDiagCodes(_xlfn.TEXTJOIN(", ",TRUE,IF($AA288=0,"",INDEX(My_Audit!N$2:N$456,$AA288)),IF($Z288=0,"",INDEX(Output_Mac!S$2:S$500,$Z288)),IF($AD288=0,"",INDEX(Output_Win!S$2:S$243,$AD288)),IF($Y288=0,"",INDEX(CSV!AE$2:AE$510,$Y288)))))</f>
        <v/>
      </c>
      <c r="N288" s="43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O$2:O$456,$AA288)),_xlfn.IFS(_xlpm.MyAuditVal&lt;&gt;"",_xlpm.MyAuditVal,_xlpm.MacVal&lt;&gt;"",_xlpm.MacVal,_xlpm.WinVal&lt;&gt;"",_xlpm.WinVal,_xlpm.CSVVal&lt;&gt;"",_xlpm.CSVVal)),""))</f>
        <v/>
      </c>
      <c r="O288" s="43" t="str" cm="1">
        <f t="array" ref="O288">IF($AB288=0,"",INDEX(My_Audit!P$2:P$456,$AB288))&amp;""</f>
        <v/>
      </c>
      <c r="P288" s="42"/>
      <c r="Q288" s="43" t="str">
        <f>IF(LEFT(N288,4)="Pass","Nist SP 800-88",My_Audit!R288)&amp;""</f>
        <v/>
      </c>
      <c r="R288" s="42"/>
      <c r="S288" s="42"/>
      <c r="T288" s="43" t="str" cm="1">
        <f t="array" ref="T288">IF($AC288=0,"",INDEX(Models!J$2:J$605,$AC288))</f>
        <v/>
      </c>
      <c r="U288" s="42"/>
      <c r="V288" s="42"/>
      <c r="W288" s="44" t="str">
        <f>IF(($Z288+$AA288+$AD288)=0,"",_xlfn.TEXTJOIN(", ",TRUE,IF($AA288=0,"",INDEX(My_Audit!L$2:L$456,$AA288)),IF($Z288=0,"",INDEX(Output_Mac!AA$2:AA$500,$Z288)),IF($AD288=0,"",INDEX(Output_Win!AA$2:AA$243,$AD288))))</f>
        <v/>
      </c>
      <c r="Y288">
        <f>IFERROR(MATCH($A288,CSV!$A$2:$A$510,0),0)</f>
        <v>0</v>
      </c>
      <c r="Z288">
        <f>IFERROR(MATCH($A288,Output_Mac!$A$2:$A$500,0),0)</f>
        <v>0</v>
      </c>
      <c r="AA288">
        <f>IFERROR(MATCH($A288,My_Audit!$A$2:$A$456,0),0)</f>
        <v>287</v>
      </c>
      <c r="AB288">
        <f>IFERROR(MATCH($C288,My_Audit!$B$2:$B$456,0),0)</f>
        <v>0</v>
      </c>
      <c r="AC288">
        <f>IFERROR(MATCH($E288,Models!$I$2:$I$605,0),0)</f>
        <v>0</v>
      </c>
      <c r="AD288">
        <f>IFERROR(MATCH($A288,Output_Win!$A$2:$A$243,0),0)</f>
        <v>0</v>
      </c>
    </row>
    <row r="289" spans="1:30">
      <c r="A289" s="42" t="str">
        <f>_xlfn.TEXTJOIN("",TRUE,Input!$A$4,TEXT(ROW(My_Audit!A288)+Input!$A$8-1,"00"))</f>
        <v>GG288</v>
      </c>
      <c r="B289" s="42" t="str">
        <f>_xlfn.TEXTJOIN("-",TRUE,"ITD",Input!$A$2,A289)</f>
        <v>ITD-SHR11697-GG288</v>
      </c>
      <c r="C289" s="43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3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3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3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3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3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3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3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3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3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3" t="str" cm="1">
        <f t="array" ref="M289">IF(($Y289+$Z289+$AA289+$AD289)=0,"",ExpandDiagCodes(_xlfn.TEXTJOIN(", ",TRUE,IF($AA289=0,"",INDEX(My_Audit!N$2:N$456,$AA289)),IF($Z289=0,"",INDEX(Output_Mac!S$2:S$500,$Z289)),IF($AD289=0,"",INDEX(Output_Win!S$2:S$243,$AD289)),IF($Y289=0,"",INDEX(CSV!AE$2:AE$510,$Y289)))))</f>
        <v/>
      </c>
      <c r="N289" s="43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O$2:O$456,$AA289)),_xlfn.IFS(_xlpm.MyAuditVal&lt;&gt;"",_xlpm.MyAuditVal,_xlpm.MacVal&lt;&gt;"",_xlpm.MacVal,_xlpm.WinVal&lt;&gt;"",_xlpm.WinVal,_xlpm.CSVVal&lt;&gt;"",_xlpm.CSVVal)),""))</f>
        <v/>
      </c>
      <c r="O289" s="43" t="str" cm="1">
        <f t="array" ref="O289">IF($AB289=0,"",INDEX(My_Audit!P$2:P$456,$AB289))&amp;""</f>
        <v/>
      </c>
      <c r="P289" s="42"/>
      <c r="Q289" s="43" t="str">
        <f>IF(LEFT(N289,4)="Pass","Nist SP 800-88",My_Audit!R289)&amp;""</f>
        <v/>
      </c>
      <c r="R289" s="42"/>
      <c r="S289" s="42"/>
      <c r="T289" s="43" t="str" cm="1">
        <f t="array" ref="T289">IF($AC289=0,"",INDEX(Models!J$2:J$605,$AC289))</f>
        <v/>
      </c>
      <c r="U289" s="42"/>
      <c r="V289" s="42"/>
      <c r="W289" s="44" t="str">
        <f>IF(($Z289+$AA289+$AD289)=0,"",_xlfn.TEXTJOIN(", ",TRUE,IF($AA289=0,"",INDEX(My_Audit!L$2:L$456,$AA289)),IF($Z289=0,"",INDEX(Output_Mac!AA$2:AA$500,$Z289)),IF($AD289=0,"",INDEX(Output_Win!AA$2:AA$243,$AD289))))</f>
        <v/>
      </c>
      <c r="Y289">
        <f>IFERROR(MATCH($A289,CSV!$A$2:$A$510,0),0)</f>
        <v>0</v>
      </c>
      <c r="Z289">
        <f>IFERROR(MATCH($A289,Output_Mac!$A$2:$A$500,0),0)</f>
        <v>0</v>
      </c>
      <c r="AA289">
        <f>IFERROR(MATCH($A289,My_Audit!$A$2:$A$456,0),0)</f>
        <v>288</v>
      </c>
      <c r="AB289">
        <f>IFERROR(MATCH($C289,My_Audit!$B$2:$B$456,0),0)</f>
        <v>0</v>
      </c>
      <c r="AC289">
        <f>IFERROR(MATCH($E289,Models!$I$2:$I$605,0),0)</f>
        <v>0</v>
      </c>
      <c r="AD289">
        <f>IFERROR(MATCH($A289,Output_Win!$A$2:$A$243,0),0)</f>
        <v>0</v>
      </c>
    </row>
    <row r="290" spans="1:30">
      <c r="A290" s="42" t="str">
        <f>_xlfn.TEXTJOIN("",TRUE,Input!$A$4,TEXT(ROW(My_Audit!A289)+Input!$A$8-1,"00"))</f>
        <v>GG289</v>
      </c>
      <c r="B290" s="42" t="str">
        <f>_xlfn.TEXTJOIN("-",TRUE,"ITD",Input!$A$2,A290)</f>
        <v>ITD-SHR11697-GG289</v>
      </c>
      <c r="C290" s="43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3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3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3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3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3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3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3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3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3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3" t="str" cm="1">
        <f t="array" ref="M290">IF(($Y290+$Z290+$AA290+$AD290)=0,"",ExpandDiagCodes(_xlfn.TEXTJOIN(", ",TRUE,IF($AA290=0,"",INDEX(My_Audit!N$2:N$456,$AA290)),IF($Z290=0,"",INDEX(Output_Mac!S$2:S$500,$Z290)),IF($AD290=0,"",INDEX(Output_Win!S$2:S$243,$AD290)),IF($Y290=0,"",INDEX(CSV!AE$2:AE$510,$Y290)))))</f>
        <v/>
      </c>
      <c r="N290" s="43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O$2:O$456,$AA290)),_xlfn.IFS(_xlpm.MyAuditVal&lt;&gt;"",_xlpm.MyAuditVal,_xlpm.MacVal&lt;&gt;"",_xlpm.MacVal,_xlpm.WinVal&lt;&gt;"",_xlpm.WinVal,_xlpm.CSVVal&lt;&gt;"",_xlpm.CSVVal)),""))</f>
        <v/>
      </c>
      <c r="O290" s="43" t="str" cm="1">
        <f t="array" ref="O290">IF($AB290=0,"",INDEX(My_Audit!P$2:P$456,$AB290))&amp;""</f>
        <v/>
      </c>
      <c r="P290" s="42"/>
      <c r="Q290" s="43" t="str">
        <f>IF(LEFT(N290,4)="Pass","Nist SP 800-88",My_Audit!R290)&amp;""</f>
        <v/>
      </c>
      <c r="R290" s="42"/>
      <c r="S290" s="42"/>
      <c r="T290" s="43" t="str" cm="1">
        <f t="array" ref="T290">IF($AC290=0,"",INDEX(Models!J$2:J$605,$AC290))</f>
        <v/>
      </c>
      <c r="U290" s="42"/>
      <c r="V290" s="42"/>
      <c r="W290" s="44" t="str">
        <f>IF(($Z290+$AA290+$AD290)=0,"",_xlfn.TEXTJOIN(", ",TRUE,IF($AA290=0,"",INDEX(My_Audit!L$2:L$456,$AA290)),IF($Z290=0,"",INDEX(Output_Mac!AA$2:AA$500,$Z290)),IF($AD290=0,"",INDEX(Output_Win!AA$2:AA$243,$AD290))))</f>
        <v/>
      </c>
      <c r="Y290">
        <f>IFERROR(MATCH($A290,CSV!$A$2:$A$510,0),0)</f>
        <v>0</v>
      </c>
      <c r="Z290">
        <f>IFERROR(MATCH($A290,Output_Mac!$A$2:$A$500,0),0)</f>
        <v>0</v>
      </c>
      <c r="AA290">
        <f>IFERROR(MATCH($A290,My_Audit!$A$2:$A$456,0),0)</f>
        <v>289</v>
      </c>
      <c r="AB290">
        <f>IFERROR(MATCH($C290,My_Audit!$B$2:$B$456,0),0)</f>
        <v>0</v>
      </c>
      <c r="AC290">
        <f>IFERROR(MATCH($E290,Models!$I$2:$I$605,0),0)</f>
        <v>0</v>
      </c>
      <c r="AD290">
        <f>IFERROR(MATCH($A290,Output_Win!$A$2:$A$243,0),0)</f>
        <v>0</v>
      </c>
    </row>
    <row r="291" spans="1:30">
      <c r="A291" s="42" t="str">
        <f>_xlfn.TEXTJOIN("",TRUE,Input!$A$4,TEXT(ROW(My_Audit!A290)+Input!$A$8-1,"00"))</f>
        <v>GG290</v>
      </c>
      <c r="B291" s="42" t="str">
        <f>_xlfn.TEXTJOIN("-",TRUE,"ITD",Input!$A$2,A291)</f>
        <v>ITD-SHR11697-GG290</v>
      </c>
      <c r="C291" s="43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3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3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3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3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3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3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3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3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3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3" t="str" cm="1">
        <f t="array" ref="M291">IF(($Y291+$Z291+$AA291+$AD291)=0,"",ExpandDiagCodes(_xlfn.TEXTJOIN(", ",TRUE,IF($AA291=0,"",INDEX(My_Audit!N$2:N$456,$AA291)),IF($Z291=0,"",INDEX(Output_Mac!S$2:S$500,$Z291)),IF($AD291=0,"",INDEX(Output_Win!S$2:S$243,$AD291)),IF($Y291=0,"",INDEX(CSV!AE$2:AE$510,$Y291)))))</f>
        <v/>
      </c>
      <c r="N291" s="43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O$2:O$456,$AA291)),_xlfn.IFS(_xlpm.MyAuditVal&lt;&gt;"",_xlpm.MyAuditVal,_xlpm.MacVal&lt;&gt;"",_xlpm.MacVal,_xlpm.WinVal&lt;&gt;"",_xlpm.WinVal,_xlpm.CSVVal&lt;&gt;"",_xlpm.CSVVal)),""))</f>
        <v/>
      </c>
      <c r="O291" s="43" t="str" cm="1">
        <f t="array" ref="O291">IF($AB291=0,"",INDEX(My_Audit!P$2:P$456,$AB291))&amp;""</f>
        <v/>
      </c>
      <c r="P291" s="42"/>
      <c r="Q291" s="43" t="str">
        <f>IF(LEFT(N291,4)="Pass","Nist SP 800-88",My_Audit!R291)&amp;""</f>
        <v/>
      </c>
      <c r="R291" s="42"/>
      <c r="S291" s="42"/>
      <c r="T291" s="43" t="str" cm="1">
        <f t="array" ref="T291">IF($AC291=0,"",INDEX(Models!J$2:J$605,$AC291))</f>
        <v/>
      </c>
      <c r="U291" s="42"/>
      <c r="V291" s="42"/>
      <c r="W291" s="44" t="str">
        <f>IF(($Z291+$AA291+$AD291)=0,"",_xlfn.TEXTJOIN(", ",TRUE,IF($AA291=0,"",INDEX(My_Audit!L$2:L$456,$AA291)),IF($Z291=0,"",INDEX(Output_Mac!AA$2:AA$500,$Z291)),IF($AD291=0,"",INDEX(Output_Win!AA$2:AA$243,$AD291))))</f>
        <v/>
      </c>
      <c r="Y291">
        <f>IFERROR(MATCH($A291,CSV!$A$2:$A$510,0),0)</f>
        <v>0</v>
      </c>
      <c r="Z291">
        <f>IFERROR(MATCH($A291,Output_Mac!$A$2:$A$500,0),0)</f>
        <v>0</v>
      </c>
      <c r="AA291">
        <f>IFERROR(MATCH($A291,My_Audit!$A$2:$A$456,0),0)</f>
        <v>290</v>
      </c>
      <c r="AB291">
        <f>IFERROR(MATCH($C291,My_Audit!$B$2:$B$456,0),0)</f>
        <v>0</v>
      </c>
      <c r="AC291">
        <f>IFERROR(MATCH($E291,Models!$I$2:$I$605,0),0)</f>
        <v>0</v>
      </c>
      <c r="AD291">
        <f>IFERROR(MATCH($A291,Output_Win!$A$2:$A$243,0),0)</f>
        <v>0</v>
      </c>
    </row>
    <row r="292" spans="1:30">
      <c r="A292" s="42" t="str">
        <f>_xlfn.TEXTJOIN("",TRUE,Input!$A$4,TEXT(ROW(My_Audit!A291)+Input!$A$8-1,"00"))</f>
        <v>GG291</v>
      </c>
      <c r="B292" s="42" t="str">
        <f>_xlfn.TEXTJOIN("-",TRUE,"ITD",Input!$A$2,A292)</f>
        <v>ITD-SHR11697-GG291</v>
      </c>
      <c r="C292" s="43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3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3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3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3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3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3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3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3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3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3" t="str" cm="1">
        <f t="array" ref="M292">IF(($Y292+$Z292+$AA292+$AD292)=0,"",ExpandDiagCodes(_xlfn.TEXTJOIN(", ",TRUE,IF($AA292=0,"",INDEX(My_Audit!N$2:N$456,$AA292)),IF($Z292=0,"",INDEX(Output_Mac!S$2:S$500,$Z292)),IF($AD292=0,"",INDEX(Output_Win!S$2:S$243,$AD292)),IF($Y292=0,"",INDEX(CSV!AE$2:AE$510,$Y292)))))</f>
        <v/>
      </c>
      <c r="N292" s="43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O$2:O$456,$AA292)),_xlfn.IFS(_xlpm.MyAuditVal&lt;&gt;"",_xlpm.MyAuditVal,_xlpm.MacVal&lt;&gt;"",_xlpm.MacVal,_xlpm.WinVal&lt;&gt;"",_xlpm.WinVal,_xlpm.CSVVal&lt;&gt;"",_xlpm.CSVVal)),""))</f>
        <v/>
      </c>
      <c r="O292" s="43" t="str" cm="1">
        <f t="array" ref="O292">IF($AB292=0,"",INDEX(My_Audit!P$2:P$456,$AB292))&amp;""</f>
        <v/>
      </c>
      <c r="P292" s="42"/>
      <c r="Q292" s="43" t="str">
        <f>IF(LEFT(N292,4)="Pass","Nist SP 800-88",My_Audit!R292)&amp;""</f>
        <v/>
      </c>
      <c r="R292" s="42"/>
      <c r="S292" s="42"/>
      <c r="T292" s="43" t="str" cm="1">
        <f t="array" ref="T292">IF($AC292=0,"",INDEX(Models!J$2:J$605,$AC292))</f>
        <v/>
      </c>
      <c r="U292" s="42"/>
      <c r="V292" s="42"/>
      <c r="W292" s="44" t="str">
        <f>IF(($Z292+$AA292+$AD292)=0,"",_xlfn.TEXTJOIN(", ",TRUE,IF($AA292=0,"",INDEX(My_Audit!L$2:L$456,$AA292)),IF($Z292=0,"",INDEX(Output_Mac!AA$2:AA$500,$Z292)),IF($AD292=0,"",INDEX(Output_Win!AA$2:AA$243,$AD292))))</f>
        <v/>
      </c>
      <c r="Y292">
        <f>IFERROR(MATCH($A292,CSV!$A$2:$A$510,0),0)</f>
        <v>0</v>
      </c>
      <c r="Z292">
        <f>IFERROR(MATCH($A292,Output_Mac!$A$2:$A$500,0),0)</f>
        <v>0</v>
      </c>
      <c r="AA292">
        <f>IFERROR(MATCH($A292,My_Audit!$A$2:$A$456,0),0)</f>
        <v>291</v>
      </c>
      <c r="AB292">
        <f>IFERROR(MATCH($C292,My_Audit!$B$2:$B$456,0),0)</f>
        <v>0</v>
      </c>
      <c r="AC292">
        <f>IFERROR(MATCH($E292,Models!$I$2:$I$605,0),0)</f>
        <v>0</v>
      </c>
      <c r="AD292">
        <f>IFERROR(MATCH($A292,Output_Win!$A$2:$A$243,0),0)</f>
        <v>0</v>
      </c>
    </row>
    <row r="293" spans="1:30">
      <c r="A293" s="42" t="str">
        <f>_xlfn.TEXTJOIN("",TRUE,Input!$A$4,TEXT(ROW(My_Audit!A292)+Input!$A$8-1,"00"))</f>
        <v>GG292</v>
      </c>
      <c r="B293" s="42" t="str">
        <f>_xlfn.TEXTJOIN("-",TRUE,"ITD",Input!$A$2,A293)</f>
        <v>ITD-SHR11697-GG292</v>
      </c>
      <c r="C293" s="43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3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3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3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3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3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3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3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3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3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3" t="str" cm="1">
        <f t="array" ref="M293">IF(($Y293+$Z293+$AA293+$AD293)=0,"",ExpandDiagCodes(_xlfn.TEXTJOIN(", ",TRUE,IF($AA293=0,"",INDEX(My_Audit!N$2:N$456,$AA293)),IF($Z293=0,"",INDEX(Output_Mac!S$2:S$500,$Z293)),IF($AD293=0,"",INDEX(Output_Win!S$2:S$243,$AD293)),IF($Y293=0,"",INDEX(CSV!AE$2:AE$510,$Y293)))))</f>
        <v/>
      </c>
      <c r="N293" s="43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O$2:O$456,$AA293)),_xlfn.IFS(_xlpm.MyAuditVal&lt;&gt;"",_xlpm.MyAuditVal,_xlpm.MacVal&lt;&gt;"",_xlpm.MacVal,_xlpm.WinVal&lt;&gt;"",_xlpm.WinVal,_xlpm.CSVVal&lt;&gt;"",_xlpm.CSVVal)),""))</f>
        <v/>
      </c>
      <c r="O293" s="43" t="str" cm="1">
        <f t="array" ref="O293">IF($AB293=0,"",INDEX(My_Audit!P$2:P$456,$AB293))&amp;""</f>
        <v/>
      </c>
      <c r="P293" s="42"/>
      <c r="Q293" s="43" t="str">
        <f>IF(LEFT(N293,4)="Pass","Nist SP 800-88",My_Audit!R293)&amp;""</f>
        <v/>
      </c>
      <c r="R293" s="42"/>
      <c r="S293" s="42"/>
      <c r="T293" s="43" t="str" cm="1">
        <f t="array" ref="T293">IF($AC293=0,"",INDEX(Models!J$2:J$605,$AC293))</f>
        <v/>
      </c>
      <c r="U293" s="42"/>
      <c r="V293" s="42"/>
      <c r="W293" s="44" t="str">
        <f>IF(($Z293+$AA293+$AD293)=0,"",_xlfn.TEXTJOIN(", ",TRUE,IF($AA293=0,"",INDEX(My_Audit!L$2:L$456,$AA293)),IF($Z293=0,"",INDEX(Output_Mac!AA$2:AA$500,$Z293)),IF($AD293=0,"",INDEX(Output_Win!AA$2:AA$243,$AD293))))</f>
        <v/>
      </c>
      <c r="Y293">
        <f>IFERROR(MATCH($A293,CSV!$A$2:$A$510,0),0)</f>
        <v>0</v>
      </c>
      <c r="Z293">
        <f>IFERROR(MATCH($A293,Output_Mac!$A$2:$A$500,0),0)</f>
        <v>0</v>
      </c>
      <c r="AA293">
        <f>IFERROR(MATCH($A293,My_Audit!$A$2:$A$456,0),0)</f>
        <v>292</v>
      </c>
      <c r="AB293">
        <f>IFERROR(MATCH($C293,My_Audit!$B$2:$B$456,0),0)</f>
        <v>0</v>
      </c>
      <c r="AC293">
        <f>IFERROR(MATCH($E293,Models!$I$2:$I$605,0),0)</f>
        <v>0</v>
      </c>
      <c r="AD293">
        <f>IFERROR(MATCH($A293,Output_Win!$A$2:$A$243,0),0)</f>
        <v>0</v>
      </c>
    </row>
    <row r="294" spans="1:30">
      <c r="A294" s="42" t="str">
        <f>_xlfn.TEXTJOIN("",TRUE,Input!$A$4,TEXT(ROW(My_Audit!A293)+Input!$A$8-1,"00"))</f>
        <v>GG293</v>
      </c>
      <c r="B294" s="42" t="str">
        <f>_xlfn.TEXTJOIN("-",TRUE,"ITD",Input!$A$2,A294)</f>
        <v>ITD-SHR11697-GG293</v>
      </c>
      <c r="C294" s="43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3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3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3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3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3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3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3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3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3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3" t="str" cm="1">
        <f t="array" ref="M294">IF(($Y294+$Z294+$AA294+$AD294)=0,"",ExpandDiagCodes(_xlfn.TEXTJOIN(", ",TRUE,IF($AA294=0,"",INDEX(My_Audit!N$2:N$456,$AA294)),IF($Z294=0,"",INDEX(Output_Mac!S$2:S$500,$Z294)),IF($AD294=0,"",INDEX(Output_Win!S$2:S$243,$AD294)),IF($Y294=0,"",INDEX(CSV!AE$2:AE$510,$Y294)))))</f>
        <v/>
      </c>
      <c r="N294" s="43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O$2:O$456,$AA294)),_xlfn.IFS(_xlpm.MyAuditVal&lt;&gt;"",_xlpm.MyAuditVal,_xlpm.MacVal&lt;&gt;"",_xlpm.MacVal,_xlpm.WinVal&lt;&gt;"",_xlpm.WinVal,_xlpm.CSVVal&lt;&gt;"",_xlpm.CSVVal)),""))</f>
        <v/>
      </c>
      <c r="O294" s="43" t="str" cm="1">
        <f t="array" ref="O294">IF($AB294=0,"",INDEX(My_Audit!P$2:P$456,$AB294))&amp;""</f>
        <v/>
      </c>
      <c r="P294" s="42"/>
      <c r="Q294" s="43" t="str">
        <f>IF(LEFT(N294,4)="Pass","Nist SP 800-88",My_Audit!R294)&amp;""</f>
        <v/>
      </c>
      <c r="R294" s="42"/>
      <c r="S294" s="42"/>
      <c r="T294" s="43" t="str" cm="1">
        <f t="array" ref="T294">IF($AC294=0,"",INDEX(Models!J$2:J$605,$AC294))</f>
        <v/>
      </c>
      <c r="U294" s="42"/>
      <c r="V294" s="42"/>
      <c r="W294" s="44" t="str">
        <f>IF(($Z294+$AA294+$AD294)=0,"",_xlfn.TEXTJOIN(", ",TRUE,IF($AA294=0,"",INDEX(My_Audit!L$2:L$456,$AA294)),IF($Z294=0,"",INDEX(Output_Mac!AA$2:AA$500,$Z294)),IF($AD294=0,"",INDEX(Output_Win!AA$2:AA$243,$AD294))))</f>
        <v/>
      </c>
      <c r="Y294">
        <f>IFERROR(MATCH($A294,CSV!$A$2:$A$510,0),0)</f>
        <v>0</v>
      </c>
      <c r="Z294">
        <f>IFERROR(MATCH($A294,Output_Mac!$A$2:$A$500,0),0)</f>
        <v>0</v>
      </c>
      <c r="AA294">
        <f>IFERROR(MATCH($A294,My_Audit!$A$2:$A$456,0),0)</f>
        <v>293</v>
      </c>
      <c r="AB294">
        <f>IFERROR(MATCH($C294,My_Audit!$B$2:$B$456,0),0)</f>
        <v>0</v>
      </c>
      <c r="AC294">
        <f>IFERROR(MATCH($E294,Models!$I$2:$I$605,0),0)</f>
        <v>0</v>
      </c>
      <c r="AD294">
        <f>IFERROR(MATCH($A294,Output_Win!$A$2:$A$243,0),0)</f>
        <v>0</v>
      </c>
    </row>
    <row r="295" spans="1:30">
      <c r="A295" s="42" t="str">
        <f>_xlfn.TEXTJOIN("",TRUE,Input!$A$4,TEXT(ROW(My_Audit!A294)+Input!$A$8-1,"00"))</f>
        <v>GG294</v>
      </c>
      <c r="B295" s="42" t="str">
        <f>_xlfn.TEXTJOIN("-",TRUE,"ITD",Input!$A$2,A295)</f>
        <v>ITD-SHR11697-GG294</v>
      </c>
      <c r="C295" s="43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3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3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3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3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3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3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3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3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3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3" t="str" cm="1">
        <f t="array" ref="M295">IF(($Y295+$Z295+$AA295+$AD295)=0,"",ExpandDiagCodes(_xlfn.TEXTJOIN(", ",TRUE,IF($AA295=0,"",INDEX(My_Audit!N$2:N$456,$AA295)),IF($Z295=0,"",INDEX(Output_Mac!S$2:S$500,$Z295)),IF($AD295=0,"",INDEX(Output_Win!S$2:S$243,$AD295)),IF($Y295=0,"",INDEX(CSV!AE$2:AE$510,$Y295)))))</f>
        <v/>
      </c>
      <c r="N295" s="43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O$2:O$456,$AA295)),_xlfn.IFS(_xlpm.MyAuditVal&lt;&gt;"",_xlpm.MyAuditVal,_xlpm.MacVal&lt;&gt;"",_xlpm.MacVal,_xlpm.WinVal&lt;&gt;"",_xlpm.WinVal,_xlpm.CSVVal&lt;&gt;"",_xlpm.CSVVal)),""))</f>
        <v/>
      </c>
      <c r="O295" s="43" t="str" cm="1">
        <f t="array" ref="O295">IF($AB295=0,"",INDEX(My_Audit!P$2:P$456,$AB295))&amp;""</f>
        <v/>
      </c>
      <c r="P295" s="42"/>
      <c r="Q295" s="43" t="str">
        <f>IF(LEFT(N295,4)="Pass","Nist SP 800-88",My_Audit!R295)&amp;""</f>
        <v/>
      </c>
      <c r="R295" s="42"/>
      <c r="S295" s="42"/>
      <c r="T295" s="43" t="str" cm="1">
        <f t="array" ref="T295">IF($AC295=0,"",INDEX(Models!J$2:J$605,$AC295))</f>
        <v/>
      </c>
      <c r="U295" s="42"/>
      <c r="V295" s="42"/>
      <c r="W295" s="44" t="str">
        <f>IF(($Z295+$AA295+$AD295)=0,"",_xlfn.TEXTJOIN(", ",TRUE,IF($AA295=0,"",INDEX(My_Audit!L$2:L$456,$AA295)),IF($Z295=0,"",INDEX(Output_Mac!AA$2:AA$500,$Z295)),IF($AD295=0,"",INDEX(Output_Win!AA$2:AA$243,$AD295))))</f>
        <v/>
      </c>
      <c r="Y295">
        <f>IFERROR(MATCH($A295,CSV!$A$2:$A$510,0),0)</f>
        <v>0</v>
      </c>
      <c r="Z295">
        <f>IFERROR(MATCH($A295,Output_Mac!$A$2:$A$500,0),0)</f>
        <v>0</v>
      </c>
      <c r="AA295">
        <f>IFERROR(MATCH($A295,My_Audit!$A$2:$A$456,0),0)</f>
        <v>294</v>
      </c>
      <c r="AB295">
        <f>IFERROR(MATCH($C295,My_Audit!$B$2:$B$456,0),0)</f>
        <v>0</v>
      </c>
      <c r="AC295">
        <f>IFERROR(MATCH($E295,Models!$I$2:$I$605,0),0)</f>
        <v>0</v>
      </c>
      <c r="AD295">
        <f>IFERROR(MATCH($A295,Output_Win!$A$2:$A$243,0),0)</f>
        <v>0</v>
      </c>
    </row>
    <row r="296" spans="1:30">
      <c r="A296" s="42" t="str">
        <f>_xlfn.TEXTJOIN("",TRUE,Input!$A$4,TEXT(ROW(My_Audit!A295)+Input!$A$8-1,"00"))</f>
        <v>GG295</v>
      </c>
      <c r="B296" s="42" t="str">
        <f>_xlfn.TEXTJOIN("-",TRUE,"ITD",Input!$A$2,A296)</f>
        <v>ITD-SHR11697-GG295</v>
      </c>
      <c r="C296" s="43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3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3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3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3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3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3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3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3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3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3" t="str" cm="1">
        <f t="array" ref="M296">IF(($Y296+$Z296+$AA296+$AD296)=0,"",ExpandDiagCodes(_xlfn.TEXTJOIN(", ",TRUE,IF($AA296=0,"",INDEX(My_Audit!N$2:N$456,$AA296)),IF($Z296=0,"",INDEX(Output_Mac!S$2:S$500,$Z296)),IF($AD296=0,"",INDEX(Output_Win!S$2:S$243,$AD296)),IF($Y296=0,"",INDEX(CSV!AE$2:AE$510,$Y296)))))</f>
        <v/>
      </c>
      <c r="N296" s="43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O$2:O$456,$AA296)),_xlfn.IFS(_xlpm.MyAuditVal&lt;&gt;"",_xlpm.MyAuditVal,_xlpm.MacVal&lt;&gt;"",_xlpm.MacVal,_xlpm.WinVal&lt;&gt;"",_xlpm.WinVal,_xlpm.CSVVal&lt;&gt;"",_xlpm.CSVVal)),""))</f>
        <v/>
      </c>
      <c r="O296" s="43" t="str" cm="1">
        <f t="array" ref="O296">IF($AB296=0,"",INDEX(My_Audit!P$2:P$456,$AB296))&amp;""</f>
        <v/>
      </c>
      <c r="P296" s="42"/>
      <c r="Q296" s="43" t="str">
        <f>IF(LEFT(N296,4)="Pass","Nist SP 800-88",My_Audit!R296)&amp;""</f>
        <v/>
      </c>
      <c r="R296" s="42"/>
      <c r="S296" s="42"/>
      <c r="T296" s="43" t="str" cm="1">
        <f t="array" ref="T296">IF($AC296=0,"",INDEX(Models!J$2:J$605,$AC296))</f>
        <v/>
      </c>
      <c r="U296" s="42"/>
      <c r="V296" s="42"/>
      <c r="W296" s="44" t="str">
        <f>IF(($Z296+$AA296+$AD296)=0,"",_xlfn.TEXTJOIN(", ",TRUE,IF($AA296=0,"",INDEX(My_Audit!L$2:L$456,$AA296)),IF($Z296=0,"",INDEX(Output_Mac!AA$2:AA$500,$Z296)),IF($AD296=0,"",INDEX(Output_Win!AA$2:AA$243,$AD296))))</f>
        <v/>
      </c>
      <c r="Y296">
        <f>IFERROR(MATCH($A296,CSV!$A$2:$A$510,0),0)</f>
        <v>0</v>
      </c>
      <c r="Z296">
        <f>IFERROR(MATCH($A296,Output_Mac!$A$2:$A$500,0),0)</f>
        <v>0</v>
      </c>
      <c r="AA296">
        <f>IFERROR(MATCH($A296,My_Audit!$A$2:$A$456,0),0)</f>
        <v>295</v>
      </c>
      <c r="AB296">
        <f>IFERROR(MATCH($C296,My_Audit!$B$2:$B$456,0),0)</f>
        <v>0</v>
      </c>
      <c r="AC296">
        <f>IFERROR(MATCH($E296,Models!$I$2:$I$605,0),0)</f>
        <v>0</v>
      </c>
      <c r="AD296">
        <f>IFERROR(MATCH($A296,Output_Win!$A$2:$A$243,0),0)</f>
        <v>0</v>
      </c>
    </row>
    <row r="297" spans="1:30">
      <c r="A297" s="42" t="str">
        <f>_xlfn.TEXTJOIN("",TRUE,Input!$A$4,TEXT(ROW(My_Audit!A296)+Input!$A$8-1,"00"))</f>
        <v>GG296</v>
      </c>
      <c r="B297" s="42" t="str">
        <f>_xlfn.TEXTJOIN("-",TRUE,"ITD",Input!$A$2,A297)</f>
        <v>ITD-SHR11697-GG296</v>
      </c>
      <c r="C297" s="43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3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3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3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3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3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3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3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3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3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3" t="str" cm="1">
        <f t="array" ref="M297">IF(($Y297+$Z297+$AA297+$AD297)=0,"",ExpandDiagCodes(_xlfn.TEXTJOIN(", ",TRUE,IF($AA297=0,"",INDEX(My_Audit!N$2:N$456,$AA297)),IF($Z297=0,"",INDEX(Output_Mac!S$2:S$500,$Z297)),IF($AD297=0,"",INDEX(Output_Win!S$2:S$243,$AD297)),IF($Y297=0,"",INDEX(CSV!AE$2:AE$510,$Y297)))))</f>
        <v/>
      </c>
      <c r="N297" s="43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O$2:O$456,$AA297)),_xlfn.IFS(_xlpm.MyAuditVal&lt;&gt;"",_xlpm.MyAuditVal,_xlpm.MacVal&lt;&gt;"",_xlpm.MacVal,_xlpm.WinVal&lt;&gt;"",_xlpm.WinVal,_xlpm.CSVVal&lt;&gt;"",_xlpm.CSVVal)),""))</f>
        <v/>
      </c>
      <c r="O297" s="43" t="str" cm="1">
        <f t="array" ref="O297">IF($AB297=0,"",INDEX(My_Audit!P$2:P$456,$AB297))&amp;""</f>
        <v/>
      </c>
      <c r="P297" s="42"/>
      <c r="Q297" s="43" t="str">
        <f>IF(LEFT(N297,4)="Pass","Nist SP 800-88",My_Audit!R297)&amp;""</f>
        <v/>
      </c>
      <c r="R297" s="42"/>
      <c r="S297" s="42"/>
      <c r="T297" s="43" t="str" cm="1">
        <f t="array" ref="T297">IF($AC297=0,"",INDEX(Models!J$2:J$605,$AC297))</f>
        <v/>
      </c>
      <c r="U297" s="42"/>
      <c r="V297" s="42"/>
      <c r="W297" s="44" t="str">
        <f>IF(($Z297+$AA297+$AD297)=0,"",_xlfn.TEXTJOIN(", ",TRUE,IF($AA297=0,"",INDEX(My_Audit!L$2:L$456,$AA297)),IF($Z297=0,"",INDEX(Output_Mac!AA$2:AA$500,$Z297)),IF($AD297=0,"",INDEX(Output_Win!AA$2:AA$243,$AD297))))</f>
        <v/>
      </c>
      <c r="Y297">
        <f>IFERROR(MATCH($A297,CSV!$A$2:$A$510,0),0)</f>
        <v>0</v>
      </c>
      <c r="Z297">
        <f>IFERROR(MATCH($A297,Output_Mac!$A$2:$A$500,0),0)</f>
        <v>0</v>
      </c>
      <c r="AA297">
        <f>IFERROR(MATCH($A297,My_Audit!$A$2:$A$456,0),0)</f>
        <v>296</v>
      </c>
      <c r="AB297">
        <f>IFERROR(MATCH($C297,My_Audit!$B$2:$B$456,0),0)</f>
        <v>0</v>
      </c>
      <c r="AC297">
        <f>IFERROR(MATCH($E297,Models!$I$2:$I$605,0),0)</f>
        <v>0</v>
      </c>
      <c r="AD297">
        <f>IFERROR(MATCH($A297,Output_Win!$A$2:$A$243,0),0)</f>
        <v>0</v>
      </c>
    </row>
    <row r="298" spans="1:30">
      <c r="A298" s="42" t="str">
        <f>_xlfn.TEXTJOIN("",TRUE,Input!$A$4,TEXT(ROW(My_Audit!A297)+Input!$A$8-1,"00"))</f>
        <v>GG297</v>
      </c>
      <c r="B298" s="42" t="str">
        <f>_xlfn.TEXTJOIN("-",TRUE,"ITD",Input!$A$2,A298)</f>
        <v>ITD-SHR11697-GG297</v>
      </c>
      <c r="C298" s="43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3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3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3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3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3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3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3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3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3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3" t="str" cm="1">
        <f t="array" ref="M298">IF(($Y298+$Z298+$AA298+$AD298)=0,"",ExpandDiagCodes(_xlfn.TEXTJOIN(", ",TRUE,IF($AA298=0,"",INDEX(My_Audit!N$2:N$456,$AA298)),IF($Z298=0,"",INDEX(Output_Mac!S$2:S$500,$Z298)),IF($AD298=0,"",INDEX(Output_Win!S$2:S$243,$AD298)),IF($Y298=0,"",INDEX(CSV!AE$2:AE$510,$Y298)))))</f>
        <v/>
      </c>
      <c r="N298" s="43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O$2:O$456,$AA298)),_xlfn.IFS(_xlpm.MyAuditVal&lt;&gt;"",_xlpm.MyAuditVal,_xlpm.MacVal&lt;&gt;"",_xlpm.MacVal,_xlpm.WinVal&lt;&gt;"",_xlpm.WinVal,_xlpm.CSVVal&lt;&gt;"",_xlpm.CSVVal)),""))</f>
        <v/>
      </c>
      <c r="O298" s="43" t="str" cm="1">
        <f t="array" ref="O298">IF($AB298=0,"",INDEX(My_Audit!P$2:P$456,$AB298))&amp;""</f>
        <v/>
      </c>
      <c r="P298" s="42"/>
      <c r="Q298" s="43" t="str">
        <f>IF(LEFT(N298,4)="Pass","Nist SP 800-88",My_Audit!R298)&amp;""</f>
        <v/>
      </c>
      <c r="R298" s="42"/>
      <c r="S298" s="42"/>
      <c r="T298" s="43" t="str" cm="1">
        <f t="array" ref="T298">IF($AC298=0,"",INDEX(Models!J$2:J$605,$AC298))</f>
        <v/>
      </c>
      <c r="U298" s="42"/>
      <c r="V298" s="42"/>
      <c r="W298" s="44" t="str">
        <f>IF(($Z298+$AA298+$AD298)=0,"",_xlfn.TEXTJOIN(", ",TRUE,IF($AA298=0,"",INDEX(My_Audit!L$2:L$456,$AA298)),IF($Z298=0,"",INDEX(Output_Mac!AA$2:AA$500,$Z298)),IF($AD298=0,"",INDEX(Output_Win!AA$2:AA$243,$AD298))))</f>
        <v/>
      </c>
      <c r="Y298">
        <f>IFERROR(MATCH($A298,CSV!$A$2:$A$510,0),0)</f>
        <v>0</v>
      </c>
      <c r="Z298">
        <f>IFERROR(MATCH($A298,Output_Mac!$A$2:$A$500,0),0)</f>
        <v>0</v>
      </c>
      <c r="AA298">
        <f>IFERROR(MATCH($A298,My_Audit!$A$2:$A$456,0),0)</f>
        <v>297</v>
      </c>
      <c r="AB298">
        <f>IFERROR(MATCH($C298,My_Audit!$B$2:$B$456,0),0)</f>
        <v>0</v>
      </c>
      <c r="AC298">
        <f>IFERROR(MATCH($E298,Models!$I$2:$I$605,0),0)</f>
        <v>0</v>
      </c>
      <c r="AD298">
        <f>IFERROR(MATCH($A298,Output_Win!$A$2:$A$243,0),0)</f>
        <v>0</v>
      </c>
    </row>
    <row r="299" spans="1:30">
      <c r="A299" s="42" t="str">
        <f>_xlfn.TEXTJOIN("",TRUE,Input!$A$4,TEXT(ROW(My_Audit!A298)+Input!$A$8-1,"00"))</f>
        <v>GG298</v>
      </c>
      <c r="B299" s="42" t="str">
        <f>_xlfn.TEXTJOIN("-",TRUE,"ITD",Input!$A$2,A299)</f>
        <v>ITD-SHR11697-GG298</v>
      </c>
      <c r="C299" s="43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3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3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3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3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3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3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3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3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3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3" t="str" cm="1">
        <f t="array" ref="M299">IF(($Y299+$Z299+$AA299+$AD299)=0,"",ExpandDiagCodes(_xlfn.TEXTJOIN(", ",TRUE,IF($AA299=0,"",INDEX(My_Audit!N$2:N$456,$AA299)),IF($Z299=0,"",INDEX(Output_Mac!S$2:S$500,$Z299)),IF($AD299=0,"",INDEX(Output_Win!S$2:S$243,$AD299)),IF($Y299=0,"",INDEX(CSV!AE$2:AE$510,$Y299)))))</f>
        <v/>
      </c>
      <c r="N299" s="43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O$2:O$456,$AA299)),_xlfn.IFS(_xlpm.MyAuditVal&lt;&gt;"",_xlpm.MyAuditVal,_xlpm.MacVal&lt;&gt;"",_xlpm.MacVal,_xlpm.WinVal&lt;&gt;"",_xlpm.WinVal,_xlpm.CSVVal&lt;&gt;"",_xlpm.CSVVal)),""))</f>
        <v/>
      </c>
      <c r="O299" s="43" t="str" cm="1">
        <f t="array" ref="O299">IF($AB299=0,"",INDEX(My_Audit!P$2:P$456,$AB299))&amp;""</f>
        <v/>
      </c>
      <c r="P299" s="42"/>
      <c r="Q299" s="43" t="str">
        <f>IF(LEFT(N299,4)="Pass","Nist SP 800-88",My_Audit!R299)&amp;""</f>
        <v/>
      </c>
      <c r="R299" s="42"/>
      <c r="S299" s="42"/>
      <c r="T299" s="43" t="str" cm="1">
        <f t="array" ref="T299">IF($AC299=0,"",INDEX(Models!J$2:J$605,$AC299))</f>
        <v/>
      </c>
      <c r="U299" s="42"/>
      <c r="V299" s="42"/>
      <c r="W299" s="44" t="str">
        <f>IF(($Z299+$AA299+$AD299)=0,"",_xlfn.TEXTJOIN(", ",TRUE,IF($AA299=0,"",INDEX(My_Audit!L$2:L$456,$AA299)),IF($Z299=0,"",INDEX(Output_Mac!AA$2:AA$500,$Z299)),IF($AD299=0,"",INDEX(Output_Win!AA$2:AA$243,$AD299))))</f>
        <v/>
      </c>
      <c r="Y299">
        <f>IFERROR(MATCH($A299,CSV!$A$2:$A$510,0),0)</f>
        <v>0</v>
      </c>
      <c r="Z299">
        <f>IFERROR(MATCH($A299,Output_Mac!$A$2:$A$500,0),0)</f>
        <v>0</v>
      </c>
      <c r="AA299">
        <f>IFERROR(MATCH($A299,My_Audit!$A$2:$A$456,0),0)</f>
        <v>298</v>
      </c>
      <c r="AB299">
        <f>IFERROR(MATCH($C299,My_Audit!$B$2:$B$456,0),0)</f>
        <v>0</v>
      </c>
      <c r="AC299">
        <f>IFERROR(MATCH($E299,Models!$I$2:$I$605,0),0)</f>
        <v>0</v>
      </c>
      <c r="AD299">
        <f>IFERROR(MATCH($A299,Output_Win!$A$2:$A$243,0),0)</f>
        <v>0</v>
      </c>
    </row>
    <row r="300" spans="1:30">
      <c r="A300" s="42" t="str">
        <f>_xlfn.TEXTJOIN("",TRUE,Input!$A$4,TEXT(ROW(My_Audit!A299)+Input!$A$8-1,"00"))</f>
        <v>GG299</v>
      </c>
      <c r="B300" s="42" t="str">
        <f>_xlfn.TEXTJOIN("-",TRUE,"ITD",Input!$A$2,A300)</f>
        <v>ITD-SHR11697-GG299</v>
      </c>
      <c r="C300" s="43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3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3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3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3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3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3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3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3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3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3" t="str" cm="1">
        <f t="array" ref="M300">IF(($Y300+$Z300+$AA300+$AD300)=0,"",ExpandDiagCodes(_xlfn.TEXTJOIN(", ",TRUE,IF($AA300=0,"",INDEX(My_Audit!N$2:N$456,$AA300)),IF($Z300=0,"",INDEX(Output_Mac!S$2:S$500,$Z300)),IF($AD300=0,"",INDEX(Output_Win!S$2:S$243,$AD300)),IF($Y300=0,"",INDEX(CSV!AE$2:AE$510,$Y300)))))</f>
        <v/>
      </c>
      <c r="N300" s="43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O$2:O$456,$AA300)),_xlfn.IFS(_xlpm.MyAuditVal&lt;&gt;"",_xlpm.MyAuditVal,_xlpm.MacVal&lt;&gt;"",_xlpm.MacVal,_xlpm.WinVal&lt;&gt;"",_xlpm.WinVal,_xlpm.CSVVal&lt;&gt;"",_xlpm.CSVVal)),""))</f>
        <v/>
      </c>
      <c r="O300" s="43" t="str" cm="1">
        <f t="array" ref="O300">IF($AB300=0,"",INDEX(My_Audit!P$2:P$456,$AB300))&amp;""</f>
        <v/>
      </c>
      <c r="P300" s="42"/>
      <c r="Q300" s="43" t="str">
        <f>IF(LEFT(N300,4)="Pass","Nist SP 800-88",My_Audit!R300)&amp;""</f>
        <v/>
      </c>
      <c r="R300" s="42"/>
      <c r="S300" s="42"/>
      <c r="T300" s="43" t="str" cm="1">
        <f t="array" ref="T300">IF($AC300=0,"",INDEX(Models!J$2:J$605,$AC300))</f>
        <v/>
      </c>
      <c r="U300" s="42"/>
      <c r="V300" s="42"/>
      <c r="W300" s="44" t="str">
        <f>IF(($Z300+$AA300+$AD300)=0,"",_xlfn.TEXTJOIN(", ",TRUE,IF($AA300=0,"",INDEX(My_Audit!L$2:L$456,$AA300)),IF($Z300=0,"",INDEX(Output_Mac!AA$2:AA$500,$Z300)),IF($AD300=0,"",INDEX(Output_Win!AA$2:AA$243,$AD300))))</f>
        <v/>
      </c>
      <c r="Y300">
        <f>IFERROR(MATCH($A300,CSV!$A$2:$A$510,0),0)</f>
        <v>0</v>
      </c>
      <c r="Z300">
        <f>IFERROR(MATCH($A300,Output_Mac!$A$2:$A$500,0),0)</f>
        <v>0</v>
      </c>
      <c r="AA300">
        <f>IFERROR(MATCH($A300,My_Audit!$A$2:$A$456,0),0)</f>
        <v>299</v>
      </c>
      <c r="AB300">
        <f>IFERROR(MATCH($C300,My_Audit!$B$2:$B$456,0),0)</f>
        <v>0</v>
      </c>
      <c r="AC300">
        <f>IFERROR(MATCH($E300,Models!$I$2:$I$605,0),0)</f>
        <v>0</v>
      </c>
      <c r="AD300">
        <f>IFERROR(MATCH($A300,Output_Win!$A$2:$A$243,0),0)</f>
        <v>0</v>
      </c>
    </row>
    <row r="301" spans="1:30">
      <c r="A301" s="42" t="str">
        <f>_xlfn.TEXTJOIN("",TRUE,Input!$A$4,TEXT(ROW(My_Audit!A300)+Input!$A$8-1,"00"))</f>
        <v>GG300</v>
      </c>
      <c r="B301" s="42" t="str">
        <f>_xlfn.TEXTJOIN("-",TRUE,"ITD",Input!$A$2,A301)</f>
        <v>ITD-SHR11697-GG300</v>
      </c>
      <c r="C301" s="43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3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3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3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3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3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3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3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3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3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3" t="str" cm="1">
        <f t="array" ref="M301">IF(($Y301+$Z301+$AA301+$AD301)=0,"",ExpandDiagCodes(_xlfn.TEXTJOIN(", ",TRUE,IF($AA301=0,"",INDEX(My_Audit!N$2:N$456,$AA301)),IF($Z301=0,"",INDEX(Output_Mac!S$2:S$500,$Z301)),IF($AD301=0,"",INDEX(Output_Win!S$2:S$243,$AD301)),IF($Y301=0,"",INDEX(CSV!AE$2:AE$510,$Y301)))))</f>
        <v/>
      </c>
      <c r="N301" s="43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O$2:O$456,$AA301)),_xlfn.IFS(_xlpm.MyAuditVal&lt;&gt;"",_xlpm.MyAuditVal,_xlpm.MacVal&lt;&gt;"",_xlpm.MacVal,_xlpm.WinVal&lt;&gt;"",_xlpm.WinVal,_xlpm.CSVVal&lt;&gt;"",_xlpm.CSVVal)),""))</f>
        <v/>
      </c>
      <c r="O301" s="43" t="str" cm="1">
        <f t="array" ref="O301">IF($AB301=0,"",INDEX(My_Audit!P$2:P$456,$AB301))&amp;""</f>
        <v/>
      </c>
      <c r="P301" s="42"/>
      <c r="Q301" s="43" t="str">
        <f>IF(LEFT(N301,4)="Pass","Nist SP 800-88",My_Audit!R301)&amp;""</f>
        <v/>
      </c>
      <c r="R301" s="42"/>
      <c r="S301" s="42"/>
      <c r="T301" s="43" t="str" cm="1">
        <f t="array" ref="T301">IF($AC301=0,"",INDEX(Models!J$2:J$605,$AC301))</f>
        <v/>
      </c>
      <c r="U301" s="42"/>
      <c r="V301" s="42"/>
      <c r="W301" s="44" t="str">
        <f>IF(($Z301+$AA301+$AD301)=0,"",_xlfn.TEXTJOIN(", ",TRUE,IF($AA301=0,"",INDEX(My_Audit!L$2:L$456,$AA301)),IF($Z301=0,"",INDEX(Output_Mac!AA$2:AA$500,$Z301)),IF($AD301=0,"",INDEX(Output_Win!AA$2:AA$243,$AD301))))</f>
        <v/>
      </c>
      <c r="Y301">
        <f>IFERROR(MATCH($A301,CSV!$A$2:$A$510,0),0)</f>
        <v>0</v>
      </c>
      <c r="Z301">
        <f>IFERROR(MATCH($A301,Output_Mac!$A$2:$A$500,0),0)</f>
        <v>0</v>
      </c>
      <c r="AA301">
        <f>IFERROR(MATCH($A301,My_Audit!$A$2:$A$456,0),0)</f>
        <v>300</v>
      </c>
      <c r="AB301">
        <f>IFERROR(MATCH($C301,My_Audit!$B$2:$B$456,0),0)</f>
        <v>0</v>
      </c>
      <c r="AC301">
        <f>IFERROR(MATCH($E301,Models!$I$2:$I$605,0),0)</f>
        <v>0</v>
      </c>
      <c r="AD301">
        <f>IFERROR(MATCH($A301,Output_Win!$A$2:$A$243,0),0)</f>
        <v>0</v>
      </c>
    </row>
    <row r="302" spans="1:30">
      <c r="A302" s="42" t="str">
        <f>_xlfn.TEXTJOIN("",TRUE,Input!$A$4,TEXT(ROW(My_Audit!A301)+Input!$A$8-1,"00"))</f>
        <v>GG301</v>
      </c>
      <c r="B302" s="42" t="str">
        <f>_xlfn.TEXTJOIN("-",TRUE,"ITD",Input!$A$2,A302)</f>
        <v>ITD-SHR11697-GG301</v>
      </c>
      <c r="C302" s="43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3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3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3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3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3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3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3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3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3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3" t="str" cm="1">
        <f t="array" ref="M302">IF(($Y302+$Z302+$AA302+$AD302)=0,"",ExpandDiagCodes(_xlfn.TEXTJOIN(", ",TRUE,IF($AA302=0,"",INDEX(My_Audit!N$2:N$456,$AA302)),IF($Z302=0,"",INDEX(Output_Mac!S$2:S$500,$Z302)),IF($AD302=0,"",INDEX(Output_Win!S$2:S$243,$AD302)),IF($Y302=0,"",INDEX(CSV!AE$2:AE$510,$Y302)))))</f>
        <v/>
      </c>
      <c r="N302" s="43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O$2:O$456,$AA302)),_xlfn.IFS(_xlpm.MyAuditVal&lt;&gt;"",_xlpm.MyAuditVal,_xlpm.MacVal&lt;&gt;"",_xlpm.MacVal,_xlpm.WinVal&lt;&gt;"",_xlpm.WinVal,_xlpm.CSVVal&lt;&gt;"",_xlpm.CSVVal)),""))</f>
        <v/>
      </c>
      <c r="O302" s="43" t="str" cm="1">
        <f t="array" ref="O302">IF($AB302=0,"",INDEX(My_Audit!P$2:P$456,$AB302))&amp;""</f>
        <v/>
      </c>
      <c r="P302" s="42"/>
      <c r="Q302" s="43" t="str">
        <f>IF(LEFT(N302,4)="Pass","Nist SP 800-88",My_Audit!R302)&amp;""</f>
        <v/>
      </c>
      <c r="R302" s="42"/>
      <c r="S302" s="42"/>
      <c r="T302" s="43" t="str" cm="1">
        <f t="array" ref="T302">IF($AC302=0,"",INDEX(Models!J$2:J$605,$AC302))</f>
        <v/>
      </c>
      <c r="U302" s="42"/>
      <c r="V302" s="42"/>
      <c r="W302" s="44" t="str">
        <f>IF(($Z302+$AA302+$AD302)=0,"",_xlfn.TEXTJOIN(", ",TRUE,IF($AA302=0,"",INDEX(My_Audit!L$2:L$456,$AA302)),IF($Z302=0,"",INDEX(Output_Mac!AA$2:AA$500,$Z302)),IF($AD302=0,"",INDEX(Output_Win!AA$2:AA$243,$AD302))))</f>
        <v/>
      </c>
      <c r="Y302">
        <f>IFERROR(MATCH($A302,CSV!$A$2:$A$510,0),0)</f>
        <v>0</v>
      </c>
      <c r="Z302">
        <f>IFERROR(MATCH($A302,Output_Mac!$A$2:$A$500,0),0)</f>
        <v>0</v>
      </c>
      <c r="AA302">
        <f>IFERROR(MATCH($A302,My_Audit!$A$2:$A$456,0),0)</f>
        <v>301</v>
      </c>
      <c r="AB302">
        <f>IFERROR(MATCH($C302,My_Audit!$B$2:$B$456,0),0)</f>
        <v>0</v>
      </c>
      <c r="AC302">
        <f>IFERROR(MATCH($E302,Models!$I$2:$I$605,0),0)</f>
        <v>0</v>
      </c>
      <c r="AD302">
        <f>IFERROR(MATCH($A302,Output_Win!$A$2:$A$243,0),0)</f>
        <v>0</v>
      </c>
    </row>
    <row r="303" spans="1:30">
      <c r="A303" s="42" t="str">
        <f>_xlfn.TEXTJOIN("",TRUE,Input!$A$4,TEXT(ROW(My_Audit!A302)+Input!$A$8-1,"00"))</f>
        <v>GG302</v>
      </c>
      <c r="B303" s="42" t="str">
        <f>_xlfn.TEXTJOIN("-",TRUE,"ITD",Input!$A$2,A303)</f>
        <v>ITD-SHR11697-GG302</v>
      </c>
      <c r="C303" s="43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3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3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3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3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3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3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3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3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3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3" t="str" cm="1">
        <f t="array" ref="M303">IF(($Y303+$Z303+$AA303+$AD303)=0,"",ExpandDiagCodes(_xlfn.TEXTJOIN(", ",TRUE,IF($AA303=0,"",INDEX(My_Audit!N$2:N$456,$AA303)),IF($Z303=0,"",INDEX(Output_Mac!S$2:S$500,$Z303)),IF($AD303=0,"",INDEX(Output_Win!S$2:S$243,$AD303)),IF($Y303=0,"",INDEX(CSV!AE$2:AE$510,$Y303)))))</f>
        <v/>
      </c>
      <c r="N303" s="43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O$2:O$456,$AA303)),_xlfn.IFS(_xlpm.MyAuditVal&lt;&gt;"",_xlpm.MyAuditVal,_xlpm.MacVal&lt;&gt;"",_xlpm.MacVal,_xlpm.WinVal&lt;&gt;"",_xlpm.WinVal,_xlpm.CSVVal&lt;&gt;"",_xlpm.CSVVal)),""))</f>
        <v/>
      </c>
      <c r="O303" s="43" t="str" cm="1">
        <f t="array" ref="O303">IF($AB303=0,"",INDEX(My_Audit!P$2:P$456,$AB303))&amp;""</f>
        <v/>
      </c>
      <c r="P303" s="42"/>
      <c r="Q303" s="43" t="str">
        <f>IF(LEFT(N303,4)="Pass","Nist SP 800-88",My_Audit!R303)&amp;""</f>
        <v/>
      </c>
      <c r="R303" s="42"/>
      <c r="S303" s="42"/>
      <c r="T303" s="43" t="str" cm="1">
        <f t="array" ref="T303">IF($AC303=0,"",INDEX(Models!J$2:J$605,$AC303))</f>
        <v/>
      </c>
      <c r="U303" s="42"/>
      <c r="V303" s="42"/>
      <c r="W303" s="44" t="str">
        <f>IF(($Z303+$AA303+$AD303)=0,"",_xlfn.TEXTJOIN(", ",TRUE,IF($AA303=0,"",INDEX(My_Audit!L$2:L$456,$AA303)),IF($Z303=0,"",INDEX(Output_Mac!AA$2:AA$500,$Z303)),IF($AD303=0,"",INDEX(Output_Win!AA$2:AA$243,$AD303))))</f>
        <v/>
      </c>
      <c r="Y303">
        <f>IFERROR(MATCH($A303,CSV!$A$2:$A$510,0),0)</f>
        <v>0</v>
      </c>
      <c r="Z303">
        <f>IFERROR(MATCH($A303,Output_Mac!$A$2:$A$500,0),0)</f>
        <v>0</v>
      </c>
      <c r="AA303">
        <f>IFERROR(MATCH($A303,My_Audit!$A$2:$A$456,0),0)</f>
        <v>302</v>
      </c>
      <c r="AB303">
        <f>IFERROR(MATCH($C303,My_Audit!$B$2:$B$456,0),0)</f>
        <v>0</v>
      </c>
      <c r="AC303">
        <f>IFERROR(MATCH($E303,Models!$I$2:$I$605,0),0)</f>
        <v>0</v>
      </c>
      <c r="AD303">
        <f>IFERROR(MATCH($A303,Output_Win!$A$2:$A$243,0),0)</f>
        <v>0</v>
      </c>
    </row>
    <row r="304" spans="1:30">
      <c r="A304" s="42" t="str">
        <f>_xlfn.TEXTJOIN("",TRUE,Input!$A$4,TEXT(ROW(My_Audit!A303)+Input!$A$8-1,"00"))</f>
        <v>GG303</v>
      </c>
      <c r="B304" s="42" t="str">
        <f>_xlfn.TEXTJOIN("-",TRUE,"ITD",Input!$A$2,A304)</f>
        <v>ITD-SHR11697-GG303</v>
      </c>
      <c r="C304" s="43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3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3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3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3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3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3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3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3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3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3" t="str" cm="1">
        <f t="array" ref="M304">IF(($Y304+$Z304+$AA304+$AD304)=0,"",ExpandDiagCodes(_xlfn.TEXTJOIN(", ",TRUE,IF($AA304=0,"",INDEX(My_Audit!N$2:N$456,$AA304)),IF($Z304=0,"",INDEX(Output_Mac!S$2:S$500,$Z304)),IF($AD304=0,"",INDEX(Output_Win!S$2:S$243,$AD304)),IF($Y304=0,"",INDEX(CSV!AE$2:AE$510,$Y304)))))</f>
        <v/>
      </c>
      <c r="N304" s="43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O$2:O$456,$AA304)),_xlfn.IFS(_xlpm.MyAuditVal&lt;&gt;"",_xlpm.MyAuditVal,_xlpm.MacVal&lt;&gt;"",_xlpm.MacVal,_xlpm.WinVal&lt;&gt;"",_xlpm.WinVal,_xlpm.CSVVal&lt;&gt;"",_xlpm.CSVVal)),""))</f>
        <v/>
      </c>
      <c r="O304" s="43" t="str" cm="1">
        <f t="array" ref="O304">IF($AB304=0,"",INDEX(My_Audit!P$2:P$456,$AB304))&amp;""</f>
        <v/>
      </c>
      <c r="P304" s="42"/>
      <c r="Q304" s="43" t="str">
        <f>IF(LEFT(N304,4)="Pass","Nist SP 800-88",My_Audit!R304)&amp;""</f>
        <v/>
      </c>
      <c r="R304" s="42"/>
      <c r="S304" s="42"/>
      <c r="T304" s="43" t="str" cm="1">
        <f t="array" ref="T304">IF($AC304=0,"",INDEX(Models!J$2:J$605,$AC304))</f>
        <v/>
      </c>
      <c r="U304" s="42"/>
      <c r="V304" s="42"/>
      <c r="W304" s="44" t="str">
        <f>IF(($Z304+$AA304+$AD304)=0,"",_xlfn.TEXTJOIN(", ",TRUE,IF($AA304=0,"",INDEX(My_Audit!L$2:L$456,$AA304)),IF($Z304=0,"",INDEX(Output_Mac!AA$2:AA$500,$Z304)),IF($AD304=0,"",INDEX(Output_Win!AA$2:AA$243,$AD304))))</f>
        <v/>
      </c>
      <c r="Y304">
        <f>IFERROR(MATCH($A304,CSV!$A$2:$A$510,0),0)</f>
        <v>0</v>
      </c>
      <c r="Z304">
        <f>IFERROR(MATCH($A304,Output_Mac!$A$2:$A$500,0),0)</f>
        <v>0</v>
      </c>
      <c r="AA304">
        <f>IFERROR(MATCH($A304,My_Audit!$A$2:$A$456,0),0)</f>
        <v>303</v>
      </c>
      <c r="AB304">
        <f>IFERROR(MATCH($C304,My_Audit!$B$2:$B$456,0),0)</f>
        <v>0</v>
      </c>
      <c r="AC304">
        <f>IFERROR(MATCH($E304,Models!$I$2:$I$605,0),0)</f>
        <v>0</v>
      </c>
      <c r="AD304">
        <f>IFERROR(MATCH($A304,Output_Win!$A$2:$A$243,0),0)</f>
        <v>0</v>
      </c>
    </row>
    <row r="305" spans="1:30">
      <c r="A305" s="42" t="str">
        <f>_xlfn.TEXTJOIN("",TRUE,Input!$A$4,TEXT(ROW(My_Audit!A304)+Input!$A$8-1,"00"))</f>
        <v>GG304</v>
      </c>
      <c r="B305" s="42" t="str">
        <f>_xlfn.TEXTJOIN("-",TRUE,"ITD",Input!$A$2,A305)</f>
        <v>ITD-SHR11697-GG304</v>
      </c>
      <c r="C305" s="43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3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3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3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3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3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3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3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3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3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3" t="str" cm="1">
        <f t="array" ref="M305">IF(($Y305+$Z305+$AA305+$AD305)=0,"",ExpandDiagCodes(_xlfn.TEXTJOIN(", ",TRUE,IF($AA305=0,"",INDEX(My_Audit!N$2:N$456,$AA305)),IF($Z305=0,"",INDEX(Output_Mac!S$2:S$500,$Z305)),IF($AD305=0,"",INDEX(Output_Win!S$2:S$243,$AD305)),IF($Y305=0,"",INDEX(CSV!AE$2:AE$510,$Y305)))))</f>
        <v/>
      </c>
      <c r="N305" s="43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O$2:O$456,$AA305)),_xlfn.IFS(_xlpm.MyAuditVal&lt;&gt;"",_xlpm.MyAuditVal,_xlpm.MacVal&lt;&gt;"",_xlpm.MacVal,_xlpm.WinVal&lt;&gt;"",_xlpm.WinVal,_xlpm.CSVVal&lt;&gt;"",_xlpm.CSVVal)),""))</f>
        <v/>
      </c>
      <c r="O305" s="43" t="str" cm="1">
        <f t="array" ref="O305">IF($AB305=0,"",INDEX(My_Audit!P$2:P$456,$AB305))&amp;""</f>
        <v/>
      </c>
      <c r="P305" s="42"/>
      <c r="Q305" s="43" t="str">
        <f>IF(LEFT(N305,4)="Pass","Nist SP 800-88",My_Audit!R305)&amp;""</f>
        <v/>
      </c>
      <c r="R305" s="42"/>
      <c r="S305" s="42"/>
      <c r="T305" s="43" t="str" cm="1">
        <f t="array" ref="T305">IF($AC305=0,"",INDEX(Models!J$2:J$605,$AC305))</f>
        <v/>
      </c>
      <c r="U305" s="42"/>
      <c r="V305" s="42"/>
      <c r="W305" s="44" t="str">
        <f>IF(($Z305+$AA305+$AD305)=0,"",_xlfn.TEXTJOIN(", ",TRUE,IF($AA305=0,"",INDEX(My_Audit!L$2:L$456,$AA305)),IF($Z305=0,"",INDEX(Output_Mac!AA$2:AA$500,$Z305)),IF($AD305=0,"",INDEX(Output_Win!AA$2:AA$243,$AD305))))</f>
        <v/>
      </c>
      <c r="Y305">
        <f>IFERROR(MATCH($A305,CSV!$A$2:$A$510,0),0)</f>
        <v>0</v>
      </c>
      <c r="Z305">
        <f>IFERROR(MATCH($A305,Output_Mac!$A$2:$A$500,0),0)</f>
        <v>0</v>
      </c>
      <c r="AA305">
        <f>IFERROR(MATCH($A305,My_Audit!$A$2:$A$456,0),0)</f>
        <v>304</v>
      </c>
      <c r="AB305">
        <f>IFERROR(MATCH($C305,My_Audit!$B$2:$B$456,0),0)</f>
        <v>0</v>
      </c>
      <c r="AC305">
        <f>IFERROR(MATCH($E305,Models!$I$2:$I$605,0),0)</f>
        <v>0</v>
      </c>
      <c r="AD305">
        <f>IFERROR(MATCH($A305,Output_Win!$A$2:$A$243,0),0)</f>
        <v>0</v>
      </c>
    </row>
    <row r="306" spans="1:30">
      <c r="A306" s="42" t="str">
        <f>_xlfn.TEXTJOIN("",TRUE,Input!$A$4,TEXT(ROW(My_Audit!A305)+Input!$A$8-1,"00"))</f>
        <v>GG305</v>
      </c>
      <c r="B306" s="42" t="str">
        <f>_xlfn.TEXTJOIN("-",TRUE,"ITD",Input!$A$2,A306)</f>
        <v>ITD-SHR11697-GG305</v>
      </c>
      <c r="C306" s="43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3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3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3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3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3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3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3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3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3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3" t="str" cm="1">
        <f t="array" ref="M306">IF(($Y306+$Z306+$AA306+$AD306)=0,"",ExpandDiagCodes(_xlfn.TEXTJOIN(", ",TRUE,IF($AA306=0,"",INDEX(My_Audit!N$2:N$456,$AA306)),IF($Z306=0,"",INDEX(Output_Mac!S$2:S$500,$Z306)),IF($AD306=0,"",INDEX(Output_Win!S$2:S$243,$AD306)),IF($Y306=0,"",INDEX(CSV!AE$2:AE$510,$Y306)))))</f>
        <v/>
      </c>
      <c r="N306" s="43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O$2:O$456,$AA306)),_xlfn.IFS(_xlpm.MyAuditVal&lt;&gt;"",_xlpm.MyAuditVal,_xlpm.MacVal&lt;&gt;"",_xlpm.MacVal,_xlpm.WinVal&lt;&gt;"",_xlpm.WinVal,_xlpm.CSVVal&lt;&gt;"",_xlpm.CSVVal)),""))</f>
        <v/>
      </c>
      <c r="O306" s="43" t="str" cm="1">
        <f t="array" ref="O306">IF($AB306=0,"",INDEX(My_Audit!P$2:P$456,$AB306))&amp;""</f>
        <v/>
      </c>
      <c r="P306" s="42"/>
      <c r="Q306" s="43" t="str">
        <f>IF(LEFT(N306,4)="Pass","Nist SP 800-88",My_Audit!R306)&amp;""</f>
        <v/>
      </c>
      <c r="R306" s="42"/>
      <c r="S306" s="42"/>
      <c r="T306" s="43" t="str" cm="1">
        <f t="array" ref="T306">IF($AC306=0,"",INDEX(Models!J$2:J$605,$AC306))</f>
        <v/>
      </c>
      <c r="U306" s="42"/>
      <c r="V306" s="42"/>
      <c r="W306" s="44" t="str">
        <f>IF(($Z306+$AA306+$AD306)=0,"",_xlfn.TEXTJOIN(", ",TRUE,IF($AA306=0,"",INDEX(My_Audit!L$2:L$456,$AA306)),IF($Z306=0,"",INDEX(Output_Mac!AA$2:AA$500,$Z306)),IF($AD306=0,"",INDEX(Output_Win!AA$2:AA$243,$AD306))))</f>
        <v/>
      </c>
      <c r="Y306">
        <f>IFERROR(MATCH($A306,CSV!$A$2:$A$510,0),0)</f>
        <v>0</v>
      </c>
      <c r="Z306">
        <f>IFERROR(MATCH($A306,Output_Mac!$A$2:$A$500,0),0)</f>
        <v>0</v>
      </c>
      <c r="AA306">
        <f>IFERROR(MATCH($A306,My_Audit!$A$2:$A$456,0),0)</f>
        <v>305</v>
      </c>
      <c r="AB306">
        <f>IFERROR(MATCH($C306,My_Audit!$B$2:$B$456,0),0)</f>
        <v>0</v>
      </c>
      <c r="AC306">
        <f>IFERROR(MATCH($E306,Models!$I$2:$I$605,0),0)</f>
        <v>0</v>
      </c>
      <c r="AD306">
        <f>IFERROR(MATCH($A306,Output_Win!$A$2:$A$243,0),0)</f>
        <v>0</v>
      </c>
    </row>
    <row r="307" spans="1:30">
      <c r="A307" s="42" t="str">
        <f>_xlfn.TEXTJOIN("",TRUE,Input!$A$4,TEXT(ROW(My_Audit!A306)+Input!$A$8-1,"00"))</f>
        <v>GG306</v>
      </c>
      <c r="B307" s="42" t="str">
        <f>_xlfn.TEXTJOIN("-",TRUE,"ITD",Input!$A$2,A307)</f>
        <v>ITD-SHR11697-GG306</v>
      </c>
      <c r="C307" s="43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3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3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3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3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3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3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3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3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3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3" t="str" cm="1">
        <f t="array" ref="M307">IF(($Y307+$Z307+$AA307+$AD307)=0,"",ExpandDiagCodes(_xlfn.TEXTJOIN(", ",TRUE,IF($AA307=0,"",INDEX(My_Audit!N$2:N$456,$AA307)),IF($Z307=0,"",INDEX(Output_Mac!S$2:S$500,$Z307)),IF($AD307=0,"",INDEX(Output_Win!S$2:S$243,$AD307)),IF($Y307=0,"",INDEX(CSV!AE$2:AE$510,$Y307)))))</f>
        <v/>
      </c>
      <c r="N307" s="43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O$2:O$456,$AA307)),_xlfn.IFS(_xlpm.MyAuditVal&lt;&gt;"",_xlpm.MyAuditVal,_xlpm.MacVal&lt;&gt;"",_xlpm.MacVal,_xlpm.WinVal&lt;&gt;"",_xlpm.WinVal,_xlpm.CSVVal&lt;&gt;"",_xlpm.CSVVal)),""))</f>
        <v/>
      </c>
      <c r="O307" s="43" t="str" cm="1">
        <f t="array" ref="O307">IF($AB307=0,"",INDEX(My_Audit!P$2:P$456,$AB307))&amp;""</f>
        <v/>
      </c>
      <c r="P307" s="42"/>
      <c r="Q307" s="43" t="str">
        <f>IF(LEFT(N307,4)="Pass","Nist SP 800-88",My_Audit!R307)&amp;""</f>
        <v/>
      </c>
      <c r="R307" s="42"/>
      <c r="S307" s="42"/>
      <c r="T307" s="43" t="str" cm="1">
        <f t="array" ref="T307">IF($AC307=0,"",INDEX(Models!J$2:J$605,$AC307))</f>
        <v/>
      </c>
      <c r="U307" s="42"/>
      <c r="V307" s="42"/>
      <c r="W307" s="44" t="str">
        <f>IF(($Z307+$AA307+$AD307)=0,"",_xlfn.TEXTJOIN(", ",TRUE,IF($AA307=0,"",INDEX(My_Audit!L$2:L$456,$AA307)),IF($Z307=0,"",INDEX(Output_Mac!AA$2:AA$500,$Z307)),IF($AD307=0,"",INDEX(Output_Win!AA$2:AA$243,$AD307))))</f>
        <v/>
      </c>
      <c r="Y307">
        <f>IFERROR(MATCH($A307,CSV!$A$2:$A$510,0),0)</f>
        <v>0</v>
      </c>
      <c r="Z307">
        <f>IFERROR(MATCH($A307,Output_Mac!$A$2:$A$500,0),0)</f>
        <v>0</v>
      </c>
      <c r="AA307">
        <f>IFERROR(MATCH($A307,My_Audit!$A$2:$A$456,0),0)</f>
        <v>306</v>
      </c>
      <c r="AB307">
        <f>IFERROR(MATCH($C307,My_Audit!$B$2:$B$456,0),0)</f>
        <v>0</v>
      </c>
      <c r="AC307">
        <f>IFERROR(MATCH($E307,Models!$I$2:$I$605,0),0)</f>
        <v>0</v>
      </c>
      <c r="AD307">
        <f>IFERROR(MATCH($A307,Output_Win!$A$2:$A$243,0),0)</f>
        <v>0</v>
      </c>
    </row>
    <row r="308" spans="1:30">
      <c r="A308" s="42" t="str">
        <f>_xlfn.TEXTJOIN("",TRUE,Input!$A$4,TEXT(ROW(My_Audit!A307)+Input!$A$8-1,"00"))</f>
        <v>GG307</v>
      </c>
      <c r="B308" s="42" t="str">
        <f>_xlfn.TEXTJOIN("-",TRUE,"ITD",Input!$A$2,A308)</f>
        <v>ITD-SHR11697-GG307</v>
      </c>
      <c r="C308" s="43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3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3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3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3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3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3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3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3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3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3" t="str" cm="1">
        <f t="array" ref="M308">IF(($Y308+$Z308+$AA308+$AD308)=0,"",ExpandDiagCodes(_xlfn.TEXTJOIN(", ",TRUE,IF($AA308=0,"",INDEX(My_Audit!N$2:N$456,$AA308)),IF($Z308=0,"",INDEX(Output_Mac!S$2:S$500,$Z308)),IF($AD308=0,"",INDEX(Output_Win!S$2:S$243,$AD308)),IF($Y308=0,"",INDEX(CSV!AE$2:AE$510,$Y308)))))</f>
        <v/>
      </c>
      <c r="N308" s="43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O$2:O$456,$AA308)),_xlfn.IFS(_xlpm.MyAuditVal&lt;&gt;"",_xlpm.MyAuditVal,_xlpm.MacVal&lt;&gt;"",_xlpm.MacVal,_xlpm.WinVal&lt;&gt;"",_xlpm.WinVal,_xlpm.CSVVal&lt;&gt;"",_xlpm.CSVVal)),""))</f>
        <v/>
      </c>
      <c r="O308" s="43" t="str" cm="1">
        <f t="array" ref="O308">IF($AB308=0,"",INDEX(My_Audit!P$2:P$456,$AB308))&amp;""</f>
        <v/>
      </c>
      <c r="P308" s="42"/>
      <c r="Q308" s="43" t="str">
        <f>IF(LEFT(N308,4)="Pass","Nist SP 800-88",My_Audit!R308)&amp;""</f>
        <v/>
      </c>
      <c r="R308" s="42"/>
      <c r="S308" s="42"/>
      <c r="T308" s="43" t="str" cm="1">
        <f t="array" ref="T308">IF($AC308=0,"",INDEX(Models!J$2:J$605,$AC308))</f>
        <v/>
      </c>
      <c r="U308" s="42"/>
      <c r="V308" s="42"/>
      <c r="W308" s="44" t="str">
        <f>IF(($Z308+$AA308+$AD308)=0,"",_xlfn.TEXTJOIN(", ",TRUE,IF($AA308=0,"",INDEX(My_Audit!L$2:L$456,$AA308)),IF($Z308=0,"",INDEX(Output_Mac!AA$2:AA$500,$Z308)),IF($AD308=0,"",INDEX(Output_Win!AA$2:AA$243,$AD308))))</f>
        <v/>
      </c>
      <c r="Y308">
        <f>IFERROR(MATCH($A308,CSV!$A$2:$A$510,0),0)</f>
        <v>0</v>
      </c>
      <c r="Z308">
        <f>IFERROR(MATCH($A308,Output_Mac!$A$2:$A$500,0),0)</f>
        <v>0</v>
      </c>
      <c r="AA308">
        <f>IFERROR(MATCH($A308,My_Audit!$A$2:$A$456,0),0)</f>
        <v>307</v>
      </c>
      <c r="AB308">
        <f>IFERROR(MATCH($C308,My_Audit!$B$2:$B$456,0),0)</f>
        <v>0</v>
      </c>
      <c r="AC308">
        <f>IFERROR(MATCH($E308,Models!$I$2:$I$605,0),0)</f>
        <v>0</v>
      </c>
      <c r="AD308">
        <f>IFERROR(MATCH($A308,Output_Win!$A$2:$A$243,0),0)</f>
        <v>0</v>
      </c>
    </row>
    <row r="309" spans="1:30">
      <c r="A309" s="42" t="str">
        <f>_xlfn.TEXTJOIN("",TRUE,Input!$A$4,TEXT(ROW(My_Audit!A308)+Input!$A$8-1,"00"))</f>
        <v>GG308</v>
      </c>
      <c r="B309" s="42" t="str">
        <f>_xlfn.TEXTJOIN("-",TRUE,"ITD",Input!$A$2,A309)</f>
        <v>ITD-SHR11697-GG308</v>
      </c>
      <c r="C309" s="43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3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3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3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3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3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3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3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3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3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3" t="str" cm="1">
        <f t="array" ref="M309">IF(($Y309+$Z309+$AA309+$AD309)=0,"",ExpandDiagCodes(_xlfn.TEXTJOIN(", ",TRUE,IF($AA309=0,"",INDEX(My_Audit!N$2:N$456,$AA309)),IF($Z309=0,"",INDEX(Output_Mac!S$2:S$500,$Z309)),IF($AD309=0,"",INDEX(Output_Win!S$2:S$243,$AD309)),IF($Y309=0,"",INDEX(CSV!AE$2:AE$510,$Y309)))))</f>
        <v/>
      </c>
      <c r="N309" s="43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O$2:O$456,$AA309)),_xlfn.IFS(_xlpm.MyAuditVal&lt;&gt;"",_xlpm.MyAuditVal,_xlpm.MacVal&lt;&gt;"",_xlpm.MacVal,_xlpm.WinVal&lt;&gt;"",_xlpm.WinVal,_xlpm.CSVVal&lt;&gt;"",_xlpm.CSVVal)),""))</f>
        <v/>
      </c>
      <c r="O309" s="43" t="str" cm="1">
        <f t="array" ref="O309">IF($AB309=0,"",INDEX(My_Audit!P$2:P$456,$AB309))&amp;""</f>
        <v/>
      </c>
      <c r="P309" s="42"/>
      <c r="Q309" s="43" t="str">
        <f>IF(LEFT(N309,4)="Pass","Nist SP 800-88",My_Audit!R309)&amp;""</f>
        <v/>
      </c>
      <c r="R309" s="42"/>
      <c r="S309" s="42"/>
      <c r="T309" s="43" t="str" cm="1">
        <f t="array" ref="T309">IF($AC309=0,"",INDEX(Models!J$2:J$605,$AC309))</f>
        <v/>
      </c>
      <c r="U309" s="42"/>
      <c r="V309" s="42"/>
      <c r="W309" s="44" t="str">
        <f>IF(($Z309+$AA309+$AD309)=0,"",_xlfn.TEXTJOIN(", ",TRUE,IF($AA309=0,"",INDEX(My_Audit!L$2:L$456,$AA309)),IF($Z309=0,"",INDEX(Output_Mac!AA$2:AA$500,$Z309)),IF($AD309=0,"",INDEX(Output_Win!AA$2:AA$243,$AD309))))</f>
        <v/>
      </c>
      <c r="Y309">
        <f>IFERROR(MATCH($A309,CSV!$A$2:$A$510,0),0)</f>
        <v>0</v>
      </c>
      <c r="Z309">
        <f>IFERROR(MATCH($A309,Output_Mac!$A$2:$A$500,0),0)</f>
        <v>0</v>
      </c>
      <c r="AA309">
        <f>IFERROR(MATCH($A309,My_Audit!$A$2:$A$456,0),0)</f>
        <v>308</v>
      </c>
      <c r="AB309">
        <f>IFERROR(MATCH($C309,My_Audit!$B$2:$B$456,0),0)</f>
        <v>0</v>
      </c>
      <c r="AC309">
        <f>IFERROR(MATCH($E309,Models!$I$2:$I$605,0),0)</f>
        <v>0</v>
      </c>
      <c r="AD309">
        <f>IFERROR(MATCH($A309,Output_Win!$A$2:$A$243,0),0)</f>
        <v>0</v>
      </c>
    </row>
    <row r="310" spans="1:30">
      <c r="A310" s="42" t="str">
        <f>_xlfn.TEXTJOIN("",TRUE,Input!$A$4,TEXT(ROW(My_Audit!A309)+Input!$A$8-1,"00"))</f>
        <v>GG309</v>
      </c>
      <c r="B310" s="42" t="str">
        <f>_xlfn.TEXTJOIN("-",TRUE,"ITD",Input!$A$2,A310)</f>
        <v>ITD-SHR11697-GG309</v>
      </c>
      <c r="C310" s="43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3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3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3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3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3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3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3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3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3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3" t="str" cm="1">
        <f t="array" ref="M310">IF(($Y310+$Z310+$AA310+$AD310)=0,"",ExpandDiagCodes(_xlfn.TEXTJOIN(", ",TRUE,IF($AA310=0,"",INDEX(My_Audit!N$2:N$456,$AA310)),IF($Z310=0,"",INDEX(Output_Mac!S$2:S$500,$Z310)),IF($AD310=0,"",INDEX(Output_Win!S$2:S$243,$AD310)),IF($Y310=0,"",INDEX(CSV!AE$2:AE$510,$Y310)))))</f>
        <v/>
      </c>
      <c r="N310" s="43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O$2:O$456,$AA310)),_xlfn.IFS(_xlpm.MyAuditVal&lt;&gt;"",_xlpm.MyAuditVal,_xlpm.MacVal&lt;&gt;"",_xlpm.MacVal,_xlpm.WinVal&lt;&gt;"",_xlpm.WinVal,_xlpm.CSVVal&lt;&gt;"",_xlpm.CSVVal)),""))</f>
        <v/>
      </c>
      <c r="O310" s="43" t="str" cm="1">
        <f t="array" ref="O310">IF($AB310=0,"",INDEX(My_Audit!P$2:P$456,$AB310))&amp;""</f>
        <v/>
      </c>
      <c r="P310" s="42"/>
      <c r="Q310" s="43" t="str">
        <f>IF(LEFT(N310,4)="Pass","Nist SP 800-88",My_Audit!R310)&amp;""</f>
        <v/>
      </c>
      <c r="R310" s="42"/>
      <c r="S310" s="42"/>
      <c r="T310" s="43" t="str" cm="1">
        <f t="array" ref="T310">IF($AC310=0,"",INDEX(Models!J$2:J$605,$AC310))</f>
        <v/>
      </c>
      <c r="U310" s="42"/>
      <c r="V310" s="42"/>
      <c r="W310" s="44" t="str">
        <f>IF(($Z310+$AA310+$AD310)=0,"",_xlfn.TEXTJOIN(", ",TRUE,IF($AA310=0,"",INDEX(My_Audit!L$2:L$456,$AA310)),IF($Z310=0,"",INDEX(Output_Mac!AA$2:AA$500,$Z310)),IF($AD310=0,"",INDEX(Output_Win!AA$2:AA$243,$AD310))))</f>
        <v/>
      </c>
      <c r="Y310">
        <f>IFERROR(MATCH($A310,CSV!$A$2:$A$510,0),0)</f>
        <v>0</v>
      </c>
      <c r="Z310">
        <f>IFERROR(MATCH($A310,Output_Mac!$A$2:$A$500,0),0)</f>
        <v>0</v>
      </c>
      <c r="AA310">
        <f>IFERROR(MATCH($A310,My_Audit!$A$2:$A$456,0),0)</f>
        <v>309</v>
      </c>
      <c r="AB310">
        <f>IFERROR(MATCH($C310,My_Audit!$B$2:$B$456,0),0)</f>
        <v>0</v>
      </c>
      <c r="AC310">
        <f>IFERROR(MATCH($E310,Models!$I$2:$I$605,0),0)</f>
        <v>0</v>
      </c>
      <c r="AD310">
        <f>IFERROR(MATCH($A310,Output_Win!$A$2:$A$243,0),0)</f>
        <v>0</v>
      </c>
    </row>
    <row r="311" spans="1:30">
      <c r="A311" s="42" t="str">
        <f>_xlfn.TEXTJOIN("",TRUE,Input!$A$4,TEXT(ROW(My_Audit!A310)+Input!$A$8-1,"00"))</f>
        <v>GG310</v>
      </c>
      <c r="B311" s="42" t="str">
        <f>_xlfn.TEXTJOIN("-",TRUE,"ITD",Input!$A$2,A311)</f>
        <v>ITD-SHR11697-GG310</v>
      </c>
      <c r="C311" s="43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3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3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3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3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3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3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3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3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3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3" t="str" cm="1">
        <f t="array" ref="M311">IF(($Y311+$Z311+$AA311+$AD311)=0,"",ExpandDiagCodes(_xlfn.TEXTJOIN(", ",TRUE,IF($AA311=0,"",INDEX(My_Audit!N$2:N$456,$AA311)),IF($Z311=0,"",INDEX(Output_Mac!S$2:S$500,$Z311)),IF($AD311=0,"",INDEX(Output_Win!S$2:S$243,$AD311)),IF($Y311=0,"",INDEX(CSV!AE$2:AE$510,$Y311)))))</f>
        <v/>
      </c>
      <c r="N311" s="43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O$2:O$456,$AA311)),_xlfn.IFS(_xlpm.MyAuditVal&lt;&gt;"",_xlpm.MyAuditVal,_xlpm.MacVal&lt;&gt;"",_xlpm.MacVal,_xlpm.WinVal&lt;&gt;"",_xlpm.WinVal,_xlpm.CSVVal&lt;&gt;"",_xlpm.CSVVal)),""))</f>
        <v/>
      </c>
      <c r="O311" s="43" t="str" cm="1">
        <f t="array" ref="O311">IF($AB311=0,"",INDEX(My_Audit!P$2:P$456,$AB311))&amp;""</f>
        <v/>
      </c>
      <c r="P311" s="42"/>
      <c r="Q311" s="43" t="str">
        <f>IF(LEFT(N311,4)="Pass","Nist SP 800-88",My_Audit!R311)&amp;""</f>
        <v/>
      </c>
      <c r="R311" s="42"/>
      <c r="S311" s="42"/>
      <c r="T311" s="43" t="str" cm="1">
        <f t="array" ref="T311">IF($AC311=0,"",INDEX(Models!J$2:J$605,$AC311))</f>
        <v/>
      </c>
      <c r="U311" s="42"/>
      <c r="V311" s="42"/>
      <c r="W311" s="44" t="str">
        <f>IF(($Z311+$AA311+$AD311)=0,"",_xlfn.TEXTJOIN(", ",TRUE,IF($AA311=0,"",INDEX(My_Audit!L$2:L$456,$AA311)),IF($Z311=0,"",INDEX(Output_Mac!AA$2:AA$500,$Z311)),IF($AD311=0,"",INDEX(Output_Win!AA$2:AA$243,$AD311))))</f>
        <v/>
      </c>
      <c r="Y311">
        <f>IFERROR(MATCH($A311,CSV!$A$2:$A$510,0),0)</f>
        <v>0</v>
      </c>
      <c r="Z311">
        <f>IFERROR(MATCH($A311,Output_Mac!$A$2:$A$500,0),0)</f>
        <v>0</v>
      </c>
      <c r="AA311">
        <f>IFERROR(MATCH($A311,My_Audit!$A$2:$A$456,0),0)</f>
        <v>310</v>
      </c>
      <c r="AB311">
        <f>IFERROR(MATCH($C311,My_Audit!$B$2:$B$456,0),0)</f>
        <v>0</v>
      </c>
      <c r="AC311">
        <f>IFERROR(MATCH($E311,Models!$I$2:$I$605,0),0)</f>
        <v>0</v>
      </c>
      <c r="AD311">
        <f>IFERROR(MATCH($A311,Output_Win!$A$2:$A$243,0),0)</f>
        <v>0</v>
      </c>
    </row>
    <row r="312" spans="1:30">
      <c r="A312" s="42" t="str">
        <f>_xlfn.TEXTJOIN("",TRUE,Input!$A$4,TEXT(ROW(My_Audit!A311)+Input!$A$8-1,"00"))</f>
        <v>GG311</v>
      </c>
      <c r="B312" s="42" t="str">
        <f>_xlfn.TEXTJOIN("-",TRUE,"ITD",Input!$A$2,A312)</f>
        <v>ITD-SHR11697-GG311</v>
      </c>
      <c r="C312" s="43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3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3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3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3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3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3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3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3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3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3" t="str" cm="1">
        <f t="array" ref="M312">IF(($Y312+$Z312+$AA312+$AD312)=0,"",ExpandDiagCodes(_xlfn.TEXTJOIN(", ",TRUE,IF($AA312=0,"",INDEX(My_Audit!N$2:N$456,$AA312)),IF($Z312=0,"",INDEX(Output_Mac!S$2:S$500,$Z312)),IF($AD312=0,"",INDEX(Output_Win!S$2:S$243,$AD312)),IF($Y312=0,"",INDEX(CSV!AE$2:AE$510,$Y312)))))</f>
        <v/>
      </c>
      <c r="N312" s="43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O$2:O$456,$AA312)),_xlfn.IFS(_xlpm.MyAuditVal&lt;&gt;"",_xlpm.MyAuditVal,_xlpm.MacVal&lt;&gt;"",_xlpm.MacVal,_xlpm.WinVal&lt;&gt;"",_xlpm.WinVal,_xlpm.CSVVal&lt;&gt;"",_xlpm.CSVVal)),""))</f>
        <v/>
      </c>
      <c r="O312" s="43" t="str" cm="1">
        <f t="array" ref="O312">IF($AB312=0,"",INDEX(My_Audit!P$2:P$456,$AB312))&amp;""</f>
        <v/>
      </c>
      <c r="P312" s="42"/>
      <c r="Q312" s="43" t="str">
        <f>IF(LEFT(N312,4)="Pass","Nist SP 800-88",My_Audit!R312)&amp;""</f>
        <v/>
      </c>
      <c r="R312" s="42"/>
      <c r="S312" s="42"/>
      <c r="T312" s="43" t="str" cm="1">
        <f t="array" ref="T312">IF($AC312=0,"",INDEX(Models!J$2:J$605,$AC312))</f>
        <v/>
      </c>
      <c r="U312" s="42"/>
      <c r="V312" s="42"/>
      <c r="W312" s="44" t="str">
        <f>IF(($Z312+$AA312+$AD312)=0,"",_xlfn.TEXTJOIN(", ",TRUE,IF($AA312=0,"",INDEX(My_Audit!L$2:L$456,$AA312)),IF($Z312=0,"",INDEX(Output_Mac!AA$2:AA$500,$Z312)),IF($AD312=0,"",INDEX(Output_Win!AA$2:AA$243,$AD312))))</f>
        <v/>
      </c>
      <c r="Y312">
        <f>IFERROR(MATCH($A312,CSV!$A$2:$A$510,0),0)</f>
        <v>0</v>
      </c>
      <c r="Z312">
        <f>IFERROR(MATCH($A312,Output_Mac!$A$2:$A$500,0),0)</f>
        <v>0</v>
      </c>
      <c r="AA312">
        <f>IFERROR(MATCH($A312,My_Audit!$A$2:$A$456,0),0)</f>
        <v>311</v>
      </c>
      <c r="AB312">
        <f>IFERROR(MATCH($C312,My_Audit!$B$2:$B$456,0),0)</f>
        <v>0</v>
      </c>
      <c r="AC312">
        <f>IFERROR(MATCH($E312,Models!$I$2:$I$605,0),0)</f>
        <v>0</v>
      </c>
      <c r="AD312">
        <f>IFERROR(MATCH($A312,Output_Win!$A$2:$A$243,0),0)</f>
        <v>0</v>
      </c>
    </row>
    <row r="313" spans="1:30">
      <c r="A313" s="42" t="str">
        <f>_xlfn.TEXTJOIN("",TRUE,Input!$A$4,TEXT(ROW(My_Audit!A312)+Input!$A$8-1,"00"))</f>
        <v>GG312</v>
      </c>
      <c r="B313" s="42" t="str">
        <f>_xlfn.TEXTJOIN("-",TRUE,"ITD",Input!$A$2,A313)</f>
        <v>ITD-SHR11697-GG312</v>
      </c>
      <c r="C313" s="43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3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3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3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3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3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3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3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3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3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3" t="str" cm="1">
        <f t="array" ref="M313">IF(($Y313+$Z313+$AA313+$AD313)=0,"",ExpandDiagCodes(_xlfn.TEXTJOIN(", ",TRUE,IF($AA313=0,"",INDEX(My_Audit!N$2:N$456,$AA313)),IF($Z313=0,"",INDEX(Output_Mac!S$2:S$500,$Z313)),IF($AD313=0,"",INDEX(Output_Win!S$2:S$243,$AD313)),IF($Y313=0,"",INDEX(CSV!AE$2:AE$510,$Y313)))))</f>
        <v/>
      </c>
      <c r="N313" s="43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O$2:O$456,$AA313)),_xlfn.IFS(_xlpm.MyAuditVal&lt;&gt;"",_xlpm.MyAuditVal,_xlpm.MacVal&lt;&gt;"",_xlpm.MacVal,_xlpm.WinVal&lt;&gt;"",_xlpm.WinVal,_xlpm.CSVVal&lt;&gt;"",_xlpm.CSVVal)),""))</f>
        <v/>
      </c>
      <c r="O313" s="43" t="str" cm="1">
        <f t="array" ref="O313">IF($AB313=0,"",INDEX(My_Audit!P$2:P$456,$AB313))&amp;""</f>
        <v/>
      </c>
      <c r="P313" s="42"/>
      <c r="Q313" s="43" t="str">
        <f>IF(LEFT(N313,4)="Pass","Nist SP 800-88",My_Audit!R313)&amp;""</f>
        <v/>
      </c>
      <c r="R313" s="42"/>
      <c r="S313" s="42"/>
      <c r="T313" s="43" t="str" cm="1">
        <f t="array" ref="T313">IF($AC313=0,"",INDEX(Models!J$2:J$605,$AC313))</f>
        <v/>
      </c>
      <c r="U313" s="42"/>
      <c r="V313" s="42"/>
      <c r="W313" s="44" t="str">
        <f>IF(($Z313+$AA313+$AD313)=0,"",_xlfn.TEXTJOIN(", ",TRUE,IF($AA313=0,"",INDEX(My_Audit!L$2:L$456,$AA313)),IF($Z313=0,"",INDEX(Output_Mac!AA$2:AA$500,$Z313)),IF($AD313=0,"",INDEX(Output_Win!AA$2:AA$243,$AD313))))</f>
        <v/>
      </c>
      <c r="Y313">
        <f>IFERROR(MATCH($A313,CSV!$A$2:$A$510,0),0)</f>
        <v>0</v>
      </c>
      <c r="Z313">
        <f>IFERROR(MATCH($A313,Output_Mac!$A$2:$A$500,0),0)</f>
        <v>0</v>
      </c>
      <c r="AA313">
        <f>IFERROR(MATCH($A313,My_Audit!$A$2:$A$456,0),0)</f>
        <v>312</v>
      </c>
      <c r="AB313">
        <f>IFERROR(MATCH($C313,My_Audit!$B$2:$B$456,0),0)</f>
        <v>0</v>
      </c>
      <c r="AC313">
        <f>IFERROR(MATCH($E313,Models!$I$2:$I$605,0),0)</f>
        <v>0</v>
      </c>
      <c r="AD313">
        <f>IFERROR(MATCH($A313,Output_Win!$A$2:$A$243,0),0)</f>
        <v>0</v>
      </c>
    </row>
    <row r="314" spans="1:30">
      <c r="A314" s="42" t="str">
        <f>_xlfn.TEXTJOIN("",TRUE,Input!$A$4,TEXT(ROW(My_Audit!A313)+Input!$A$8-1,"00"))</f>
        <v>GG313</v>
      </c>
      <c r="B314" s="42" t="str">
        <f>_xlfn.TEXTJOIN("-",TRUE,"ITD",Input!$A$2,A314)</f>
        <v>ITD-SHR11697-GG313</v>
      </c>
      <c r="C314" s="43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3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3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3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3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3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3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3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3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3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3" t="str" cm="1">
        <f t="array" ref="M314">IF(($Y314+$Z314+$AA314+$AD314)=0,"",ExpandDiagCodes(_xlfn.TEXTJOIN(", ",TRUE,IF($AA314=0,"",INDEX(My_Audit!N$2:N$456,$AA314)),IF($Z314=0,"",INDEX(Output_Mac!S$2:S$500,$Z314)),IF($AD314=0,"",INDEX(Output_Win!S$2:S$243,$AD314)),IF($Y314=0,"",INDEX(CSV!AE$2:AE$510,$Y314)))))</f>
        <v/>
      </c>
      <c r="N314" s="43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O$2:O$456,$AA314)),_xlfn.IFS(_xlpm.MyAuditVal&lt;&gt;"",_xlpm.MyAuditVal,_xlpm.MacVal&lt;&gt;"",_xlpm.MacVal,_xlpm.WinVal&lt;&gt;"",_xlpm.WinVal,_xlpm.CSVVal&lt;&gt;"",_xlpm.CSVVal)),""))</f>
        <v/>
      </c>
      <c r="O314" s="43" t="str" cm="1">
        <f t="array" ref="O314">IF($AB314=0,"",INDEX(My_Audit!P$2:P$456,$AB314))&amp;""</f>
        <v/>
      </c>
      <c r="P314" s="42"/>
      <c r="Q314" s="43" t="str">
        <f>IF(LEFT(N314,4)="Pass","Nist SP 800-88",My_Audit!R314)&amp;""</f>
        <v/>
      </c>
      <c r="R314" s="42"/>
      <c r="S314" s="42"/>
      <c r="T314" s="43" t="str" cm="1">
        <f t="array" ref="T314">IF($AC314=0,"",INDEX(Models!J$2:J$605,$AC314))</f>
        <v/>
      </c>
      <c r="U314" s="42"/>
      <c r="V314" s="42"/>
      <c r="W314" s="44" t="str">
        <f>IF(($Z314+$AA314+$AD314)=0,"",_xlfn.TEXTJOIN(", ",TRUE,IF($AA314=0,"",INDEX(My_Audit!L$2:L$456,$AA314)),IF($Z314=0,"",INDEX(Output_Mac!AA$2:AA$500,$Z314)),IF($AD314=0,"",INDEX(Output_Win!AA$2:AA$243,$AD314))))</f>
        <v/>
      </c>
      <c r="Y314">
        <f>IFERROR(MATCH($A314,CSV!$A$2:$A$510,0),0)</f>
        <v>0</v>
      </c>
      <c r="Z314">
        <f>IFERROR(MATCH($A314,Output_Mac!$A$2:$A$500,0),0)</f>
        <v>0</v>
      </c>
      <c r="AA314">
        <f>IFERROR(MATCH($A314,My_Audit!$A$2:$A$456,0),0)</f>
        <v>313</v>
      </c>
      <c r="AB314">
        <f>IFERROR(MATCH($C314,My_Audit!$B$2:$B$456,0),0)</f>
        <v>0</v>
      </c>
      <c r="AC314">
        <f>IFERROR(MATCH($E314,Models!$I$2:$I$605,0),0)</f>
        <v>0</v>
      </c>
      <c r="AD314">
        <f>IFERROR(MATCH($A314,Output_Win!$A$2:$A$243,0),0)</f>
        <v>0</v>
      </c>
    </row>
    <row r="315" spans="1:30">
      <c r="A315" s="42" t="str">
        <f>_xlfn.TEXTJOIN("",TRUE,Input!$A$4,TEXT(ROW(My_Audit!A314)+Input!$A$8-1,"00"))</f>
        <v>GG314</v>
      </c>
      <c r="B315" s="42" t="str">
        <f>_xlfn.TEXTJOIN("-",TRUE,"ITD",Input!$A$2,A315)</f>
        <v>ITD-SHR11697-GG314</v>
      </c>
      <c r="C315" s="43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3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3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3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3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3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3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3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3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3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3" t="str" cm="1">
        <f t="array" ref="M315">IF(($Y315+$Z315+$AA315+$AD315)=0,"",ExpandDiagCodes(_xlfn.TEXTJOIN(", ",TRUE,IF($AA315=0,"",INDEX(My_Audit!N$2:N$456,$AA315)),IF($Z315=0,"",INDEX(Output_Mac!S$2:S$500,$Z315)),IF($AD315=0,"",INDEX(Output_Win!S$2:S$243,$AD315)),IF($Y315=0,"",INDEX(CSV!AE$2:AE$510,$Y315)))))</f>
        <v/>
      </c>
      <c r="N315" s="43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O$2:O$456,$AA315)),_xlfn.IFS(_xlpm.MyAuditVal&lt;&gt;"",_xlpm.MyAuditVal,_xlpm.MacVal&lt;&gt;"",_xlpm.MacVal,_xlpm.WinVal&lt;&gt;"",_xlpm.WinVal,_xlpm.CSVVal&lt;&gt;"",_xlpm.CSVVal)),""))</f>
        <v/>
      </c>
      <c r="O315" s="43" t="str" cm="1">
        <f t="array" ref="O315">IF($AB315=0,"",INDEX(My_Audit!P$2:P$456,$AB315))&amp;""</f>
        <v/>
      </c>
      <c r="P315" s="42"/>
      <c r="Q315" s="43" t="str">
        <f>IF(LEFT(N315,4)="Pass","Nist SP 800-88",My_Audit!R315)&amp;""</f>
        <v/>
      </c>
      <c r="R315" s="42"/>
      <c r="S315" s="42"/>
      <c r="T315" s="43" t="str" cm="1">
        <f t="array" ref="T315">IF($AC315=0,"",INDEX(Models!J$2:J$605,$AC315))</f>
        <v/>
      </c>
      <c r="U315" s="42"/>
      <c r="V315" s="42"/>
      <c r="W315" s="44" t="str">
        <f>IF(($Z315+$AA315+$AD315)=0,"",_xlfn.TEXTJOIN(", ",TRUE,IF($AA315=0,"",INDEX(My_Audit!L$2:L$456,$AA315)),IF($Z315=0,"",INDEX(Output_Mac!AA$2:AA$500,$Z315)),IF($AD315=0,"",INDEX(Output_Win!AA$2:AA$243,$AD315))))</f>
        <v/>
      </c>
      <c r="Y315">
        <f>IFERROR(MATCH($A315,CSV!$A$2:$A$510,0),0)</f>
        <v>0</v>
      </c>
      <c r="Z315">
        <f>IFERROR(MATCH($A315,Output_Mac!$A$2:$A$500,0),0)</f>
        <v>0</v>
      </c>
      <c r="AA315">
        <f>IFERROR(MATCH($A315,My_Audit!$A$2:$A$456,0),0)</f>
        <v>314</v>
      </c>
      <c r="AB315">
        <f>IFERROR(MATCH($C315,My_Audit!$B$2:$B$456,0),0)</f>
        <v>0</v>
      </c>
      <c r="AC315">
        <f>IFERROR(MATCH($E315,Models!$I$2:$I$605,0),0)</f>
        <v>0</v>
      </c>
      <c r="AD315">
        <f>IFERROR(MATCH($A315,Output_Win!$A$2:$A$243,0),0)</f>
        <v>0</v>
      </c>
    </row>
    <row r="316" spans="1:30">
      <c r="A316" s="42" t="str">
        <f>_xlfn.TEXTJOIN("",TRUE,Input!$A$4,TEXT(ROW(My_Audit!A315)+Input!$A$8-1,"00"))</f>
        <v>GG315</v>
      </c>
      <c r="B316" s="42" t="str">
        <f>_xlfn.TEXTJOIN("-",TRUE,"ITD",Input!$A$2,A316)</f>
        <v>ITD-SHR11697-GG315</v>
      </c>
      <c r="C316" s="43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3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3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3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3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3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3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3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3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3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3" t="str" cm="1">
        <f t="array" ref="M316">IF(($Y316+$Z316+$AA316+$AD316)=0,"",ExpandDiagCodes(_xlfn.TEXTJOIN(", ",TRUE,IF($AA316=0,"",INDEX(My_Audit!N$2:N$456,$AA316)),IF($Z316=0,"",INDEX(Output_Mac!S$2:S$500,$Z316)),IF($AD316=0,"",INDEX(Output_Win!S$2:S$243,$AD316)),IF($Y316=0,"",INDEX(CSV!AE$2:AE$510,$Y316)))))</f>
        <v/>
      </c>
      <c r="N316" s="43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O$2:O$456,$AA316)),_xlfn.IFS(_xlpm.MyAuditVal&lt;&gt;"",_xlpm.MyAuditVal,_xlpm.MacVal&lt;&gt;"",_xlpm.MacVal,_xlpm.WinVal&lt;&gt;"",_xlpm.WinVal,_xlpm.CSVVal&lt;&gt;"",_xlpm.CSVVal)),""))</f>
        <v/>
      </c>
      <c r="O316" s="43" t="str" cm="1">
        <f t="array" ref="O316">IF($AB316=0,"",INDEX(My_Audit!P$2:P$456,$AB316))&amp;""</f>
        <v/>
      </c>
      <c r="P316" s="42"/>
      <c r="Q316" s="43" t="str">
        <f>IF(LEFT(N316,4)="Pass","Nist SP 800-88",My_Audit!R316)&amp;""</f>
        <v/>
      </c>
      <c r="R316" s="42"/>
      <c r="S316" s="42"/>
      <c r="T316" s="43" t="str" cm="1">
        <f t="array" ref="T316">IF($AC316=0,"",INDEX(Models!J$2:J$605,$AC316))</f>
        <v/>
      </c>
      <c r="U316" s="42"/>
      <c r="V316" s="42"/>
      <c r="W316" s="44" t="str">
        <f>IF(($Z316+$AA316+$AD316)=0,"",_xlfn.TEXTJOIN(", ",TRUE,IF($AA316=0,"",INDEX(My_Audit!L$2:L$456,$AA316)),IF($Z316=0,"",INDEX(Output_Mac!AA$2:AA$500,$Z316)),IF($AD316=0,"",INDEX(Output_Win!AA$2:AA$243,$AD316))))</f>
        <v/>
      </c>
      <c r="Y316">
        <f>IFERROR(MATCH($A316,CSV!$A$2:$A$510,0),0)</f>
        <v>0</v>
      </c>
      <c r="Z316">
        <f>IFERROR(MATCH($A316,Output_Mac!$A$2:$A$500,0),0)</f>
        <v>0</v>
      </c>
      <c r="AA316">
        <f>IFERROR(MATCH($A316,My_Audit!$A$2:$A$456,0),0)</f>
        <v>315</v>
      </c>
      <c r="AB316">
        <f>IFERROR(MATCH($C316,My_Audit!$B$2:$B$456,0),0)</f>
        <v>0</v>
      </c>
      <c r="AC316">
        <f>IFERROR(MATCH($E316,Models!$I$2:$I$605,0),0)</f>
        <v>0</v>
      </c>
      <c r="AD316">
        <f>IFERROR(MATCH($A316,Output_Win!$A$2:$A$243,0),0)</f>
        <v>0</v>
      </c>
    </row>
    <row r="317" spans="1:30">
      <c r="A317" s="42" t="str">
        <f>_xlfn.TEXTJOIN("",TRUE,Input!$A$4,TEXT(ROW(My_Audit!A316)+Input!$A$8-1,"00"))</f>
        <v>GG316</v>
      </c>
      <c r="B317" s="42" t="str">
        <f>_xlfn.TEXTJOIN("-",TRUE,"ITD",Input!$A$2,A317)</f>
        <v>ITD-SHR11697-GG316</v>
      </c>
      <c r="C317" s="43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3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3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3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3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3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3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3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3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3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3" t="str" cm="1">
        <f t="array" ref="M317">IF(($Y317+$Z317+$AA317+$AD317)=0,"",ExpandDiagCodes(_xlfn.TEXTJOIN(", ",TRUE,IF($AA317=0,"",INDEX(My_Audit!N$2:N$456,$AA317)),IF($Z317=0,"",INDEX(Output_Mac!S$2:S$500,$Z317)),IF($AD317=0,"",INDEX(Output_Win!S$2:S$243,$AD317)),IF($Y317=0,"",INDEX(CSV!AE$2:AE$510,$Y317)))))</f>
        <v/>
      </c>
      <c r="N317" s="43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O$2:O$456,$AA317)),_xlfn.IFS(_xlpm.MyAuditVal&lt;&gt;"",_xlpm.MyAuditVal,_xlpm.MacVal&lt;&gt;"",_xlpm.MacVal,_xlpm.WinVal&lt;&gt;"",_xlpm.WinVal,_xlpm.CSVVal&lt;&gt;"",_xlpm.CSVVal)),""))</f>
        <v/>
      </c>
      <c r="O317" s="43" t="str" cm="1">
        <f t="array" ref="O317">IF($AB317=0,"",INDEX(My_Audit!P$2:P$456,$AB317))&amp;""</f>
        <v/>
      </c>
      <c r="P317" s="42"/>
      <c r="Q317" s="43" t="str">
        <f>IF(LEFT(N317,4)="Pass","Nist SP 800-88",My_Audit!R317)&amp;""</f>
        <v/>
      </c>
      <c r="R317" s="42"/>
      <c r="S317" s="42"/>
      <c r="T317" s="43" t="str" cm="1">
        <f t="array" ref="T317">IF($AC317=0,"",INDEX(Models!J$2:J$605,$AC317))</f>
        <v/>
      </c>
      <c r="U317" s="42"/>
      <c r="V317" s="42"/>
      <c r="W317" s="44" t="str">
        <f>IF(($Z317+$AA317+$AD317)=0,"",_xlfn.TEXTJOIN(", ",TRUE,IF($AA317=0,"",INDEX(My_Audit!L$2:L$456,$AA317)),IF($Z317=0,"",INDEX(Output_Mac!AA$2:AA$500,$Z317)),IF($AD317=0,"",INDEX(Output_Win!AA$2:AA$243,$AD317))))</f>
        <v/>
      </c>
      <c r="Y317">
        <f>IFERROR(MATCH($A317,CSV!$A$2:$A$510,0),0)</f>
        <v>0</v>
      </c>
      <c r="Z317">
        <f>IFERROR(MATCH($A317,Output_Mac!$A$2:$A$500,0),0)</f>
        <v>0</v>
      </c>
      <c r="AA317">
        <f>IFERROR(MATCH($A317,My_Audit!$A$2:$A$456,0),0)</f>
        <v>316</v>
      </c>
      <c r="AB317">
        <f>IFERROR(MATCH($C317,My_Audit!$B$2:$B$456,0),0)</f>
        <v>0</v>
      </c>
      <c r="AC317">
        <f>IFERROR(MATCH($E317,Models!$I$2:$I$605,0),0)</f>
        <v>0</v>
      </c>
      <c r="AD317">
        <f>IFERROR(MATCH($A317,Output_Win!$A$2:$A$243,0),0)</f>
        <v>0</v>
      </c>
    </row>
    <row r="318" spans="1:30">
      <c r="A318" s="42" t="str">
        <f>_xlfn.TEXTJOIN("",TRUE,Input!$A$4,TEXT(ROW(My_Audit!A317)+Input!$A$8-1,"00"))</f>
        <v>GG317</v>
      </c>
      <c r="B318" s="42" t="str">
        <f>_xlfn.TEXTJOIN("-",TRUE,"ITD",Input!$A$2,A318)</f>
        <v>ITD-SHR11697-GG317</v>
      </c>
      <c r="C318" s="43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3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3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3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3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3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3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3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3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3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3" t="str" cm="1">
        <f t="array" ref="M318">IF(($Y318+$Z318+$AA318+$AD318)=0,"",ExpandDiagCodes(_xlfn.TEXTJOIN(", ",TRUE,IF($AA318=0,"",INDEX(My_Audit!N$2:N$456,$AA318)),IF($Z318=0,"",INDEX(Output_Mac!S$2:S$500,$Z318)),IF($AD318=0,"",INDEX(Output_Win!S$2:S$243,$AD318)),IF($Y318=0,"",INDEX(CSV!AE$2:AE$510,$Y318)))))</f>
        <v/>
      </c>
      <c r="N318" s="43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O$2:O$456,$AA318)),_xlfn.IFS(_xlpm.MyAuditVal&lt;&gt;"",_xlpm.MyAuditVal,_xlpm.MacVal&lt;&gt;"",_xlpm.MacVal,_xlpm.WinVal&lt;&gt;"",_xlpm.WinVal,_xlpm.CSVVal&lt;&gt;"",_xlpm.CSVVal)),""))</f>
        <v/>
      </c>
      <c r="O318" s="43" t="str" cm="1">
        <f t="array" ref="O318">IF($AB318=0,"",INDEX(My_Audit!P$2:P$456,$AB318))&amp;""</f>
        <v/>
      </c>
      <c r="P318" s="42"/>
      <c r="Q318" s="43" t="str">
        <f>IF(LEFT(N318,4)="Pass","Nist SP 800-88",My_Audit!R318)&amp;""</f>
        <v/>
      </c>
      <c r="R318" s="42"/>
      <c r="S318" s="42"/>
      <c r="T318" s="43" t="str" cm="1">
        <f t="array" ref="T318">IF($AC318=0,"",INDEX(Models!J$2:J$605,$AC318))</f>
        <v/>
      </c>
      <c r="U318" s="42"/>
      <c r="V318" s="42"/>
      <c r="W318" s="44" t="str">
        <f>IF(($Z318+$AA318+$AD318)=0,"",_xlfn.TEXTJOIN(", ",TRUE,IF($AA318=0,"",INDEX(My_Audit!L$2:L$456,$AA318)),IF($Z318=0,"",INDEX(Output_Mac!AA$2:AA$500,$Z318)),IF($AD318=0,"",INDEX(Output_Win!AA$2:AA$243,$AD318))))</f>
        <v/>
      </c>
      <c r="Y318">
        <f>IFERROR(MATCH($A318,CSV!$A$2:$A$510,0),0)</f>
        <v>0</v>
      </c>
      <c r="Z318">
        <f>IFERROR(MATCH($A318,Output_Mac!$A$2:$A$500,0),0)</f>
        <v>0</v>
      </c>
      <c r="AA318">
        <f>IFERROR(MATCH($A318,My_Audit!$A$2:$A$456,0),0)</f>
        <v>317</v>
      </c>
      <c r="AB318">
        <f>IFERROR(MATCH($C318,My_Audit!$B$2:$B$456,0),0)</f>
        <v>0</v>
      </c>
      <c r="AC318">
        <f>IFERROR(MATCH($E318,Models!$I$2:$I$605,0),0)</f>
        <v>0</v>
      </c>
      <c r="AD318">
        <f>IFERROR(MATCH($A318,Output_Win!$A$2:$A$243,0),0)</f>
        <v>0</v>
      </c>
    </row>
    <row r="319" spans="1:30">
      <c r="A319" s="42" t="str">
        <f>_xlfn.TEXTJOIN("",TRUE,Input!$A$4,TEXT(ROW(My_Audit!A318)+Input!$A$8-1,"00"))</f>
        <v>GG318</v>
      </c>
      <c r="B319" s="42" t="str">
        <f>_xlfn.TEXTJOIN("-",TRUE,"ITD",Input!$A$2,A319)</f>
        <v>ITD-SHR11697-GG318</v>
      </c>
      <c r="C319" s="43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3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3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3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3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3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3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3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3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3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3" t="str" cm="1">
        <f t="array" ref="M319">IF(($Y319+$Z319+$AA319+$AD319)=0,"",ExpandDiagCodes(_xlfn.TEXTJOIN(", ",TRUE,IF($AA319=0,"",INDEX(My_Audit!N$2:N$456,$AA319)),IF($Z319=0,"",INDEX(Output_Mac!S$2:S$500,$Z319)),IF($AD319=0,"",INDEX(Output_Win!S$2:S$243,$AD319)),IF($Y319=0,"",INDEX(CSV!AE$2:AE$510,$Y319)))))</f>
        <v/>
      </c>
      <c r="N319" s="43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O$2:O$456,$AA319)),_xlfn.IFS(_xlpm.MyAuditVal&lt;&gt;"",_xlpm.MyAuditVal,_xlpm.MacVal&lt;&gt;"",_xlpm.MacVal,_xlpm.WinVal&lt;&gt;"",_xlpm.WinVal,_xlpm.CSVVal&lt;&gt;"",_xlpm.CSVVal)),""))</f>
        <v/>
      </c>
      <c r="O319" s="43" t="str" cm="1">
        <f t="array" ref="O319">IF($AB319=0,"",INDEX(My_Audit!P$2:P$456,$AB319))&amp;""</f>
        <v/>
      </c>
      <c r="P319" s="42"/>
      <c r="Q319" s="43" t="str">
        <f>IF(LEFT(N319,4)="Pass","Nist SP 800-88",My_Audit!R319)&amp;""</f>
        <v/>
      </c>
      <c r="R319" s="42"/>
      <c r="S319" s="42"/>
      <c r="T319" s="43" t="str" cm="1">
        <f t="array" ref="T319">IF($AC319=0,"",INDEX(Models!J$2:J$605,$AC319))</f>
        <v/>
      </c>
      <c r="U319" s="42"/>
      <c r="V319" s="42"/>
      <c r="W319" s="44" t="str">
        <f>IF(($Z319+$AA319+$AD319)=0,"",_xlfn.TEXTJOIN(", ",TRUE,IF($AA319=0,"",INDEX(My_Audit!L$2:L$456,$AA319)),IF($Z319=0,"",INDEX(Output_Mac!AA$2:AA$500,$Z319)),IF($AD319=0,"",INDEX(Output_Win!AA$2:AA$243,$AD319))))</f>
        <v/>
      </c>
      <c r="Y319">
        <f>IFERROR(MATCH($A319,CSV!$A$2:$A$510,0),0)</f>
        <v>0</v>
      </c>
      <c r="Z319">
        <f>IFERROR(MATCH($A319,Output_Mac!$A$2:$A$500,0),0)</f>
        <v>0</v>
      </c>
      <c r="AA319">
        <f>IFERROR(MATCH($A319,My_Audit!$A$2:$A$456,0),0)</f>
        <v>318</v>
      </c>
      <c r="AB319">
        <f>IFERROR(MATCH($C319,My_Audit!$B$2:$B$456,0),0)</f>
        <v>0</v>
      </c>
      <c r="AC319">
        <f>IFERROR(MATCH($E319,Models!$I$2:$I$605,0),0)</f>
        <v>0</v>
      </c>
      <c r="AD319">
        <f>IFERROR(MATCH($A319,Output_Win!$A$2:$A$243,0),0)</f>
        <v>0</v>
      </c>
    </row>
    <row r="320" spans="1:30">
      <c r="A320" s="42" t="str">
        <f>_xlfn.TEXTJOIN("",TRUE,Input!$A$4,TEXT(ROW(My_Audit!A319)+Input!$A$8-1,"00"))</f>
        <v>GG319</v>
      </c>
      <c r="B320" s="42" t="str">
        <f>_xlfn.TEXTJOIN("-",TRUE,"ITD",Input!$A$2,A320)</f>
        <v>ITD-SHR11697-GG319</v>
      </c>
      <c r="C320" s="43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3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3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3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3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3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3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3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3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3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3" t="str" cm="1">
        <f t="array" ref="M320">IF(($Y320+$Z320+$AA320+$AD320)=0,"",ExpandDiagCodes(_xlfn.TEXTJOIN(", ",TRUE,IF($AA320=0,"",INDEX(My_Audit!N$2:N$456,$AA320)),IF($Z320=0,"",INDEX(Output_Mac!S$2:S$500,$Z320)),IF($AD320=0,"",INDEX(Output_Win!S$2:S$243,$AD320)),IF($Y320=0,"",INDEX(CSV!AE$2:AE$510,$Y320)))))</f>
        <v/>
      </c>
      <c r="N320" s="43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O$2:O$456,$AA320)),_xlfn.IFS(_xlpm.MyAuditVal&lt;&gt;"",_xlpm.MyAuditVal,_xlpm.MacVal&lt;&gt;"",_xlpm.MacVal,_xlpm.WinVal&lt;&gt;"",_xlpm.WinVal,_xlpm.CSVVal&lt;&gt;"",_xlpm.CSVVal)),""))</f>
        <v/>
      </c>
      <c r="O320" s="43" t="str" cm="1">
        <f t="array" ref="O320">IF($AB320=0,"",INDEX(My_Audit!P$2:P$456,$AB320))&amp;""</f>
        <v/>
      </c>
      <c r="P320" s="42"/>
      <c r="Q320" s="43" t="str">
        <f>IF(LEFT(N320,4)="Pass","Nist SP 800-88",My_Audit!R320)&amp;""</f>
        <v/>
      </c>
      <c r="R320" s="42"/>
      <c r="S320" s="42"/>
      <c r="T320" s="43" t="str" cm="1">
        <f t="array" ref="T320">IF($AC320=0,"",INDEX(Models!J$2:J$605,$AC320))</f>
        <v/>
      </c>
      <c r="U320" s="42"/>
      <c r="V320" s="42"/>
      <c r="W320" s="44" t="str">
        <f>IF(($Z320+$AA320+$AD320)=0,"",_xlfn.TEXTJOIN(", ",TRUE,IF($AA320=0,"",INDEX(My_Audit!L$2:L$456,$AA320)),IF($Z320=0,"",INDEX(Output_Mac!AA$2:AA$500,$Z320)),IF($AD320=0,"",INDEX(Output_Win!AA$2:AA$243,$AD320))))</f>
        <v/>
      </c>
      <c r="Y320">
        <f>IFERROR(MATCH($A320,CSV!$A$2:$A$510,0),0)</f>
        <v>0</v>
      </c>
      <c r="Z320">
        <f>IFERROR(MATCH($A320,Output_Mac!$A$2:$A$500,0),0)</f>
        <v>0</v>
      </c>
      <c r="AA320">
        <f>IFERROR(MATCH($A320,My_Audit!$A$2:$A$456,0),0)</f>
        <v>319</v>
      </c>
      <c r="AB320">
        <f>IFERROR(MATCH($C320,My_Audit!$B$2:$B$456,0),0)</f>
        <v>0</v>
      </c>
      <c r="AC320">
        <f>IFERROR(MATCH($E320,Models!$I$2:$I$605,0),0)</f>
        <v>0</v>
      </c>
      <c r="AD320">
        <f>IFERROR(MATCH($A320,Output_Win!$A$2:$A$243,0),0)</f>
        <v>0</v>
      </c>
    </row>
    <row r="321" spans="1:30">
      <c r="A321" s="42" t="str">
        <f>_xlfn.TEXTJOIN("",TRUE,Input!$A$4,TEXT(ROW(My_Audit!A320)+Input!$A$8-1,"00"))</f>
        <v>GG320</v>
      </c>
      <c r="B321" s="42" t="str">
        <f>_xlfn.TEXTJOIN("-",TRUE,"ITD",Input!$A$2,A321)</f>
        <v>ITD-SHR11697-GG320</v>
      </c>
      <c r="C321" s="43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3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3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3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3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3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3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3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3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3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3" t="str" cm="1">
        <f t="array" ref="M321">IF(($Y321+$Z321+$AA321+$AD321)=0,"",ExpandDiagCodes(_xlfn.TEXTJOIN(", ",TRUE,IF($AA321=0,"",INDEX(My_Audit!N$2:N$456,$AA321)),IF($Z321=0,"",INDEX(Output_Mac!S$2:S$500,$Z321)),IF($AD321=0,"",INDEX(Output_Win!S$2:S$243,$AD321)),IF($Y321=0,"",INDEX(CSV!AE$2:AE$510,$Y321)))))</f>
        <v/>
      </c>
      <c r="N321" s="43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O$2:O$456,$AA321)),_xlfn.IFS(_xlpm.MyAuditVal&lt;&gt;"",_xlpm.MyAuditVal,_xlpm.MacVal&lt;&gt;"",_xlpm.MacVal,_xlpm.WinVal&lt;&gt;"",_xlpm.WinVal,_xlpm.CSVVal&lt;&gt;"",_xlpm.CSVVal)),""))</f>
        <v/>
      </c>
      <c r="O321" s="43" t="str" cm="1">
        <f t="array" ref="O321">IF($AB321=0,"",INDEX(My_Audit!P$2:P$456,$AB321))&amp;""</f>
        <v/>
      </c>
      <c r="P321" s="42"/>
      <c r="Q321" s="43" t="str">
        <f>IF(LEFT(N321,4)="Pass","Nist SP 800-88",My_Audit!R321)&amp;""</f>
        <v/>
      </c>
      <c r="R321" s="42"/>
      <c r="S321" s="42"/>
      <c r="T321" s="43" t="str" cm="1">
        <f t="array" ref="T321">IF($AC321=0,"",INDEX(Models!J$2:J$605,$AC321))</f>
        <v/>
      </c>
      <c r="U321" s="42"/>
      <c r="V321" s="42"/>
      <c r="W321" s="44" t="str">
        <f>IF(($Z321+$AA321+$AD321)=0,"",_xlfn.TEXTJOIN(", ",TRUE,IF($AA321=0,"",INDEX(My_Audit!L$2:L$456,$AA321)),IF($Z321=0,"",INDEX(Output_Mac!AA$2:AA$500,$Z321)),IF($AD321=0,"",INDEX(Output_Win!AA$2:AA$243,$AD321))))</f>
        <v/>
      </c>
      <c r="Y321">
        <f>IFERROR(MATCH($A321,CSV!$A$2:$A$510,0),0)</f>
        <v>0</v>
      </c>
      <c r="Z321">
        <f>IFERROR(MATCH($A321,Output_Mac!$A$2:$A$500,0),0)</f>
        <v>0</v>
      </c>
      <c r="AA321">
        <f>IFERROR(MATCH($A321,My_Audit!$A$2:$A$456,0),0)</f>
        <v>320</v>
      </c>
      <c r="AB321">
        <f>IFERROR(MATCH($C321,My_Audit!$B$2:$B$456,0),0)</f>
        <v>0</v>
      </c>
      <c r="AC321">
        <f>IFERROR(MATCH($E321,Models!$I$2:$I$605,0),0)</f>
        <v>0</v>
      </c>
      <c r="AD321">
        <f>IFERROR(MATCH($A321,Output_Win!$A$2:$A$243,0),0)</f>
        <v>0</v>
      </c>
    </row>
    <row r="322" spans="1:30">
      <c r="A322" s="42" t="str">
        <f>_xlfn.TEXTJOIN("",TRUE,Input!$A$4,TEXT(ROW(My_Audit!A321)+Input!$A$8-1,"00"))</f>
        <v>GG321</v>
      </c>
      <c r="B322" s="42" t="str">
        <f>_xlfn.TEXTJOIN("-",TRUE,"ITD",Input!$A$2,A322)</f>
        <v>ITD-SHR11697-GG321</v>
      </c>
      <c r="C322" s="43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3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3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3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3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3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3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3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3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3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3" t="str" cm="1">
        <f t="array" ref="M322">IF(($Y322+$Z322+$AA322+$AD322)=0,"",ExpandDiagCodes(_xlfn.TEXTJOIN(", ",TRUE,IF($AA322=0,"",INDEX(My_Audit!N$2:N$456,$AA322)),IF($Z322=0,"",INDEX(Output_Mac!S$2:S$500,$Z322)),IF($AD322=0,"",INDEX(Output_Win!S$2:S$243,$AD322)),IF($Y322=0,"",INDEX(CSV!AE$2:AE$510,$Y322)))))</f>
        <v/>
      </c>
      <c r="N322" s="43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O$2:O$456,$AA322)),_xlfn.IFS(_xlpm.MyAuditVal&lt;&gt;"",_xlpm.MyAuditVal,_xlpm.MacVal&lt;&gt;"",_xlpm.MacVal,_xlpm.WinVal&lt;&gt;"",_xlpm.WinVal,_xlpm.CSVVal&lt;&gt;"",_xlpm.CSVVal)),""))</f>
        <v/>
      </c>
      <c r="O322" s="43" t="str" cm="1">
        <f t="array" ref="O322">IF($AB322=0,"",INDEX(My_Audit!P$2:P$456,$AB322))&amp;""</f>
        <v/>
      </c>
      <c r="P322" s="42"/>
      <c r="Q322" s="43" t="str">
        <f>IF(LEFT(N322,4)="Pass","Nist SP 800-88",My_Audit!R322)&amp;""</f>
        <v/>
      </c>
      <c r="R322" s="42"/>
      <c r="S322" s="42"/>
      <c r="T322" s="43" t="str" cm="1">
        <f t="array" ref="T322">IF($AC322=0,"",INDEX(Models!J$2:J$605,$AC322))</f>
        <v/>
      </c>
      <c r="U322" s="42"/>
      <c r="V322" s="42"/>
      <c r="W322" s="44" t="str">
        <f>IF(($Z322+$AA322+$AD322)=0,"",_xlfn.TEXTJOIN(", ",TRUE,IF($AA322=0,"",INDEX(My_Audit!L$2:L$456,$AA322)),IF($Z322=0,"",INDEX(Output_Mac!AA$2:AA$500,$Z322)),IF($AD322=0,"",INDEX(Output_Win!AA$2:AA$243,$AD322))))</f>
        <v/>
      </c>
      <c r="Y322">
        <f>IFERROR(MATCH($A322,CSV!$A$2:$A$510,0),0)</f>
        <v>0</v>
      </c>
      <c r="Z322">
        <f>IFERROR(MATCH($A322,Output_Mac!$A$2:$A$500,0),0)</f>
        <v>0</v>
      </c>
      <c r="AA322">
        <f>IFERROR(MATCH($A322,My_Audit!$A$2:$A$456,0),0)</f>
        <v>321</v>
      </c>
      <c r="AB322">
        <f>IFERROR(MATCH($C322,My_Audit!$B$2:$B$456,0),0)</f>
        <v>0</v>
      </c>
      <c r="AC322">
        <f>IFERROR(MATCH($E322,Models!$I$2:$I$605,0),0)</f>
        <v>0</v>
      </c>
      <c r="AD322">
        <f>IFERROR(MATCH($A322,Output_Win!$A$2:$A$243,0),0)</f>
        <v>0</v>
      </c>
    </row>
    <row r="323" spans="1:30">
      <c r="A323" s="42" t="str">
        <f>_xlfn.TEXTJOIN("",TRUE,Input!$A$4,TEXT(ROW(My_Audit!A322)+Input!$A$8-1,"00"))</f>
        <v>GG322</v>
      </c>
      <c r="B323" s="42" t="str">
        <f>_xlfn.TEXTJOIN("-",TRUE,"ITD",Input!$A$2,A323)</f>
        <v>ITD-SHR11697-GG322</v>
      </c>
      <c r="C323" s="43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3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3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3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3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3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3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3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3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3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3" t="str" cm="1">
        <f t="array" ref="M323">IF(($Y323+$Z323+$AA323+$AD323)=0,"",ExpandDiagCodes(_xlfn.TEXTJOIN(", ",TRUE,IF($AA323=0,"",INDEX(My_Audit!N$2:N$456,$AA323)),IF($Z323=0,"",INDEX(Output_Mac!S$2:S$500,$Z323)),IF($AD323=0,"",INDEX(Output_Win!S$2:S$243,$AD323)),IF($Y323=0,"",INDEX(CSV!AE$2:AE$510,$Y323)))))</f>
        <v/>
      </c>
      <c r="N323" s="43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O$2:O$456,$AA323)),_xlfn.IFS(_xlpm.MyAuditVal&lt;&gt;"",_xlpm.MyAuditVal,_xlpm.MacVal&lt;&gt;"",_xlpm.MacVal,_xlpm.WinVal&lt;&gt;"",_xlpm.WinVal,_xlpm.CSVVal&lt;&gt;"",_xlpm.CSVVal)),""))</f>
        <v/>
      </c>
      <c r="O323" s="43" t="str" cm="1">
        <f t="array" ref="O323">IF($AB323=0,"",INDEX(My_Audit!P$2:P$456,$AB323))&amp;""</f>
        <v/>
      </c>
      <c r="P323" s="42"/>
      <c r="Q323" s="43" t="str">
        <f>IF(LEFT(N323,4)="Pass","Nist SP 800-88",My_Audit!R323)&amp;""</f>
        <v/>
      </c>
      <c r="R323" s="42"/>
      <c r="S323" s="42"/>
      <c r="T323" s="43" t="str" cm="1">
        <f t="array" ref="T323">IF($AC323=0,"",INDEX(Models!J$2:J$605,$AC323))</f>
        <v/>
      </c>
      <c r="U323" s="42"/>
      <c r="V323" s="42"/>
      <c r="W323" s="44" t="str">
        <f>IF(($Z323+$AA323+$AD323)=0,"",_xlfn.TEXTJOIN(", ",TRUE,IF($AA323=0,"",INDEX(My_Audit!L$2:L$456,$AA323)),IF($Z323=0,"",INDEX(Output_Mac!AA$2:AA$500,$Z323)),IF($AD323=0,"",INDEX(Output_Win!AA$2:AA$243,$AD323))))</f>
        <v/>
      </c>
      <c r="Y323">
        <f>IFERROR(MATCH($A323,CSV!$A$2:$A$510,0),0)</f>
        <v>0</v>
      </c>
      <c r="Z323">
        <f>IFERROR(MATCH($A323,Output_Mac!$A$2:$A$500,0),0)</f>
        <v>0</v>
      </c>
      <c r="AA323">
        <f>IFERROR(MATCH($A323,My_Audit!$A$2:$A$456,0),0)</f>
        <v>322</v>
      </c>
      <c r="AB323">
        <f>IFERROR(MATCH($C323,My_Audit!$B$2:$B$456,0),0)</f>
        <v>0</v>
      </c>
      <c r="AC323">
        <f>IFERROR(MATCH($E323,Models!$I$2:$I$605,0),0)</f>
        <v>0</v>
      </c>
      <c r="AD323">
        <f>IFERROR(MATCH($A323,Output_Win!$A$2:$A$243,0),0)</f>
        <v>0</v>
      </c>
    </row>
    <row r="324" spans="1:30">
      <c r="A324" s="42" t="str">
        <f>_xlfn.TEXTJOIN("",TRUE,Input!$A$4,TEXT(ROW(My_Audit!A323)+Input!$A$8-1,"00"))</f>
        <v>GG323</v>
      </c>
      <c r="B324" s="42" t="str">
        <f>_xlfn.TEXTJOIN("-",TRUE,"ITD",Input!$A$2,A324)</f>
        <v>ITD-SHR11697-GG323</v>
      </c>
      <c r="C324" s="43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3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3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3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3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3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3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3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3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3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3" t="str" cm="1">
        <f t="array" ref="M324">IF(($Y324+$Z324+$AA324+$AD324)=0,"",ExpandDiagCodes(_xlfn.TEXTJOIN(", ",TRUE,IF($AA324=0,"",INDEX(My_Audit!N$2:N$456,$AA324)),IF($Z324=0,"",INDEX(Output_Mac!S$2:S$500,$Z324)),IF($AD324=0,"",INDEX(Output_Win!S$2:S$243,$AD324)),IF($Y324=0,"",INDEX(CSV!AE$2:AE$510,$Y324)))))</f>
        <v/>
      </c>
      <c r="N324" s="43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O$2:O$456,$AA324)),_xlfn.IFS(_xlpm.MyAuditVal&lt;&gt;"",_xlpm.MyAuditVal,_xlpm.MacVal&lt;&gt;"",_xlpm.MacVal,_xlpm.WinVal&lt;&gt;"",_xlpm.WinVal,_xlpm.CSVVal&lt;&gt;"",_xlpm.CSVVal)),""))</f>
        <v/>
      </c>
      <c r="O324" s="43" t="str" cm="1">
        <f t="array" ref="O324">IF($AB324=0,"",INDEX(My_Audit!P$2:P$456,$AB324))&amp;""</f>
        <v/>
      </c>
      <c r="P324" s="42"/>
      <c r="Q324" s="43" t="str">
        <f>IF(LEFT(N324,4)="Pass","Nist SP 800-88",My_Audit!R324)&amp;""</f>
        <v/>
      </c>
      <c r="R324" s="42"/>
      <c r="S324" s="42"/>
      <c r="T324" s="43" t="str" cm="1">
        <f t="array" ref="T324">IF($AC324=0,"",INDEX(Models!J$2:J$605,$AC324))</f>
        <v/>
      </c>
      <c r="U324" s="42"/>
      <c r="V324" s="42"/>
      <c r="W324" s="44" t="str">
        <f>IF(($Z324+$AA324+$AD324)=0,"",_xlfn.TEXTJOIN(", ",TRUE,IF($AA324=0,"",INDEX(My_Audit!L$2:L$456,$AA324)),IF($Z324=0,"",INDEX(Output_Mac!AA$2:AA$500,$Z324)),IF($AD324=0,"",INDEX(Output_Win!AA$2:AA$243,$AD324))))</f>
        <v/>
      </c>
      <c r="Y324">
        <f>IFERROR(MATCH($A324,CSV!$A$2:$A$510,0),0)</f>
        <v>0</v>
      </c>
      <c r="Z324">
        <f>IFERROR(MATCH($A324,Output_Mac!$A$2:$A$500,0),0)</f>
        <v>0</v>
      </c>
      <c r="AA324">
        <f>IFERROR(MATCH($A324,My_Audit!$A$2:$A$456,0),0)</f>
        <v>323</v>
      </c>
      <c r="AB324">
        <f>IFERROR(MATCH($C324,My_Audit!$B$2:$B$456,0),0)</f>
        <v>0</v>
      </c>
      <c r="AC324">
        <f>IFERROR(MATCH($E324,Models!$I$2:$I$605,0),0)</f>
        <v>0</v>
      </c>
      <c r="AD324">
        <f>IFERROR(MATCH($A324,Output_Win!$A$2:$A$243,0),0)</f>
        <v>0</v>
      </c>
    </row>
    <row r="325" spans="1:30">
      <c r="A325" s="42" t="str">
        <f>_xlfn.TEXTJOIN("",TRUE,Input!$A$4,TEXT(ROW(My_Audit!A324)+Input!$A$8-1,"00"))</f>
        <v>GG324</v>
      </c>
      <c r="B325" s="42" t="str">
        <f>_xlfn.TEXTJOIN("-",TRUE,"ITD",Input!$A$2,A325)</f>
        <v>ITD-SHR11697-GG324</v>
      </c>
      <c r="C325" s="43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3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3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3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3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3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3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3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3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3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3" t="str" cm="1">
        <f t="array" ref="M325">IF(($Y325+$Z325+$AA325+$AD325)=0,"",ExpandDiagCodes(_xlfn.TEXTJOIN(", ",TRUE,IF($AA325=0,"",INDEX(My_Audit!N$2:N$456,$AA325)),IF($Z325=0,"",INDEX(Output_Mac!S$2:S$500,$Z325)),IF($AD325=0,"",INDEX(Output_Win!S$2:S$243,$AD325)),IF($Y325=0,"",INDEX(CSV!AE$2:AE$510,$Y325)))))</f>
        <v/>
      </c>
      <c r="N325" s="43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O$2:O$456,$AA325)),_xlfn.IFS(_xlpm.MyAuditVal&lt;&gt;"",_xlpm.MyAuditVal,_xlpm.MacVal&lt;&gt;"",_xlpm.MacVal,_xlpm.WinVal&lt;&gt;"",_xlpm.WinVal,_xlpm.CSVVal&lt;&gt;"",_xlpm.CSVVal)),""))</f>
        <v/>
      </c>
      <c r="O325" s="43" t="str" cm="1">
        <f t="array" ref="O325">IF($AB325=0,"",INDEX(My_Audit!P$2:P$456,$AB325))&amp;""</f>
        <v/>
      </c>
      <c r="P325" s="42"/>
      <c r="Q325" s="43" t="str">
        <f>IF(LEFT(N325,4)="Pass","Nist SP 800-88",My_Audit!R325)&amp;""</f>
        <v/>
      </c>
      <c r="R325" s="42"/>
      <c r="S325" s="42"/>
      <c r="T325" s="43" t="str" cm="1">
        <f t="array" ref="T325">IF($AC325=0,"",INDEX(Models!J$2:J$605,$AC325))</f>
        <v/>
      </c>
      <c r="U325" s="42"/>
      <c r="V325" s="42"/>
      <c r="W325" s="44" t="str">
        <f>IF(($Z325+$AA325+$AD325)=0,"",_xlfn.TEXTJOIN(", ",TRUE,IF($AA325=0,"",INDEX(My_Audit!L$2:L$456,$AA325)),IF($Z325=0,"",INDEX(Output_Mac!AA$2:AA$500,$Z325)),IF($AD325=0,"",INDEX(Output_Win!AA$2:AA$243,$AD325))))</f>
        <v/>
      </c>
      <c r="Y325">
        <f>IFERROR(MATCH($A325,CSV!$A$2:$A$510,0),0)</f>
        <v>0</v>
      </c>
      <c r="Z325">
        <f>IFERROR(MATCH($A325,Output_Mac!$A$2:$A$500,0),0)</f>
        <v>0</v>
      </c>
      <c r="AA325">
        <f>IFERROR(MATCH($A325,My_Audit!$A$2:$A$456,0),0)</f>
        <v>324</v>
      </c>
      <c r="AB325">
        <f>IFERROR(MATCH($C325,My_Audit!$B$2:$B$456,0),0)</f>
        <v>0</v>
      </c>
      <c r="AC325">
        <f>IFERROR(MATCH($E325,Models!$I$2:$I$605,0),0)</f>
        <v>0</v>
      </c>
      <c r="AD325">
        <f>IFERROR(MATCH($A325,Output_Win!$A$2:$A$243,0),0)</f>
        <v>0</v>
      </c>
    </row>
    <row r="326" spans="1:30">
      <c r="A326" s="42" t="str">
        <f>_xlfn.TEXTJOIN("",TRUE,Input!$A$4,TEXT(ROW(My_Audit!A325)+Input!$A$8-1,"00"))</f>
        <v>GG325</v>
      </c>
      <c r="B326" s="42" t="str">
        <f>_xlfn.TEXTJOIN("-",TRUE,"ITD",Input!$A$2,A326)</f>
        <v>ITD-SHR11697-GG325</v>
      </c>
      <c r="C326" s="43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3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3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3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3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3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3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3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3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3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3" t="str" cm="1">
        <f t="array" ref="M326">IF(($Y326+$Z326+$AA326+$AD326)=0,"",ExpandDiagCodes(_xlfn.TEXTJOIN(", ",TRUE,IF($AA326=0,"",INDEX(My_Audit!N$2:N$456,$AA326)),IF($Z326=0,"",INDEX(Output_Mac!S$2:S$500,$Z326)),IF($AD326=0,"",INDEX(Output_Win!S$2:S$243,$AD326)),IF($Y326=0,"",INDEX(CSV!AE$2:AE$510,$Y326)))))</f>
        <v/>
      </c>
      <c r="N326" s="43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O$2:O$456,$AA326)),_xlfn.IFS(_xlpm.MyAuditVal&lt;&gt;"",_xlpm.MyAuditVal,_xlpm.MacVal&lt;&gt;"",_xlpm.MacVal,_xlpm.WinVal&lt;&gt;"",_xlpm.WinVal,_xlpm.CSVVal&lt;&gt;"",_xlpm.CSVVal)),""))</f>
        <v/>
      </c>
      <c r="O326" s="43" t="str" cm="1">
        <f t="array" ref="O326">IF($AB326=0,"",INDEX(My_Audit!P$2:P$456,$AB326))&amp;""</f>
        <v/>
      </c>
      <c r="P326" s="42"/>
      <c r="Q326" s="43" t="str">
        <f>IF(LEFT(N326,4)="Pass","Nist SP 800-88",My_Audit!R326)&amp;""</f>
        <v/>
      </c>
      <c r="R326" s="42"/>
      <c r="S326" s="42"/>
      <c r="T326" s="43" t="str" cm="1">
        <f t="array" ref="T326">IF($AC326=0,"",INDEX(Models!J$2:J$605,$AC326))</f>
        <v/>
      </c>
      <c r="U326" s="42"/>
      <c r="V326" s="42"/>
      <c r="W326" s="44" t="str">
        <f>IF(($Z326+$AA326+$AD326)=0,"",_xlfn.TEXTJOIN(", ",TRUE,IF($AA326=0,"",INDEX(My_Audit!L$2:L$456,$AA326)),IF($Z326=0,"",INDEX(Output_Mac!AA$2:AA$500,$Z326)),IF($AD326=0,"",INDEX(Output_Win!AA$2:AA$243,$AD326))))</f>
        <v/>
      </c>
      <c r="Y326">
        <f>IFERROR(MATCH($A326,CSV!$A$2:$A$510,0),0)</f>
        <v>0</v>
      </c>
      <c r="Z326">
        <f>IFERROR(MATCH($A326,Output_Mac!$A$2:$A$500,0),0)</f>
        <v>0</v>
      </c>
      <c r="AA326">
        <f>IFERROR(MATCH($A326,My_Audit!$A$2:$A$456,0),0)</f>
        <v>325</v>
      </c>
      <c r="AB326">
        <f>IFERROR(MATCH($C326,My_Audit!$B$2:$B$456,0),0)</f>
        <v>0</v>
      </c>
      <c r="AC326">
        <f>IFERROR(MATCH($E326,Models!$I$2:$I$605,0),0)</f>
        <v>0</v>
      </c>
      <c r="AD326">
        <f>IFERROR(MATCH($A326,Output_Win!$A$2:$A$243,0),0)</f>
        <v>0</v>
      </c>
    </row>
    <row r="327" spans="1:30">
      <c r="A327" s="42" t="str">
        <f>_xlfn.TEXTJOIN("",TRUE,Input!$A$4,TEXT(ROW(My_Audit!A326)+Input!$A$8-1,"00"))</f>
        <v>GG326</v>
      </c>
      <c r="B327" s="42" t="str">
        <f>_xlfn.TEXTJOIN("-",TRUE,"ITD",Input!$A$2,A327)</f>
        <v>ITD-SHR11697-GG326</v>
      </c>
      <c r="C327" s="43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3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3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3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3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3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3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3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3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3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3" t="str" cm="1">
        <f t="array" ref="M327">IF(($Y327+$Z327+$AA327+$AD327)=0,"",ExpandDiagCodes(_xlfn.TEXTJOIN(", ",TRUE,IF($AA327=0,"",INDEX(My_Audit!N$2:N$456,$AA327)),IF($Z327=0,"",INDEX(Output_Mac!S$2:S$500,$Z327)),IF($AD327=0,"",INDEX(Output_Win!S$2:S$243,$AD327)),IF($Y327=0,"",INDEX(CSV!AE$2:AE$510,$Y327)))))</f>
        <v/>
      </c>
      <c r="N327" s="43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O$2:O$456,$AA327)),_xlfn.IFS(_xlpm.MyAuditVal&lt;&gt;"",_xlpm.MyAuditVal,_xlpm.MacVal&lt;&gt;"",_xlpm.MacVal,_xlpm.WinVal&lt;&gt;"",_xlpm.WinVal,_xlpm.CSVVal&lt;&gt;"",_xlpm.CSVVal)),""))</f>
        <v/>
      </c>
      <c r="O327" s="43" t="str" cm="1">
        <f t="array" ref="O327">IF($AB327=0,"",INDEX(My_Audit!P$2:P$456,$AB327))&amp;""</f>
        <v/>
      </c>
      <c r="P327" s="42"/>
      <c r="Q327" s="43" t="str">
        <f>IF(LEFT(N327,4)="Pass","Nist SP 800-88",My_Audit!R327)&amp;""</f>
        <v/>
      </c>
      <c r="R327" s="42"/>
      <c r="S327" s="42"/>
      <c r="T327" s="43" t="str" cm="1">
        <f t="array" ref="T327">IF($AC327=0,"",INDEX(Models!J$2:J$605,$AC327))</f>
        <v/>
      </c>
      <c r="U327" s="42"/>
      <c r="V327" s="42"/>
      <c r="W327" s="44" t="str">
        <f>IF(($Z327+$AA327+$AD327)=0,"",_xlfn.TEXTJOIN(", ",TRUE,IF($AA327=0,"",INDEX(My_Audit!L$2:L$456,$AA327)),IF($Z327=0,"",INDEX(Output_Mac!AA$2:AA$500,$Z327)),IF($AD327=0,"",INDEX(Output_Win!AA$2:AA$243,$AD327))))</f>
        <v/>
      </c>
      <c r="Y327">
        <f>IFERROR(MATCH($A327,CSV!$A$2:$A$510,0),0)</f>
        <v>0</v>
      </c>
      <c r="Z327">
        <f>IFERROR(MATCH($A327,Output_Mac!$A$2:$A$500,0),0)</f>
        <v>0</v>
      </c>
      <c r="AA327">
        <f>IFERROR(MATCH($A327,My_Audit!$A$2:$A$456,0),0)</f>
        <v>326</v>
      </c>
      <c r="AB327">
        <f>IFERROR(MATCH($C327,My_Audit!$B$2:$B$456,0),0)</f>
        <v>0</v>
      </c>
      <c r="AC327">
        <f>IFERROR(MATCH($E327,Models!$I$2:$I$605,0),0)</f>
        <v>0</v>
      </c>
      <c r="AD327">
        <f>IFERROR(MATCH($A327,Output_Win!$A$2:$A$243,0),0)</f>
        <v>0</v>
      </c>
    </row>
    <row r="328" spans="1:30">
      <c r="A328" s="42" t="str">
        <f>_xlfn.TEXTJOIN("",TRUE,Input!$A$4,TEXT(ROW(My_Audit!A327)+Input!$A$8-1,"00"))</f>
        <v>GG327</v>
      </c>
      <c r="B328" s="42" t="str">
        <f>_xlfn.TEXTJOIN("-",TRUE,"ITD",Input!$A$2,A328)</f>
        <v>ITD-SHR11697-GG327</v>
      </c>
      <c r="C328" s="43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3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3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3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3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3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3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3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3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3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3" t="str" cm="1">
        <f t="array" ref="M328">IF(($Y328+$Z328+$AA328+$AD328)=0,"",ExpandDiagCodes(_xlfn.TEXTJOIN(", ",TRUE,IF($AA328=0,"",INDEX(My_Audit!N$2:N$456,$AA328)),IF($Z328=0,"",INDEX(Output_Mac!S$2:S$500,$Z328)),IF($AD328=0,"",INDEX(Output_Win!S$2:S$243,$AD328)),IF($Y328=0,"",INDEX(CSV!AE$2:AE$510,$Y328)))))</f>
        <v/>
      </c>
      <c r="N328" s="43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O$2:O$456,$AA328)),_xlfn.IFS(_xlpm.MyAuditVal&lt;&gt;"",_xlpm.MyAuditVal,_xlpm.MacVal&lt;&gt;"",_xlpm.MacVal,_xlpm.WinVal&lt;&gt;"",_xlpm.WinVal,_xlpm.CSVVal&lt;&gt;"",_xlpm.CSVVal)),""))</f>
        <v/>
      </c>
      <c r="O328" s="43" t="str" cm="1">
        <f t="array" ref="O328">IF($AB328=0,"",INDEX(My_Audit!P$2:P$456,$AB328))&amp;""</f>
        <v/>
      </c>
      <c r="P328" s="42"/>
      <c r="Q328" s="43" t="str">
        <f>IF(LEFT(N328,4)="Pass","Nist SP 800-88",My_Audit!R328)&amp;""</f>
        <v/>
      </c>
      <c r="R328" s="42"/>
      <c r="S328" s="42"/>
      <c r="T328" s="43" t="str" cm="1">
        <f t="array" ref="T328">IF($AC328=0,"",INDEX(Models!J$2:J$605,$AC328))</f>
        <v/>
      </c>
      <c r="U328" s="42"/>
      <c r="V328" s="42"/>
      <c r="W328" s="44" t="str">
        <f>IF(($Z328+$AA328+$AD328)=0,"",_xlfn.TEXTJOIN(", ",TRUE,IF($AA328=0,"",INDEX(My_Audit!L$2:L$456,$AA328)),IF($Z328=0,"",INDEX(Output_Mac!AA$2:AA$500,$Z328)),IF($AD328=0,"",INDEX(Output_Win!AA$2:AA$243,$AD328))))</f>
        <v/>
      </c>
      <c r="Y328">
        <f>IFERROR(MATCH($A328,CSV!$A$2:$A$510,0),0)</f>
        <v>0</v>
      </c>
      <c r="Z328">
        <f>IFERROR(MATCH($A328,Output_Mac!$A$2:$A$500,0),0)</f>
        <v>0</v>
      </c>
      <c r="AA328">
        <f>IFERROR(MATCH($A328,My_Audit!$A$2:$A$456,0),0)</f>
        <v>327</v>
      </c>
      <c r="AB328">
        <f>IFERROR(MATCH($C328,My_Audit!$B$2:$B$456,0),0)</f>
        <v>0</v>
      </c>
      <c r="AC328">
        <f>IFERROR(MATCH($E328,Models!$I$2:$I$605,0),0)</f>
        <v>0</v>
      </c>
      <c r="AD328">
        <f>IFERROR(MATCH($A328,Output_Win!$A$2:$A$243,0),0)</f>
        <v>0</v>
      </c>
    </row>
    <row r="329" spans="1:30">
      <c r="A329" s="42" t="str">
        <f>_xlfn.TEXTJOIN("",TRUE,Input!$A$4,TEXT(ROW(My_Audit!A328)+Input!$A$8-1,"00"))</f>
        <v>GG328</v>
      </c>
      <c r="B329" s="42" t="str">
        <f>_xlfn.TEXTJOIN("-",TRUE,"ITD",Input!$A$2,A329)</f>
        <v>ITD-SHR11697-GG328</v>
      </c>
      <c r="C329" s="43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3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3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3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3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3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3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3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3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3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3" t="str" cm="1">
        <f t="array" ref="M329">IF(($Y329+$Z329+$AA329+$AD329)=0,"",ExpandDiagCodes(_xlfn.TEXTJOIN(", ",TRUE,IF($AA329=0,"",INDEX(My_Audit!N$2:N$456,$AA329)),IF($Z329=0,"",INDEX(Output_Mac!S$2:S$500,$Z329)),IF($AD329=0,"",INDEX(Output_Win!S$2:S$243,$AD329)),IF($Y329=0,"",INDEX(CSV!AE$2:AE$510,$Y329)))))</f>
        <v/>
      </c>
      <c r="N329" s="43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O$2:O$456,$AA329)),_xlfn.IFS(_xlpm.MyAuditVal&lt;&gt;"",_xlpm.MyAuditVal,_xlpm.MacVal&lt;&gt;"",_xlpm.MacVal,_xlpm.WinVal&lt;&gt;"",_xlpm.WinVal,_xlpm.CSVVal&lt;&gt;"",_xlpm.CSVVal)),""))</f>
        <v/>
      </c>
      <c r="O329" s="43" t="str" cm="1">
        <f t="array" ref="O329">IF($AB329=0,"",INDEX(My_Audit!P$2:P$456,$AB329))&amp;""</f>
        <v/>
      </c>
      <c r="P329" s="42"/>
      <c r="Q329" s="43" t="str">
        <f>IF(LEFT(N329,4)="Pass","Nist SP 800-88",My_Audit!R329)&amp;""</f>
        <v/>
      </c>
      <c r="R329" s="42"/>
      <c r="S329" s="42"/>
      <c r="T329" s="43" t="str" cm="1">
        <f t="array" ref="T329">IF($AC329=0,"",INDEX(Models!J$2:J$605,$AC329))</f>
        <v/>
      </c>
      <c r="U329" s="42"/>
      <c r="V329" s="42"/>
      <c r="W329" s="44" t="str">
        <f>IF(($Z329+$AA329+$AD329)=0,"",_xlfn.TEXTJOIN(", ",TRUE,IF($AA329=0,"",INDEX(My_Audit!L$2:L$456,$AA329)),IF($Z329=0,"",INDEX(Output_Mac!AA$2:AA$500,$Z329)),IF($AD329=0,"",INDEX(Output_Win!AA$2:AA$243,$AD329))))</f>
        <v/>
      </c>
      <c r="Y329">
        <f>IFERROR(MATCH($A329,CSV!$A$2:$A$510,0),0)</f>
        <v>0</v>
      </c>
      <c r="Z329">
        <f>IFERROR(MATCH($A329,Output_Mac!$A$2:$A$500,0),0)</f>
        <v>0</v>
      </c>
      <c r="AA329">
        <f>IFERROR(MATCH($A329,My_Audit!$A$2:$A$456,0),0)</f>
        <v>328</v>
      </c>
      <c r="AB329">
        <f>IFERROR(MATCH($C329,My_Audit!$B$2:$B$456,0),0)</f>
        <v>0</v>
      </c>
      <c r="AC329">
        <f>IFERROR(MATCH($E329,Models!$I$2:$I$605,0),0)</f>
        <v>0</v>
      </c>
      <c r="AD329">
        <f>IFERROR(MATCH($A329,Output_Win!$A$2:$A$243,0),0)</f>
        <v>0</v>
      </c>
    </row>
    <row r="330" spans="1:30">
      <c r="A330" s="42" t="str">
        <f>_xlfn.TEXTJOIN("",TRUE,Input!$A$4,TEXT(ROW(My_Audit!A329)+Input!$A$8-1,"00"))</f>
        <v>GG329</v>
      </c>
      <c r="B330" s="42" t="str">
        <f>_xlfn.TEXTJOIN("-",TRUE,"ITD",Input!$A$2,A330)</f>
        <v>ITD-SHR11697-GG329</v>
      </c>
      <c r="C330" s="43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3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3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3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3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3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3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3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3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3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3" t="str" cm="1">
        <f t="array" ref="M330">IF(($Y330+$Z330+$AA330+$AD330)=0,"",ExpandDiagCodes(_xlfn.TEXTJOIN(", ",TRUE,IF($AA330=0,"",INDEX(My_Audit!N$2:N$456,$AA330)),IF($Z330=0,"",INDEX(Output_Mac!S$2:S$500,$Z330)),IF($AD330=0,"",INDEX(Output_Win!S$2:S$243,$AD330)),IF($Y330=0,"",INDEX(CSV!AE$2:AE$510,$Y330)))))</f>
        <v/>
      </c>
      <c r="N330" s="43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O$2:O$456,$AA330)),_xlfn.IFS(_xlpm.MyAuditVal&lt;&gt;"",_xlpm.MyAuditVal,_xlpm.MacVal&lt;&gt;"",_xlpm.MacVal,_xlpm.WinVal&lt;&gt;"",_xlpm.WinVal,_xlpm.CSVVal&lt;&gt;"",_xlpm.CSVVal)),""))</f>
        <v/>
      </c>
      <c r="O330" s="43" t="str" cm="1">
        <f t="array" ref="O330">IF($AB330=0,"",INDEX(My_Audit!P$2:P$456,$AB330))&amp;""</f>
        <v/>
      </c>
      <c r="P330" s="42"/>
      <c r="Q330" s="43" t="str">
        <f>IF(LEFT(N330,4)="Pass","Nist SP 800-88",My_Audit!R330)&amp;""</f>
        <v/>
      </c>
      <c r="R330" s="42"/>
      <c r="S330" s="42"/>
      <c r="T330" s="43" t="str" cm="1">
        <f t="array" ref="T330">IF($AC330=0,"",INDEX(Models!J$2:J$605,$AC330))</f>
        <v/>
      </c>
      <c r="U330" s="42"/>
      <c r="V330" s="42"/>
      <c r="W330" s="44" t="str">
        <f>IF(($Z330+$AA330+$AD330)=0,"",_xlfn.TEXTJOIN(", ",TRUE,IF($AA330=0,"",INDEX(My_Audit!L$2:L$456,$AA330)),IF($Z330=0,"",INDEX(Output_Mac!AA$2:AA$500,$Z330)),IF($AD330=0,"",INDEX(Output_Win!AA$2:AA$243,$AD330))))</f>
        <v/>
      </c>
      <c r="Y330">
        <f>IFERROR(MATCH($A330,CSV!$A$2:$A$510,0),0)</f>
        <v>0</v>
      </c>
      <c r="Z330">
        <f>IFERROR(MATCH($A330,Output_Mac!$A$2:$A$500,0),0)</f>
        <v>0</v>
      </c>
      <c r="AA330">
        <f>IFERROR(MATCH($A330,My_Audit!$A$2:$A$456,0),0)</f>
        <v>329</v>
      </c>
      <c r="AB330">
        <f>IFERROR(MATCH($C330,My_Audit!$B$2:$B$456,0),0)</f>
        <v>0</v>
      </c>
      <c r="AC330">
        <f>IFERROR(MATCH($E330,Models!$I$2:$I$605,0),0)</f>
        <v>0</v>
      </c>
      <c r="AD330">
        <f>IFERROR(MATCH($A330,Output_Win!$A$2:$A$243,0),0)</f>
        <v>0</v>
      </c>
    </row>
    <row r="331" spans="1:30">
      <c r="A331" s="42" t="str">
        <f>_xlfn.TEXTJOIN("",TRUE,Input!$A$4,TEXT(ROW(My_Audit!A330)+Input!$A$8-1,"00"))</f>
        <v>GG330</v>
      </c>
      <c r="B331" s="42" t="str">
        <f>_xlfn.TEXTJOIN("-",TRUE,"ITD",Input!$A$2,A331)</f>
        <v>ITD-SHR11697-GG330</v>
      </c>
      <c r="C331" s="43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3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3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3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3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3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3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3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3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3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3" t="str" cm="1">
        <f t="array" ref="M331">IF(($Y331+$Z331+$AA331+$AD331)=0,"",ExpandDiagCodes(_xlfn.TEXTJOIN(", ",TRUE,IF($AA331=0,"",INDEX(My_Audit!N$2:N$456,$AA331)),IF($Z331=0,"",INDEX(Output_Mac!S$2:S$500,$Z331)),IF($AD331=0,"",INDEX(Output_Win!S$2:S$243,$AD331)),IF($Y331=0,"",INDEX(CSV!AE$2:AE$510,$Y331)))))</f>
        <v/>
      </c>
      <c r="N331" s="43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O$2:O$456,$AA331)),_xlfn.IFS(_xlpm.MyAuditVal&lt;&gt;"",_xlpm.MyAuditVal,_xlpm.MacVal&lt;&gt;"",_xlpm.MacVal,_xlpm.WinVal&lt;&gt;"",_xlpm.WinVal,_xlpm.CSVVal&lt;&gt;"",_xlpm.CSVVal)),""))</f>
        <v/>
      </c>
      <c r="O331" s="43" t="str" cm="1">
        <f t="array" ref="O331">IF($AB331=0,"",INDEX(My_Audit!P$2:P$456,$AB331))&amp;""</f>
        <v/>
      </c>
      <c r="P331" s="42"/>
      <c r="Q331" s="43" t="str">
        <f>IF(LEFT(N331,4)="Pass","Nist SP 800-88",My_Audit!R331)&amp;""</f>
        <v/>
      </c>
      <c r="R331" s="42"/>
      <c r="S331" s="42"/>
      <c r="T331" s="43" t="str" cm="1">
        <f t="array" ref="T331">IF($AC331=0,"",INDEX(Models!J$2:J$605,$AC331))</f>
        <v/>
      </c>
      <c r="U331" s="42"/>
      <c r="V331" s="42"/>
      <c r="W331" s="44" t="str">
        <f>IF(($Z331+$AA331+$AD331)=0,"",_xlfn.TEXTJOIN(", ",TRUE,IF($AA331=0,"",INDEX(My_Audit!L$2:L$456,$AA331)),IF($Z331=0,"",INDEX(Output_Mac!AA$2:AA$500,$Z331)),IF($AD331=0,"",INDEX(Output_Win!AA$2:AA$243,$AD331))))</f>
        <v/>
      </c>
      <c r="Y331">
        <f>IFERROR(MATCH($A331,CSV!$A$2:$A$510,0),0)</f>
        <v>0</v>
      </c>
      <c r="Z331">
        <f>IFERROR(MATCH($A331,Output_Mac!$A$2:$A$500,0),0)</f>
        <v>0</v>
      </c>
      <c r="AA331">
        <f>IFERROR(MATCH($A331,My_Audit!$A$2:$A$456,0),0)</f>
        <v>330</v>
      </c>
      <c r="AB331">
        <f>IFERROR(MATCH($C331,My_Audit!$B$2:$B$456,0),0)</f>
        <v>0</v>
      </c>
      <c r="AC331">
        <f>IFERROR(MATCH($E331,Models!$I$2:$I$605,0),0)</f>
        <v>0</v>
      </c>
      <c r="AD331">
        <f>IFERROR(MATCH($A331,Output_Win!$A$2:$A$243,0),0)</f>
        <v>0</v>
      </c>
    </row>
    <row r="332" spans="1:30">
      <c r="A332" s="42" t="str">
        <f>_xlfn.TEXTJOIN("",TRUE,Input!$A$4,TEXT(ROW(My_Audit!A331)+Input!$A$8-1,"00"))</f>
        <v>GG331</v>
      </c>
      <c r="B332" s="42" t="str">
        <f>_xlfn.TEXTJOIN("-",TRUE,"ITD",Input!$A$2,A332)</f>
        <v>ITD-SHR11697-GG331</v>
      </c>
      <c r="C332" s="43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3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3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3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3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3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3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3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3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3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3" t="str" cm="1">
        <f t="array" ref="M332">IF(($Y332+$Z332+$AA332+$AD332)=0,"",ExpandDiagCodes(_xlfn.TEXTJOIN(", ",TRUE,IF($AA332=0,"",INDEX(My_Audit!N$2:N$456,$AA332)),IF($Z332=0,"",INDEX(Output_Mac!S$2:S$500,$Z332)),IF($AD332=0,"",INDEX(Output_Win!S$2:S$243,$AD332)),IF($Y332=0,"",INDEX(CSV!AE$2:AE$510,$Y332)))))</f>
        <v/>
      </c>
      <c r="N332" s="43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O$2:O$456,$AA332)),_xlfn.IFS(_xlpm.MyAuditVal&lt;&gt;"",_xlpm.MyAuditVal,_xlpm.MacVal&lt;&gt;"",_xlpm.MacVal,_xlpm.WinVal&lt;&gt;"",_xlpm.WinVal,_xlpm.CSVVal&lt;&gt;"",_xlpm.CSVVal)),""))</f>
        <v/>
      </c>
      <c r="O332" s="43" t="str" cm="1">
        <f t="array" ref="O332">IF($AB332=0,"",INDEX(My_Audit!P$2:P$456,$AB332))&amp;""</f>
        <v/>
      </c>
      <c r="P332" s="42"/>
      <c r="Q332" s="43" t="str">
        <f>IF(LEFT(N332,4)="Pass","Nist SP 800-88",My_Audit!R332)&amp;""</f>
        <v/>
      </c>
      <c r="R332" s="42"/>
      <c r="S332" s="42"/>
      <c r="T332" s="43" t="str" cm="1">
        <f t="array" ref="T332">IF($AC332=0,"",INDEX(Models!J$2:J$605,$AC332))</f>
        <v/>
      </c>
      <c r="U332" s="42"/>
      <c r="V332" s="42"/>
      <c r="W332" s="44" t="str">
        <f>IF(($Z332+$AA332+$AD332)=0,"",_xlfn.TEXTJOIN(", ",TRUE,IF($AA332=0,"",INDEX(My_Audit!L$2:L$456,$AA332)),IF($Z332=0,"",INDEX(Output_Mac!AA$2:AA$500,$Z332)),IF($AD332=0,"",INDEX(Output_Win!AA$2:AA$243,$AD332))))</f>
        <v/>
      </c>
      <c r="Y332">
        <f>IFERROR(MATCH($A332,CSV!$A$2:$A$510,0),0)</f>
        <v>0</v>
      </c>
      <c r="Z332">
        <f>IFERROR(MATCH($A332,Output_Mac!$A$2:$A$500,0),0)</f>
        <v>0</v>
      </c>
      <c r="AA332">
        <f>IFERROR(MATCH($A332,My_Audit!$A$2:$A$456,0),0)</f>
        <v>331</v>
      </c>
      <c r="AB332">
        <f>IFERROR(MATCH($C332,My_Audit!$B$2:$B$456,0),0)</f>
        <v>0</v>
      </c>
      <c r="AC332">
        <f>IFERROR(MATCH($E332,Models!$I$2:$I$605,0),0)</f>
        <v>0</v>
      </c>
      <c r="AD332">
        <f>IFERROR(MATCH($A332,Output_Win!$A$2:$A$243,0),0)</f>
        <v>0</v>
      </c>
    </row>
    <row r="333" spans="1:30">
      <c r="A333" s="42" t="str">
        <f>_xlfn.TEXTJOIN("",TRUE,Input!$A$4,TEXT(ROW(My_Audit!A332)+Input!$A$8-1,"00"))</f>
        <v>GG332</v>
      </c>
      <c r="B333" s="42" t="str">
        <f>_xlfn.TEXTJOIN("-",TRUE,"ITD",Input!$A$2,A333)</f>
        <v>ITD-SHR11697-GG332</v>
      </c>
      <c r="C333" s="43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3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3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3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3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3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3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3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3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3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3" t="str" cm="1">
        <f t="array" ref="M333">IF(($Y333+$Z333+$AA333+$AD333)=0,"",ExpandDiagCodes(_xlfn.TEXTJOIN(", ",TRUE,IF($AA333=0,"",INDEX(My_Audit!N$2:N$456,$AA333)),IF($Z333=0,"",INDEX(Output_Mac!S$2:S$500,$Z333)),IF($AD333=0,"",INDEX(Output_Win!S$2:S$243,$AD333)),IF($Y333=0,"",INDEX(CSV!AE$2:AE$510,$Y333)))))</f>
        <v/>
      </c>
      <c r="N333" s="43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O$2:O$456,$AA333)),_xlfn.IFS(_xlpm.MyAuditVal&lt;&gt;"",_xlpm.MyAuditVal,_xlpm.MacVal&lt;&gt;"",_xlpm.MacVal,_xlpm.WinVal&lt;&gt;"",_xlpm.WinVal,_xlpm.CSVVal&lt;&gt;"",_xlpm.CSVVal)),""))</f>
        <v/>
      </c>
      <c r="O333" s="43" t="str" cm="1">
        <f t="array" ref="O333">IF($AB333=0,"",INDEX(My_Audit!P$2:P$456,$AB333))&amp;""</f>
        <v/>
      </c>
      <c r="P333" s="42"/>
      <c r="Q333" s="43" t="str">
        <f>IF(LEFT(N333,4)="Pass","Nist SP 800-88",My_Audit!R333)&amp;""</f>
        <v/>
      </c>
      <c r="R333" s="42"/>
      <c r="S333" s="42"/>
      <c r="T333" s="43" t="str" cm="1">
        <f t="array" ref="T333">IF($AC333=0,"",INDEX(Models!J$2:J$605,$AC333))</f>
        <v/>
      </c>
      <c r="U333" s="42"/>
      <c r="V333" s="42"/>
      <c r="W333" s="44" t="str">
        <f>IF(($Z333+$AA333+$AD333)=0,"",_xlfn.TEXTJOIN(", ",TRUE,IF($AA333=0,"",INDEX(My_Audit!L$2:L$456,$AA333)),IF($Z333=0,"",INDEX(Output_Mac!AA$2:AA$500,$Z333)),IF($AD333=0,"",INDEX(Output_Win!AA$2:AA$243,$AD333))))</f>
        <v/>
      </c>
      <c r="Y333">
        <f>IFERROR(MATCH($A333,CSV!$A$2:$A$510,0),0)</f>
        <v>0</v>
      </c>
      <c r="Z333">
        <f>IFERROR(MATCH($A333,Output_Mac!$A$2:$A$500,0),0)</f>
        <v>0</v>
      </c>
      <c r="AA333">
        <f>IFERROR(MATCH($A333,My_Audit!$A$2:$A$456,0),0)</f>
        <v>332</v>
      </c>
      <c r="AB333">
        <f>IFERROR(MATCH($C333,My_Audit!$B$2:$B$456,0),0)</f>
        <v>0</v>
      </c>
      <c r="AC333">
        <f>IFERROR(MATCH($E333,Models!$I$2:$I$605,0),0)</f>
        <v>0</v>
      </c>
      <c r="AD333">
        <f>IFERROR(MATCH($A333,Output_Win!$A$2:$A$243,0),0)</f>
        <v>0</v>
      </c>
    </row>
    <row r="334" spans="1:30">
      <c r="A334" s="42" t="str">
        <f>_xlfn.TEXTJOIN("",TRUE,Input!$A$4,TEXT(ROW(My_Audit!A333)+Input!$A$8-1,"00"))</f>
        <v>GG333</v>
      </c>
      <c r="B334" s="42" t="str">
        <f>_xlfn.TEXTJOIN("-",TRUE,"ITD",Input!$A$2,A334)</f>
        <v>ITD-SHR11697-GG333</v>
      </c>
      <c r="C334" s="43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3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3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3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3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3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3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3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3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3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3" t="str" cm="1">
        <f t="array" ref="M334">IF(($Y334+$Z334+$AA334+$AD334)=0,"",ExpandDiagCodes(_xlfn.TEXTJOIN(", ",TRUE,IF($AA334=0,"",INDEX(My_Audit!N$2:N$456,$AA334)),IF($Z334=0,"",INDEX(Output_Mac!S$2:S$500,$Z334)),IF($AD334=0,"",INDEX(Output_Win!S$2:S$243,$AD334)),IF($Y334=0,"",INDEX(CSV!AE$2:AE$510,$Y334)))))</f>
        <v/>
      </c>
      <c r="N334" s="43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O$2:O$456,$AA334)),_xlfn.IFS(_xlpm.MyAuditVal&lt;&gt;"",_xlpm.MyAuditVal,_xlpm.MacVal&lt;&gt;"",_xlpm.MacVal,_xlpm.WinVal&lt;&gt;"",_xlpm.WinVal,_xlpm.CSVVal&lt;&gt;"",_xlpm.CSVVal)),""))</f>
        <v/>
      </c>
      <c r="O334" s="43" t="str" cm="1">
        <f t="array" ref="O334">IF($AB334=0,"",INDEX(My_Audit!P$2:P$456,$AB334))&amp;""</f>
        <v/>
      </c>
      <c r="P334" s="42"/>
      <c r="Q334" s="43" t="str">
        <f>IF(LEFT(N334,4)="Pass","Nist SP 800-88",My_Audit!R334)&amp;""</f>
        <v/>
      </c>
      <c r="R334" s="42"/>
      <c r="S334" s="42"/>
      <c r="T334" s="43" t="str" cm="1">
        <f t="array" ref="T334">IF($AC334=0,"",INDEX(Models!J$2:J$605,$AC334))</f>
        <v/>
      </c>
      <c r="U334" s="42"/>
      <c r="V334" s="42"/>
      <c r="W334" s="44" t="str">
        <f>IF(($Z334+$AA334+$AD334)=0,"",_xlfn.TEXTJOIN(", ",TRUE,IF($AA334=0,"",INDEX(My_Audit!L$2:L$456,$AA334)),IF($Z334=0,"",INDEX(Output_Mac!AA$2:AA$500,$Z334)),IF($AD334=0,"",INDEX(Output_Win!AA$2:AA$243,$AD334))))</f>
        <v/>
      </c>
      <c r="Y334">
        <f>IFERROR(MATCH($A334,CSV!$A$2:$A$510,0),0)</f>
        <v>0</v>
      </c>
      <c r="Z334">
        <f>IFERROR(MATCH($A334,Output_Mac!$A$2:$A$500,0),0)</f>
        <v>0</v>
      </c>
      <c r="AA334">
        <f>IFERROR(MATCH($A334,My_Audit!$A$2:$A$456,0),0)</f>
        <v>333</v>
      </c>
      <c r="AB334">
        <f>IFERROR(MATCH($C334,My_Audit!$B$2:$B$456,0),0)</f>
        <v>0</v>
      </c>
      <c r="AC334">
        <f>IFERROR(MATCH($E334,Models!$I$2:$I$605,0),0)</f>
        <v>0</v>
      </c>
      <c r="AD334">
        <f>IFERROR(MATCH($A334,Output_Win!$A$2:$A$243,0),0)</f>
        <v>0</v>
      </c>
    </row>
    <row r="335" spans="1:30">
      <c r="A335" s="42" t="str">
        <f>_xlfn.TEXTJOIN("",TRUE,Input!$A$4,TEXT(ROW(My_Audit!A334)+Input!$A$8-1,"00"))</f>
        <v>GG334</v>
      </c>
      <c r="B335" s="42" t="str">
        <f>_xlfn.TEXTJOIN("-",TRUE,"ITD",Input!$A$2,A335)</f>
        <v>ITD-SHR11697-GG334</v>
      </c>
      <c r="C335" s="43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3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3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3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3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3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3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3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3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3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3" t="str" cm="1">
        <f t="array" ref="M335">IF(($Y335+$Z335+$AA335+$AD335)=0,"",ExpandDiagCodes(_xlfn.TEXTJOIN(", ",TRUE,IF($AA335=0,"",INDEX(My_Audit!N$2:N$456,$AA335)),IF($Z335=0,"",INDEX(Output_Mac!S$2:S$500,$Z335)),IF($AD335=0,"",INDEX(Output_Win!S$2:S$243,$AD335)),IF($Y335=0,"",INDEX(CSV!AE$2:AE$510,$Y335)))))</f>
        <v/>
      </c>
      <c r="N335" s="43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O$2:O$456,$AA335)),_xlfn.IFS(_xlpm.MyAuditVal&lt;&gt;"",_xlpm.MyAuditVal,_xlpm.MacVal&lt;&gt;"",_xlpm.MacVal,_xlpm.WinVal&lt;&gt;"",_xlpm.WinVal,_xlpm.CSVVal&lt;&gt;"",_xlpm.CSVVal)),""))</f>
        <v/>
      </c>
      <c r="O335" s="43" t="str" cm="1">
        <f t="array" ref="O335">IF($AB335=0,"",INDEX(My_Audit!P$2:P$456,$AB335))&amp;""</f>
        <v/>
      </c>
      <c r="P335" s="42"/>
      <c r="Q335" s="43" t="str">
        <f>IF(LEFT(N335,4)="Pass","Nist SP 800-88",My_Audit!R335)&amp;""</f>
        <v/>
      </c>
      <c r="R335" s="42"/>
      <c r="S335" s="42"/>
      <c r="T335" s="43" t="str" cm="1">
        <f t="array" ref="T335">IF($AC335=0,"",INDEX(Models!J$2:J$605,$AC335))</f>
        <v/>
      </c>
      <c r="U335" s="42"/>
      <c r="V335" s="42"/>
      <c r="W335" s="44" t="str">
        <f>IF(($Z335+$AA335+$AD335)=0,"",_xlfn.TEXTJOIN(", ",TRUE,IF($AA335=0,"",INDEX(My_Audit!L$2:L$456,$AA335)),IF($Z335=0,"",INDEX(Output_Mac!AA$2:AA$500,$Z335)),IF($AD335=0,"",INDEX(Output_Win!AA$2:AA$243,$AD335))))</f>
        <v/>
      </c>
      <c r="Y335">
        <f>IFERROR(MATCH($A335,CSV!$A$2:$A$510,0),0)</f>
        <v>0</v>
      </c>
      <c r="Z335">
        <f>IFERROR(MATCH($A335,Output_Mac!$A$2:$A$500,0),0)</f>
        <v>0</v>
      </c>
      <c r="AA335">
        <f>IFERROR(MATCH($A335,My_Audit!$A$2:$A$456,0),0)</f>
        <v>334</v>
      </c>
      <c r="AB335">
        <f>IFERROR(MATCH($C335,My_Audit!$B$2:$B$456,0),0)</f>
        <v>0</v>
      </c>
      <c r="AC335">
        <f>IFERROR(MATCH($E335,Models!$I$2:$I$605,0),0)</f>
        <v>0</v>
      </c>
      <c r="AD335">
        <f>IFERROR(MATCH($A335,Output_Win!$A$2:$A$243,0),0)</f>
        <v>0</v>
      </c>
    </row>
    <row r="336" spans="1:30">
      <c r="A336" s="42" t="str">
        <f>_xlfn.TEXTJOIN("",TRUE,Input!$A$4,TEXT(ROW(My_Audit!A335)+Input!$A$8-1,"00"))</f>
        <v>GG335</v>
      </c>
      <c r="B336" s="42" t="str">
        <f>_xlfn.TEXTJOIN("-",TRUE,"ITD",Input!$A$2,A336)</f>
        <v>ITD-SHR11697-GG335</v>
      </c>
      <c r="C336" s="43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3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3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3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3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3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3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3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3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3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3" t="str" cm="1">
        <f t="array" ref="M336">IF(($Y336+$Z336+$AA336+$AD336)=0,"",ExpandDiagCodes(_xlfn.TEXTJOIN(", ",TRUE,IF($AA336=0,"",INDEX(My_Audit!N$2:N$456,$AA336)),IF($Z336=0,"",INDEX(Output_Mac!S$2:S$500,$Z336)),IF($AD336=0,"",INDEX(Output_Win!S$2:S$243,$AD336)),IF($Y336=0,"",INDEX(CSV!AE$2:AE$510,$Y336)))))</f>
        <v/>
      </c>
      <c r="N336" s="43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O$2:O$456,$AA336)),_xlfn.IFS(_xlpm.MyAuditVal&lt;&gt;"",_xlpm.MyAuditVal,_xlpm.MacVal&lt;&gt;"",_xlpm.MacVal,_xlpm.WinVal&lt;&gt;"",_xlpm.WinVal,_xlpm.CSVVal&lt;&gt;"",_xlpm.CSVVal)),""))</f>
        <v/>
      </c>
      <c r="O336" s="43" t="str" cm="1">
        <f t="array" ref="O336">IF($AB336=0,"",INDEX(My_Audit!P$2:P$456,$AB336))&amp;""</f>
        <v/>
      </c>
      <c r="P336" s="42"/>
      <c r="Q336" s="43" t="str">
        <f>IF(LEFT(N336,4)="Pass","Nist SP 800-88",My_Audit!R336)&amp;""</f>
        <v/>
      </c>
      <c r="R336" s="42"/>
      <c r="S336" s="42"/>
      <c r="T336" s="43" t="str" cm="1">
        <f t="array" ref="T336">IF($AC336=0,"",INDEX(Models!J$2:J$605,$AC336))</f>
        <v/>
      </c>
      <c r="U336" s="42"/>
      <c r="V336" s="42"/>
      <c r="W336" s="44" t="str">
        <f>IF(($Z336+$AA336+$AD336)=0,"",_xlfn.TEXTJOIN(", ",TRUE,IF($AA336=0,"",INDEX(My_Audit!L$2:L$456,$AA336)),IF($Z336=0,"",INDEX(Output_Mac!AA$2:AA$500,$Z336)),IF($AD336=0,"",INDEX(Output_Win!AA$2:AA$243,$AD336))))</f>
        <v/>
      </c>
      <c r="Y336">
        <f>IFERROR(MATCH($A336,CSV!$A$2:$A$510,0),0)</f>
        <v>0</v>
      </c>
      <c r="Z336">
        <f>IFERROR(MATCH($A336,Output_Mac!$A$2:$A$500,0),0)</f>
        <v>0</v>
      </c>
      <c r="AA336">
        <f>IFERROR(MATCH($A336,My_Audit!$A$2:$A$456,0),0)</f>
        <v>335</v>
      </c>
      <c r="AB336">
        <f>IFERROR(MATCH($C336,My_Audit!$B$2:$B$456,0),0)</f>
        <v>0</v>
      </c>
      <c r="AC336">
        <f>IFERROR(MATCH($E336,Models!$I$2:$I$605,0),0)</f>
        <v>0</v>
      </c>
      <c r="AD336">
        <f>IFERROR(MATCH($A336,Output_Win!$A$2:$A$243,0),0)</f>
        <v>0</v>
      </c>
    </row>
    <row r="337" spans="1:30">
      <c r="A337" s="42" t="str">
        <f>_xlfn.TEXTJOIN("",TRUE,Input!$A$4,TEXT(ROW(My_Audit!A336)+Input!$A$8-1,"00"))</f>
        <v>GG336</v>
      </c>
      <c r="B337" s="42" t="str">
        <f>_xlfn.TEXTJOIN("-",TRUE,"ITD",Input!$A$2,A337)</f>
        <v>ITD-SHR11697-GG336</v>
      </c>
      <c r="C337" s="43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3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3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3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3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3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3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3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3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3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3" t="str" cm="1">
        <f t="array" ref="M337">IF(($Y337+$Z337+$AA337+$AD337)=0,"",ExpandDiagCodes(_xlfn.TEXTJOIN(", ",TRUE,IF($AA337=0,"",INDEX(My_Audit!N$2:N$456,$AA337)),IF($Z337=0,"",INDEX(Output_Mac!S$2:S$500,$Z337)),IF($AD337=0,"",INDEX(Output_Win!S$2:S$243,$AD337)),IF($Y337=0,"",INDEX(CSV!AE$2:AE$510,$Y337)))))</f>
        <v/>
      </c>
      <c r="N337" s="43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O$2:O$456,$AA337)),_xlfn.IFS(_xlpm.MyAuditVal&lt;&gt;"",_xlpm.MyAuditVal,_xlpm.MacVal&lt;&gt;"",_xlpm.MacVal,_xlpm.WinVal&lt;&gt;"",_xlpm.WinVal,_xlpm.CSVVal&lt;&gt;"",_xlpm.CSVVal)),""))</f>
        <v/>
      </c>
      <c r="O337" s="43" t="str" cm="1">
        <f t="array" ref="O337">IF($AB337=0,"",INDEX(My_Audit!P$2:P$456,$AB337))&amp;""</f>
        <v/>
      </c>
      <c r="P337" s="42"/>
      <c r="Q337" s="43" t="str">
        <f>IF(LEFT(N337,4)="Pass","Nist SP 800-88",My_Audit!R337)&amp;""</f>
        <v/>
      </c>
      <c r="R337" s="42"/>
      <c r="S337" s="42"/>
      <c r="T337" s="43" t="str" cm="1">
        <f t="array" ref="T337">IF($AC337=0,"",INDEX(Models!J$2:J$605,$AC337))</f>
        <v/>
      </c>
      <c r="U337" s="42"/>
      <c r="V337" s="42"/>
      <c r="W337" s="44" t="str">
        <f>IF(($Z337+$AA337+$AD337)=0,"",_xlfn.TEXTJOIN(", ",TRUE,IF($AA337=0,"",INDEX(My_Audit!L$2:L$456,$AA337)),IF($Z337=0,"",INDEX(Output_Mac!AA$2:AA$500,$Z337)),IF($AD337=0,"",INDEX(Output_Win!AA$2:AA$243,$AD337))))</f>
        <v/>
      </c>
      <c r="Y337">
        <f>IFERROR(MATCH($A337,CSV!$A$2:$A$510,0),0)</f>
        <v>0</v>
      </c>
      <c r="Z337">
        <f>IFERROR(MATCH($A337,Output_Mac!$A$2:$A$500,0),0)</f>
        <v>0</v>
      </c>
      <c r="AA337">
        <f>IFERROR(MATCH($A337,My_Audit!$A$2:$A$456,0),0)</f>
        <v>336</v>
      </c>
      <c r="AB337">
        <f>IFERROR(MATCH($C337,My_Audit!$B$2:$B$456,0),0)</f>
        <v>0</v>
      </c>
      <c r="AC337">
        <f>IFERROR(MATCH($E337,Models!$I$2:$I$605,0),0)</f>
        <v>0</v>
      </c>
      <c r="AD337">
        <f>IFERROR(MATCH($A337,Output_Win!$A$2:$A$243,0),0)</f>
        <v>0</v>
      </c>
    </row>
    <row r="338" spans="1:30">
      <c r="A338" s="42" t="str">
        <f>_xlfn.TEXTJOIN("",TRUE,Input!$A$4,TEXT(ROW(My_Audit!A337)+Input!$A$8-1,"00"))</f>
        <v>GG337</v>
      </c>
      <c r="B338" s="42" t="str">
        <f>_xlfn.TEXTJOIN("-",TRUE,"ITD",Input!$A$2,A338)</f>
        <v>ITD-SHR11697-GG337</v>
      </c>
      <c r="C338" s="43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3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3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3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3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3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3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3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3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3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3" t="str" cm="1">
        <f t="array" ref="M338">IF(($Y338+$Z338+$AA338+$AD338)=0,"",ExpandDiagCodes(_xlfn.TEXTJOIN(", ",TRUE,IF($AA338=0,"",INDEX(My_Audit!N$2:N$456,$AA338)),IF($Z338=0,"",INDEX(Output_Mac!S$2:S$500,$Z338)),IF($AD338=0,"",INDEX(Output_Win!S$2:S$243,$AD338)),IF($Y338=0,"",INDEX(CSV!AE$2:AE$510,$Y338)))))</f>
        <v/>
      </c>
      <c r="N338" s="43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O$2:O$456,$AA338)),_xlfn.IFS(_xlpm.MyAuditVal&lt;&gt;"",_xlpm.MyAuditVal,_xlpm.MacVal&lt;&gt;"",_xlpm.MacVal,_xlpm.WinVal&lt;&gt;"",_xlpm.WinVal,_xlpm.CSVVal&lt;&gt;"",_xlpm.CSVVal)),""))</f>
        <v/>
      </c>
      <c r="O338" s="43" t="str" cm="1">
        <f t="array" ref="O338">IF($AB338=0,"",INDEX(My_Audit!P$2:P$456,$AB338))&amp;""</f>
        <v/>
      </c>
      <c r="P338" s="42"/>
      <c r="Q338" s="43" t="str">
        <f>IF(LEFT(N338,4)="Pass","Nist SP 800-88",My_Audit!R338)&amp;""</f>
        <v/>
      </c>
      <c r="R338" s="42"/>
      <c r="S338" s="42"/>
      <c r="T338" s="43" t="str" cm="1">
        <f t="array" ref="T338">IF($AC338=0,"",INDEX(Models!J$2:J$605,$AC338))</f>
        <v/>
      </c>
      <c r="U338" s="42"/>
      <c r="V338" s="42"/>
      <c r="W338" s="44" t="str">
        <f>IF(($Z338+$AA338+$AD338)=0,"",_xlfn.TEXTJOIN(", ",TRUE,IF($AA338=0,"",INDEX(My_Audit!L$2:L$456,$AA338)),IF($Z338=0,"",INDEX(Output_Mac!AA$2:AA$500,$Z338)),IF($AD338=0,"",INDEX(Output_Win!AA$2:AA$243,$AD338))))</f>
        <v/>
      </c>
      <c r="Y338">
        <f>IFERROR(MATCH($A338,CSV!$A$2:$A$510,0),0)</f>
        <v>0</v>
      </c>
      <c r="Z338">
        <f>IFERROR(MATCH($A338,Output_Mac!$A$2:$A$500,0),0)</f>
        <v>0</v>
      </c>
      <c r="AA338">
        <f>IFERROR(MATCH($A338,My_Audit!$A$2:$A$456,0),0)</f>
        <v>337</v>
      </c>
      <c r="AB338">
        <f>IFERROR(MATCH($C338,My_Audit!$B$2:$B$456,0),0)</f>
        <v>0</v>
      </c>
      <c r="AC338">
        <f>IFERROR(MATCH($E338,Models!$I$2:$I$605,0),0)</f>
        <v>0</v>
      </c>
      <c r="AD338">
        <f>IFERROR(MATCH($A338,Output_Win!$A$2:$A$243,0),0)</f>
        <v>0</v>
      </c>
    </row>
    <row r="339" spans="1:30">
      <c r="A339" s="42" t="str">
        <f>_xlfn.TEXTJOIN("",TRUE,Input!$A$4,TEXT(ROW(My_Audit!A338)+Input!$A$8-1,"00"))</f>
        <v>GG338</v>
      </c>
      <c r="B339" s="42" t="str">
        <f>_xlfn.TEXTJOIN("-",TRUE,"ITD",Input!$A$2,A339)</f>
        <v>ITD-SHR11697-GG338</v>
      </c>
      <c r="C339" s="43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3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3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3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3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3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3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3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3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3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3" t="str" cm="1">
        <f t="array" ref="M339">IF(($Y339+$Z339+$AA339+$AD339)=0,"",ExpandDiagCodes(_xlfn.TEXTJOIN(", ",TRUE,IF($AA339=0,"",INDEX(My_Audit!N$2:N$456,$AA339)),IF($Z339=0,"",INDEX(Output_Mac!S$2:S$500,$Z339)),IF($AD339=0,"",INDEX(Output_Win!S$2:S$243,$AD339)),IF($Y339=0,"",INDEX(CSV!AE$2:AE$510,$Y339)))))</f>
        <v/>
      </c>
      <c r="N339" s="43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O$2:O$456,$AA339)),_xlfn.IFS(_xlpm.MyAuditVal&lt;&gt;"",_xlpm.MyAuditVal,_xlpm.MacVal&lt;&gt;"",_xlpm.MacVal,_xlpm.WinVal&lt;&gt;"",_xlpm.WinVal,_xlpm.CSVVal&lt;&gt;"",_xlpm.CSVVal)),""))</f>
        <v/>
      </c>
      <c r="O339" s="43" t="str" cm="1">
        <f t="array" ref="O339">IF($AB339=0,"",INDEX(My_Audit!P$2:P$456,$AB339))&amp;""</f>
        <v/>
      </c>
      <c r="P339" s="42"/>
      <c r="Q339" s="43" t="str">
        <f>IF(LEFT(N339,4)="Pass","Nist SP 800-88",My_Audit!R339)&amp;""</f>
        <v/>
      </c>
      <c r="R339" s="42"/>
      <c r="S339" s="42"/>
      <c r="T339" s="43" t="str" cm="1">
        <f t="array" ref="T339">IF($AC339=0,"",INDEX(Models!J$2:J$605,$AC339))</f>
        <v/>
      </c>
      <c r="U339" s="42"/>
      <c r="V339" s="42"/>
      <c r="W339" s="44" t="str">
        <f>IF(($Z339+$AA339+$AD339)=0,"",_xlfn.TEXTJOIN(", ",TRUE,IF($AA339=0,"",INDEX(My_Audit!L$2:L$456,$AA339)),IF($Z339=0,"",INDEX(Output_Mac!AA$2:AA$500,$Z339)),IF($AD339=0,"",INDEX(Output_Win!AA$2:AA$243,$AD339))))</f>
        <v/>
      </c>
      <c r="Y339">
        <f>IFERROR(MATCH($A339,CSV!$A$2:$A$510,0),0)</f>
        <v>0</v>
      </c>
      <c r="Z339">
        <f>IFERROR(MATCH($A339,Output_Mac!$A$2:$A$500,0),0)</f>
        <v>0</v>
      </c>
      <c r="AA339">
        <f>IFERROR(MATCH($A339,My_Audit!$A$2:$A$456,0),0)</f>
        <v>338</v>
      </c>
      <c r="AB339">
        <f>IFERROR(MATCH($C339,My_Audit!$B$2:$B$456,0),0)</f>
        <v>0</v>
      </c>
      <c r="AC339">
        <f>IFERROR(MATCH($E339,Models!$I$2:$I$605,0),0)</f>
        <v>0</v>
      </c>
      <c r="AD339">
        <f>IFERROR(MATCH($A339,Output_Win!$A$2:$A$243,0),0)</f>
        <v>0</v>
      </c>
    </row>
    <row r="340" spans="1:30">
      <c r="A340" s="42" t="str">
        <f>_xlfn.TEXTJOIN("",TRUE,Input!$A$4,TEXT(ROW(My_Audit!A339)+Input!$A$8-1,"00"))</f>
        <v>GG339</v>
      </c>
      <c r="B340" s="42" t="str">
        <f>_xlfn.TEXTJOIN("-",TRUE,"ITD",Input!$A$2,A340)</f>
        <v>ITD-SHR11697-GG339</v>
      </c>
      <c r="C340" s="43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3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3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3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3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3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3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3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3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3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3" t="str" cm="1">
        <f t="array" ref="M340">IF(($Y340+$Z340+$AA340+$AD340)=0,"",ExpandDiagCodes(_xlfn.TEXTJOIN(", ",TRUE,IF($AA340=0,"",INDEX(My_Audit!N$2:N$456,$AA340)),IF($Z340=0,"",INDEX(Output_Mac!S$2:S$500,$Z340)),IF($AD340=0,"",INDEX(Output_Win!S$2:S$243,$AD340)),IF($Y340=0,"",INDEX(CSV!AE$2:AE$510,$Y340)))))</f>
        <v/>
      </c>
      <c r="N340" s="43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O$2:O$456,$AA340)),_xlfn.IFS(_xlpm.MyAuditVal&lt;&gt;"",_xlpm.MyAuditVal,_xlpm.MacVal&lt;&gt;"",_xlpm.MacVal,_xlpm.WinVal&lt;&gt;"",_xlpm.WinVal,_xlpm.CSVVal&lt;&gt;"",_xlpm.CSVVal)),""))</f>
        <v/>
      </c>
      <c r="O340" s="43" t="str" cm="1">
        <f t="array" ref="O340">IF($AB340=0,"",INDEX(My_Audit!P$2:P$456,$AB340))&amp;""</f>
        <v/>
      </c>
      <c r="P340" s="42"/>
      <c r="Q340" s="43" t="str">
        <f>IF(LEFT(N340,4)="Pass","Nist SP 800-88",My_Audit!R340)&amp;""</f>
        <v/>
      </c>
      <c r="R340" s="42"/>
      <c r="S340" s="42"/>
      <c r="T340" s="43" t="str" cm="1">
        <f t="array" ref="T340">IF($AC340=0,"",INDEX(Models!J$2:J$605,$AC340))</f>
        <v/>
      </c>
      <c r="U340" s="42"/>
      <c r="V340" s="42"/>
      <c r="W340" s="44" t="str">
        <f>IF(($Z340+$AA340+$AD340)=0,"",_xlfn.TEXTJOIN(", ",TRUE,IF($AA340=0,"",INDEX(My_Audit!L$2:L$456,$AA340)),IF($Z340=0,"",INDEX(Output_Mac!AA$2:AA$500,$Z340)),IF($AD340=0,"",INDEX(Output_Win!AA$2:AA$243,$AD340))))</f>
        <v/>
      </c>
      <c r="Y340">
        <f>IFERROR(MATCH($A340,CSV!$A$2:$A$510,0),0)</f>
        <v>0</v>
      </c>
      <c r="Z340">
        <f>IFERROR(MATCH($A340,Output_Mac!$A$2:$A$500,0),0)</f>
        <v>0</v>
      </c>
      <c r="AA340">
        <f>IFERROR(MATCH($A340,My_Audit!$A$2:$A$456,0),0)</f>
        <v>339</v>
      </c>
      <c r="AB340">
        <f>IFERROR(MATCH($C340,My_Audit!$B$2:$B$456,0),0)</f>
        <v>0</v>
      </c>
      <c r="AC340">
        <f>IFERROR(MATCH($E340,Models!$I$2:$I$605,0),0)</f>
        <v>0</v>
      </c>
      <c r="AD340">
        <f>IFERROR(MATCH($A340,Output_Win!$A$2:$A$243,0),0)</f>
        <v>0</v>
      </c>
    </row>
    <row r="341" spans="1:30">
      <c r="A341" s="42" t="str">
        <f>_xlfn.TEXTJOIN("",TRUE,Input!$A$4,TEXT(ROW(My_Audit!A340)+Input!$A$8-1,"00"))</f>
        <v>GG340</v>
      </c>
      <c r="B341" s="42" t="str">
        <f>_xlfn.TEXTJOIN("-",TRUE,"ITD",Input!$A$2,A341)</f>
        <v>ITD-SHR11697-GG340</v>
      </c>
      <c r="C341" s="43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3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3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3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3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3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3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3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3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3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3" t="str" cm="1">
        <f t="array" ref="M341">IF(($Y341+$Z341+$AA341+$AD341)=0,"",ExpandDiagCodes(_xlfn.TEXTJOIN(", ",TRUE,IF($AA341=0,"",INDEX(My_Audit!N$2:N$456,$AA341)),IF($Z341=0,"",INDEX(Output_Mac!S$2:S$500,$Z341)),IF($AD341=0,"",INDEX(Output_Win!S$2:S$243,$AD341)),IF($Y341=0,"",INDEX(CSV!AE$2:AE$510,$Y341)))))</f>
        <v/>
      </c>
      <c r="N341" s="43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O$2:O$456,$AA341)),_xlfn.IFS(_xlpm.MyAuditVal&lt;&gt;"",_xlpm.MyAuditVal,_xlpm.MacVal&lt;&gt;"",_xlpm.MacVal,_xlpm.WinVal&lt;&gt;"",_xlpm.WinVal,_xlpm.CSVVal&lt;&gt;"",_xlpm.CSVVal)),""))</f>
        <v/>
      </c>
      <c r="O341" s="43" t="str" cm="1">
        <f t="array" ref="O341">IF($AB341=0,"",INDEX(My_Audit!P$2:P$456,$AB341))&amp;""</f>
        <v/>
      </c>
      <c r="P341" s="42"/>
      <c r="Q341" s="43" t="str">
        <f>IF(LEFT(N341,4)="Pass","Nist SP 800-88",My_Audit!R341)&amp;""</f>
        <v/>
      </c>
      <c r="R341" s="42"/>
      <c r="S341" s="42"/>
      <c r="T341" s="43" t="str" cm="1">
        <f t="array" ref="T341">IF($AC341=0,"",INDEX(Models!J$2:J$605,$AC341))</f>
        <v/>
      </c>
      <c r="U341" s="42"/>
      <c r="V341" s="42"/>
      <c r="W341" s="44" t="str">
        <f>IF(($Z341+$AA341+$AD341)=0,"",_xlfn.TEXTJOIN(", ",TRUE,IF($AA341=0,"",INDEX(My_Audit!L$2:L$456,$AA341)),IF($Z341=0,"",INDEX(Output_Mac!AA$2:AA$500,$Z341)),IF($AD341=0,"",INDEX(Output_Win!AA$2:AA$243,$AD341))))</f>
        <v/>
      </c>
      <c r="Y341">
        <f>IFERROR(MATCH($A341,CSV!$A$2:$A$510,0),0)</f>
        <v>0</v>
      </c>
      <c r="Z341">
        <f>IFERROR(MATCH($A341,Output_Mac!$A$2:$A$500,0),0)</f>
        <v>0</v>
      </c>
      <c r="AA341">
        <f>IFERROR(MATCH($A341,My_Audit!$A$2:$A$456,0),0)</f>
        <v>340</v>
      </c>
      <c r="AB341">
        <f>IFERROR(MATCH($C341,My_Audit!$B$2:$B$456,0),0)</f>
        <v>0</v>
      </c>
      <c r="AC341">
        <f>IFERROR(MATCH($E341,Models!$I$2:$I$605,0),0)</f>
        <v>0</v>
      </c>
      <c r="AD341">
        <f>IFERROR(MATCH($A341,Output_Win!$A$2:$A$243,0),0)</f>
        <v>0</v>
      </c>
    </row>
    <row r="342" spans="1:30">
      <c r="A342" s="42" t="str">
        <f>_xlfn.TEXTJOIN("",TRUE,Input!$A$4,TEXT(ROW(My_Audit!A341)+Input!$A$8-1,"00"))</f>
        <v>GG341</v>
      </c>
      <c r="B342" s="42" t="str">
        <f>_xlfn.TEXTJOIN("-",TRUE,"ITD",Input!$A$2,A342)</f>
        <v>ITD-SHR11697-GG341</v>
      </c>
      <c r="C342" s="43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3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3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3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3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3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3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3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3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3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3" t="str" cm="1">
        <f t="array" ref="M342">IF(($Y342+$Z342+$AA342+$AD342)=0,"",ExpandDiagCodes(_xlfn.TEXTJOIN(", ",TRUE,IF($AA342=0,"",INDEX(My_Audit!N$2:N$456,$AA342)),IF($Z342=0,"",INDEX(Output_Mac!S$2:S$500,$Z342)),IF($AD342=0,"",INDEX(Output_Win!S$2:S$243,$AD342)),IF($Y342=0,"",INDEX(CSV!AE$2:AE$510,$Y342)))))</f>
        <v/>
      </c>
      <c r="N342" s="43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O$2:O$456,$AA342)),_xlfn.IFS(_xlpm.MyAuditVal&lt;&gt;"",_xlpm.MyAuditVal,_xlpm.MacVal&lt;&gt;"",_xlpm.MacVal,_xlpm.WinVal&lt;&gt;"",_xlpm.WinVal,_xlpm.CSVVal&lt;&gt;"",_xlpm.CSVVal)),""))</f>
        <v/>
      </c>
      <c r="O342" s="43" t="str" cm="1">
        <f t="array" ref="O342">IF($AB342=0,"",INDEX(My_Audit!P$2:P$456,$AB342))&amp;""</f>
        <v/>
      </c>
      <c r="P342" s="42"/>
      <c r="Q342" s="43" t="str">
        <f>IF(LEFT(N342,4)="Pass","Nist SP 800-88",My_Audit!R342)&amp;""</f>
        <v/>
      </c>
      <c r="R342" s="42"/>
      <c r="S342" s="42"/>
      <c r="T342" s="43" t="str" cm="1">
        <f t="array" ref="T342">IF($AC342=0,"",INDEX(Models!J$2:J$605,$AC342))</f>
        <v/>
      </c>
      <c r="U342" s="42"/>
      <c r="V342" s="42"/>
      <c r="W342" s="44" t="str">
        <f>IF(($Z342+$AA342+$AD342)=0,"",_xlfn.TEXTJOIN(", ",TRUE,IF($AA342=0,"",INDEX(My_Audit!L$2:L$456,$AA342)),IF($Z342=0,"",INDEX(Output_Mac!AA$2:AA$500,$Z342)),IF($AD342=0,"",INDEX(Output_Win!AA$2:AA$243,$AD342))))</f>
        <v/>
      </c>
      <c r="Y342">
        <f>IFERROR(MATCH($A342,CSV!$A$2:$A$510,0),0)</f>
        <v>0</v>
      </c>
      <c r="Z342">
        <f>IFERROR(MATCH($A342,Output_Mac!$A$2:$A$500,0),0)</f>
        <v>0</v>
      </c>
      <c r="AA342">
        <f>IFERROR(MATCH($A342,My_Audit!$A$2:$A$456,0),0)</f>
        <v>341</v>
      </c>
      <c r="AB342">
        <f>IFERROR(MATCH($C342,My_Audit!$B$2:$B$456,0),0)</f>
        <v>0</v>
      </c>
      <c r="AC342">
        <f>IFERROR(MATCH($E342,Models!$I$2:$I$605,0),0)</f>
        <v>0</v>
      </c>
      <c r="AD342">
        <f>IFERROR(MATCH($A342,Output_Win!$A$2:$A$243,0),0)</f>
        <v>0</v>
      </c>
    </row>
    <row r="343" spans="1:30">
      <c r="A343" s="42" t="str">
        <f>_xlfn.TEXTJOIN("",TRUE,Input!$A$4,TEXT(ROW(My_Audit!A342)+Input!$A$8-1,"00"))</f>
        <v>GG342</v>
      </c>
      <c r="B343" s="42" t="str">
        <f>_xlfn.TEXTJOIN("-",TRUE,"ITD",Input!$A$2,A343)</f>
        <v>ITD-SHR11697-GG342</v>
      </c>
      <c r="C343" s="43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3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3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3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3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3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3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3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3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3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3" t="str" cm="1">
        <f t="array" ref="M343">IF(($Y343+$Z343+$AA343+$AD343)=0,"",ExpandDiagCodes(_xlfn.TEXTJOIN(", ",TRUE,IF($AA343=0,"",INDEX(My_Audit!N$2:N$456,$AA343)),IF($Z343=0,"",INDEX(Output_Mac!S$2:S$500,$Z343)),IF($AD343=0,"",INDEX(Output_Win!S$2:S$243,$AD343)),IF($Y343=0,"",INDEX(CSV!AE$2:AE$510,$Y343)))))</f>
        <v/>
      </c>
      <c r="N343" s="43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O$2:O$456,$AA343)),_xlfn.IFS(_xlpm.MyAuditVal&lt;&gt;"",_xlpm.MyAuditVal,_xlpm.MacVal&lt;&gt;"",_xlpm.MacVal,_xlpm.WinVal&lt;&gt;"",_xlpm.WinVal,_xlpm.CSVVal&lt;&gt;"",_xlpm.CSVVal)),""))</f>
        <v/>
      </c>
      <c r="O343" s="43" t="str" cm="1">
        <f t="array" ref="O343">IF($AB343=0,"",INDEX(My_Audit!P$2:P$456,$AB343))&amp;""</f>
        <v/>
      </c>
      <c r="P343" s="42"/>
      <c r="Q343" s="43" t="str">
        <f>IF(LEFT(N343,4)="Pass","Nist SP 800-88",My_Audit!R343)&amp;""</f>
        <v/>
      </c>
      <c r="R343" s="42"/>
      <c r="S343" s="42"/>
      <c r="T343" s="43" t="str" cm="1">
        <f t="array" ref="T343">IF($AC343=0,"",INDEX(Models!J$2:J$605,$AC343))</f>
        <v/>
      </c>
      <c r="U343" s="42"/>
      <c r="V343" s="42"/>
      <c r="W343" s="44" t="str">
        <f>IF(($Z343+$AA343+$AD343)=0,"",_xlfn.TEXTJOIN(", ",TRUE,IF($AA343=0,"",INDEX(My_Audit!L$2:L$456,$AA343)),IF($Z343=0,"",INDEX(Output_Mac!AA$2:AA$500,$Z343)),IF($AD343=0,"",INDEX(Output_Win!AA$2:AA$243,$AD343))))</f>
        <v/>
      </c>
      <c r="Y343">
        <f>IFERROR(MATCH($A343,CSV!$A$2:$A$510,0),0)</f>
        <v>0</v>
      </c>
      <c r="Z343">
        <f>IFERROR(MATCH($A343,Output_Mac!$A$2:$A$500,0),0)</f>
        <v>0</v>
      </c>
      <c r="AA343">
        <f>IFERROR(MATCH($A343,My_Audit!$A$2:$A$456,0),0)</f>
        <v>342</v>
      </c>
      <c r="AB343">
        <f>IFERROR(MATCH($C343,My_Audit!$B$2:$B$456,0),0)</f>
        <v>0</v>
      </c>
      <c r="AC343">
        <f>IFERROR(MATCH($E343,Models!$I$2:$I$605,0),0)</f>
        <v>0</v>
      </c>
      <c r="AD343">
        <f>IFERROR(MATCH($A343,Output_Win!$A$2:$A$243,0),0)</f>
        <v>0</v>
      </c>
    </row>
    <row r="344" spans="1:30">
      <c r="A344" s="42" t="str">
        <f>_xlfn.TEXTJOIN("",TRUE,Input!$A$4,TEXT(ROW(My_Audit!A343)+Input!$A$8-1,"00"))</f>
        <v>GG343</v>
      </c>
      <c r="B344" s="42" t="str">
        <f>_xlfn.TEXTJOIN("-",TRUE,"ITD",Input!$A$2,A344)</f>
        <v>ITD-SHR11697-GG343</v>
      </c>
      <c r="C344" s="43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3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3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3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3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3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3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3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3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3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3" t="str" cm="1">
        <f t="array" ref="M344">IF(($Y344+$Z344+$AA344+$AD344)=0,"",ExpandDiagCodes(_xlfn.TEXTJOIN(", ",TRUE,IF($AA344=0,"",INDEX(My_Audit!N$2:N$456,$AA344)),IF($Z344=0,"",INDEX(Output_Mac!S$2:S$500,$Z344)),IF($AD344=0,"",INDEX(Output_Win!S$2:S$243,$AD344)),IF($Y344=0,"",INDEX(CSV!AE$2:AE$510,$Y344)))))</f>
        <v/>
      </c>
      <c r="N344" s="43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O$2:O$456,$AA344)),_xlfn.IFS(_xlpm.MyAuditVal&lt;&gt;"",_xlpm.MyAuditVal,_xlpm.MacVal&lt;&gt;"",_xlpm.MacVal,_xlpm.WinVal&lt;&gt;"",_xlpm.WinVal,_xlpm.CSVVal&lt;&gt;"",_xlpm.CSVVal)),""))</f>
        <v/>
      </c>
      <c r="O344" s="43" t="str" cm="1">
        <f t="array" ref="O344">IF($AB344=0,"",INDEX(My_Audit!P$2:P$456,$AB344))&amp;""</f>
        <v/>
      </c>
      <c r="P344" s="42"/>
      <c r="Q344" s="43" t="str">
        <f>IF(LEFT(N344,4)="Pass","Nist SP 800-88",My_Audit!R344)&amp;""</f>
        <v/>
      </c>
      <c r="R344" s="42"/>
      <c r="S344" s="42"/>
      <c r="T344" s="43" t="str" cm="1">
        <f t="array" ref="T344">IF($AC344=0,"",INDEX(Models!J$2:J$605,$AC344))</f>
        <v/>
      </c>
      <c r="U344" s="42"/>
      <c r="V344" s="42"/>
      <c r="W344" s="44" t="str">
        <f>IF(($Z344+$AA344+$AD344)=0,"",_xlfn.TEXTJOIN(", ",TRUE,IF($AA344=0,"",INDEX(My_Audit!L$2:L$456,$AA344)),IF($Z344=0,"",INDEX(Output_Mac!AA$2:AA$500,$Z344)),IF($AD344=0,"",INDEX(Output_Win!AA$2:AA$243,$AD344))))</f>
        <v/>
      </c>
      <c r="Y344">
        <f>IFERROR(MATCH($A344,CSV!$A$2:$A$510,0),0)</f>
        <v>0</v>
      </c>
      <c r="Z344">
        <f>IFERROR(MATCH($A344,Output_Mac!$A$2:$A$500,0),0)</f>
        <v>0</v>
      </c>
      <c r="AA344">
        <f>IFERROR(MATCH($A344,My_Audit!$A$2:$A$456,0),0)</f>
        <v>343</v>
      </c>
      <c r="AB344">
        <f>IFERROR(MATCH($C344,My_Audit!$B$2:$B$456,0),0)</f>
        <v>0</v>
      </c>
      <c r="AC344">
        <f>IFERROR(MATCH($E344,Models!$I$2:$I$605,0),0)</f>
        <v>0</v>
      </c>
      <c r="AD344">
        <f>IFERROR(MATCH($A344,Output_Win!$A$2:$A$243,0),0)</f>
        <v>0</v>
      </c>
    </row>
    <row r="345" spans="1:30">
      <c r="A345" s="42" t="str">
        <f>_xlfn.TEXTJOIN("",TRUE,Input!$A$4,TEXT(ROW(My_Audit!A344)+Input!$A$8-1,"00"))</f>
        <v>GG344</v>
      </c>
      <c r="B345" s="42" t="str">
        <f>_xlfn.TEXTJOIN("-",TRUE,"ITD",Input!$A$2,A345)</f>
        <v>ITD-SHR11697-GG344</v>
      </c>
      <c r="C345" s="43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3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3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3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3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3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3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3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3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3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3" t="str" cm="1">
        <f t="array" ref="M345">IF(($Y345+$Z345+$AA345+$AD345)=0,"",ExpandDiagCodes(_xlfn.TEXTJOIN(", ",TRUE,IF($AA345=0,"",INDEX(My_Audit!N$2:N$456,$AA345)),IF($Z345=0,"",INDEX(Output_Mac!S$2:S$500,$Z345)),IF($AD345=0,"",INDEX(Output_Win!S$2:S$243,$AD345)),IF($Y345=0,"",INDEX(CSV!AE$2:AE$510,$Y345)))))</f>
        <v/>
      </c>
      <c r="N345" s="43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O$2:O$456,$AA345)),_xlfn.IFS(_xlpm.MyAuditVal&lt;&gt;"",_xlpm.MyAuditVal,_xlpm.MacVal&lt;&gt;"",_xlpm.MacVal,_xlpm.WinVal&lt;&gt;"",_xlpm.WinVal,_xlpm.CSVVal&lt;&gt;"",_xlpm.CSVVal)),""))</f>
        <v/>
      </c>
      <c r="O345" s="43" t="str" cm="1">
        <f t="array" ref="O345">IF($AB345=0,"",INDEX(My_Audit!P$2:P$456,$AB345))&amp;""</f>
        <v/>
      </c>
      <c r="P345" s="42"/>
      <c r="Q345" s="43" t="str">
        <f>IF(LEFT(N345,4)="Pass","Nist SP 800-88",My_Audit!R345)&amp;""</f>
        <v/>
      </c>
      <c r="R345" s="42"/>
      <c r="S345" s="42"/>
      <c r="T345" s="43" t="str" cm="1">
        <f t="array" ref="T345">IF($AC345=0,"",INDEX(Models!J$2:J$605,$AC345))</f>
        <v/>
      </c>
      <c r="U345" s="42"/>
      <c r="V345" s="42"/>
      <c r="W345" s="44" t="str">
        <f>IF(($Z345+$AA345+$AD345)=0,"",_xlfn.TEXTJOIN(", ",TRUE,IF($AA345=0,"",INDEX(My_Audit!L$2:L$456,$AA345)),IF($Z345=0,"",INDEX(Output_Mac!AA$2:AA$500,$Z345)),IF($AD345=0,"",INDEX(Output_Win!AA$2:AA$243,$AD345))))</f>
        <v/>
      </c>
      <c r="Y345">
        <f>IFERROR(MATCH($A345,CSV!$A$2:$A$510,0),0)</f>
        <v>0</v>
      </c>
      <c r="Z345">
        <f>IFERROR(MATCH($A345,Output_Mac!$A$2:$A$500,0),0)</f>
        <v>0</v>
      </c>
      <c r="AA345">
        <f>IFERROR(MATCH($A345,My_Audit!$A$2:$A$456,0),0)</f>
        <v>344</v>
      </c>
      <c r="AB345">
        <f>IFERROR(MATCH($C345,My_Audit!$B$2:$B$456,0),0)</f>
        <v>0</v>
      </c>
      <c r="AC345">
        <f>IFERROR(MATCH($E345,Models!$I$2:$I$605,0),0)</f>
        <v>0</v>
      </c>
      <c r="AD345">
        <f>IFERROR(MATCH($A345,Output_Win!$A$2:$A$243,0),0)</f>
        <v>0</v>
      </c>
    </row>
    <row r="346" spans="1:30">
      <c r="A346" s="42" t="str">
        <f>_xlfn.TEXTJOIN("",TRUE,Input!$A$4,TEXT(ROW(My_Audit!A345)+Input!$A$8-1,"00"))</f>
        <v>GG345</v>
      </c>
      <c r="B346" s="42" t="str">
        <f>_xlfn.TEXTJOIN("-",TRUE,"ITD",Input!$A$2,A346)</f>
        <v>ITD-SHR11697-GG345</v>
      </c>
      <c r="C346" s="43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3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3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3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3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3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3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3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3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3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3" t="str" cm="1">
        <f t="array" ref="M346">IF(($Y346+$Z346+$AA346+$AD346)=0,"",ExpandDiagCodes(_xlfn.TEXTJOIN(", ",TRUE,IF($AA346=0,"",INDEX(My_Audit!N$2:N$456,$AA346)),IF($Z346=0,"",INDEX(Output_Mac!S$2:S$500,$Z346)),IF($AD346=0,"",INDEX(Output_Win!S$2:S$243,$AD346)),IF($Y346=0,"",INDEX(CSV!AE$2:AE$510,$Y346)))))</f>
        <v/>
      </c>
      <c r="N346" s="43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O$2:O$456,$AA346)),_xlfn.IFS(_xlpm.MyAuditVal&lt;&gt;"",_xlpm.MyAuditVal,_xlpm.MacVal&lt;&gt;"",_xlpm.MacVal,_xlpm.WinVal&lt;&gt;"",_xlpm.WinVal,_xlpm.CSVVal&lt;&gt;"",_xlpm.CSVVal)),""))</f>
        <v/>
      </c>
      <c r="O346" s="43" t="str" cm="1">
        <f t="array" ref="O346">IF($AB346=0,"",INDEX(My_Audit!P$2:P$456,$AB346))&amp;""</f>
        <v/>
      </c>
      <c r="P346" s="42"/>
      <c r="Q346" s="43" t="str">
        <f>IF(LEFT(N346,4)="Pass","Nist SP 800-88",My_Audit!R346)&amp;""</f>
        <v/>
      </c>
      <c r="R346" s="42"/>
      <c r="S346" s="42"/>
      <c r="T346" s="43" t="str" cm="1">
        <f t="array" ref="T346">IF($AC346=0,"",INDEX(Models!J$2:J$605,$AC346))</f>
        <v/>
      </c>
      <c r="U346" s="42"/>
      <c r="V346" s="42"/>
      <c r="W346" s="44" t="str">
        <f>IF(($Z346+$AA346+$AD346)=0,"",_xlfn.TEXTJOIN(", ",TRUE,IF($AA346=0,"",INDEX(My_Audit!L$2:L$456,$AA346)),IF($Z346=0,"",INDEX(Output_Mac!AA$2:AA$500,$Z346)),IF($AD346=0,"",INDEX(Output_Win!AA$2:AA$243,$AD346))))</f>
        <v/>
      </c>
      <c r="Y346">
        <f>IFERROR(MATCH($A346,CSV!$A$2:$A$510,0),0)</f>
        <v>0</v>
      </c>
      <c r="Z346">
        <f>IFERROR(MATCH($A346,Output_Mac!$A$2:$A$500,0),0)</f>
        <v>0</v>
      </c>
      <c r="AA346">
        <f>IFERROR(MATCH($A346,My_Audit!$A$2:$A$456,0),0)</f>
        <v>345</v>
      </c>
      <c r="AB346">
        <f>IFERROR(MATCH($C346,My_Audit!$B$2:$B$456,0),0)</f>
        <v>0</v>
      </c>
      <c r="AC346">
        <f>IFERROR(MATCH($E346,Models!$I$2:$I$605,0),0)</f>
        <v>0</v>
      </c>
      <c r="AD346">
        <f>IFERROR(MATCH($A346,Output_Win!$A$2:$A$243,0),0)</f>
        <v>0</v>
      </c>
    </row>
    <row r="347" spans="1:30">
      <c r="A347" s="42" t="str">
        <f>_xlfn.TEXTJOIN("",TRUE,Input!$A$4,TEXT(ROW(My_Audit!A346)+Input!$A$8-1,"00"))</f>
        <v>GG346</v>
      </c>
      <c r="B347" s="42" t="str">
        <f>_xlfn.TEXTJOIN("-",TRUE,"ITD",Input!$A$2,A347)</f>
        <v>ITD-SHR11697-GG346</v>
      </c>
      <c r="C347" s="43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3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3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3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3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3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3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3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3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3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3" t="str" cm="1">
        <f t="array" ref="M347">IF(($Y347+$Z347+$AA347+$AD347)=0,"",ExpandDiagCodes(_xlfn.TEXTJOIN(", ",TRUE,IF($AA347=0,"",INDEX(My_Audit!N$2:N$456,$AA347)),IF($Z347=0,"",INDEX(Output_Mac!S$2:S$500,$Z347)),IF($AD347=0,"",INDEX(Output_Win!S$2:S$243,$AD347)),IF($Y347=0,"",INDEX(CSV!AE$2:AE$510,$Y347)))))</f>
        <v/>
      </c>
      <c r="N347" s="43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O$2:O$456,$AA347)),_xlfn.IFS(_xlpm.MyAuditVal&lt;&gt;"",_xlpm.MyAuditVal,_xlpm.MacVal&lt;&gt;"",_xlpm.MacVal,_xlpm.WinVal&lt;&gt;"",_xlpm.WinVal,_xlpm.CSVVal&lt;&gt;"",_xlpm.CSVVal)),""))</f>
        <v/>
      </c>
      <c r="O347" s="43" t="str" cm="1">
        <f t="array" ref="O347">IF($AB347=0,"",INDEX(My_Audit!P$2:P$456,$AB347))&amp;""</f>
        <v/>
      </c>
      <c r="P347" s="42"/>
      <c r="Q347" s="43" t="str">
        <f>IF(LEFT(N347,4)="Pass","Nist SP 800-88",My_Audit!R347)&amp;""</f>
        <v/>
      </c>
      <c r="R347" s="42"/>
      <c r="S347" s="42"/>
      <c r="T347" s="43" t="str" cm="1">
        <f t="array" ref="T347">IF($AC347=0,"",INDEX(Models!J$2:J$605,$AC347))</f>
        <v/>
      </c>
      <c r="U347" s="42"/>
      <c r="V347" s="42"/>
      <c r="W347" s="44" t="str">
        <f>IF(($Z347+$AA347+$AD347)=0,"",_xlfn.TEXTJOIN(", ",TRUE,IF($AA347=0,"",INDEX(My_Audit!L$2:L$456,$AA347)),IF($Z347=0,"",INDEX(Output_Mac!AA$2:AA$500,$Z347)),IF($AD347=0,"",INDEX(Output_Win!AA$2:AA$243,$AD347))))</f>
        <v/>
      </c>
      <c r="Y347">
        <f>IFERROR(MATCH($A347,CSV!$A$2:$A$510,0),0)</f>
        <v>0</v>
      </c>
      <c r="Z347">
        <f>IFERROR(MATCH($A347,Output_Mac!$A$2:$A$500,0),0)</f>
        <v>0</v>
      </c>
      <c r="AA347">
        <f>IFERROR(MATCH($A347,My_Audit!$A$2:$A$456,0),0)</f>
        <v>346</v>
      </c>
      <c r="AB347">
        <f>IFERROR(MATCH($C347,My_Audit!$B$2:$B$456,0),0)</f>
        <v>0</v>
      </c>
      <c r="AC347">
        <f>IFERROR(MATCH($E347,Models!$I$2:$I$605,0),0)</f>
        <v>0</v>
      </c>
      <c r="AD347">
        <f>IFERROR(MATCH($A347,Output_Win!$A$2:$A$243,0),0)</f>
        <v>0</v>
      </c>
    </row>
    <row r="348" spans="1:30">
      <c r="A348" s="42" t="str">
        <f>_xlfn.TEXTJOIN("",TRUE,Input!$A$4,TEXT(ROW(My_Audit!A347)+Input!$A$8-1,"00"))</f>
        <v>GG347</v>
      </c>
      <c r="B348" s="42" t="str">
        <f>_xlfn.TEXTJOIN("-",TRUE,"ITD",Input!$A$2,A348)</f>
        <v>ITD-SHR11697-GG347</v>
      </c>
      <c r="C348" s="43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3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3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3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3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3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3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3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3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3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3" t="str" cm="1">
        <f t="array" ref="M348">IF(($Y348+$Z348+$AA348+$AD348)=0,"",ExpandDiagCodes(_xlfn.TEXTJOIN(", ",TRUE,IF($AA348=0,"",INDEX(My_Audit!N$2:N$456,$AA348)),IF($Z348=0,"",INDEX(Output_Mac!S$2:S$500,$Z348)),IF($AD348=0,"",INDEX(Output_Win!S$2:S$243,$AD348)),IF($Y348=0,"",INDEX(CSV!AE$2:AE$510,$Y348)))))</f>
        <v/>
      </c>
      <c r="N348" s="43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O$2:O$456,$AA348)),_xlfn.IFS(_xlpm.MyAuditVal&lt;&gt;"",_xlpm.MyAuditVal,_xlpm.MacVal&lt;&gt;"",_xlpm.MacVal,_xlpm.WinVal&lt;&gt;"",_xlpm.WinVal,_xlpm.CSVVal&lt;&gt;"",_xlpm.CSVVal)),""))</f>
        <v/>
      </c>
      <c r="O348" s="43" t="str" cm="1">
        <f t="array" ref="O348">IF($AB348=0,"",INDEX(My_Audit!P$2:P$456,$AB348))&amp;""</f>
        <v/>
      </c>
      <c r="P348" s="42"/>
      <c r="Q348" s="43" t="str">
        <f>IF(LEFT(N348,4)="Pass","Nist SP 800-88",My_Audit!R348)&amp;""</f>
        <v/>
      </c>
      <c r="R348" s="42"/>
      <c r="S348" s="42"/>
      <c r="T348" s="43" t="str" cm="1">
        <f t="array" ref="T348">IF($AC348=0,"",INDEX(Models!J$2:J$605,$AC348))</f>
        <v/>
      </c>
      <c r="U348" s="42"/>
      <c r="V348" s="42"/>
      <c r="W348" s="44" t="str">
        <f>IF(($Z348+$AA348+$AD348)=0,"",_xlfn.TEXTJOIN(", ",TRUE,IF($AA348=0,"",INDEX(My_Audit!L$2:L$456,$AA348)),IF($Z348=0,"",INDEX(Output_Mac!AA$2:AA$500,$Z348)),IF($AD348=0,"",INDEX(Output_Win!AA$2:AA$243,$AD348))))</f>
        <v/>
      </c>
      <c r="Y348">
        <f>IFERROR(MATCH($A348,CSV!$A$2:$A$510,0),0)</f>
        <v>0</v>
      </c>
      <c r="Z348">
        <f>IFERROR(MATCH($A348,Output_Mac!$A$2:$A$500,0),0)</f>
        <v>0</v>
      </c>
      <c r="AA348">
        <f>IFERROR(MATCH($A348,My_Audit!$A$2:$A$456,0),0)</f>
        <v>347</v>
      </c>
      <c r="AB348">
        <f>IFERROR(MATCH($C348,My_Audit!$B$2:$B$456,0),0)</f>
        <v>0</v>
      </c>
      <c r="AC348">
        <f>IFERROR(MATCH($E348,Models!$I$2:$I$605,0),0)</f>
        <v>0</v>
      </c>
      <c r="AD348">
        <f>IFERROR(MATCH($A348,Output_Win!$A$2:$A$243,0),0)</f>
        <v>0</v>
      </c>
    </row>
    <row r="349" spans="1:30">
      <c r="A349" s="42" t="str">
        <f>_xlfn.TEXTJOIN("",TRUE,Input!$A$4,TEXT(ROW(My_Audit!A348)+Input!$A$8-1,"00"))</f>
        <v>GG348</v>
      </c>
      <c r="B349" s="42" t="str">
        <f>_xlfn.TEXTJOIN("-",TRUE,"ITD",Input!$A$2,A349)</f>
        <v>ITD-SHR11697-GG348</v>
      </c>
      <c r="C349" s="43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3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3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3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3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3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3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3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3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3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3" t="str" cm="1">
        <f t="array" ref="M349">IF(($Y349+$Z349+$AA349+$AD349)=0,"",ExpandDiagCodes(_xlfn.TEXTJOIN(", ",TRUE,IF($AA349=0,"",INDEX(My_Audit!N$2:N$456,$AA349)),IF($Z349=0,"",INDEX(Output_Mac!S$2:S$500,$Z349)),IF($AD349=0,"",INDEX(Output_Win!S$2:S$243,$AD349)),IF($Y349=0,"",INDEX(CSV!AE$2:AE$510,$Y349)))))</f>
        <v/>
      </c>
      <c r="N349" s="43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O$2:O$456,$AA349)),_xlfn.IFS(_xlpm.MyAuditVal&lt;&gt;"",_xlpm.MyAuditVal,_xlpm.MacVal&lt;&gt;"",_xlpm.MacVal,_xlpm.WinVal&lt;&gt;"",_xlpm.WinVal,_xlpm.CSVVal&lt;&gt;"",_xlpm.CSVVal)),""))</f>
        <v/>
      </c>
      <c r="O349" s="43" t="str" cm="1">
        <f t="array" ref="O349">IF($AB349=0,"",INDEX(My_Audit!P$2:P$456,$AB349))&amp;""</f>
        <v/>
      </c>
      <c r="P349" s="42"/>
      <c r="Q349" s="43" t="str">
        <f>IF(LEFT(N349,4)="Pass","Nist SP 800-88",My_Audit!R349)&amp;""</f>
        <v/>
      </c>
      <c r="R349" s="42"/>
      <c r="S349" s="42"/>
      <c r="T349" s="43" t="str" cm="1">
        <f t="array" ref="T349">IF($AC349=0,"",INDEX(Models!J$2:J$605,$AC349))</f>
        <v/>
      </c>
      <c r="U349" s="42"/>
      <c r="V349" s="42"/>
      <c r="W349" s="44" t="str">
        <f>IF(($Z349+$AA349+$AD349)=0,"",_xlfn.TEXTJOIN(", ",TRUE,IF($AA349=0,"",INDEX(My_Audit!L$2:L$456,$AA349)),IF($Z349=0,"",INDEX(Output_Mac!AA$2:AA$500,$Z349)),IF($AD349=0,"",INDEX(Output_Win!AA$2:AA$243,$AD349))))</f>
        <v/>
      </c>
      <c r="Y349">
        <f>IFERROR(MATCH($A349,CSV!$A$2:$A$510,0),0)</f>
        <v>0</v>
      </c>
      <c r="Z349">
        <f>IFERROR(MATCH($A349,Output_Mac!$A$2:$A$500,0),0)</f>
        <v>0</v>
      </c>
      <c r="AA349">
        <f>IFERROR(MATCH($A349,My_Audit!$A$2:$A$456,0),0)</f>
        <v>348</v>
      </c>
      <c r="AB349">
        <f>IFERROR(MATCH($C349,My_Audit!$B$2:$B$456,0),0)</f>
        <v>0</v>
      </c>
      <c r="AC349">
        <f>IFERROR(MATCH($E349,Models!$I$2:$I$605,0),0)</f>
        <v>0</v>
      </c>
      <c r="AD349">
        <f>IFERROR(MATCH($A349,Output_Win!$A$2:$A$243,0),0)</f>
        <v>0</v>
      </c>
    </row>
    <row r="350" spans="1:30">
      <c r="A350" s="42" t="str">
        <f>_xlfn.TEXTJOIN("",TRUE,Input!$A$4,TEXT(ROW(My_Audit!A349)+Input!$A$8-1,"00"))</f>
        <v>GG349</v>
      </c>
      <c r="B350" s="42" t="str">
        <f>_xlfn.TEXTJOIN("-",TRUE,"ITD",Input!$A$2,A350)</f>
        <v>ITD-SHR11697-GG349</v>
      </c>
      <c r="C350" s="43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3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3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3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3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3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3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3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3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3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3" t="str" cm="1">
        <f t="array" ref="M350">IF(($Y350+$Z350+$AA350+$AD350)=0,"",ExpandDiagCodes(_xlfn.TEXTJOIN(", ",TRUE,IF($AA350=0,"",INDEX(My_Audit!N$2:N$456,$AA350)),IF($Z350=0,"",INDEX(Output_Mac!S$2:S$500,$Z350)),IF($AD350=0,"",INDEX(Output_Win!S$2:S$243,$AD350)),IF($Y350=0,"",INDEX(CSV!AE$2:AE$510,$Y350)))))</f>
        <v/>
      </c>
      <c r="N350" s="43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O$2:O$456,$AA350)),_xlfn.IFS(_xlpm.MyAuditVal&lt;&gt;"",_xlpm.MyAuditVal,_xlpm.MacVal&lt;&gt;"",_xlpm.MacVal,_xlpm.WinVal&lt;&gt;"",_xlpm.WinVal,_xlpm.CSVVal&lt;&gt;"",_xlpm.CSVVal)),""))</f>
        <v/>
      </c>
      <c r="O350" s="43" t="str" cm="1">
        <f t="array" ref="O350">IF($AB350=0,"",INDEX(My_Audit!P$2:P$456,$AB350))&amp;""</f>
        <v/>
      </c>
      <c r="P350" s="42"/>
      <c r="Q350" s="43" t="str">
        <f>IF(LEFT(N350,4)="Pass","Nist SP 800-88",My_Audit!R350)&amp;""</f>
        <v/>
      </c>
      <c r="R350" s="42"/>
      <c r="S350" s="42"/>
      <c r="T350" s="43" t="str" cm="1">
        <f t="array" ref="T350">IF($AC350=0,"",INDEX(Models!J$2:J$605,$AC350))</f>
        <v/>
      </c>
      <c r="U350" s="42"/>
      <c r="V350" s="42"/>
      <c r="W350" s="44" t="str">
        <f>IF(($Z350+$AA350+$AD350)=0,"",_xlfn.TEXTJOIN(", ",TRUE,IF($AA350=0,"",INDEX(My_Audit!L$2:L$456,$AA350)),IF($Z350=0,"",INDEX(Output_Mac!AA$2:AA$500,$Z350)),IF($AD350=0,"",INDEX(Output_Win!AA$2:AA$243,$AD350))))</f>
        <v/>
      </c>
      <c r="Y350">
        <f>IFERROR(MATCH($A350,CSV!$A$2:$A$510,0),0)</f>
        <v>0</v>
      </c>
      <c r="Z350">
        <f>IFERROR(MATCH($A350,Output_Mac!$A$2:$A$500,0),0)</f>
        <v>0</v>
      </c>
      <c r="AA350">
        <f>IFERROR(MATCH($A350,My_Audit!$A$2:$A$456,0),0)</f>
        <v>349</v>
      </c>
      <c r="AB350">
        <f>IFERROR(MATCH($C350,My_Audit!$B$2:$B$456,0),0)</f>
        <v>0</v>
      </c>
      <c r="AC350">
        <f>IFERROR(MATCH($E350,Models!$I$2:$I$605,0),0)</f>
        <v>0</v>
      </c>
      <c r="AD350">
        <f>IFERROR(MATCH($A350,Output_Win!$A$2:$A$243,0),0)</f>
        <v>0</v>
      </c>
    </row>
    <row r="351" spans="1:30">
      <c r="A351" s="42" t="str">
        <f>_xlfn.TEXTJOIN("",TRUE,Input!$A$4,TEXT(ROW(My_Audit!A350)+Input!$A$8-1,"00"))</f>
        <v>GG350</v>
      </c>
      <c r="B351" s="42" t="str">
        <f>_xlfn.TEXTJOIN("-",TRUE,"ITD",Input!$A$2,A351)</f>
        <v>ITD-SHR11697-GG350</v>
      </c>
      <c r="C351" s="43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3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3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3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3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3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3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3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3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3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3" t="str" cm="1">
        <f t="array" ref="M351">IF(($Y351+$Z351+$AA351+$AD351)=0,"",ExpandDiagCodes(_xlfn.TEXTJOIN(", ",TRUE,IF($AA351=0,"",INDEX(My_Audit!N$2:N$456,$AA351)),IF($Z351=0,"",INDEX(Output_Mac!S$2:S$500,$Z351)),IF($AD351=0,"",INDEX(Output_Win!S$2:S$243,$AD351)),IF($Y351=0,"",INDEX(CSV!AE$2:AE$510,$Y351)))))</f>
        <v/>
      </c>
      <c r="N351" s="43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O$2:O$456,$AA351)),_xlfn.IFS(_xlpm.MyAuditVal&lt;&gt;"",_xlpm.MyAuditVal,_xlpm.MacVal&lt;&gt;"",_xlpm.MacVal,_xlpm.WinVal&lt;&gt;"",_xlpm.WinVal,_xlpm.CSVVal&lt;&gt;"",_xlpm.CSVVal)),""))</f>
        <v/>
      </c>
      <c r="O351" s="43" t="str" cm="1">
        <f t="array" ref="O351">IF($AB351=0,"",INDEX(My_Audit!P$2:P$456,$AB351))&amp;""</f>
        <v/>
      </c>
      <c r="P351" s="42"/>
      <c r="Q351" s="43" t="str">
        <f>IF(LEFT(N351,4)="Pass","Nist SP 800-88",My_Audit!R351)&amp;""</f>
        <v/>
      </c>
      <c r="R351" s="42"/>
      <c r="S351" s="42"/>
      <c r="T351" s="43" t="str" cm="1">
        <f t="array" ref="T351">IF($AC351=0,"",INDEX(Models!J$2:J$605,$AC351))</f>
        <v/>
      </c>
      <c r="U351" s="42"/>
      <c r="V351" s="42"/>
      <c r="W351" s="44" t="str">
        <f>IF(($Z351+$AA351+$AD351)=0,"",_xlfn.TEXTJOIN(", ",TRUE,IF($AA351=0,"",INDEX(My_Audit!L$2:L$456,$AA351)),IF($Z351=0,"",INDEX(Output_Mac!AA$2:AA$500,$Z351)),IF($AD351=0,"",INDEX(Output_Win!AA$2:AA$243,$AD351))))</f>
        <v/>
      </c>
      <c r="Y351">
        <f>IFERROR(MATCH($A351,CSV!$A$2:$A$510,0),0)</f>
        <v>0</v>
      </c>
      <c r="Z351">
        <f>IFERROR(MATCH($A351,Output_Mac!$A$2:$A$500,0),0)</f>
        <v>0</v>
      </c>
      <c r="AA351">
        <f>IFERROR(MATCH($A351,My_Audit!$A$2:$A$456,0),0)</f>
        <v>350</v>
      </c>
      <c r="AB351">
        <f>IFERROR(MATCH($C351,My_Audit!$B$2:$B$456,0),0)</f>
        <v>0</v>
      </c>
      <c r="AC351">
        <f>IFERROR(MATCH($E351,Models!$I$2:$I$605,0),0)</f>
        <v>0</v>
      </c>
      <c r="AD351">
        <f>IFERROR(MATCH($A351,Output_Win!$A$2:$A$243,0),0)</f>
        <v>0</v>
      </c>
    </row>
    <row r="352" spans="1:30">
      <c r="A352" s="42" t="str">
        <f>_xlfn.TEXTJOIN("",TRUE,Input!$A$4,TEXT(ROW(My_Audit!A351)+Input!$A$8-1,"00"))</f>
        <v>GG351</v>
      </c>
      <c r="B352" s="42" t="str">
        <f>_xlfn.TEXTJOIN("-",TRUE,"ITD",Input!$A$2,A352)</f>
        <v>ITD-SHR11697-GG351</v>
      </c>
      <c r="C352" s="43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3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3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3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3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3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3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3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3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3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3" t="str" cm="1">
        <f t="array" ref="M352">IF(($Y352+$Z352+$AA352+$AD352)=0,"",ExpandDiagCodes(_xlfn.TEXTJOIN(", ",TRUE,IF($AA352=0,"",INDEX(My_Audit!N$2:N$456,$AA352)),IF($Z352=0,"",INDEX(Output_Mac!S$2:S$500,$Z352)),IF($AD352=0,"",INDEX(Output_Win!S$2:S$243,$AD352)),IF($Y352=0,"",INDEX(CSV!AE$2:AE$510,$Y352)))))</f>
        <v/>
      </c>
      <c r="N352" s="43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O$2:O$456,$AA352)),_xlfn.IFS(_xlpm.MyAuditVal&lt;&gt;"",_xlpm.MyAuditVal,_xlpm.MacVal&lt;&gt;"",_xlpm.MacVal,_xlpm.WinVal&lt;&gt;"",_xlpm.WinVal,_xlpm.CSVVal&lt;&gt;"",_xlpm.CSVVal)),""))</f>
        <v/>
      </c>
      <c r="O352" s="43" t="str" cm="1">
        <f t="array" ref="O352">IF($AB352=0,"",INDEX(My_Audit!P$2:P$456,$AB352))&amp;""</f>
        <v/>
      </c>
      <c r="P352" s="42"/>
      <c r="Q352" s="43" t="str">
        <f>IF(LEFT(N352,4)="Pass","Nist SP 800-88",My_Audit!R352)&amp;""</f>
        <v/>
      </c>
      <c r="R352" s="42"/>
      <c r="S352" s="42"/>
      <c r="T352" s="43" t="str" cm="1">
        <f t="array" ref="T352">IF($AC352=0,"",INDEX(Models!J$2:J$605,$AC352))</f>
        <v/>
      </c>
      <c r="U352" s="42"/>
      <c r="V352" s="42"/>
      <c r="W352" s="44" t="str">
        <f>IF(($Z352+$AA352+$AD352)=0,"",_xlfn.TEXTJOIN(", ",TRUE,IF($AA352=0,"",INDEX(My_Audit!L$2:L$456,$AA352)),IF($Z352=0,"",INDEX(Output_Mac!AA$2:AA$500,$Z352)),IF($AD352=0,"",INDEX(Output_Win!AA$2:AA$243,$AD352))))</f>
        <v/>
      </c>
      <c r="Y352">
        <f>IFERROR(MATCH($A352,CSV!$A$2:$A$510,0),0)</f>
        <v>0</v>
      </c>
      <c r="Z352">
        <f>IFERROR(MATCH($A352,Output_Mac!$A$2:$A$500,0),0)</f>
        <v>0</v>
      </c>
      <c r="AA352">
        <f>IFERROR(MATCH($A352,My_Audit!$A$2:$A$456,0),0)</f>
        <v>351</v>
      </c>
      <c r="AB352">
        <f>IFERROR(MATCH($C352,My_Audit!$B$2:$B$456,0),0)</f>
        <v>0</v>
      </c>
      <c r="AC352">
        <f>IFERROR(MATCH($E352,Models!$I$2:$I$605,0),0)</f>
        <v>0</v>
      </c>
      <c r="AD352">
        <f>IFERROR(MATCH($A352,Output_Win!$A$2:$A$243,0),0)</f>
        <v>0</v>
      </c>
    </row>
    <row r="353" spans="1:30">
      <c r="A353" s="42" t="str">
        <f>_xlfn.TEXTJOIN("",TRUE,Input!$A$4,TEXT(ROW(My_Audit!A352)+Input!$A$8-1,"00"))</f>
        <v>GG352</v>
      </c>
      <c r="B353" s="42" t="str">
        <f>_xlfn.TEXTJOIN("-",TRUE,"ITD",Input!$A$2,A353)</f>
        <v>ITD-SHR11697-GG352</v>
      </c>
      <c r="C353" s="43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3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3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3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3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3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3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3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3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3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3" t="str" cm="1">
        <f t="array" ref="M353">IF(($Y353+$Z353+$AA353+$AD353)=0,"",ExpandDiagCodes(_xlfn.TEXTJOIN(", ",TRUE,IF($AA353=0,"",INDEX(My_Audit!N$2:N$456,$AA353)),IF($Z353=0,"",INDEX(Output_Mac!S$2:S$500,$Z353)),IF($AD353=0,"",INDEX(Output_Win!S$2:S$243,$AD353)),IF($Y353=0,"",INDEX(CSV!AE$2:AE$510,$Y353)))))</f>
        <v/>
      </c>
      <c r="N353" s="43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O$2:O$456,$AA353)),_xlfn.IFS(_xlpm.MyAuditVal&lt;&gt;"",_xlpm.MyAuditVal,_xlpm.MacVal&lt;&gt;"",_xlpm.MacVal,_xlpm.WinVal&lt;&gt;"",_xlpm.WinVal,_xlpm.CSVVal&lt;&gt;"",_xlpm.CSVVal)),""))</f>
        <v/>
      </c>
      <c r="O353" s="43" t="str" cm="1">
        <f t="array" ref="O353">IF($AB353=0,"",INDEX(My_Audit!P$2:P$456,$AB353))&amp;""</f>
        <v/>
      </c>
      <c r="P353" s="42"/>
      <c r="Q353" s="43" t="str">
        <f>IF(LEFT(N353,4)="Pass","Nist SP 800-88",My_Audit!R353)&amp;""</f>
        <v/>
      </c>
      <c r="R353" s="42"/>
      <c r="S353" s="42"/>
      <c r="T353" s="43" t="str" cm="1">
        <f t="array" ref="T353">IF($AC353=0,"",INDEX(Models!J$2:J$605,$AC353))</f>
        <v/>
      </c>
      <c r="U353" s="42"/>
      <c r="V353" s="42"/>
      <c r="W353" s="44" t="str">
        <f>IF(($Z353+$AA353+$AD353)=0,"",_xlfn.TEXTJOIN(", ",TRUE,IF($AA353=0,"",INDEX(My_Audit!L$2:L$456,$AA353)),IF($Z353=0,"",INDEX(Output_Mac!AA$2:AA$500,$Z353)),IF($AD353=0,"",INDEX(Output_Win!AA$2:AA$243,$AD353))))</f>
        <v/>
      </c>
      <c r="Y353">
        <f>IFERROR(MATCH($A353,CSV!$A$2:$A$510,0),0)</f>
        <v>0</v>
      </c>
      <c r="Z353">
        <f>IFERROR(MATCH($A353,Output_Mac!$A$2:$A$500,0),0)</f>
        <v>0</v>
      </c>
      <c r="AA353">
        <f>IFERROR(MATCH($A353,My_Audit!$A$2:$A$456,0),0)</f>
        <v>352</v>
      </c>
      <c r="AB353">
        <f>IFERROR(MATCH($C353,My_Audit!$B$2:$B$456,0),0)</f>
        <v>0</v>
      </c>
      <c r="AC353">
        <f>IFERROR(MATCH($E353,Models!$I$2:$I$605,0),0)</f>
        <v>0</v>
      </c>
      <c r="AD353">
        <f>IFERROR(MATCH($A353,Output_Win!$A$2:$A$243,0),0)</f>
        <v>0</v>
      </c>
    </row>
    <row r="354" spans="1:30">
      <c r="A354" s="42" t="str">
        <f>_xlfn.TEXTJOIN("",TRUE,Input!$A$4,TEXT(ROW(My_Audit!A353)+Input!$A$8-1,"00"))</f>
        <v>GG353</v>
      </c>
      <c r="B354" s="42" t="str">
        <f>_xlfn.TEXTJOIN("-",TRUE,"ITD",Input!$A$2,A354)</f>
        <v>ITD-SHR11697-GG353</v>
      </c>
      <c r="C354" s="43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3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3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3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3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3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3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3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3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3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3" t="str" cm="1">
        <f t="array" ref="M354">IF(($Y354+$Z354+$AA354+$AD354)=0,"",ExpandDiagCodes(_xlfn.TEXTJOIN(", ",TRUE,IF($AA354=0,"",INDEX(My_Audit!N$2:N$456,$AA354)),IF($Z354=0,"",INDEX(Output_Mac!S$2:S$500,$Z354)),IF($AD354=0,"",INDEX(Output_Win!S$2:S$243,$AD354)),IF($Y354=0,"",INDEX(CSV!AE$2:AE$510,$Y354)))))</f>
        <v/>
      </c>
      <c r="N354" s="43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O$2:O$456,$AA354)),_xlfn.IFS(_xlpm.MyAuditVal&lt;&gt;"",_xlpm.MyAuditVal,_xlpm.MacVal&lt;&gt;"",_xlpm.MacVal,_xlpm.WinVal&lt;&gt;"",_xlpm.WinVal,_xlpm.CSVVal&lt;&gt;"",_xlpm.CSVVal)),""))</f>
        <v/>
      </c>
      <c r="O354" s="43" t="str" cm="1">
        <f t="array" ref="O354">IF($AB354=0,"",INDEX(My_Audit!P$2:P$456,$AB354))&amp;""</f>
        <v/>
      </c>
      <c r="P354" s="42"/>
      <c r="Q354" s="43" t="str">
        <f>IF(LEFT(N354,4)="Pass","Nist SP 800-88",My_Audit!R354)&amp;""</f>
        <v/>
      </c>
      <c r="R354" s="42"/>
      <c r="S354" s="42"/>
      <c r="T354" s="43" t="str" cm="1">
        <f t="array" ref="T354">IF($AC354=0,"",INDEX(Models!J$2:J$605,$AC354))</f>
        <v/>
      </c>
      <c r="U354" s="42"/>
      <c r="V354" s="42"/>
      <c r="W354" s="44" t="str">
        <f>IF(($Z354+$AA354+$AD354)=0,"",_xlfn.TEXTJOIN(", ",TRUE,IF($AA354=0,"",INDEX(My_Audit!L$2:L$456,$AA354)),IF($Z354=0,"",INDEX(Output_Mac!AA$2:AA$500,$Z354)),IF($AD354=0,"",INDEX(Output_Win!AA$2:AA$243,$AD354))))</f>
        <v/>
      </c>
      <c r="Y354">
        <f>IFERROR(MATCH($A354,CSV!$A$2:$A$510,0),0)</f>
        <v>0</v>
      </c>
      <c r="Z354">
        <f>IFERROR(MATCH($A354,Output_Mac!$A$2:$A$500,0),0)</f>
        <v>0</v>
      </c>
      <c r="AA354">
        <f>IFERROR(MATCH($A354,My_Audit!$A$2:$A$456,0),0)</f>
        <v>353</v>
      </c>
      <c r="AB354">
        <f>IFERROR(MATCH($C354,My_Audit!$B$2:$B$456,0),0)</f>
        <v>0</v>
      </c>
      <c r="AC354">
        <f>IFERROR(MATCH($E354,Models!$I$2:$I$605,0),0)</f>
        <v>0</v>
      </c>
      <c r="AD354">
        <f>IFERROR(MATCH($A354,Output_Win!$A$2:$A$243,0),0)</f>
        <v>0</v>
      </c>
    </row>
    <row r="355" spans="1:30">
      <c r="A355" s="42" t="str">
        <f>_xlfn.TEXTJOIN("",TRUE,Input!$A$4,TEXT(ROW(My_Audit!A354)+Input!$A$8-1,"00"))</f>
        <v>GG354</v>
      </c>
      <c r="B355" s="42" t="str">
        <f>_xlfn.TEXTJOIN("-",TRUE,"ITD",Input!$A$2,A355)</f>
        <v>ITD-SHR11697-GG354</v>
      </c>
      <c r="C355" s="43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3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3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3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3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3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3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3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3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3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3" t="str" cm="1">
        <f t="array" ref="M355">IF(($Y355+$Z355+$AA355+$AD355)=0,"",ExpandDiagCodes(_xlfn.TEXTJOIN(", ",TRUE,IF($AA355=0,"",INDEX(My_Audit!N$2:N$456,$AA355)),IF($Z355=0,"",INDEX(Output_Mac!S$2:S$500,$Z355)),IF($AD355=0,"",INDEX(Output_Win!S$2:S$243,$AD355)),IF($Y355=0,"",INDEX(CSV!AE$2:AE$510,$Y355)))))</f>
        <v/>
      </c>
      <c r="N355" s="43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O$2:O$456,$AA355)),_xlfn.IFS(_xlpm.MyAuditVal&lt;&gt;"",_xlpm.MyAuditVal,_xlpm.MacVal&lt;&gt;"",_xlpm.MacVal,_xlpm.WinVal&lt;&gt;"",_xlpm.WinVal,_xlpm.CSVVal&lt;&gt;"",_xlpm.CSVVal)),""))</f>
        <v/>
      </c>
      <c r="O355" s="43" t="str" cm="1">
        <f t="array" ref="O355">IF($AB355=0,"",INDEX(My_Audit!P$2:P$456,$AB355))&amp;""</f>
        <v/>
      </c>
      <c r="P355" s="42"/>
      <c r="Q355" s="43" t="str">
        <f>IF(LEFT(N355,4)="Pass","Nist SP 800-88",My_Audit!R355)&amp;""</f>
        <v/>
      </c>
      <c r="R355" s="42"/>
      <c r="S355" s="42"/>
      <c r="T355" s="43" t="str" cm="1">
        <f t="array" ref="T355">IF($AC355=0,"",INDEX(Models!J$2:J$605,$AC355))</f>
        <v/>
      </c>
      <c r="U355" s="42"/>
      <c r="V355" s="42"/>
      <c r="W355" s="44" t="str">
        <f>IF(($Z355+$AA355+$AD355)=0,"",_xlfn.TEXTJOIN(", ",TRUE,IF($AA355=0,"",INDEX(My_Audit!L$2:L$456,$AA355)),IF($Z355=0,"",INDEX(Output_Mac!AA$2:AA$500,$Z355)),IF($AD355=0,"",INDEX(Output_Win!AA$2:AA$243,$AD355))))</f>
        <v/>
      </c>
      <c r="Y355">
        <f>IFERROR(MATCH($A355,CSV!$A$2:$A$510,0),0)</f>
        <v>0</v>
      </c>
      <c r="Z355">
        <f>IFERROR(MATCH($A355,Output_Mac!$A$2:$A$500,0),0)</f>
        <v>0</v>
      </c>
      <c r="AA355">
        <f>IFERROR(MATCH($A355,My_Audit!$A$2:$A$456,0),0)</f>
        <v>354</v>
      </c>
      <c r="AB355">
        <f>IFERROR(MATCH($C355,My_Audit!$B$2:$B$456,0),0)</f>
        <v>0</v>
      </c>
      <c r="AC355">
        <f>IFERROR(MATCH($E355,Models!$I$2:$I$605,0),0)</f>
        <v>0</v>
      </c>
      <c r="AD355">
        <f>IFERROR(MATCH($A355,Output_Win!$A$2:$A$243,0),0)</f>
        <v>0</v>
      </c>
    </row>
    <row r="356" spans="1:30">
      <c r="A356" s="42" t="str">
        <f>_xlfn.TEXTJOIN("",TRUE,Input!$A$4,TEXT(ROW(My_Audit!A355)+Input!$A$8-1,"00"))</f>
        <v>GG355</v>
      </c>
      <c r="B356" s="42" t="str">
        <f>_xlfn.TEXTJOIN("-",TRUE,"ITD",Input!$A$2,A356)</f>
        <v>ITD-SHR11697-GG355</v>
      </c>
      <c r="C356" s="43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3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3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3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3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3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3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3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3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3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3" t="str" cm="1">
        <f t="array" ref="M356">IF(($Y356+$Z356+$AA356+$AD356)=0,"",ExpandDiagCodes(_xlfn.TEXTJOIN(", ",TRUE,IF($AA356=0,"",INDEX(My_Audit!N$2:N$456,$AA356)),IF($Z356=0,"",INDEX(Output_Mac!S$2:S$500,$Z356)),IF($AD356=0,"",INDEX(Output_Win!S$2:S$243,$AD356)),IF($Y356=0,"",INDEX(CSV!AE$2:AE$510,$Y356)))))</f>
        <v/>
      </c>
      <c r="N356" s="43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O$2:O$456,$AA356)),_xlfn.IFS(_xlpm.MyAuditVal&lt;&gt;"",_xlpm.MyAuditVal,_xlpm.MacVal&lt;&gt;"",_xlpm.MacVal,_xlpm.WinVal&lt;&gt;"",_xlpm.WinVal,_xlpm.CSVVal&lt;&gt;"",_xlpm.CSVVal)),""))</f>
        <v/>
      </c>
      <c r="O356" s="43" t="str" cm="1">
        <f t="array" ref="O356">IF($AB356=0,"",INDEX(My_Audit!P$2:P$456,$AB356))&amp;""</f>
        <v/>
      </c>
      <c r="P356" s="42"/>
      <c r="Q356" s="43" t="str">
        <f>IF(LEFT(N356,4)="Pass","Nist SP 800-88",My_Audit!R356)&amp;""</f>
        <v/>
      </c>
      <c r="R356" s="42"/>
      <c r="S356" s="42"/>
      <c r="T356" s="43" t="str" cm="1">
        <f t="array" ref="T356">IF($AC356=0,"",INDEX(Models!J$2:J$605,$AC356))</f>
        <v/>
      </c>
      <c r="U356" s="42"/>
      <c r="V356" s="42"/>
      <c r="W356" s="44" t="str">
        <f>IF(($Z356+$AA356+$AD356)=0,"",_xlfn.TEXTJOIN(", ",TRUE,IF($AA356=0,"",INDEX(My_Audit!L$2:L$456,$AA356)),IF($Z356=0,"",INDEX(Output_Mac!AA$2:AA$500,$Z356)),IF($AD356=0,"",INDEX(Output_Win!AA$2:AA$243,$AD356))))</f>
        <v/>
      </c>
      <c r="Y356">
        <f>IFERROR(MATCH($A356,CSV!$A$2:$A$510,0),0)</f>
        <v>0</v>
      </c>
      <c r="Z356">
        <f>IFERROR(MATCH($A356,Output_Mac!$A$2:$A$500,0),0)</f>
        <v>0</v>
      </c>
      <c r="AA356">
        <f>IFERROR(MATCH($A356,My_Audit!$A$2:$A$456,0),0)</f>
        <v>355</v>
      </c>
      <c r="AB356">
        <f>IFERROR(MATCH($C356,My_Audit!$B$2:$B$456,0),0)</f>
        <v>0</v>
      </c>
      <c r="AC356">
        <f>IFERROR(MATCH($E356,Models!$I$2:$I$605,0),0)</f>
        <v>0</v>
      </c>
      <c r="AD356">
        <f>IFERROR(MATCH($A356,Output_Win!$A$2:$A$243,0),0)</f>
        <v>0</v>
      </c>
    </row>
    <row r="357" spans="1:30">
      <c r="A357" s="42" t="str">
        <f>_xlfn.TEXTJOIN("",TRUE,Input!$A$4,TEXT(ROW(My_Audit!A356)+Input!$A$8-1,"00"))</f>
        <v>GG356</v>
      </c>
      <c r="B357" s="42" t="str">
        <f>_xlfn.TEXTJOIN("-",TRUE,"ITD",Input!$A$2,A357)</f>
        <v>ITD-SHR11697-GG356</v>
      </c>
      <c r="C357" s="43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3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3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3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3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3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3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3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3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3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3" t="str" cm="1">
        <f t="array" ref="M357">IF(($Y357+$Z357+$AA357+$AD357)=0,"",ExpandDiagCodes(_xlfn.TEXTJOIN(", ",TRUE,IF($AA357=0,"",INDEX(My_Audit!N$2:N$456,$AA357)),IF($Z357=0,"",INDEX(Output_Mac!S$2:S$500,$Z357)),IF($AD357=0,"",INDEX(Output_Win!S$2:S$243,$AD357)),IF($Y357=0,"",INDEX(CSV!AE$2:AE$510,$Y357)))))</f>
        <v/>
      </c>
      <c r="N357" s="43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O$2:O$456,$AA357)),_xlfn.IFS(_xlpm.MyAuditVal&lt;&gt;"",_xlpm.MyAuditVal,_xlpm.MacVal&lt;&gt;"",_xlpm.MacVal,_xlpm.WinVal&lt;&gt;"",_xlpm.WinVal,_xlpm.CSVVal&lt;&gt;"",_xlpm.CSVVal)),""))</f>
        <v/>
      </c>
      <c r="O357" s="43" t="str" cm="1">
        <f t="array" ref="O357">IF($AB357=0,"",INDEX(My_Audit!P$2:P$456,$AB357))&amp;""</f>
        <v/>
      </c>
      <c r="P357" s="42"/>
      <c r="Q357" s="43" t="str">
        <f>IF(LEFT(N357,4)="Pass","Nist SP 800-88",My_Audit!R357)&amp;""</f>
        <v/>
      </c>
      <c r="R357" s="42"/>
      <c r="S357" s="42"/>
      <c r="T357" s="43" t="str" cm="1">
        <f t="array" ref="T357">IF($AC357=0,"",INDEX(Models!J$2:J$605,$AC357))</f>
        <v/>
      </c>
      <c r="U357" s="42"/>
      <c r="V357" s="42"/>
      <c r="W357" s="44" t="str">
        <f>IF(($Z357+$AA357+$AD357)=0,"",_xlfn.TEXTJOIN(", ",TRUE,IF($AA357=0,"",INDEX(My_Audit!L$2:L$456,$AA357)),IF($Z357=0,"",INDEX(Output_Mac!AA$2:AA$500,$Z357)),IF($AD357=0,"",INDEX(Output_Win!AA$2:AA$243,$AD357))))</f>
        <v/>
      </c>
      <c r="Y357">
        <f>IFERROR(MATCH($A357,CSV!$A$2:$A$510,0),0)</f>
        <v>0</v>
      </c>
      <c r="Z357">
        <f>IFERROR(MATCH($A357,Output_Mac!$A$2:$A$500,0),0)</f>
        <v>0</v>
      </c>
      <c r="AA357">
        <f>IFERROR(MATCH($A357,My_Audit!$A$2:$A$456,0),0)</f>
        <v>356</v>
      </c>
      <c r="AB357">
        <f>IFERROR(MATCH($C357,My_Audit!$B$2:$B$456,0),0)</f>
        <v>0</v>
      </c>
      <c r="AC357">
        <f>IFERROR(MATCH($E357,Models!$I$2:$I$605,0),0)</f>
        <v>0</v>
      </c>
      <c r="AD357">
        <f>IFERROR(MATCH($A357,Output_Win!$A$2:$A$243,0),0)</f>
        <v>0</v>
      </c>
    </row>
    <row r="358" spans="1:30">
      <c r="A358" s="42" t="str">
        <f>_xlfn.TEXTJOIN("",TRUE,Input!$A$4,TEXT(ROW(My_Audit!A357)+Input!$A$8-1,"00"))</f>
        <v>GG357</v>
      </c>
      <c r="B358" s="42" t="str">
        <f>_xlfn.TEXTJOIN("-",TRUE,"ITD",Input!$A$2,A358)</f>
        <v>ITD-SHR11697-GG357</v>
      </c>
      <c r="C358" s="43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3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3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3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3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3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3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3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3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3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3" t="str" cm="1">
        <f t="array" ref="M358">IF(($Y358+$Z358+$AA358+$AD358)=0,"",ExpandDiagCodes(_xlfn.TEXTJOIN(", ",TRUE,IF($AA358=0,"",INDEX(My_Audit!N$2:N$456,$AA358)),IF($Z358=0,"",INDEX(Output_Mac!S$2:S$500,$Z358)),IF($AD358=0,"",INDEX(Output_Win!S$2:S$243,$AD358)),IF($Y358=0,"",INDEX(CSV!AE$2:AE$510,$Y358)))))</f>
        <v/>
      </c>
      <c r="N358" s="43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O$2:O$456,$AA358)),_xlfn.IFS(_xlpm.MyAuditVal&lt;&gt;"",_xlpm.MyAuditVal,_xlpm.MacVal&lt;&gt;"",_xlpm.MacVal,_xlpm.WinVal&lt;&gt;"",_xlpm.WinVal,_xlpm.CSVVal&lt;&gt;"",_xlpm.CSVVal)),""))</f>
        <v/>
      </c>
      <c r="O358" s="43" t="str" cm="1">
        <f t="array" ref="O358">IF($AB358=0,"",INDEX(My_Audit!P$2:P$456,$AB358))&amp;""</f>
        <v/>
      </c>
      <c r="P358" s="42"/>
      <c r="Q358" s="43" t="str">
        <f>IF(LEFT(N358,4)="Pass","Nist SP 800-88",My_Audit!R358)&amp;""</f>
        <v/>
      </c>
      <c r="R358" s="42"/>
      <c r="S358" s="42"/>
      <c r="T358" s="43" t="str" cm="1">
        <f t="array" ref="T358">IF($AC358=0,"",INDEX(Models!J$2:J$605,$AC358))</f>
        <v/>
      </c>
      <c r="U358" s="42"/>
      <c r="V358" s="42"/>
      <c r="W358" s="44" t="str">
        <f>IF(($Z358+$AA358+$AD358)=0,"",_xlfn.TEXTJOIN(", ",TRUE,IF($AA358=0,"",INDEX(My_Audit!L$2:L$456,$AA358)),IF($Z358=0,"",INDEX(Output_Mac!AA$2:AA$500,$Z358)),IF($AD358=0,"",INDEX(Output_Win!AA$2:AA$243,$AD358))))</f>
        <v/>
      </c>
      <c r="Y358">
        <f>IFERROR(MATCH($A358,CSV!$A$2:$A$510,0),0)</f>
        <v>0</v>
      </c>
      <c r="Z358">
        <f>IFERROR(MATCH($A358,Output_Mac!$A$2:$A$500,0),0)</f>
        <v>0</v>
      </c>
      <c r="AA358">
        <f>IFERROR(MATCH($A358,My_Audit!$A$2:$A$456,0),0)</f>
        <v>357</v>
      </c>
      <c r="AB358">
        <f>IFERROR(MATCH($C358,My_Audit!$B$2:$B$456,0),0)</f>
        <v>0</v>
      </c>
      <c r="AC358">
        <f>IFERROR(MATCH($E358,Models!$I$2:$I$605,0),0)</f>
        <v>0</v>
      </c>
      <c r="AD358">
        <f>IFERROR(MATCH($A358,Output_Win!$A$2:$A$243,0),0)</f>
        <v>0</v>
      </c>
    </row>
    <row r="359" spans="1:30">
      <c r="A359" s="42" t="str">
        <f>_xlfn.TEXTJOIN("",TRUE,Input!$A$4,TEXT(ROW(My_Audit!A358)+Input!$A$8-1,"00"))</f>
        <v>GG358</v>
      </c>
      <c r="B359" s="42" t="str">
        <f>_xlfn.TEXTJOIN("-",TRUE,"ITD",Input!$A$2,A359)</f>
        <v>ITD-SHR11697-GG358</v>
      </c>
      <c r="C359" s="43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3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3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3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3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3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3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3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3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3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3" t="str" cm="1">
        <f t="array" ref="M359">IF(($Y359+$Z359+$AA359+$AD359)=0,"",ExpandDiagCodes(_xlfn.TEXTJOIN(", ",TRUE,IF($AA359=0,"",INDEX(My_Audit!N$2:N$456,$AA359)),IF($Z359=0,"",INDEX(Output_Mac!S$2:S$500,$Z359)),IF($AD359=0,"",INDEX(Output_Win!S$2:S$243,$AD359)),IF($Y359=0,"",INDEX(CSV!AE$2:AE$510,$Y359)))))</f>
        <v/>
      </c>
      <c r="N359" s="43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O$2:O$456,$AA359)),_xlfn.IFS(_xlpm.MyAuditVal&lt;&gt;"",_xlpm.MyAuditVal,_xlpm.MacVal&lt;&gt;"",_xlpm.MacVal,_xlpm.WinVal&lt;&gt;"",_xlpm.WinVal,_xlpm.CSVVal&lt;&gt;"",_xlpm.CSVVal)),""))</f>
        <v/>
      </c>
      <c r="O359" s="43" t="str" cm="1">
        <f t="array" ref="O359">IF($AB359=0,"",INDEX(My_Audit!P$2:P$456,$AB359))&amp;""</f>
        <v/>
      </c>
      <c r="P359" s="42"/>
      <c r="Q359" s="43" t="str">
        <f>IF(LEFT(N359,4)="Pass","Nist SP 800-88",My_Audit!R359)&amp;""</f>
        <v/>
      </c>
      <c r="R359" s="42"/>
      <c r="S359" s="42"/>
      <c r="T359" s="43" t="str" cm="1">
        <f t="array" ref="T359">IF($AC359=0,"",INDEX(Models!J$2:J$605,$AC359))</f>
        <v/>
      </c>
      <c r="U359" s="42"/>
      <c r="V359" s="42"/>
      <c r="W359" s="44" t="str">
        <f>IF(($Z359+$AA359+$AD359)=0,"",_xlfn.TEXTJOIN(", ",TRUE,IF($AA359=0,"",INDEX(My_Audit!L$2:L$456,$AA359)),IF($Z359=0,"",INDEX(Output_Mac!AA$2:AA$500,$Z359)),IF($AD359=0,"",INDEX(Output_Win!AA$2:AA$243,$AD359))))</f>
        <v/>
      </c>
      <c r="Y359">
        <f>IFERROR(MATCH($A359,CSV!$A$2:$A$510,0),0)</f>
        <v>0</v>
      </c>
      <c r="Z359">
        <f>IFERROR(MATCH($A359,Output_Mac!$A$2:$A$500,0),0)</f>
        <v>0</v>
      </c>
      <c r="AA359">
        <f>IFERROR(MATCH($A359,My_Audit!$A$2:$A$456,0),0)</f>
        <v>358</v>
      </c>
      <c r="AB359">
        <f>IFERROR(MATCH($C359,My_Audit!$B$2:$B$456,0),0)</f>
        <v>0</v>
      </c>
      <c r="AC359">
        <f>IFERROR(MATCH($E359,Models!$I$2:$I$605,0),0)</f>
        <v>0</v>
      </c>
      <c r="AD359">
        <f>IFERROR(MATCH($A359,Output_Win!$A$2:$A$243,0),0)</f>
        <v>0</v>
      </c>
    </row>
    <row r="360" spans="1:30">
      <c r="A360" s="42" t="str">
        <f>_xlfn.TEXTJOIN("",TRUE,Input!$A$4,TEXT(ROW(My_Audit!A359)+Input!$A$8-1,"00"))</f>
        <v>GG359</v>
      </c>
      <c r="B360" s="42" t="str">
        <f>_xlfn.TEXTJOIN("-",TRUE,"ITD",Input!$A$2,A360)</f>
        <v>ITD-SHR11697-GG359</v>
      </c>
      <c r="C360" s="43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3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3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3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3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3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3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3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3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3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3" t="str" cm="1">
        <f t="array" ref="M360">IF(($Y360+$Z360+$AA360+$AD360)=0,"",ExpandDiagCodes(_xlfn.TEXTJOIN(", ",TRUE,IF($AA360=0,"",INDEX(My_Audit!N$2:N$456,$AA360)),IF($Z360=0,"",INDEX(Output_Mac!S$2:S$500,$Z360)),IF($AD360=0,"",INDEX(Output_Win!S$2:S$243,$AD360)),IF($Y360=0,"",INDEX(CSV!AE$2:AE$510,$Y360)))))</f>
        <v/>
      </c>
      <c r="N360" s="43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O$2:O$456,$AA360)),_xlfn.IFS(_xlpm.MyAuditVal&lt;&gt;"",_xlpm.MyAuditVal,_xlpm.MacVal&lt;&gt;"",_xlpm.MacVal,_xlpm.WinVal&lt;&gt;"",_xlpm.WinVal,_xlpm.CSVVal&lt;&gt;"",_xlpm.CSVVal)),""))</f>
        <v/>
      </c>
      <c r="O360" s="43" t="str" cm="1">
        <f t="array" ref="O360">IF($AB360=0,"",INDEX(My_Audit!P$2:P$456,$AB360))&amp;""</f>
        <v/>
      </c>
      <c r="P360" s="42"/>
      <c r="Q360" s="43" t="str">
        <f>IF(LEFT(N360,4)="Pass","Nist SP 800-88",My_Audit!R360)&amp;""</f>
        <v/>
      </c>
      <c r="R360" s="42"/>
      <c r="S360" s="42"/>
      <c r="T360" s="43" t="str" cm="1">
        <f t="array" ref="T360">IF($AC360=0,"",INDEX(Models!J$2:J$605,$AC360))</f>
        <v/>
      </c>
      <c r="U360" s="42"/>
      <c r="V360" s="42"/>
      <c r="W360" s="44" t="str">
        <f>IF(($Z360+$AA360+$AD360)=0,"",_xlfn.TEXTJOIN(", ",TRUE,IF($AA360=0,"",INDEX(My_Audit!L$2:L$456,$AA360)),IF($Z360=0,"",INDEX(Output_Mac!AA$2:AA$500,$Z360)),IF($AD360=0,"",INDEX(Output_Win!AA$2:AA$243,$AD360))))</f>
        <v/>
      </c>
      <c r="Y360">
        <f>IFERROR(MATCH($A360,CSV!$A$2:$A$510,0),0)</f>
        <v>0</v>
      </c>
      <c r="Z360">
        <f>IFERROR(MATCH($A360,Output_Mac!$A$2:$A$500,0),0)</f>
        <v>0</v>
      </c>
      <c r="AA360">
        <f>IFERROR(MATCH($A360,My_Audit!$A$2:$A$456,0),0)</f>
        <v>359</v>
      </c>
      <c r="AB360">
        <f>IFERROR(MATCH($C360,My_Audit!$B$2:$B$456,0),0)</f>
        <v>0</v>
      </c>
      <c r="AC360">
        <f>IFERROR(MATCH($E360,Models!$I$2:$I$605,0),0)</f>
        <v>0</v>
      </c>
      <c r="AD360">
        <f>IFERROR(MATCH($A360,Output_Win!$A$2:$A$243,0),0)</f>
        <v>0</v>
      </c>
    </row>
    <row r="361" spans="1:30">
      <c r="A361" s="42" t="str">
        <f>_xlfn.TEXTJOIN("",TRUE,Input!$A$4,TEXT(ROW(My_Audit!A360)+Input!$A$8-1,"00"))</f>
        <v>GG360</v>
      </c>
      <c r="B361" s="42" t="str">
        <f>_xlfn.TEXTJOIN("-",TRUE,"ITD",Input!$A$2,A361)</f>
        <v>ITD-SHR11697-GG360</v>
      </c>
      <c r="C361" s="43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3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3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3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3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3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3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3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3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3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3" t="str" cm="1">
        <f t="array" ref="M361">IF(($Y361+$Z361+$AA361+$AD361)=0,"",ExpandDiagCodes(_xlfn.TEXTJOIN(", ",TRUE,IF($AA361=0,"",INDEX(My_Audit!N$2:N$456,$AA361)),IF($Z361=0,"",INDEX(Output_Mac!S$2:S$500,$Z361)),IF($AD361=0,"",INDEX(Output_Win!S$2:S$243,$AD361)),IF($Y361=0,"",INDEX(CSV!AE$2:AE$510,$Y361)))))</f>
        <v/>
      </c>
      <c r="N361" s="43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O$2:O$456,$AA361)),_xlfn.IFS(_xlpm.MyAuditVal&lt;&gt;"",_xlpm.MyAuditVal,_xlpm.MacVal&lt;&gt;"",_xlpm.MacVal,_xlpm.WinVal&lt;&gt;"",_xlpm.WinVal,_xlpm.CSVVal&lt;&gt;"",_xlpm.CSVVal)),""))</f>
        <v/>
      </c>
      <c r="O361" s="43" t="str" cm="1">
        <f t="array" ref="O361">IF($AB361=0,"",INDEX(My_Audit!P$2:P$456,$AB361))&amp;""</f>
        <v/>
      </c>
      <c r="P361" s="42"/>
      <c r="Q361" s="43" t="str">
        <f>IF(LEFT(N361,4)="Pass","Nist SP 800-88",My_Audit!R361)&amp;""</f>
        <v/>
      </c>
      <c r="R361" s="42"/>
      <c r="S361" s="42"/>
      <c r="T361" s="43" t="str" cm="1">
        <f t="array" ref="T361">IF($AC361=0,"",INDEX(Models!J$2:J$605,$AC361))</f>
        <v/>
      </c>
      <c r="U361" s="42"/>
      <c r="V361" s="42"/>
      <c r="W361" s="44" t="str">
        <f>IF(($Z361+$AA361+$AD361)=0,"",_xlfn.TEXTJOIN(", ",TRUE,IF($AA361=0,"",INDEX(My_Audit!L$2:L$456,$AA361)),IF($Z361=0,"",INDEX(Output_Mac!AA$2:AA$500,$Z361)),IF($AD361=0,"",INDEX(Output_Win!AA$2:AA$243,$AD361))))</f>
        <v/>
      </c>
      <c r="Y361">
        <f>IFERROR(MATCH($A361,CSV!$A$2:$A$510,0),0)</f>
        <v>0</v>
      </c>
      <c r="Z361">
        <f>IFERROR(MATCH($A361,Output_Mac!$A$2:$A$500,0),0)</f>
        <v>0</v>
      </c>
      <c r="AA361">
        <f>IFERROR(MATCH($A361,My_Audit!$A$2:$A$456,0),0)</f>
        <v>360</v>
      </c>
      <c r="AB361">
        <f>IFERROR(MATCH($C361,My_Audit!$B$2:$B$456,0),0)</f>
        <v>0</v>
      </c>
      <c r="AC361">
        <f>IFERROR(MATCH($E361,Models!$I$2:$I$605,0),0)</f>
        <v>0</v>
      </c>
      <c r="AD361">
        <f>IFERROR(MATCH($A361,Output_Win!$A$2:$A$243,0),0)</f>
        <v>0</v>
      </c>
    </row>
    <row r="362" spans="1:30">
      <c r="A362" s="42" t="str">
        <f>_xlfn.TEXTJOIN("",TRUE,Input!$A$4,TEXT(ROW(My_Audit!A361)+Input!$A$8-1,"00"))</f>
        <v>GG361</v>
      </c>
      <c r="B362" s="42" t="str">
        <f>_xlfn.TEXTJOIN("-",TRUE,"ITD",Input!$A$2,A362)</f>
        <v>ITD-SHR11697-GG361</v>
      </c>
      <c r="C362" s="43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3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3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3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3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3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3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3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3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3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3" t="str" cm="1">
        <f t="array" ref="M362">IF(($Y362+$Z362+$AA362+$AD362)=0,"",ExpandDiagCodes(_xlfn.TEXTJOIN(", ",TRUE,IF($AA362=0,"",INDEX(My_Audit!N$2:N$456,$AA362)),IF($Z362=0,"",INDEX(Output_Mac!S$2:S$500,$Z362)),IF($AD362=0,"",INDEX(Output_Win!S$2:S$243,$AD362)),IF($Y362=0,"",INDEX(CSV!AE$2:AE$510,$Y362)))))</f>
        <v/>
      </c>
      <c r="N362" s="43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O$2:O$456,$AA362)),_xlfn.IFS(_xlpm.MyAuditVal&lt;&gt;"",_xlpm.MyAuditVal,_xlpm.MacVal&lt;&gt;"",_xlpm.MacVal,_xlpm.WinVal&lt;&gt;"",_xlpm.WinVal,_xlpm.CSVVal&lt;&gt;"",_xlpm.CSVVal)),""))</f>
        <v/>
      </c>
      <c r="O362" s="43" t="str" cm="1">
        <f t="array" ref="O362">IF($AB362=0,"",INDEX(My_Audit!P$2:P$456,$AB362))&amp;""</f>
        <v/>
      </c>
      <c r="P362" s="42"/>
      <c r="Q362" s="43" t="str">
        <f>IF(LEFT(N362,4)="Pass","Nist SP 800-88",My_Audit!R362)&amp;""</f>
        <v/>
      </c>
      <c r="R362" s="42"/>
      <c r="S362" s="42"/>
      <c r="T362" s="43" t="str" cm="1">
        <f t="array" ref="T362">IF($AC362=0,"",INDEX(Models!J$2:J$605,$AC362))</f>
        <v/>
      </c>
      <c r="U362" s="42"/>
      <c r="V362" s="42"/>
      <c r="W362" s="44" t="str">
        <f>IF(($Z362+$AA362+$AD362)=0,"",_xlfn.TEXTJOIN(", ",TRUE,IF($AA362=0,"",INDEX(My_Audit!L$2:L$456,$AA362)),IF($Z362=0,"",INDEX(Output_Mac!AA$2:AA$500,$Z362)),IF($AD362=0,"",INDEX(Output_Win!AA$2:AA$243,$AD362))))</f>
        <v/>
      </c>
      <c r="Y362">
        <f>IFERROR(MATCH($A362,CSV!$A$2:$A$510,0),0)</f>
        <v>0</v>
      </c>
      <c r="Z362">
        <f>IFERROR(MATCH($A362,Output_Mac!$A$2:$A$500,0),0)</f>
        <v>0</v>
      </c>
      <c r="AA362">
        <f>IFERROR(MATCH($A362,My_Audit!$A$2:$A$456,0),0)</f>
        <v>361</v>
      </c>
      <c r="AB362">
        <f>IFERROR(MATCH($C362,My_Audit!$B$2:$B$456,0),0)</f>
        <v>0</v>
      </c>
      <c r="AC362">
        <f>IFERROR(MATCH($E362,Models!$I$2:$I$605,0),0)</f>
        <v>0</v>
      </c>
      <c r="AD362">
        <f>IFERROR(MATCH($A362,Output_Win!$A$2:$A$243,0),0)</f>
        <v>0</v>
      </c>
    </row>
    <row r="363" spans="1:30">
      <c r="A363" s="42" t="str">
        <f>_xlfn.TEXTJOIN("",TRUE,Input!$A$4,TEXT(ROW(My_Audit!A362)+Input!$A$8-1,"00"))</f>
        <v>GG362</v>
      </c>
      <c r="B363" s="42" t="str">
        <f>_xlfn.TEXTJOIN("-",TRUE,"ITD",Input!$A$2,A363)</f>
        <v>ITD-SHR11697-GG362</v>
      </c>
      <c r="C363" s="43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3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3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3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3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3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3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3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3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3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3" t="str" cm="1">
        <f t="array" ref="M363">IF(($Y363+$Z363+$AA363+$AD363)=0,"",ExpandDiagCodes(_xlfn.TEXTJOIN(", ",TRUE,IF($AA363=0,"",INDEX(My_Audit!N$2:N$456,$AA363)),IF($Z363=0,"",INDEX(Output_Mac!S$2:S$500,$Z363)),IF($AD363=0,"",INDEX(Output_Win!S$2:S$243,$AD363)),IF($Y363=0,"",INDEX(CSV!AE$2:AE$510,$Y363)))))</f>
        <v/>
      </c>
      <c r="N363" s="43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O$2:O$456,$AA363)),_xlfn.IFS(_xlpm.MyAuditVal&lt;&gt;"",_xlpm.MyAuditVal,_xlpm.MacVal&lt;&gt;"",_xlpm.MacVal,_xlpm.WinVal&lt;&gt;"",_xlpm.WinVal,_xlpm.CSVVal&lt;&gt;"",_xlpm.CSVVal)),""))</f>
        <v/>
      </c>
      <c r="O363" s="43" t="str" cm="1">
        <f t="array" ref="O363">IF($AB363=0,"",INDEX(My_Audit!P$2:P$456,$AB363))&amp;""</f>
        <v/>
      </c>
      <c r="P363" s="42"/>
      <c r="Q363" s="43" t="str">
        <f>IF(LEFT(N363,4)="Pass","Nist SP 800-88",My_Audit!R363)&amp;""</f>
        <v/>
      </c>
      <c r="R363" s="42"/>
      <c r="S363" s="42"/>
      <c r="T363" s="43" t="str" cm="1">
        <f t="array" ref="T363">IF($AC363=0,"",INDEX(Models!J$2:J$605,$AC363))</f>
        <v/>
      </c>
      <c r="U363" s="42"/>
      <c r="V363" s="42"/>
      <c r="W363" s="44" t="str">
        <f>IF(($Z363+$AA363+$AD363)=0,"",_xlfn.TEXTJOIN(", ",TRUE,IF($AA363=0,"",INDEX(My_Audit!L$2:L$456,$AA363)),IF($Z363=0,"",INDEX(Output_Mac!AA$2:AA$500,$Z363)),IF($AD363=0,"",INDEX(Output_Win!AA$2:AA$243,$AD363))))</f>
        <v/>
      </c>
      <c r="Y363">
        <f>IFERROR(MATCH($A363,CSV!$A$2:$A$510,0),0)</f>
        <v>0</v>
      </c>
      <c r="Z363">
        <f>IFERROR(MATCH($A363,Output_Mac!$A$2:$A$500,0),0)</f>
        <v>0</v>
      </c>
      <c r="AA363">
        <f>IFERROR(MATCH($A363,My_Audit!$A$2:$A$456,0),0)</f>
        <v>362</v>
      </c>
      <c r="AB363">
        <f>IFERROR(MATCH($C363,My_Audit!$B$2:$B$456,0),0)</f>
        <v>0</v>
      </c>
      <c r="AC363">
        <f>IFERROR(MATCH($E363,Models!$I$2:$I$605,0),0)</f>
        <v>0</v>
      </c>
      <c r="AD363">
        <f>IFERROR(MATCH($A363,Output_Win!$A$2:$A$243,0),0)</f>
        <v>0</v>
      </c>
    </row>
    <row r="364" spans="1:30">
      <c r="A364" s="42" t="str">
        <f>_xlfn.TEXTJOIN("",TRUE,Input!$A$4,TEXT(ROW(My_Audit!A363)+Input!$A$8-1,"00"))</f>
        <v>GG363</v>
      </c>
      <c r="B364" s="42" t="str">
        <f>_xlfn.TEXTJOIN("-",TRUE,"ITD",Input!$A$2,A364)</f>
        <v>ITD-SHR11697-GG363</v>
      </c>
      <c r="C364" s="43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3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3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3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3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3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3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3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3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3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3" t="str" cm="1">
        <f t="array" ref="M364">IF(($Y364+$Z364+$AA364+$AD364)=0,"",ExpandDiagCodes(_xlfn.TEXTJOIN(", ",TRUE,IF($AA364=0,"",INDEX(My_Audit!N$2:N$456,$AA364)),IF($Z364=0,"",INDEX(Output_Mac!S$2:S$500,$Z364)),IF($AD364=0,"",INDEX(Output_Win!S$2:S$243,$AD364)),IF($Y364=0,"",INDEX(CSV!AE$2:AE$510,$Y364)))))</f>
        <v/>
      </c>
      <c r="N364" s="43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O$2:O$456,$AA364)),_xlfn.IFS(_xlpm.MyAuditVal&lt;&gt;"",_xlpm.MyAuditVal,_xlpm.MacVal&lt;&gt;"",_xlpm.MacVal,_xlpm.WinVal&lt;&gt;"",_xlpm.WinVal,_xlpm.CSVVal&lt;&gt;"",_xlpm.CSVVal)),""))</f>
        <v/>
      </c>
      <c r="O364" s="43" t="str" cm="1">
        <f t="array" ref="O364">IF($AB364=0,"",INDEX(My_Audit!P$2:P$456,$AB364))&amp;""</f>
        <v/>
      </c>
      <c r="P364" s="42"/>
      <c r="Q364" s="43" t="str">
        <f>IF(LEFT(N364,4)="Pass","Nist SP 800-88",My_Audit!R364)&amp;""</f>
        <v/>
      </c>
      <c r="R364" s="42"/>
      <c r="S364" s="42"/>
      <c r="T364" s="43" t="str" cm="1">
        <f t="array" ref="T364">IF($AC364=0,"",INDEX(Models!J$2:J$605,$AC364))</f>
        <v/>
      </c>
      <c r="U364" s="42"/>
      <c r="V364" s="42"/>
      <c r="W364" s="44" t="str">
        <f>IF(($Z364+$AA364+$AD364)=0,"",_xlfn.TEXTJOIN(", ",TRUE,IF($AA364=0,"",INDEX(My_Audit!L$2:L$456,$AA364)),IF($Z364=0,"",INDEX(Output_Mac!AA$2:AA$500,$Z364)),IF($AD364=0,"",INDEX(Output_Win!AA$2:AA$243,$AD364))))</f>
        <v/>
      </c>
      <c r="Y364">
        <f>IFERROR(MATCH($A364,CSV!$A$2:$A$510,0),0)</f>
        <v>0</v>
      </c>
      <c r="Z364">
        <f>IFERROR(MATCH($A364,Output_Mac!$A$2:$A$500,0),0)</f>
        <v>0</v>
      </c>
      <c r="AA364">
        <f>IFERROR(MATCH($A364,My_Audit!$A$2:$A$456,0),0)</f>
        <v>363</v>
      </c>
      <c r="AB364">
        <f>IFERROR(MATCH($C364,My_Audit!$B$2:$B$456,0),0)</f>
        <v>0</v>
      </c>
      <c r="AC364">
        <f>IFERROR(MATCH($E364,Models!$I$2:$I$605,0),0)</f>
        <v>0</v>
      </c>
      <c r="AD364">
        <f>IFERROR(MATCH($A364,Output_Win!$A$2:$A$243,0),0)</f>
        <v>0</v>
      </c>
    </row>
    <row r="365" spans="1:30">
      <c r="A365" s="42" t="str">
        <f>_xlfn.TEXTJOIN("",TRUE,Input!$A$4,TEXT(ROW(My_Audit!A364)+Input!$A$8-1,"00"))</f>
        <v>GG364</v>
      </c>
      <c r="B365" s="42" t="str">
        <f>_xlfn.TEXTJOIN("-",TRUE,"ITD",Input!$A$2,A365)</f>
        <v>ITD-SHR11697-GG364</v>
      </c>
      <c r="C365" s="43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3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3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3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3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3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3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3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3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3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3" t="str" cm="1">
        <f t="array" ref="M365">IF(($Y365+$Z365+$AA365+$AD365)=0,"",ExpandDiagCodes(_xlfn.TEXTJOIN(", ",TRUE,IF($AA365=0,"",INDEX(My_Audit!N$2:N$456,$AA365)),IF($Z365=0,"",INDEX(Output_Mac!S$2:S$500,$Z365)),IF($AD365=0,"",INDEX(Output_Win!S$2:S$243,$AD365)),IF($Y365=0,"",INDEX(CSV!AE$2:AE$510,$Y365)))))</f>
        <v/>
      </c>
      <c r="N365" s="43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O$2:O$456,$AA365)),_xlfn.IFS(_xlpm.MyAuditVal&lt;&gt;"",_xlpm.MyAuditVal,_xlpm.MacVal&lt;&gt;"",_xlpm.MacVal,_xlpm.WinVal&lt;&gt;"",_xlpm.WinVal,_xlpm.CSVVal&lt;&gt;"",_xlpm.CSVVal)),""))</f>
        <v/>
      </c>
      <c r="O365" s="43" t="str" cm="1">
        <f t="array" ref="O365">IF($AB365=0,"",INDEX(My_Audit!P$2:P$456,$AB365))&amp;""</f>
        <v/>
      </c>
      <c r="P365" s="42"/>
      <c r="Q365" s="43" t="str">
        <f>IF(LEFT(N365,4)="Pass","Nist SP 800-88",My_Audit!R365)&amp;""</f>
        <v/>
      </c>
      <c r="R365" s="42"/>
      <c r="S365" s="42"/>
      <c r="T365" s="43" t="str" cm="1">
        <f t="array" ref="T365">IF($AC365=0,"",INDEX(Models!J$2:J$605,$AC365))</f>
        <v/>
      </c>
      <c r="U365" s="42"/>
      <c r="V365" s="42"/>
      <c r="W365" s="44" t="str">
        <f>IF(($Z365+$AA365+$AD365)=0,"",_xlfn.TEXTJOIN(", ",TRUE,IF($AA365=0,"",INDEX(My_Audit!L$2:L$456,$AA365)),IF($Z365=0,"",INDEX(Output_Mac!AA$2:AA$500,$Z365)),IF($AD365=0,"",INDEX(Output_Win!AA$2:AA$243,$AD365))))</f>
        <v/>
      </c>
      <c r="Y365">
        <f>IFERROR(MATCH($A365,CSV!$A$2:$A$510,0),0)</f>
        <v>0</v>
      </c>
      <c r="Z365">
        <f>IFERROR(MATCH($A365,Output_Mac!$A$2:$A$500,0),0)</f>
        <v>0</v>
      </c>
      <c r="AA365">
        <f>IFERROR(MATCH($A365,My_Audit!$A$2:$A$456,0),0)</f>
        <v>364</v>
      </c>
      <c r="AB365">
        <f>IFERROR(MATCH($C365,My_Audit!$B$2:$B$456,0),0)</f>
        <v>0</v>
      </c>
      <c r="AC365">
        <f>IFERROR(MATCH($E365,Models!$I$2:$I$605,0),0)</f>
        <v>0</v>
      </c>
      <c r="AD365">
        <f>IFERROR(MATCH($A365,Output_Win!$A$2:$A$243,0),0)</f>
        <v>0</v>
      </c>
    </row>
    <row r="366" spans="1:30">
      <c r="A366" s="42" t="str">
        <f>_xlfn.TEXTJOIN("",TRUE,Input!$A$4,TEXT(ROW(My_Audit!A365)+Input!$A$8-1,"00"))</f>
        <v>GG365</v>
      </c>
      <c r="B366" s="42" t="str">
        <f>_xlfn.TEXTJOIN("-",TRUE,"ITD",Input!$A$2,A366)</f>
        <v>ITD-SHR11697-GG365</v>
      </c>
      <c r="C366" s="43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3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3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3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3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3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3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3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3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3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3" t="str" cm="1">
        <f t="array" ref="M366">IF(($Y366+$Z366+$AA366+$AD366)=0,"",ExpandDiagCodes(_xlfn.TEXTJOIN(", ",TRUE,IF($AA366=0,"",INDEX(My_Audit!N$2:N$456,$AA366)),IF($Z366=0,"",INDEX(Output_Mac!S$2:S$500,$Z366)),IF($AD366=0,"",INDEX(Output_Win!S$2:S$243,$AD366)),IF($Y366=0,"",INDEX(CSV!AE$2:AE$510,$Y366)))))</f>
        <v/>
      </c>
      <c r="N366" s="43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O$2:O$456,$AA366)),_xlfn.IFS(_xlpm.MyAuditVal&lt;&gt;"",_xlpm.MyAuditVal,_xlpm.MacVal&lt;&gt;"",_xlpm.MacVal,_xlpm.WinVal&lt;&gt;"",_xlpm.WinVal,_xlpm.CSVVal&lt;&gt;"",_xlpm.CSVVal)),""))</f>
        <v/>
      </c>
      <c r="O366" s="43" t="str" cm="1">
        <f t="array" ref="O366">IF($AB366=0,"",INDEX(My_Audit!P$2:P$456,$AB366))&amp;""</f>
        <v/>
      </c>
      <c r="P366" s="42"/>
      <c r="Q366" s="43" t="str">
        <f>IF(LEFT(N366,4)="Pass","Nist SP 800-88",My_Audit!R366)&amp;""</f>
        <v/>
      </c>
      <c r="R366" s="42"/>
      <c r="S366" s="42"/>
      <c r="T366" s="43" t="str" cm="1">
        <f t="array" ref="T366">IF($AC366=0,"",INDEX(Models!J$2:J$605,$AC366))</f>
        <v/>
      </c>
      <c r="U366" s="42"/>
      <c r="V366" s="42"/>
      <c r="W366" s="44" t="str">
        <f>IF(($Z366+$AA366+$AD366)=0,"",_xlfn.TEXTJOIN(", ",TRUE,IF($AA366=0,"",INDEX(My_Audit!L$2:L$456,$AA366)),IF($Z366=0,"",INDEX(Output_Mac!AA$2:AA$500,$Z366)),IF($AD366=0,"",INDEX(Output_Win!AA$2:AA$243,$AD366))))</f>
        <v/>
      </c>
      <c r="Y366">
        <f>IFERROR(MATCH($A366,CSV!$A$2:$A$510,0),0)</f>
        <v>0</v>
      </c>
      <c r="Z366">
        <f>IFERROR(MATCH($A366,Output_Mac!$A$2:$A$500,0),0)</f>
        <v>0</v>
      </c>
      <c r="AA366">
        <f>IFERROR(MATCH($A366,My_Audit!$A$2:$A$456,0),0)</f>
        <v>365</v>
      </c>
      <c r="AB366">
        <f>IFERROR(MATCH($C366,My_Audit!$B$2:$B$456,0),0)</f>
        <v>0</v>
      </c>
      <c r="AC366">
        <f>IFERROR(MATCH($E366,Models!$I$2:$I$605,0),0)</f>
        <v>0</v>
      </c>
      <c r="AD366">
        <f>IFERROR(MATCH($A366,Output_Win!$A$2:$A$243,0),0)</f>
        <v>0</v>
      </c>
    </row>
    <row r="367" spans="1:30">
      <c r="A367" s="42" t="str">
        <f>_xlfn.TEXTJOIN("",TRUE,Input!$A$4,TEXT(ROW(My_Audit!A366)+Input!$A$8-1,"00"))</f>
        <v>GG366</v>
      </c>
      <c r="B367" s="42" t="str">
        <f>_xlfn.TEXTJOIN("-",TRUE,"ITD",Input!$A$2,A367)</f>
        <v>ITD-SHR11697-GG366</v>
      </c>
      <c r="C367" s="43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3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3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3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3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3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3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3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3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3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3" t="str" cm="1">
        <f t="array" ref="M367">IF(($Y367+$Z367+$AA367+$AD367)=0,"",ExpandDiagCodes(_xlfn.TEXTJOIN(", ",TRUE,IF($AA367=0,"",INDEX(My_Audit!N$2:N$456,$AA367)),IF($Z367=0,"",INDEX(Output_Mac!S$2:S$500,$Z367)),IF($AD367=0,"",INDEX(Output_Win!S$2:S$243,$AD367)),IF($Y367=0,"",INDEX(CSV!AE$2:AE$510,$Y367)))))</f>
        <v/>
      </c>
      <c r="N367" s="43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O$2:O$456,$AA367)),_xlfn.IFS(_xlpm.MyAuditVal&lt;&gt;"",_xlpm.MyAuditVal,_xlpm.MacVal&lt;&gt;"",_xlpm.MacVal,_xlpm.WinVal&lt;&gt;"",_xlpm.WinVal,_xlpm.CSVVal&lt;&gt;"",_xlpm.CSVVal)),""))</f>
        <v/>
      </c>
      <c r="O367" s="43" t="str" cm="1">
        <f t="array" ref="O367">IF($AB367=0,"",INDEX(My_Audit!P$2:P$456,$AB367))&amp;""</f>
        <v/>
      </c>
      <c r="P367" s="42"/>
      <c r="Q367" s="43" t="str">
        <f>IF(LEFT(N367,4)="Pass","Nist SP 800-88",My_Audit!R367)&amp;""</f>
        <v/>
      </c>
      <c r="R367" s="42"/>
      <c r="S367" s="42"/>
      <c r="T367" s="43" t="str" cm="1">
        <f t="array" ref="T367">IF($AC367=0,"",INDEX(Models!J$2:J$605,$AC367))</f>
        <v/>
      </c>
      <c r="U367" s="42"/>
      <c r="V367" s="42"/>
      <c r="W367" s="44" t="str">
        <f>IF(($Z367+$AA367+$AD367)=0,"",_xlfn.TEXTJOIN(", ",TRUE,IF($AA367=0,"",INDEX(My_Audit!L$2:L$456,$AA367)),IF($Z367=0,"",INDEX(Output_Mac!AA$2:AA$500,$Z367)),IF($AD367=0,"",INDEX(Output_Win!AA$2:AA$243,$AD367))))</f>
        <v/>
      </c>
      <c r="Y367">
        <f>IFERROR(MATCH($A367,CSV!$A$2:$A$510,0),0)</f>
        <v>0</v>
      </c>
      <c r="Z367">
        <f>IFERROR(MATCH($A367,Output_Mac!$A$2:$A$500,0),0)</f>
        <v>0</v>
      </c>
      <c r="AA367">
        <f>IFERROR(MATCH($A367,My_Audit!$A$2:$A$456,0),0)</f>
        <v>366</v>
      </c>
      <c r="AB367">
        <f>IFERROR(MATCH($C367,My_Audit!$B$2:$B$456,0),0)</f>
        <v>0</v>
      </c>
      <c r="AC367">
        <f>IFERROR(MATCH($E367,Models!$I$2:$I$605,0),0)</f>
        <v>0</v>
      </c>
      <c r="AD367">
        <f>IFERROR(MATCH($A367,Output_Win!$A$2:$A$243,0),0)</f>
        <v>0</v>
      </c>
    </row>
    <row r="368" spans="1:30">
      <c r="A368" s="42" t="str">
        <f>_xlfn.TEXTJOIN("",TRUE,Input!$A$4,TEXT(ROW(My_Audit!A367)+Input!$A$8-1,"00"))</f>
        <v>GG367</v>
      </c>
      <c r="B368" s="42" t="str">
        <f>_xlfn.TEXTJOIN("-",TRUE,"ITD",Input!$A$2,A368)</f>
        <v>ITD-SHR11697-GG367</v>
      </c>
      <c r="C368" s="43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3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3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3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3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3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3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3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3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3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3" t="str" cm="1">
        <f t="array" ref="M368">IF(($Y368+$Z368+$AA368+$AD368)=0,"",ExpandDiagCodes(_xlfn.TEXTJOIN(", ",TRUE,IF($AA368=0,"",INDEX(My_Audit!N$2:N$456,$AA368)),IF($Z368=0,"",INDEX(Output_Mac!S$2:S$500,$Z368)),IF($AD368=0,"",INDEX(Output_Win!S$2:S$243,$AD368)),IF($Y368=0,"",INDEX(CSV!AE$2:AE$510,$Y368)))))</f>
        <v/>
      </c>
      <c r="N368" s="43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O$2:O$456,$AA368)),_xlfn.IFS(_xlpm.MyAuditVal&lt;&gt;"",_xlpm.MyAuditVal,_xlpm.MacVal&lt;&gt;"",_xlpm.MacVal,_xlpm.WinVal&lt;&gt;"",_xlpm.WinVal,_xlpm.CSVVal&lt;&gt;"",_xlpm.CSVVal)),""))</f>
        <v/>
      </c>
      <c r="O368" s="43" t="str" cm="1">
        <f t="array" ref="O368">IF($AB368=0,"",INDEX(My_Audit!P$2:P$456,$AB368))&amp;""</f>
        <v/>
      </c>
      <c r="P368" s="42"/>
      <c r="Q368" s="43" t="str">
        <f>IF(LEFT(N368,4)="Pass","Nist SP 800-88",My_Audit!R368)&amp;""</f>
        <v/>
      </c>
      <c r="R368" s="42"/>
      <c r="S368" s="42"/>
      <c r="T368" s="43" t="str" cm="1">
        <f t="array" ref="T368">IF($AC368=0,"",INDEX(Models!J$2:J$605,$AC368))</f>
        <v/>
      </c>
      <c r="U368" s="42"/>
      <c r="V368" s="42"/>
      <c r="W368" s="44" t="str">
        <f>IF(($Z368+$AA368+$AD368)=0,"",_xlfn.TEXTJOIN(", ",TRUE,IF($AA368=0,"",INDEX(My_Audit!L$2:L$456,$AA368)),IF($Z368=0,"",INDEX(Output_Mac!AA$2:AA$500,$Z368)),IF($AD368=0,"",INDEX(Output_Win!AA$2:AA$243,$AD368))))</f>
        <v/>
      </c>
      <c r="Y368">
        <f>IFERROR(MATCH($A368,CSV!$A$2:$A$510,0),0)</f>
        <v>0</v>
      </c>
      <c r="Z368">
        <f>IFERROR(MATCH($A368,Output_Mac!$A$2:$A$500,0),0)</f>
        <v>0</v>
      </c>
      <c r="AA368">
        <f>IFERROR(MATCH($A368,My_Audit!$A$2:$A$456,0),0)</f>
        <v>367</v>
      </c>
      <c r="AB368">
        <f>IFERROR(MATCH($C368,My_Audit!$B$2:$B$456,0),0)</f>
        <v>0</v>
      </c>
      <c r="AC368">
        <f>IFERROR(MATCH($E368,Models!$I$2:$I$605,0),0)</f>
        <v>0</v>
      </c>
      <c r="AD368">
        <f>IFERROR(MATCH($A368,Output_Win!$A$2:$A$243,0),0)</f>
        <v>0</v>
      </c>
    </row>
    <row r="369" spans="1:30">
      <c r="A369" s="42" t="str">
        <f>_xlfn.TEXTJOIN("",TRUE,Input!$A$4,TEXT(ROW(My_Audit!A368)+Input!$A$8-1,"00"))</f>
        <v>GG368</v>
      </c>
      <c r="B369" s="42" t="str">
        <f>_xlfn.TEXTJOIN("-",TRUE,"ITD",Input!$A$2,A369)</f>
        <v>ITD-SHR11697-GG368</v>
      </c>
      <c r="C369" s="43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3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3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3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3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3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3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3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3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3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3" t="str" cm="1">
        <f t="array" ref="M369">IF(($Y369+$Z369+$AA369+$AD369)=0,"",ExpandDiagCodes(_xlfn.TEXTJOIN(", ",TRUE,IF($AA369=0,"",INDEX(My_Audit!N$2:N$456,$AA369)),IF($Z369=0,"",INDEX(Output_Mac!S$2:S$500,$Z369)),IF($AD369=0,"",INDEX(Output_Win!S$2:S$243,$AD369)),IF($Y369=0,"",INDEX(CSV!AE$2:AE$510,$Y369)))))</f>
        <v/>
      </c>
      <c r="N369" s="43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O$2:O$456,$AA369)),_xlfn.IFS(_xlpm.MyAuditVal&lt;&gt;"",_xlpm.MyAuditVal,_xlpm.MacVal&lt;&gt;"",_xlpm.MacVal,_xlpm.WinVal&lt;&gt;"",_xlpm.WinVal,_xlpm.CSVVal&lt;&gt;"",_xlpm.CSVVal)),""))</f>
        <v/>
      </c>
      <c r="O369" s="43" t="str" cm="1">
        <f t="array" ref="O369">IF($AB369=0,"",INDEX(My_Audit!P$2:P$456,$AB369))&amp;""</f>
        <v/>
      </c>
      <c r="P369" s="42"/>
      <c r="Q369" s="43" t="str">
        <f>IF(LEFT(N369,4)="Pass","Nist SP 800-88",My_Audit!R369)&amp;""</f>
        <v/>
      </c>
      <c r="R369" s="42"/>
      <c r="S369" s="42"/>
      <c r="T369" s="43" t="str" cm="1">
        <f t="array" ref="T369">IF($AC369=0,"",INDEX(Models!J$2:J$605,$AC369))</f>
        <v/>
      </c>
      <c r="U369" s="42"/>
      <c r="V369" s="42"/>
      <c r="W369" s="44" t="str">
        <f>IF(($Z369+$AA369+$AD369)=0,"",_xlfn.TEXTJOIN(", ",TRUE,IF($AA369=0,"",INDEX(My_Audit!L$2:L$456,$AA369)),IF($Z369=0,"",INDEX(Output_Mac!AA$2:AA$500,$Z369)),IF($AD369=0,"",INDEX(Output_Win!AA$2:AA$243,$AD369))))</f>
        <v/>
      </c>
      <c r="Y369">
        <f>IFERROR(MATCH($A369,CSV!$A$2:$A$510,0),0)</f>
        <v>0</v>
      </c>
      <c r="Z369">
        <f>IFERROR(MATCH($A369,Output_Mac!$A$2:$A$500,0),0)</f>
        <v>0</v>
      </c>
      <c r="AA369">
        <f>IFERROR(MATCH($A369,My_Audit!$A$2:$A$456,0),0)</f>
        <v>368</v>
      </c>
      <c r="AB369">
        <f>IFERROR(MATCH($C369,My_Audit!$B$2:$B$456,0),0)</f>
        <v>0</v>
      </c>
      <c r="AC369">
        <f>IFERROR(MATCH($E369,Models!$I$2:$I$605,0),0)</f>
        <v>0</v>
      </c>
      <c r="AD369">
        <f>IFERROR(MATCH($A369,Output_Win!$A$2:$A$243,0),0)</f>
        <v>0</v>
      </c>
    </row>
    <row r="370" spans="1:30">
      <c r="A370" s="42" t="str">
        <f>_xlfn.TEXTJOIN("",TRUE,Input!$A$4,TEXT(ROW(My_Audit!A369)+Input!$A$8-1,"00"))</f>
        <v>GG369</v>
      </c>
      <c r="B370" s="42" t="str">
        <f>_xlfn.TEXTJOIN("-",TRUE,"ITD",Input!$A$2,A370)</f>
        <v>ITD-SHR11697-GG369</v>
      </c>
      <c r="C370" s="43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3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3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3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3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3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3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3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3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3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3" t="str" cm="1">
        <f t="array" ref="M370">IF(($Y370+$Z370+$AA370+$AD370)=0,"",ExpandDiagCodes(_xlfn.TEXTJOIN(", ",TRUE,IF($AA370=0,"",INDEX(My_Audit!N$2:N$456,$AA370)),IF($Z370=0,"",INDEX(Output_Mac!S$2:S$500,$Z370)),IF($AD370=0,"",INDEX(Output_Win!S$2:S$243,$AD370)),IF($Y370=0,"",INDEX(CSV!AE$2:AE$510,$Y370)))))</f>
        <v/>
      </c>
      <c r="N370" s="43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O$2:O$456,$AA370)),_xlfn.IFS(_xlpm.MyAuditVal&lt;&gt;"",_xlpm.MyAuditVal,_xlpm.MacVal&lt;&gt;"",_xlpm.MacVal,_xlpm.WinVal&lt;&gt;"",_xlpm.WinVal,_xlpm.CSVVal&lt;&gt;"",_xlpm.CSVVal)),""))</f>
        <v/>
      </c>
      <c r="O370" s="43" t="str" cm="1">
        <f t="array" ref="O370">IF($AB370=0,"",INDEX(My_Audit!P$2:P$456,$AB370))&amp;""</f>
        <v/>
      </c>
      <c r="P370" s="42"/>
      <c r="Q370" s="43" t="str">
        <f>IF(LEFT(N370,4)="Pass","Nist SP 800-88",My_Audit!R370)&amp;""</f>
        <v/>
      </c>
      <c r="R370" s="42"/>
      <c r="S370" s="42"/>
      <c r="T370" s="43" t="str" cm="1">
        <f t="array" ref="T370">IF($AC370=0,"",INDEX(Models!J$2:J$605,$AC370))</f>
        <v/>
      </c>
      <c r="U370" s="42"/>
      <c r="V370" s="42"/>
      <c r="W370" s="44" t="str">
        <f>IF(($Z370+$AA370+$AD370)=0,"",_xlfn.TEXTJOIN(", ",TRUE,IF($AA370=0,"",INDEX(My_Audit!L$2:L$456,$AA370)),IF($Z370=0,"",INDEX(Output_Mac!AA$2:AA$500,$Z370)),IF($AD370=0,"",INDEX(Output_Win!AA$2:AA$243,$AD370))))</f>
        <v/>
      </c>
      <c r="Y370">
        <f>IFERROR(MATCH($A370,CSV!$A$2:$A$510,0),0)</f>
        <v>0</v>
      </c>
      <c r="Z370">
        <f>IFERROR(MATCH($A370,Output_Mac!$A$2:$A$500,0),0)</f>
        <v>0</v>
      </c>
      <c r="AA370">
        <f>IFERROR(MATCH($A370,My_Audit!$A$2:$A$456,0),0)</f>
        <v>369</v>
      </c>
      <c r="AB370">
        <f>IFERROR(MATCH($C370,My_Audit!$B$2:$B$456,0),0)</f>
        <v>0</v>
      </c>
      <c r="AC370">
        <f>IFERROR(MATCH($E370,Models!$I$2:$I$605,0),0)</f>
        <v>0</v>
      </c>
      <c r="AD370">
        <f>IFERROR(MATCH($A370,Output_Win!$A$2:$A$243,0),0)</f>
        <v>0</v>
      </c>
    </row>
    <row r="371" spans="1:30">
      <c r="A371" s="42" t="str">
        <f>_xlfn.TEXTJOIN("",TRUE,Input!$A$4,TEXT(ROW(My_Audit!A370)+Input!$A$8-1,"00"))</f>
        <v>GG370</v>
      </c>
      <c r="B371" s="42" t="str">
        <f>_xlfn.TEXTJOIN("-",TRUE,"ITD",Input!$A$2,A371)</f>
        <v>ITD-SHR11697-GG370</v>
      </c>
      <c r="C371" s="43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3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3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3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3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3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3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3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3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3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3" t="str" cm="1">
        <f t="array" ref="M371">IF(($Y371+$Z371+$AA371+$AD371)=0,"",ExpandDiagCodes(_xlfn.TEXTJOIN(", ",TRUE,IF($AA371=0,"",INDEX(My_Audit!N$2:N$456,$AA371)),IF($Z371=0,"",INDEX(Output_Mac!S$2:S$500,$Z371)),IF($AD371=0,"",INDEX(Output_Win!S$2:S$243,$AD371)),IF($Y371=0,"",INDEX(CSV!AE$2:AE$510,$Y371)))))</f>
        <v/>
      </c>
      <c r="N371" s="43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O$2:O$456,$AA371)),_xlfn.IFS(_xlpm.MyAuditVal&lt;&gt;"",_xlpm.MyAuditVal,_xlpm.MacVal&lt;&gt;"",_xlpm.MacVal,_xlpm.WinVal&lt;&gt;"",_xlpm.WinVal,_xlpm.CSVVal&lt;&gt;"",_xlpm.CSVVal)),""))</f>
        <v/>
      </c>
      <c r="O371" s="43" t="str" cm="1">
        <f t="array" ref="O371">IF($AB371=0,"",INDEX(My_Audit!P$2:P$456,$AB371))&amp;""</f>
        <v/>
      </c>
      <c r="P371" s="42"/>
      <c r="Q371" s="43" t="str">
        <f>IF(LEFT(N371,4)="Pass","Nist SP 800-88",My_Audit!R371)&amp;""</f>
        <v/>
      </c>
      <c r="R371" s="42"/>
      <c r="S371" s="42"/>
      <c r="T371" s="43" t="str" cm="1">
        <f t="array" ref="T371">IF($AC371=0,"",INDEX(Models!J$2:J$605,$AC371))</f>
        <v/>
      </c>
      <c r="U371" s="42"/>
      <c r="V371" s="42"/>
      <c r="W371" s="44" t="str">
        <f>IF(($Z371+$AA371+$AD371)=0,"",_xlfn.TEXTJOIN(", ",TRUE,IF($AA371=0,"",INDEX(My_Audit!L$2:L$456,$AA371)),IF($Z371=0,"",INDEX(Output_Mac!AA$2:AA$500,$Z371)),IF($AD371=0,"",INDEX(Output_Win!AA$2:AA$243,$AD371))))</f>
        <v/>
      </c>
      <c r="Y371">
        <f>IFERROR(MATCH($A371,CSV!$A$2:$A$510,0),0)</f>
        <v>0</v>
      </c>
      <c r="Z371">
        <f>IFERROR(MATCH($A371,Output_Mac!$A$2:$A$500,0),0)</f>
        <v>0</v>
      </c>
      <c r="AA371">
        <f>IFERROR(MATCH($A371,My_Audit!$A$2:$A$456,0),0)</f>
        <v>370</v>
      </c>
      <c r="AB371">
        <f>IFERROR(MATCH($C371,My_Audit!$B$2:$B$456,0),0)</f>
        <v>0</v>
      </c>
      <c r="AC371">
        <f>IFERROR(MATCH($E371,Models!$I$2:$I$605,0),0)</f>
        <v>0</v>
      </c>
      <c r="AD371">
        <f>IFERROR(MATCH($A371,Output_Win!$A$2:$A$243,0),0)</f>
        <v>0</v>
      </c>
    </row>
    <row r="372" spans="1:30">
      <c r="A372" s="42" t="str">
        <f>_xlfn.TEXTJOIN("",TRUE,Input!$A$4,TEXT(ROW(My_Audit!A371)+Input!$A$8-1,"00"))</f>
        <v>GG371</v>
      </c>
      <c r="B372" s="42" t="str">
        <f>_xlfn.TEXTJOIN("-",TRUE,"ITD",Input!$A$2,A372)</f>
        <v>ITD-SHR11697-GG371</v>
      </c>
      <c r="C372" s="43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3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3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3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3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3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3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3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3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3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3" t="str" cm="1">
        <f t="array" ref="M372">IF(($Y372+$Z372+$AA372+$AD372)=0,"",ExpandDiagCodes(_xlfn.TEXTJOIN(", ",TRUE,IF($AA372=0,"",INDEX(My_Audit!N$2:N$456,$AA372)),IF($Z372=0,"",INDEX(Output_Mac!S$2:S$500,$Z372)),IF($AD372=0,"",INDEX(Output_Win!S$2:S$243,$AD372)),IF($Y372=0,"",INDEX(CSV!AE$2:AE$510,$Y372)))))</f>
        <v/>
      </c>
      <c r="N372" s="43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O$2:O$456,$AA372)),_xlfn.IFS(_xlpm.MyAuditVal&lt;&gt;"",_xlpm.MyAuditVal,_xlpm.MacVal&lt;&gt;"",_xlpm.MacVal,_xlpm.WinVal&lt;&gt;"",_xlpm.WinVal,_xlpm.CSVVal&lt;&gt;"",_xlpm.CSVVal)),""))</f>
        <v/>
      </c>
      <c r="O372" s="43" t="str" cm="1">
        <f t="array" ref="O372">IF($AB372=0,"",INDEX(My_Audit!P$2:P$456,$AB372))&amp;""</f>
        <v/>
      </c>
      <c r="P372" s="42"/>
      <c r="Q372" s="43" t="str">
        <f>IF(LEFT(N372,4)="Pass","Nist SP 800-88",My_Audit!R372)&amp;""</f>
        <v/>
      </c>
      <c r="R372" s="42"/>
      <c r="S372" s="42"/>
      <c r="T372" s="43" t="str" cm="1">
        <f t="array" ref="T372">IF($AC372=0,"",INDEX(Models!J$2:J$605,$AC372))</f>
        <v/>
      </c>
      <c r="U372" s="42"/>
      <c r="V372" s="42"/>
      <c r="W372" s="44" t="str">
        <f>IF(($Z372+$AA372+$AD372)=0,"",_xlfn.TEXTJOIN(", ",TRUE,IF($AA372=0,"",INDEX(My_Audit!L$2:L$456,$AA372)),IF($Z372=0,"",INDEX(Output_Mac!AA$2:AA$500,$Z372)),IF($AD372=0,"",INDEX(Output_Win!AA$2:AA$243,$AD372))))</f>
        <v/>
      </c>
      <c r="Y372">
        <f>IFERROR(MATCH($A372,CSV!$A$2:$A$510,0),0)</f>
        <v>0</v>
      </c>
      <c r="Z372">
        <f>IFERROR(MATCH($A372,Output_Mac!$A$2:$A$500,0),0)</f>
        <v>0</v>
      </c>
      <c r="AA372">
        <f>IFERROR(MATCH($A372,My_Audit!$A$2:$A$456,0),0)</f>
        <v>371</v>
      </c>
      <c r="AB372">
        <f>IFERROR(MATCH($C372,My_Audit!$B$2:$B$456,0),0)</f>
        <v>0</v>
      </c>
      <c r="AC372">
        <f>IFERROR(MATCH($E372,Models!$I$2:$I$605,0),0)</f>
        <v>0</v>
      </c>
      <c r="AD372">
        <f>IFERROR(MATCH($A372,Output_Win!$A$2:$A$243,0),0)</f>
        <v>0</v>
      </c>
    </row>
    <row r="373" spans="1:30">
      <c r="A373" s="42" t="str">
        <f>_xlfn.TEXTJOIN("",TRUE,Input!$A$4,TEXT(ROW(My_Audit!A372)+Input!$A$8-1,"00"))</f>
        <v>GG372</v>
      </c>
      <c r="B373" s="42" t="str">
        <f>_xlfn.TEXTJOIN("-",TRUE,"ITD",Input!$A$2,A373)</f>
        <v>ITD-SHR11697-GG372</v>
      </c>
      <c r="C373" s="43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3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3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3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3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3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3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3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3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3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3" t="str" cm="1">
        <f t="array" ref="M373">IF(($Y373+$Z373+$AA373+$AD373)=0,"",ExpandDiagCodes(_xlfn.TEXTJOIN(", ",TRUE,IF($AA373=0,"",INDEX(My_Audit!N$2:N$456,$AA373)),IF($Z373=0,"",INDEX(Output_Mac!S$2:S$500,$Z373)),IF($AD373=0,"",INDEX(Output_Win!S$2:S$243,$AD373)),IF($Y373=0,"",INDEX(CSV!AE$2:AE$510,$Y373)))))</f>
        <v/>
      </c>
      <c r="N373" s="43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O$2:O$456,$AA373)),_xlfn.IFS(_xlpm.MyAuditVal&lt;&gt;"",_xlpm.MyAuditVal,_xlpm.MacVal&lt;&gt;"",_xlpm.MacVal,_xlpm.WinVal&lt;&gt;"",_xlpm.WinVal,_xlpm.CSVVal&lt;&gt;"",_xlpm.CSVVal)),""))</f>
        <v/>
      </c>
      <c r="O373" s="43" t="str" cm="1">
        <f t="array" ref="O373">IF($AB373=0,"",INDEX(My_Audit!P$2:P$456,$AB373))&amp;""</f>
        <v/>
      </c>
      <c r="P373" s="42"/>
      <c r="Q373" s="43" t="str">
        <f>IF(LEFT(N373,4)="Pass","Nist SP 800-88",My_Audit!R373)&amp;""</f>
        <v/>
      </c>
      <c r="R373" s="42"/>
      <c r="S373" s="42"/>
      <c r="T373" s="43" t="str" cm="1">
        <f t="array" ref="T373">IF($AC373=0,"",INDEX(Models!J$2:J$605,$AC373))</f>
        <v/>
      </c>
      <c r="U373" s="42"/>
      <c r="V373" s="42"/>
      <c r="W373" s="44" t="str">
        <f>IF(($Z373+$AA373+$AD373)=0,"",_xlfn.TEXTJOIN(", ",TRUE,IF($AA373=0,"",INDEX(My_Audit!L$2:L$456,$AA373)),IF($Z373=0,"",INDEX(Output_Mac!AA$2:AA$500,$Z373)),IF($AD373=0,"",INDEX(Output_Win!AA$2:AA$243,$AD373))))</f>
        <v/>
      </c>
      <c r="Y373">
        <f>IFERROR(MATCH($A373,CSV!$A$2:$A$510,0),0)</f>
        <v>0</v>
      </c>
      <c r="Z373">
        <f>IFERROR(MATCH($A373,Output_Mac!$A$2:$A$500,0),0)</f>
        <v>0</v>
      </c>
      <c r="AA373">
        <f>IFERROR(MATCH($A373,My_Audit!$A$2:$A$456,0),0)</f>
        <v>372</v>
      </c>
      <c r="AB373">
        <f>IFERROR(MATCH($C373,My_Audit!$B$2:$B$456,0),0)</f>
        <v>0</v>
      </c>
      <c r="AC373">
        <f>IFERROR(MATCH($E373,Models!$I$2:$I$605,0),0)</f>
        <v>0</v>
      </c>
      <c r="AD373">
        <f>IFERROR(MATCH($A373,Output_Win!$A$2:$A$243,0),0)</f>
        <v>0</v>
      </c>
    </row>
    <row r="374" spans="1:30">
      <c r="A374" s="42" t="str">
        <f>_xlfn.TEXTJOIN("",TRUE,Input!$A$4,TEXT(ROW(My_Audit!A373)+Input!$A$8-1,"00"))</f>
        <v>GG373</v>
      </c>
      <c r="B374" s="42" t="str">
        <f>_xlfn.TEXTJOIN("-",TRUE,"ITD",Input!$A$2,A374)</f>
        <v>ITD-SHR11697-GG373</v>
      </c>
      <c r="C374" s="43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3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3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3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3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3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3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3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3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3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3" t="str" cm="1">
        <f t="array" ref="M374">IF(($Y374+$Z374+$AA374+$AD374)=0,"",ExpandDiagCodes(_xlfn.TEXTJOIN(", ",TRUE,IF($AA374=0,"",INDEX(My_Audit!N$2:N$456,$AA374)),IF($Z374=0,"",INDEX(Output_Mac!S$2:S$500,$Z374)),IF($AD374=0,"",INDEX(Output_Win!S$2:S$243,$AD374)),IF($Y374=0,"",INDEX(CSV!AE$2:AE$510,$Y374)))))</f>
        <v/>
      </c>
      <c r="N374" s="43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O$2:O$456,$AA374)),_xlfn.IFS(_xlpm.MyAuditVal&lt;&gt;"",_xlpm.MyAuditVal,_xlpm.MacVal&lt;&gt;"",_xlpm.MacVal,_xlpm.WinVal&lt;&gt;"",_xlpm.WinVal,_xlpm.CSVVal&lt;&gt;"",_xlpm.CSVVal)),""))</f>
        <v/>
      </c>
      <c r="O374" s="43" t="str" cm="1">
        <f t="array" ref="O374">IF($AB374=0,"",INDEX(My_Audit!P$2:P$456,$AB374))&amp;""</f>
        <v/>
      </c>
      <c r="P374" s="42"/>
      <c r="Q374" s="43" t="str">
        <f>IF(LEFT(N374,4)="Pass","Nist SP 800-88",My_Audit!R374)&amp;""</f>
        <v/>
      </c>
      <c r="R374" s="42"/>
      <c r="S374" s="42"/>
      <c r="T374" s="43" t="str" cm="1">
        <f t="array" ref="T374">IF($AC374=0,"",INDEX(Models!J$2:J$605,$AC374))</f>
        <v/>
      </c>
      <c r="U374" s="42"/>
      <c r="V374" s="42"/>
      <c r="W374" s="44" t="str">
        <f>IF(($Z374+$AA374+$AD374)=0,"",_xlfn.TEXTJOIN(", ",TRUE,IF($AA374=0,"",INDEX(My_Audit!L$2:L$456,$AA374)),IF($Z374=0,"",INDEX(Output_Mac!AA$2:AA$500,$Z374)),IF($AD374=0,"",INDEX(Output_Win!AA$2:AA$243,$AD374))))</f>
        <v/>
      </c>
      <c r="Y374">
        <f>IFERROR(MATCH($A374,CSV!$A$2:$A$510,0),0)</f>
        <v>0</v>
      </c>
      <c r="Z374">
        <f>IFERROR(MATCH($A374,Output_Mac!$A$2:$A$500,0),0)</f>
        <v>0</v>
      </c>
      <c r="AA374">
        <f>IFERROR(MATCH($A374,My_Audit!$A$2:$A$456,0),0)</f>
        <v>373</v>
      </c>
      <c r="AB374">
        <f>IFERROR(MATCH($C374,My_Audit!$B$2:$B$456,0),0)</f>
        <v>0</v>
      </c>
      <c r="AC374">
        <f>IFERROR(MATCH($E374,Models!$I$2:$I$605,0),0)</f>
        <v>0</v>
      </c>
      <c r="AD374">
        <f>IFERROR(MATCH($A374,Output_Win!$A$2:$A$243,0),0)</f>
        <v>0</v>
      </c>
    </row>
    <row r="375" spans="1:30">
      <c r="A375" s="42" t="str">
        <f>_xlfn.TEXTJOIN("",TRUE,Input!$A$4,TEXT(ROW(My_Audit!A374)+Input!$A$8-1,"00"))</f>
        <v>GG374</v>
      </c>
      <c r="B375" s="42" t="str">
        <f>_xlfn.TEXTJOIN("-",TRUE,"ITD",Input!$A$2,A375)</f>
        <v>ITD-SHR11697-GG374</v>
      </c>
      <c r="C375" s="43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3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3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3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3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3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3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3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3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3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3" t="str" cm="1">
        <f t="array" ref="M375">IF(($Y375+$Z375+$AA375+$AD375)=0,"",ExpandDiagCodes(_xlfn.TEXTJOIN(", ",TRUE,IF($AA375=0,"",INDEX(My_Audit!N$2:N$456,$AA375)),IF($Z375=0,"",INDEX(Output_Mac!S$2:S$500,$Z375)),IF($AD375=0,"",INDEX(Output_Win!S$2:S$243,$AD375)),IF($Y375=0,"",INDEX(CSV!AE$2:AE$510,$Y375)))))</f>
        <v/>
      </c>
      <c r="N375" s="43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O$2:O$456,$AA375)),_xlfn.IFS(_xlpm.MyAuditVal&lt;&gt;"",_xlpm.MyAuditVal,_xlpm.MacVal&lt;&gt;"",_xlpm.MacVal,_xlpm.WinVal&lt;&gt;"",_xlpm.WinVal,_xlpm.CSVVal&lt;&gt;"",_xlpm.CSVVal)),""))</f>
        <v/>
      </c>
      <c r="O375" s="43" t="str" cm="1">
        <f t="array" ref="O375">IF($AB375=0,"",INDEX(My_Audit!P$2:P$456,$AB375))&amp;""</f>
        <v/>
      </c>
      <c r="P375" s="42"/>
      <c r="Q375" s="43" t="str">
        <f>IF(LEFT(N375,4)="Pass","Nist SP 800-88",My_Audit!R375)&amp;""</f>
        <v/>
      </c>
      <c r="R375" s="42"/>
      <c r="S375" s="42"/>
      <c r="T375" s="43" t="str" cm="1">
        <f t="array" ref="T375">IF($AC375=0,"",INDEX(Models!J$2:J$605,$AC375))</f>
        <v/>
      </c>
      <c r="U375" s="42"/>
      <c r="V375" s="42"/>
      <c r="W375" s="44" t="str">
        <f>IF(($Z375+$AA375+$AD375)=0,"",_xlfn.TEXTJOIN(", ",TRUE,IF($AA375=0,"",INDEX(My_Audit!L$2:L$456,$AA375)),IF($Z375=0,"",INDEX(Output_Mac!AA$2:AA$500,$Z375)),IF($AD375=0,"",INDEX(Output_Win!AA$2:AA$243,$AD375))))</f>
        <v/>
      </c>
      <c r="Y375">
        <f>IFERROR(MATCH($A375,CSV!$A$2:$A$510,0),0)</f>
        <v>0</v>
      </c>
      <c r="Z375">
        <f>IFERROR(MATCH($A375,Output_Mac!$A$2:$A$500,0),0)</f>
        <v>0</v>
      </c>
      <c r="AA375">
        <f>IFERROR(MATCH($A375,My_Audit!$A$2:$A$456,0),0)</f>
        <v>374</v>
      </c>
      <c r="AB375">
        <f>IFERROR(MATCH($C375,My_Audit!$B$2:$B$456,0),0)</f>
        <v>0</v>
      </c>
      <c r="AC375">
        <f>IFERROR(MATCH($E375,Models!$I$2:$I$605,0),0)</f>
        <v>0</v>
      </c>
      <c r="AD375">
        <f>IFERROR(MATCH($A375,Output_Win!$A$2:$A$243,0),0)</f>
        <v>0</v>
      </c>
    </row>
    <row r="376" spans="1:30">
      <c r="A376" s="42" t="str">
        <f>_xlfn.TEXTJOIN("",TRUE,Input!$A$4,TEXT(ROW(My_Audit!A375)+Input!$A$8-1,"00"))</f>
        <v>GG375</v>
      </c>
      <c r="B376" s="42" t="str">
        <f>_xlfn.TEXTJOIN("-",TRUE,"ITD",Input!$A$2,A376)</f>
        <v>ITD-SHR11697-GG375</v>
      </c>
      <c r="C376" s="43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3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3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3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3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3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3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3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3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3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3" t="str" cm="1">
        <f t="array" ref="M376">IF(($Y376+$Z376+$AA376+$AD376)=0,"",ExpandDiagCodes(_xlfn.TEXTJOIN(", ",TRUE,IF($AA376=0,"",INDEX(My_Audit!N$2:N$456,$AA376)),IF($Z376=0,"",INDEX(Output_Mac!S$2:S$500,$Z376)),IF($AD376=0,"",INDEX(Output_Win!S$2:S$243,$AD376)),IF($Y376=0,"",INDEX(CSV!AE$2:AE$510,$Y376)))))</f>
        <v/>
      </c>
      <c r="N376" s="43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O$2:O$456,$AA376)),_xlfn.IFS(_xlpm.MyAuditVal&lt;&gt;"",_xlpm.MyAuditVal,_xlpm.MacVal&lt;&gt;"",_xlpm.MacVal,_xlpm.WinVal&lt;&gt;"",_xlpm.WinVal,_xlpm.CSVVal&lt;&gt;"",_xlpm.CSVVal)),""))</f>
        <v/>
      </c>
      <c r="O376" s="43" t="str" cm="1">
        <f t="array" ref="O376">IF($AB376=0,"",INDEX(My_Audit!P$2:P$456,$AB376))&amp;""</f>
        <v/>
      </c>
      <c r="P376" s="42"/>
      <c r="Q376" s="43" t="str">
        <f>IF(LEFT(N376,4)="Pass","Nist SP 800-88",My_Audit!R376)&amp;""</f>
        <v/>
      </c>
      <c r="R376" s="42"/>
      <c r="S376" s="42"/>
      <c r="T376" s="43" t="str" cm="1">
        <f t="array" ref="T376">IF($AC376=0,"",INDEX(Models!J$2:J$605,$AC376))</f>
        <v/>
      </c>
      <c r="U376" s="42"/>
      <c r="V376" s="42"/>
      <c r="W376" s="44" t="str">
        <f>IF(($Z376+$AA376+$AD376)=0,"",_xlfn.TEXTJOIN(", ",TRUE,IF($AA376=0,"",INDEX(My_Audit!L$2:L$456,$AA376)),IF($Z376=0,"",INDEX(Output_Mac!AA$2:AA$500,$Z376)),IF($AD376=0,"",INDEX(Output_Win!AA$2:AA$243,$AD376))))</f>
        <v/>
      </c>
      <c r="Y376">
        <f>IFERROR(MATCH($A376,CSV!$A$2:$A$510,0),0)</f>
        <v>0</v>
      </c>
      <c r="Z376">
        <f>IFERROR(MATCH($A376,Output_Mac!$A$2:$A$500,0),0)</f>
        <v>0</v>
      </c>
      <c r="AA376">
        <f>IFERROR(MATCH($A376,My_Audit!$A$2:$A$456,0),0)</f>
        <v>375</v>
      </c>
      <c r="AB376">
        <f>IFERROR(MATCH($C376,My_Audit!$B$2:$B$456,0),0)</f>
        <v>0</v>
      </c>
      <c r="AC376">
        <f>IFERROR(MATCH($E376,Models!$I$2:$I$605,0),0)</f>
        <v>0</v>
      </c>
      <c r="AD376">
        <f>IFERROR(MATCH($A376,Output_Win!$A$2:$A$243,0),0)</f>
        <v>0</v>
      </c>
    </row>
    <row r="377" spans="1:30">
      <c r="A377" s="42" t="str">
        <f>_xlfn.TEXTJOIN("",TRUE,Input!$A$4,TEXT(ROW(My_Audit!A376)+Input!$A$8-1,"00"))</f>
        <v>GG376</v>
      </c>
      <c r="B377" s="42" t="str">
        <f>_xlfn.TEXTJOIN("-",TRUE,"ITD",Input!$A$2,A377)</f>
        <v>ITD-SHR11697-GG376</v>
      </c>
      <c r="C377" s="43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3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3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3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3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3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3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3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3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3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3" t="str" cm="1">
        <f t="array" ref="M377">IF(($Y377+$Z377+$AA377+$AD377)=0,"",ExpandDiagCodes(_xlfn.TEXTJOIN(", ",TRUE,IF($AA377=0,"",INDEX(My_Audit!N$2:N$456,$AA377)),IF($Z377=0,"",INDEX(Output_Mac!S$2:S$500,$Z377)),IF($AD377=0,"",INDEX(Output_Win!S$2:S$243,$AD377)),IF($Y377=0,"",INDEX(CSV!AE$2:AE$510,$Y377)))))</f>
        <v/>
      </c>
      <c r="N377" s="43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O$2:O$456,$AA377)),_xlfn.IFS(_xlpm.MyAuditVal&lt;&gt;"",_xlpm.MyAuditVal,_xlpm.MacVal&lt;&gt;"",_xlpm.MacVal,_xlpm.WinVal&lt;&gt;"",_xlpm.WinVal,_xlpm.CSVVal&lt;&gt;"",_xlpm.CSVVal)),""))</f>
        <v/>
      </c>
      <c r="O377" s="43" t="str" cm="1">
        <f t="array" ref="O377">IF($AB377=0,"",INDEX(My_Audit!P$2:P$456,$AB377))&amp;""</f>
        <v/>
      </c>
      <c r="P377" s="42"/>
      <c r="Q377" s="43" t="str">
        <f>IF(LEFT(N377,4)="Pass","Nist SP 800-88",My_Audit!R377)&amp;""</f>
        <v/>
      </c>
      <c r="R377" s="42"/>
      <c r="S377" s="42"/>
      <c r="T377" s="43" t="str" cm="1">
        <f t="array" ref="T377">IF($AC377=0,"",INDEX(Models!J$2:J$605,$AC377))</f>
        <v/>
      </c>
      <c r="U377" s="42"/>
      <c r="V377" s="42"/>
      <c r="W377" s="44" t="str">
        <f>IF(($Z377+$AA377+$AD377)=0,"",_xlfn.TEXTJOIN(", ",TRUE,IF($AA377=0,"",INDEX(My_Audit!L$2:L$456,$AA377)),IF($Z377=0,"",INDEX(Output_Mac!AA$2:AA$500,$Z377)),IF($AD377=0,"",INDEX(Output_Win!AA$2:AA$243,$AD377))))</f>
        <v/>
      </c>
      <c r="Y377">
        <f>IFERROR(MATCH($A377,CSV!$A$2:$A$510,0),0)</f>
        <v>0</v>
      </c>
      <c r="Z377">
        <f>IFERROR(MATCH($A377,Output_Mac!$A$2:$A$500,0),0)</f>
        <v>0</v>
      </c>
      <c r="AA377">
        <f>IFERROR(MATCH($A377,My_Audit!$A$2:$A$456,0),0)</f>
        <v>376</v>
      </c>
      <c r="AB377">
        <f>IFERROR(MATCH($C377,My_Audit!$B$2:$B$456,0),0)</f>
        <v>0</v>
      </c>
      <c r="AC377">
        <f>IFERROR(MATCH($E377,Models!$I$2:$I$605,0),0)</f>
        <v>0</v>
      </c>
      <c r="AD377">
        <f>IFERROR(MATCH($A377,Output_Win!$A$2:$A$243,0),0)</f>
        <v>0</v>
      </c>
    </row>
    <row r="378" spans="1:30">
      <c r="A378" s="42" t="str">
        <f>_xlfn.TEXTJOIN("",TRUE,Input!$A$4,TEXT(ROW(My_Audit!A377)+Input!$A$8-1,"00"))</f>
        <v>GG377</v>
      </c>
      <c r="B378" s="42" t="str">
        <f>_xlfn.TEXTJOIN("-",TRUE,"ITD",Input!$A$2,A378)</f>
        <v>ITD-SHR11697-GG377</v>
      </c>
      <c r="C378" s="43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3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3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3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3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3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3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3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3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3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3" t="str" cm="1">
        <f t="array" ref="M378">IF(($Y378+$Z378+$AA378+$AD378)=0,"",ExpandDiagCodes(_xlfn.TEXTJOIN(", ",TRUE,IF($AA378=0,"",INDEX(My_Audit!N$2:N$456,$AA378)),IF($Z378=0,"",INDEX(Output_Mac!S$2:S$500,$Z378)),IF($AD378=0,"",INDEX(Output_Win!S$2:S$243,$AD378)),IF($Y378=0,"",INDEX(CSV!AE$2:AE$510,$Y378)))))</f>
        <v/>
      </c>
      <c r="N378" s="43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O$2:O$456,$AA378)),_xlfn.IFS(_xlpm.MyAuditVal&lt;&gt;"",_xlpm.MyAuditVal,_xlpm.MacVal&lt;&gt;"",_xlpm.MacVal,_xlpm.WinVal&lt;&gt;"",_xlpm.WinVal,_xlpm.CSVVal&lt;&gt;"",_xlpm.CSVVal)),""))</f>
        <v/>
      </c>
      <c r="O378" s="43" t="str" cm="1">
        <f t="array" ref="O378">IF($AB378=0,"",INDEX(My_Audit!P$2:P$456,$AB378))&amp;""</f>
        <v/>
      </c>
      <c r="P378" s="42"/>
      <c r="Q378" s="43" t="str">
        <f>IF(LEFT(N378,4)="Pass","Nist SP 800-88",My_Audit!R378)&amp;""</f>
        <v/>
      </c>
      <c r="R378" s="42"/>
      <c r="S378" s="42"/>
      <c r="T378" s="43" t="str" cm="1">
        <f t="array" ref="T378">IF($AC378=0,"",INDEX(Models!J$2:J$605,$AC378))</f>
        <v/>
      </c>
      <c r="U378" s="42"/>
      <c r="V378" s="42"/>
      <c r="W378" s="44" t="str">
        <f>IF(($Z378+$AA378+$AD378)=0,"",_xlfn.TEXTJOIN(", ",TRUE,IF($AA378=0,"",INDEX(My_Audit!L$2:L$456,$AA378)),IF($Z378=0,"",INDEX(Output_Mac!AA$2:AA$500,$Z378)),IF($AD378=0,"",INDEX(Output_Win!AA$2:AA$243,$AD378))))</f>
        <v/>
      </c>
      <c r="Y378">
        <f>IFERROR(MATCH($A378,CSV!$A$2:$A$510,0),0)</f>
        <v>0</v>
      </c>
      <c r="Z378">
        <f>IFERROR(MATCH($A378,Output_Mac!$A$2:$A$500,0),0)</f>
        <v>0</v>
      </c>
      <c r="AA378">
        <f>IFERROR(MATCH($A378,My_Audit!$A$2:$A$456,0),0)</f>
        <v>377</v>
      </c>
      <c r="AB378">
        <f>IFERROR(MATCH($C378,My_Audit!$B$2:$B$456,0),0)</f>
        <v>0</v>
      </c>
      <c r="AC378">
        <f>IFERROR(MATCH($E378,Models!$I$2:$I$605,0),0)</f>
        <v>0</v>
      </c>
      <c r="AD378">
        <f>IFERROR(MATCH($A378,Output_Win!$A$2:$A$243,0),0)</f>
        <v>0</v>
      </c>
    </row>
    <row r="379" spans="1:30">
      <c r="A379" s="42" t="str">
        <f>_xlfn.TEXTJOIN("",TRUE,Input!$A$4,TEXT(ROW(My_Audit!A378)+Input!$A$8-1,"00"))</f>
        <v>GG378</v>
      </c>
      <c r="B379" s="42" t="str">
        <f>_xlfn.TEXTJOIN("-",TRUE,"ITD",Input!$A$2,A379)</f>
        <v>ITD-SHR11697-GG378</v>
      </c>
      <c r="C379" s="43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3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3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3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3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3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3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3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3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3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3" t="str" cm="1">
        <f t="array" ref="M379">IF(($Y379+$Z379+$AA379+$AD379)=0,"",ExpandDiagCodes(_xlfn.TEXTJOIN(", ",TRUE,IF($AA379=0,"",INDEX(My_Audit!N$2:N$456,$AA379)),IF($Z379=0,"",INDEX(Output_Mac!S$2:S$500,$Z379)),IF($AD379=0,"",INDEX(Output_Win!S$2:S$243,$AD379)),IF($Y379=0,"",INDEX(CSV!AE$2:AE$510,$Y379)))))</f>
        <v/>
      </c>
      <c r="N379" s="43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O$2:O$456,$AA379)),_xlfn.IFS(_xlpm.MyAuditVal&lt;&gt;"",_xlpm.MyAuditVal,_xlpm.MacVal&lt;&gt;"",_xlpm.MacVal,_xlpm.WinVal&lt;&gt;"",_xlpm.WinVal,_xlpm.CSVVal&lt;&gt;"",_xlpm.CSVVal)),""))</f>
        <v/>
      </c>
      <c r="O379" s="43" t="str" cm="1">
        <f t="array" ref="O379">IF($AB379=0,"",INDEX(My_Audit!P$2:P$456,$AB379))&amp;""</f>
        <v/>
      </c>
      <c r="P379" s="42"/>
      <c r="Q379" s="43" t="str">
        <f>IF(LEFT(N379,4)="Pass","Nist SP 800-88",My_Audit!R379)&amp;""</f>
        <v/>
      </c>
      <c r="R379" s="42"/>
      <c r="S379" s="42"/>
      <c r="T379" s="43" t="str" cm="1">
        <f t="array" ref="T379">IF($AC379=0,"",INDEX(Models!J$2:J$605,$AC379))</f>
        <v/>
      </c>
      <c r="U379" s="42"/>
      <c r="V379" s="42"/>
      <c r="W379" s="44" t="str">
        <f>IF(($Z379+$AA379+$AD379)=0,"",_xlfn.TEXTJOIN(", ",TRUE,IF($AA379=0,"",INDEX(My_Audit!L$2:L$456,$AA379)),IF($Z379=0,"",INDEX(Output_Mac!AA$2:AA$500,$Z379)),IF($AD379=0,"",INDEX(Output_Win!AA$2:AA$243,$AD379))))</f>
        <v/>
      </c>
      <c r="Y379">
        <f>IFERROR(MATCH($A379,CSV!$A$2:$A$510,0),0)</f>
        <v>0</v>
      </c>
      <c r="Z379">
        <f>IFERROR(MATCH($A379,Output_Mac!$A$2:$A$500,0),0)</f>
        <v>0</v>
      </c>
      <c r="AA379">
        <f>IFERROR(MATCH($A379,My_Audit!$A$2:$A$456,0),0)</f>
        <v>378</v>
      </c>
      <c r="AB379">
        <f>IFERROR(MATCH($C379,My_Audit!$B$2:$B$456,0),0)</f>
        <v>0</v>
      </c>
      <c r="AC379">
        <f>IFERROR(MATCH($E379,Models!$I$2:$I$605,0),0)</f>
        <v>0</v>
      </c>
      <c r="AD379">
        <f>IFERROR(MATCH($A379,Output_Win!$A$2:$A$243,0),0)</f>
        <v>0</v>
      </c>
    </row>
    <row r="380" spans="1:30">
      <c r="A380" s="42" t="str">
        <f>_xlfn.TEXTJOIN("",TRUE,Input!$A$4,TEXT(ROW(My_Audit!A379)+Input!$A$8-1,"00"))</f>
        <v>GG379</v>
      </c>
      <c r="B380" s="42" t="str">
        <f>_xlfn.TEXTJOIN("-",TRUE,"ITD",Input!$A$2,A380)</f>
        <v>ITD-SHR11697-GG379</v>
      </c>
      <c r="C380" s="43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3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3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3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3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3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3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3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3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3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3" t="str" cm="1">
        <f t="array" ref="M380">IF(($Y380+$Z380+$AA380+$AD380)=0,"",ExpandDiagCodes(_xlfn.TEXTJOIN(", ",TRUE,IF($AA380=0,"",INDEX(My_Audit!N$2:N$456,$AA380)),IF($Z380=0,"",INDEX(Output_Mac!S$2:S$500,$Z380)),IF($AD380=0,"",INDEX(Output_Win!S$2:S$243,$AD380)),IF($Y380=0,"",INDEX(CSV!AE$2:AE$510,$Y380)))))</f>
        <v/>
      </c>
      <c r="N380" s="43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O$2:O$456,$AA380)),_xlfn.IFS(_xlpm.MyAuditVal&lt;&gt;"",_xlpm.MyAuditVal,_xlpm.MacVal&lt;&gt;"",_xlpm.MacVal,_xlpm.WinVal&lt;&gt;"",_xlpm.WinVal,_xlpm.CSVVal&lt;&gt;"",_xlpm.CSVVal)),""))</f>
        <v/>
      </c>
      <c r="O380" s="43" t="str" cm="1">
        <f t="array" ref="O380">IF($AB380=0,"",INDEX(My_Audit!P$2:P$456,$AB380))&amp;""</f>
        <v/>
      </c>
      <c r="P380" s="42"/>
      <c r="Q380" s="43" t="str">
        <f>IF(LEFT(N380,4)="Pass","Nist SP 800-88",My_Audit!R380)&amp;""</f>
        <v/>
      </c>
      <c r="R380" s="42"/>
      <c r="S380" s="42"/>
      <c r="T380" s="43" t="str" cm="1">
        <f t="array" ref="T380">IF($AC380=0,"",INDEX(Models!J$2:J$605,$AC380))</f>
        <v/>
      </c>
      <c r="U380" s="42"/>
      <c r="V380" s="42"/>
      <c r="W380" s="44" t="str">
        <f>IF(($Z380+$AA380+$AD380)=0,"",_xlfn.TEXTJOIN(", ",TRUE,IF($AA380=0,"",INDEX(My_Audit!L$2:L$456,$AA380)),IF($Z380=0,"",INDEX(Output_Mac!AA$2:AA$500,$Z380)),IF($AD380=0,"",INDEX(Output_Win!AA$2:AA$243,$AD380))))</f>
        <v/>
      </c>
      <c r="Y380">
        <f>IFERROR(MATCH($A380,CSV!$A$2:$A$510,0),0)</f>
        <v>0</v>
      </c>
      <c r="Z380">
        <f>IFERROR(MATCH($A380,Output_Mac!$A$2:$A$500,0),0)</f>
        <v>0</v>
      </c>
      <c r="AA380">
        <f>IFERROR(MATCH($A380,My_Audit!$A$2:$A$456,0),0)</f>
        <v>379</v>
      </c>
      <c r="AB380">
        <f>IFERROR(MATCH($C380,My_Audit!$B$2:$B$456,0),0)</f>
        <v>0</v>
      </c>
      <c r="AC380">
        <f>IFERROR(MATCH($E380,Models!$I$2:$I$605,0),0)</f>
        <v>0</v>
      </c>
      <c r="AD380">
        <f>IFERROR(MATCH($A380,Output_Win!$A$2:$A$243,0),0)</f>
        <v>0</v>
      </c>
    </row>
    <row r="381" spans="1:30">
      <c r="A381" s="42" t="str">
        <f>_xlfn.TEXTJOIN("",TRUE,Input!$A$4,TEXT(ROW(My_Audit!A380)+Input!$A$8-1,"00"))</f>
        <v>GG380</v>
      </c>
      <c r="B381" s="42" t="str">
        <f>_xlfn.TEXTJOIN("-",TRUE,"ITD",Input!$A$2,A381)</f>
        <v>ITD-SHR11697-GG380</v>
      </c>
      <c r="C381" s="43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3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3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3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3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3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3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3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3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3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3" t="str" cm="1">
        <f t="array" ref="M381">IF(($Y381+$Z381+$AA381+$AD381)=0,"",ExpandDiagCodes(_xlfn.TEXTJOIN(", ",TRUE,IF($AA381=0,"",INDEX(My_Audit!N$2:N$456,$AA381)),IF($Z381=0,"",INDEX(Output_Mac!S$2:S$500,$Z381)),IF($AD381=0,"",INDEX(Output_Win!S$2:S$243,$AD381)),IF($Y381=0,"",INDEX(CSV!AE$2:AE$510,$Y381)))))</f>
        <v/>
      </c>
      <c r="N381" s="43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O$2:O$456,$AA381)),_xlfn.IFS(_xlpm.MyAuditVal&lt;&gt;"",_xlpm.MyAuditVal,_xlpm.MacVal&lt;&gt;"",_xlpm.MacVal,_xlpm.WinVal&lt;&gt;"",_xlpm.WinVal,_xlpm.CSVVal&lt;&gt;"",_xlpm.CSVVal)),""))</f>
        <v/>
      </c>
      <c r="O381" s="43" t="str" cm="1">
        <f t="array" ref="O381">IF($AB381=0,"",INDEX(My_Audit!P$2:P$456,$AB381))&amp;""</f>
        <v/>
      </c>
      <c r="P381" s="42"/>
      <c r="Q381" s="43" t="str">
        <f>IF(LEFT(N381,4)="Pass","Nist SP 800-88",My_Audit!R381)&amp;""</f>
        <v/>
      </c>
      <c r="R381" s="42"/>
      <c r="S381" s="42"/>
      <c r="T381" s="43" t="str" cm="1">
        <f t="array" ref="T381">IF($AC381=0,"",INDEX(Models!J$2:J$605,$AC381))</f>
        <v/>
      </c>
      <c r="U381" s="42"/>
      <c r="V381" s="42"/>
      <c r="W381" s="44" t="str">
        <f>IF(($Z381+$AA381+$AD381)=0,"",_xlfn.TEXTJOIN(", ",TRUE,IF($AA381=0,"",INDEX(My_Audit!L$2:L$456,$AA381)),IF($Z381=0,"",INDEX(Output_Mac!AA$2:AA$500,$Z381)),IF($AD381=0,"",INDEX(Output_Win!AA$2:AA$243,$AD381))))</f>
        <v/>
      </c>
      <c r="Y381">
        <f>IFERROR(MATCH($A381,CSV!$A$2:$A$510,0),0)</f>
        <v>0</v>
      </c>
      <c r="Z381">
        <f>IFERROR(MATCH($A381,Output_Mac!$A$2:$A$500,0),0)</f>
        <v>0</v>
      </c>
      <c r="AA381">
        <f>IFERROR(MATCH($A381,My_Audit!$A$2:$A$456,0),0)</f>
        <v>380</v>
      </c>
      <c r="AB381">
        <f>IFERROR(MATCH($C381,My_Audit!$B$2:$B$456,0),0)</f>
        <v>0</v>
      </c>
      <c r="AC381">
        <f>IFERROR(MATCH($E381,Models!$I$2:$I$605,0),0)</f>
        <v>0</v>
      </c>
      <c r="AD381">
        <f>IFERROR(MATCH($A381,Output_Win!$A$2:$A$243,0),0)</f>
        <v>0</v>
      </c>
    </row>
    <row r="382" spans="1:30">
      <c r="A382" s="42" t="str">
        <f>_xlfn.TEXTJOIN("",TRUE,Input!$A$4,TEXT(ROW(My_Audit!A381)+Input!$A$8-1,"00"))</f>
        <v>GG381</v>
      </c>
      <c r="B382" s="42" t="str">
        <f>_xlfn.TEXTJOIN("-",TRUE,"ITD",Input!$A$2,A382)</f>
        <v>ITD-SHR11697-GG381</v>
      </c>
      <c r="C382" s="43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3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3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3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3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3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3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3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3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3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3" t="str" cm="1">
        <f t="array" ref="M382">IF(($Y382+$Z382+$AA382+$AD382)=0,"",ExpandDiagCodes(_xlfn.TEXTJOIN(", ",TRUE,IF($AA382=0,"",INDEX(My_Audit!N$2:N$456,$AA382)),IF($Z382=0,"",INDEX(Output_Mac!S$2:S$500,$Z382)),IF($AD382=0,"",INDEX(Output_Win!S$2:S$243,$AD382)),IF($Y382=0,"",INDEX(CSV!AE$2:AE$510,$Y382)))))</f>
        <v/>
      </c>
      <c r="N382" s="43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O$2:O$456,$AA382)),_xlfn.IFS(_xlpm.MyAuditVal&lt;&gt;"",_xlpm.MyAuditVal,_xlpm.MacVal&lt;&gt;"",_xlpm.MacVal,_xlpm.WinVal&lt;&gt;"",_xlpm.WinVal,_xlpm.CSVVal&lt;&gt;"",_xlpm.CSVVal)),""))</f>
        <v/>
      </c>
      <c r="O382" s="43" t="str" cm="1">
        <f t="array" ref="O382">IF($AB382=0,"",INDEX(My_Audit!P$2:P$456,$AB382))&amp;""</f>
        <v/>
      </c>
      <c r="P382" s="42"/>
      <c r="Q382" s="43" t="str">
        <f>IF(LEFT(N382,4)="Pass","Nist SP 800-88",My_Audit!R382)&amp;""</f>
        <v/>
      </c>
      <c r="R382" s="42"/>
      <c r="S382" s="42"/>
      <c r="T382" s="43" t="str" cm="1">
        <f t="array" ref="T382">IF($AC382=0,"",INDEX(Models!J$2:J$605,$AC382))</f>
        <v/>
      </c>
      <c r="U382" s="42"/>
      <c r="V382" s="42"/>
      <c r="W382" s="44" t="str">
        <f>IF(($Z382+$AA382+$AD382)=0,"",_xlfn.TEXTJOIN(", ",TRUE,IF($AA382=0,"",INDEX(My_Audit!L$2:L$456,$AA382)),IF($Z382=0,"",INDEX(Output_Mac!AA$2:AA$500,$Z382)),IF($AD382=0,"",INDEX(Output_Win!AA$2:AA$243,$AD382))))</f>
        <v/>
      </c>
      <c r="Y382">
        <f>IFERROR(MATCH($A382,CSV!$A$2:$A$510,0),0)</f>
        <v>0</v>
      </c>
      <c r="Z382">
        <f>IFERROR(MATCH($A382,Output_Mac!$A$2:$A$500,0),0)</f>
        <v>0</v>
      </c>
      <c r="AA382">
        <f>IFERROR(MATCH($A382,My_Audit!$A$2:$A$456,0),0)</f>
        <v>381</v>
      </c>
      <c r="AB382">
        <f>IFERROR(MATCH($C382,My_Audit!$B$2:$B$456,0),0)</f>
        <v>0</v>
      </c>
      <c r="AC382">
        <f>IFERROR(MATCH($E382,Models!$I$2:$I$605,0),0)</f>
        <v>0</v>
      </c>
      <c r="AD382">
        <f>IFERROR(MATCH($A382,Output_Win!$A$2:$A$243,0),0)</f>
        <v>0</v>
      </c>
    </row>
    <row r="383" spans="1:30">
      <c r="A383" s="42" t="str">
        <f>_xlfn.TEXTJOIN("",TRUE,Input!$A$4,TEXT(ROW(My_Audit!A382)+Input!$A$8-1,"00"))</f>
        <v>GG382</v>
      </c>
      <c r="B383" s="42" t="str">
        <f>_xlfn.TEXTJOIN("-",TRUE,"ITD",Input!$A$2,A383)</f>
        <v>ITD-SHR11697-GG382</v>
      </c>
      <c r="C383" s="43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3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3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3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3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3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3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3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3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3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3" t="str" cm="1">
        <f t="array" ref="M383">IF(($Y383+$Z383+$AA383+$AD383)=0,"",ExpandDiagCodes(_xlfn.TEXTJOIN(", ",TRUE,IF($AA383=0,"",INDEX(My_Audit!N$2:N$456,$AA383)),IF($Z383=0,"",INDEX(Output_Mac!S$2:S$500,$Z383)),IF($AD383=0,"",INDEX(Output_Win!S$2:S$243,$AD383)),IF($Y383=0,"",INDEX(CSV!AE$2:AE$510,$Y383)))))</f>
        <v/>
      </c>
      <c r="N383" s="43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O$2:O$456,$AA383)),_xlfn.IFS(_xlpm.MyAuditVal&lt;&gt;"",_xlpm.MyAuditVal,_xlpm.MacVal&lt;&gt;"",_xlpm.MacVal,_xlpm.WinVal&lt;&gt;"",_xlpm.WinVal,_xlpm.CSVVal&lt;&gt;"",_xlpm.CSVVal)),""))</f>
        <v/>
      </c>
      <c r="O383" s="43" t="str" cm="1">
        <f t="array" ref="O383">IF($AB383=0,"",INDEX(My_Audit!P$2:P$456,$AB383))&amp;""</f>
        <v/>
      </c>
      <c r="P383" s="42"/>
      <c r="Q383" s="43" t="str">
        <f>IF(LEFT(N383,4)="Pass","Nist SP 800-88",My_Audit!R383)&amp;""</f>
        <v/>
      </c>
      <c r="R383" s="42"/>
      <c r="S383" s="42"/>
      <c r="T383" s="43" t="str" cm="1">
        <f t="array" ref="T383">IF($AC383=0,"",INDEX(Models!J$2:J$605,$AC383))</f>
        <v/>
      </c>
      <c r="U383" s="42"/>
      <c r="V383" s="42"/>
      <c r="W383" s="44" t="str">
        <f>IF(($Z383+$AA383+$AD383)=0,"",_xlfn.TEXTJOIN(", ",TRUE,IF($AA383=0,"",INDEX(My_Audit!L$2:L$456,$AA383)),IF($Z383=0,"",INDEX(Output_Mac!AA$2:AA$500,$Z383)),IF($AD383=0,"",INDEX(Output_Win!AA$2:AA$243,$AD383))))</f>
        <v/>
      </c>
      <c r="Y383">
        <f>IFERROR(MATCH($A383,CSV!$A$2:$A$510,0),0)</f>
        <v>0</v>
      </c>
      <c r="Z383">
        <f>IFERROR(MATCH($A383,Output_Mac!$A$2:$A$500,0),0)</f>
        <v>0</v>
      </c>
      <c r="AA383">
        <f>IFERROR(MATCH($A383,My_Audit!$A$2:$A$456,0),0)</f>
        <v>382</v>
      </c>
      <c r="AB383">
        <f>IFERROR(MATCH($C383,My_Audit!$B$2:$B$456,0),0)</f>
        <v>0</v>
      </c>
      <c r="AC383">
        <f>IFERROR(MATCH($E383,Models!$I$2:$I$605,0),0)</f>
        <v>0</v>
      </c>
      <c r="AD383">
        <f>IFERROR(MATCH($A383,Output_Win!$A$2:$A$243,0),0)</f>
        <v>0</v>
      </c>
    </row>
    <row r="384" spans="1:30">
      <c r="A384" s="42" t="str">
        <f>_xlfn.TEXTJOIN("",TRUE,Input!$A$4,TEXT(ROW(My_Audit!A383)+Input!$A$8-1,"00"))</f>
        <v>GG383</v>
      </c>
      <c r="B384" s="42" t="str">
        <f>_xlfn.TEXTJOIN("-",TRUE,"ITD",Input!$A$2,A384)</f>
        <v>ITD-SHR11697-GG383</v>
      </c>
      <c r="C384" s="43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3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3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3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3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3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3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3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3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3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3" t="str" cm="1">
        <f t="array" ref="M384">IF(($Y384+$Z384+$AA384+$AD384)=0,"",ExpandDiagCodes(_xlfn.TEXTJOIN(", ",TRUE,IF($AA384=0,"",INDEX(My_Audit!N$2:N$456,$AA384)),IF($Z384=0,"",INDEX(Output_Mac!S$2:S$500,$Z384)),IF($AD384=0,"",INDEX(Output_Win!S$2:S$243,$AD384)),IF($Y384=0,"",INDEX(CSV!AE$2:AE$510,$Y384)))))</f>
        <v/>
      </c>
      <c r="N384" s="43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O$2:O$456,$AA384)),_xlfn.IFS(_xlpm.MyAuditVal&lt;&gt;"",_xlpm.MyAuditVal,_xlpm.MacVal&lt;&gt;"",_xlpm.MacVal,_xlpm.WinVal&lt;&gt;"",_xlpm.WinVal,_xlpm.CSVVal&lt;&gt;"",_xlpm.CSVVal)),""))</f>
        <v/>
      </c>
      <c r="O384" s="43" t="str" cm="1">
        <f t="array" ref="O384">IF($AB384=0,"",INDEX(My_Audit!P$2:P$456,$AB384))&amp;""</f>
        <v/>
      </c>
      <c r="P384" s="42"/>
      <c r="Q384" s="43" t="str">
        <f>IF(LEFT(N384,4)="Pass","Nist SP 800-88",My_Audit!R384)&amp;""</f>
        <v/>
      </c>
      <c r="R384" s="42"/>
      <c r="S384" s="42"/>
      <c r="T384" s="43" t="str" cm="1">
        <f t="array" ref="T384">IF($AC384=0,"",INDEX(Models!J$2:J$605,$AC384))</f>
        <v/>
      </c>
      <c r="U384" s="42"/>
      <c r="V384" s="42"/>
      <c r="W384" s="44" t="str">
        <f>IF(($Z384+$AA384+$AD384)=0,"",_xlfn.TEXTJOIN(", ",TRUE,IF($AA384=0,"",INDEX(My_Audit!L$2:L$456,$AA384)),IF($Z384=0,"",INDEX(Output_Mac!AA$2:AA$500,$Z384)),IF($AD384=0,"",INDEX(Output_Win!AA$2:AA$243,$AD384))))</f>
        <v/>
      </c>
      <c r="Y384">
        <f>IFERROR(MATCH($A384,CSV!$A$2:$A$510,0),0)</f>
        <v>0</v>
      </c>
      <c r="Z384">
        <f>IFERROR(MATCH($A384,Output_Mac!$A$2:$A$500,0),0)</f>
        <v>0</v>
      </c>
      <c r="AA384">
        <f>IFERROR(MATCH($A384,My_Audit!$A$2:$A$456,0),0)</f>
        <v>383</v>
      </c>
      <c r="AB384">
        <f>IFERROR(MATCH($C384,My_Audit!$B$2:$B$456,0),0)</f>
        <v>0</v>
      </c>
      <c r="AC384">
        <f>IFERROR(MATCH($E384,Models!$I$2:$I$605,0),0)</f>
        <v>0</v>
      </c>
      <c r="AD384">
        <f>IFERROR(MATCH($A384,Output_Win!$A$2:$A$243,0),0)</f>
        <v>0</v>
      </c>
    </row>
    <row r="385" spans="1:30">
      <c r="A385" s="42" t="str">
        <f>_xlfn.TEXTJOIN("",TRUE,Input!$A$4,TEXT(ROW(My_Audit!A384)+Input!$A$8-1,"00"))</f>
        <v>GG384</v>
      </c>
      <c r="B385" s="42" t="str">
        <f>_xlfn.TEXTJOIN("-",TRUE,"ITD",Input!$A$2,A385)</f>
        <v>ITD-SHR11697-GG384</v>
      </c>
      <c r="C385" s="43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3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3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3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3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3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3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3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3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3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3" t="str" cm="1">
        <f t="array" ref="M385">IF(($Y385+$Z385+$AA385+$AD385)=0,"",ExpandDiagCodes(_xlfn.TEXTJOIN(", ",TRUE,IF($AA385=0,"",INDEX(My_Audit!N$2:N$456,$AA385)),IF($Z385=0,"",INDEX(Output_Mac!S$2:S$500,$Z385)),IF($AD385=0,"",INDEX(Output_Win!S$2:S$243,$AD385)),IF($Y385=0,"",INDEX(CSV!AE$2:AE$510,$Y385)))))</f>
        <v/>
      </c>
      <c r="N385" s="43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O$2:O$456,$AA385)),_xlfn.IFS(_xlpm.MyAuditVal&lt;&gt;"",_xlpm.MyAuditVal,_xlpm.MacVal&lt;&gt;"",_xlpm.MacVal,_xlpm.WinVal&lt;&gt;"",_xlpm.WinVal,_xlpm.CSVVal&lt;&gt;"",_xlpm.CSVVal)),""))</f>
        <v/>
      </c>
      <c r="O385" s="43" t="str" cm="1">
        <f t="array" ref="O385">IF($AB385=0,"",INDEX(My_Audit!P$2:P$456,$AB385))&amp;""</f>
        <v/>
      </c>
      <c r="P385" s="42"/>
      <c r="Q385" s="43" t="str">
        <f>IF(LEFT(N385,4)="Pass","Nist SP 800-88",My_Audit!R385)&amp;""</f>
        <v/>
      </c>
      <c r="R385" s="42"/>
      <c r="S385" s="42"/>
      <c r="T385" s="43" t="str" cm="1">
        <f t="array" ref="T385">IF($AC385=0,"",INDEX(Models!J$2:J$605,$AC385))</f>
        <v/>
      </c>
      <c r="U385" s="42"/>
      <c r="V385" s="42"/>
      <c r="W385" s="44" t="str">
        <f>IF(($Z385+$AA385+$AD385)=0,"",_xlfn.TEXTJOIN(", ",TRUE,IF($AA385=0,"",INDEX(My_Audit!L$2:L$456,$AA385)),IF($Z385=0,"",INDEX(Output_Mac!AA$2:AA$500,$Z385)),IF($AD385=0,"",INDEX(Output_Win!AA$2:AA$243,$AD385))))</f>
        <v/>
      </c>
      <c r="Y385">
        <f>IFERROR(MATCH($A385,CSV!$A$2:$A$510,0),0)</f>
        <v>0</v>
      </c>
      <c r="Z385">
        <f>IFERROR(MATCH($A385,Output_Mac!$A$2:$A$500,0),0)</f>
        <v>0</v>
      </c>
      <c r="AA385">
        <f>IFERROR(MATCH($A385,My_Audit!$A$2:$A$456,0),0)</f>
        <v>384</v>
      </c>
      <c r="AB385">
        <f>IFERROR(MATCH($C385,My_Audit!$B$2:$B$456,0),0)</f>
        <v>0</v>
      </c>
      <c r="AC385">
        <f>IFERROR(MATCH($E385,Models!$I$2:$I$605,0),0)</f>
        <v>0</v>
      </c>
      <c r="AD385">
        <f>IFERROR(MATCH($A385,Output_Win!$A$2:$A$243,0),0)</f>
        <v>0</v>
      </c>
    </row>
    <row r="386" spans="1:30">
      <c r="A386" s="42" t="str">
        <f>_xlfn.TEXTJOIN("",TRUE,Input!$A$4,TEXT(ROW(My_Audit!A385)+Input!$A$8-1,"00"))</f>
        <v>GG385</v>
      </c>
      <c r="B386" s="42" t="str">
        <f>_xlfn.TEXTJOIN("-",TRUE,"ITD",Input!$A$2,A386)</f>
        <v>ITD-SHR11697-GG385</v>
      </c>
      <c r="C386" s="43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3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3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3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3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3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3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3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3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3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3" t="str" cm="1">
        <f t="array" ref="M386">IF(($Y386+$Z386+$AA386+$AD386)=0,"",ExpandDiagCodes(_xlfn.TEXTJOIN(", ",TRUE,IF($AA386=0,"",INDEX(My_Audit!N$2:N$456,$AA386)),IF($Z386=0,"",INDEX(Output_Mac!S$2:S$500,$Z386)),IF($AD386=0,"",INDEX(Output_Win!S$2:S$243,$AD386)),IF($Y386=0,"",INDEX(CSV!AE$2:AE$510,$Y386)))))</f>
        <v/>
      </c>
      <c r="N386" s="43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O$2:O$456,$AA386)),_xlfn.IFS(_xlpm.MyAuditVal&lt;&gt;"",_xlpm.MyAuditVal,_xlpm.MacVal&lt;&gt;"",_xlpm.MacVal,_xlpm.WinVal&lt;&gt;"",_xlpm.WinVal,_xlpm.CSVVal&lt;&gt;"",_xlpm.CSVVal)),""))</f>
        <v/>
      </c>
      <c r="O386" s="43" t="str" cm="1">
        <f t="array" ref="O386">IF($AB386=0,"",INDEX(My_Audit!P$2:P$456,$AB386))&amp;""</f>
        <v/>
      </c>
      <c r="P386" s="42"/>
      <c r="Q386" s="43" t="str">
        <f>IF(LEFT(N386,4)="Pass","Nist SP 800-88",My_Audit!R386)&amp;""</f>
        <v/>
      </c>
      <c r="R386" s="42"/>
      <c r="S386" s="42"/>
      <c r="T386" s="43" t="str" cm="1">
        <f t="array" ref="T386">IF($AC386=0,"",INDEX(Models!J$2:J$605,$AC386))</f>
        <v/>
      </c>
      <c r="U386" s="42"/>
      <c r="V386" s="42"/>
      <c r="W386" s="44" t="str">
        <f>IF(($Z386+$AA386+$AD386)=0,"",_xlfn.TEXTJOIN(", ",TRUE,IF($AA386=0,"",INDEX(My_Audit!L$2:L$456,$AA386)),IF($Z386=0,"",INDEX(Output_Mac!AA$2:AA$500,$Z386)),IF($AD386=0,"",INDEX(Output_Win!AA$2:AA$243,$AD386))))</f>
        <v/>
      </c>
      <c r="Y386">
        <f>IFERROR(MATCH($A386,CSV!$A$2:$A$510,0),0)</f>
        <v>0</v>
      </c>
      <c r="Z386">
        <f>IFERROR(MATCH($A386,Output_Mac!$A$2:$A$500,0),0)</f>
        <v>0</v>
      </c>
      <c r="AA386">
        <f>IFERROR(MATCH($A386,My_Audit!$A$2:$A$456,0),0)</f>
        <v>385</v>
      </c>
      <c r="AB386">
        <f>IFERROR(MATCH($C386,My_Audit!$B$2:$B$456,0),0)</f>
        <v>0</v>
      </c>
      <c r="AC386">
        <f>IFERROR(MATCH($E386,Models!$I$2:$I$605,0),0)</f>
        <v>0</v>
      </c>
      <c r="AD386">
        <f>IFERROR(MATCH($A386,Output_Win!$A$2:$A$243,0),0)</f>
        <v>0</v>
      </c>
    </row>
    <row r="387" spans="1:30">
      <c r="A387" s="42" t="str">
        <f>_xlfn.TEXTJOIN("",TRUE,Input!$A$4,TEXT(ROW(My_Audit!A386)+Input!$A$8-1,"00"))</f>
        <v>GG386</v>
      </c>
      <c r="B387" s="42" t="str">
        <f>_xlfn.TEXTJOIN("-",TRUE,"ITD",Input!$A$2,A387)</f>
        <v>ITD-SHR11697-GG386</v>
      </c>
      <c r="C387" s="43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3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3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3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3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3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3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3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3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3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3" t="str" cm="1">
        <f t="array" ref="M387">IF(($Y387+$Z387+$AA387+$AD387)=0,"",ExpandDiagCodes(_xlfn.TEXTJOIN(", ",TRUE,IF($AA387=0,"",INDEX(My_Audit!N$2:N$456,$AA387)),IF($Z387=0,"",INDEX(Output_Mac!S$2:S$500,$Z387)),IF($AD387=0,"",INDEX(Output_Win!S$2:S$243,$AD387)),IF($Y387=0,"",INDEX(CSV!AE$2:AE$510,$Y387)))))</f>
        <v/>
      </c>
      <c r="N387" s="43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O$2:O$456,$AA387)),_xlfn.IFS(_xlpm.MyAuditVal&lt;&gt;"",_xlpm.MyAuditVal,_xlpm.MacVal&lt;&gt;"",_xlpm.MacVal,_xlpm.WinVal&lt;&gt;"",_xlpm.WinVal,_xlpm.CSVVal&lt;&gt;"",_xlpm.CSVVal)),""))</f>
        <v/>
      </c>
      <c r="O387" s="43" t="str" cm="1">
        <f t="array" ref="O387">IF($AB387=0,"",INDEX(My_Audit!P$2:P$456,$AB387))&amp;""</f>
        <v/>
      </c>
      <c r="P387" s="42"/>
      <c r="Q387" s="43" t="str">
        <f>IF(LEFT(N387,4)="Pass","Nist SP 800-88",My_Audit!R387)&amp;""</f>
        <v/>
      </c>
      <c r="R387" s="42"/>
      <c r="S387" s="42"/>
      <c r="T387" s="43" t="str" cm="1">
        <f t="array" ref="T387">IF($AC387=0,"",INDEX(Models!J$2:J$605,$AC387))</f>
        <v/>
      </c>
      <c r="U387" s="42"/>
      <c r="V387" s="42"/>
      <c r="W387" s="44" t="str">
        <f>IF(($Z387+$AA387+$AD387)=0,"",_xlfn.TEXTJOIN(", ",TRUE,IF($AA387=0,"",INDEX(My_Audit!L$2:L$456,$AA387)),IF($Z387=0,"",INDEX(Output_Mac!AA$2:AA$500,$Z387)),IF($AD387=0,"",INDEX(Output_Win!AA$2:AA$243,$AD387))))</f>
        <v/>
      </c>
      <c r="Y387">
        <f>IFERROR(MATCH($A387,CSV!$A$2:$A$510,0),0)</f>
        <v>0</v>
      </c>
      <c r="Z387">
        <f>IFERROR(MATCH($A387,Output_Mac!$A$2:$A$500,0),0)</f>
        <v>0</v>
      </c>
      <c r="AA387">
        <f>IFERROR(MATCH($A387,My_Audit!$A$2:$A$456,0),0)</f>
        <v>386</v>
      </c>
      <c r="AB387">
        <f>IFERROR(MATCH($C387,My_Audit!$B$2:$B$456,0),0)</f>
        <v>0</v>
      </c>
      <c r="AC387">
        <f>IFERROR(MATCH($E387,Models!$I$2:$I$605,0),0)</f>
        <v>0</v>
      </c>
      <c r="AD387">
        <f>IFERROR(MATCH($A387,Output_Win!$A$2:$A$243,0),0)</f>
        <v>0</v>
      </c>
    </row>
    <row r="388" spans="1:30">
      <c r="A388" s="42" t="str">
        <f>_xlfn.TEXTJOIN("",TRUE,Input!$A$4,TEXT(ROW(My_Audit!A387)+Input!$A$8-1,"00"))</f>
        <v>GG387</v>
      </c>
      <c r="B388" s="42" t="str">
        <f>_xlfn.TEXTJOIN("-",TRUE,"ITD",Input!$A$2,A388)</f>
        <v>ITD-SHR11697-GG387</v>
      </c>
      <c r="C388" s="43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3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3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3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3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3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3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3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3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3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3" t="str" cm="1">
        <f t="array" ref="M388">IF(($Y388+$Z388+$AA388+$AD388)=0,"",ExpandDiagCodes(_xlfn.TEXTJOIN(", ",TRUE,IF($AA388=0,"",INDEX(My_Audit!N$2:N$456,$AA388)),IF($Z388=0,"",INDEX(Output_Mac!S$2:S$500,$Z388)),IF($AD388=0,"",INDEX(Output_Win!S$2:S$243,$AD388)),IF($Y388=0,"",INDEX(CSV!AE$2:AE$510,$Y388)))))</f>
        <v/>
      </c>
      <c r="N388" s="43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O$2:O$456,$AA388)),_xlfn.IFS(_xlpm.MyAuditVal&lt;&gt;"",_xlpm.MyAuditVal,_xlpm.MacVal&lt;&gt;"",_xlpm.MacVal,_xlpm.WinVal&lt;&gt;"",_xlpm.WinVal,_xlpm.CSVVal&lt;&gt;"",_xlpm.CSVVal)),""))</f>
        <v/>
      </c>
      <c r="O388" s="43" t="str" cm="1">
        <f t="array" ref="O388">IF($AB388=0,"",INDEX(My_Audit!P$2:P$456,$AB388))&amp;""</f>
        <v/>
      </c>
      <c r="P388" s="42"/>
      <c r="Q388" s="43" t="str">
        <f>IF(LEFT(N388,4)="Pass","Nist SP 800-88",My_Audit!R388)&amp;""</f>
        <v/>
      </c>
      <c r="R388" s="42"/>
      <c r="S388" s="42"/>
      <c r="T388" s="43" t="str" cm="1">
        <f t="array" ref="T388">IF($AC388=0,"",INDEX(Models!J$2:J$605,$AC388))</f>
        <v/>
      </c>
      <c r="U388" s="42"/>
      <c r="V388" s="42"/>
      <c r="W388" s="44" t="str">
        <f>IF(($Z388+$AA388+$AD388)=0,"",_xlfn.TEXTJOIN(", ",TRUE,IF($AA388=0,"",INDEX(My_Audit!L$2:L$456,$AA388)),IF($Z388=0,"",INDEX(Output_Mac!AA$2:AA$500,$Z388)),IF($AD388=0,"",INDEX(Output_Win!AA$2:AA$243,$AD388))))</f>
        <v/>
      </c>
      <c r="Y388">
        <f>IFERROR(MATCH($A388,CSV!$A$2:$A$510,0),0)</f>
        <v>0</v>
      </c>
      <c r="Z388">
        <f>IFERROR(MATCH($A388,Output_Mac!$A$2:$A$500,0),0)</f>
        <v>0</v>
      </c>
      <c r="AA388">
        <f>IFERROR(MATCH($A388,My_Audit!$A$2:$A$456,0),0)</f>
        <v>387</v>
      </c>
      <c r="AB388">
        <f>IFERROR(MATCH($C388,My_Audit!$B$2:$B$456,0),0)</f>
        <v>0</v>
      </c>
      <c r="AC388">
        <f>IFERROR(MATCH($E388,Models!$I$2:$I$605,0),0)</f>
        <v>0</v>
      </c>
      <c r="AD388">
        <f>IFERROR(MATCH($A388,Output_Win!$A$2:$A$243,0),0)</f>
        <v>0</v>
      </c>
    </row>
    <row r="389" spans="1:30">
      <c r="A389" s="42" t="str">
        <f>_xlfn.TEXTJOIN("",TRUE,Input!$A$4,TEXT(ROW(My_Audit!A388)+Input!$A$8-1,"00"))</f>
        <v>GG388</v>
      </c>
      <c r="B389" s="42" t="str">
        <f>_xlfn.TEXTJOIN("-",TRUE,"ITD",Input!$A$2,A389)</f>
        <v>ITD-SHR11697-GG388</v>
      </c>
      <c r="C389" s="43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3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3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3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3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3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3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3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3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3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3" t="str" cm="1">
        <f t="array" ref="M389">IF(($Y389+$Z389+$AA389+$AD389)=0,"",ExpandDiagCodes(_xlfn.TEXTJOIN(", ",TRUE,IF($AA389=0,"",INDEX(My_Audit!N$2:N$456,$AA389)),IF($Z389=0,"",INDEX(Output_Mac!S$2:S$500,$Z389)),IF($AD389=0,"",INDEX(Output_Win!S$2:S$243,$AD389)),IF($Y389=0,"",INDEX(CSV!AE$2:AE$510,$Y389)))))</f>
        <v/>
      </c>
      <c r="N389" s="43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O$2:O$456,$AA389)),_xlfn.IFS(_xlpm.MyAuditVal&lt;&gt;"",_xlpm.MyAuditVal,_xlpm.MacVal&lt;&gt;"",_xlpm.MacVal,_xlpm.WinVal&lt;&gt;"",_xlpm.WinVal,_xlpm.CSVVal&lt;&gt;"",_xlpm.CSVVal)),""))</f>
        <v/>
      </c>
      <c r="O389" s="43" t="str" cm="1">
        <f t="array" ref="O389">IF($AB389=0,"",INDEX(My_Audit!P$2:P$456,$AB389))&amp;""</f>
        <v/>
      </c>
      <c r="P389" s="42"/>
      <c r="Q389" s="43" t="str">
        <f>IF(LEFT(N389,4)="Pass","Nist SP 800-88",My_Audit!R389)&amp;""</f>
        <v/>
      </c>
      <c r="R389" s="42"/>
      <c r="S389" s="42"/>
      <c r="T389" s="43" t="str" cm="1">
        <f t="array" ref="T389">IF($AC389=0,"",INDEX(Models!J$2:J$605,$AC389))</f>
        <v/>
      </c>
      <c r="U389" s="42"/>
      <c r="V389" s="42"/>
      <c r="W389" s="44" t="str">
        <f>IF(($Z389+$AA389+$AD389)=0,"",_xlfn.TEXTJOIN(", ",TRUE,IF($AA389=0,"",INDEX(My_Audit!L$2:L$456,$AA389)),IF($Z389=0,"",INDEX(Output_Mac!AA$2:AA$500,$Z389)),IF($AD389=0,"",INDEX(Output_Win!AA$2:AA$243,$AD389))))</f>
        <v/>
      </c>
      <c r="Y389">
        <f>IFERROR(MATCH($A389,CSV!$A$2:$A$510,0),0)</f>
        <v>0</v>
      </c>
      <c r="Z389">
        <f>IFERROR(MATCH($A389,Output_Mac!$A$2:$A$500,0),0)</f>
        <v>0</v>
      </c>
      <c r="AA389">
        <f>IFERROR(MATCH($A389,My_Audit!$A$2:$A$456,0),0)</f>
        <v>388</v>
      </c>
      <c r="AB389">
        <f>IFERROR(MATCH($C389,My_Audit!$B$2:$B$456,0),0)</f>
        <v>0</v>
      </c>
      <c r="AC389">
        <f>IFERROR(MATCH($E389,Models!$I$2:$I$605,0),0)</f>
        <v>0</v>
      </c>
      <c r="AD389">
        <f>IFERROR(MATCH($A389,Output_Win!$A$2:$A$243,0),0)</f>
        <v>0</v>
      </c>
    </row>
    <row r="390" spans="1:30">
      <c r="A390" s="42" t="str">
        <f>_xlfn.TEXTJOIN("",TRUE,Input!$A$4,TEXT(ROW(My_Audit!A389)+Input!$A$8-1,"00"))</f>
        <v>GG389</v>
      </c>
      <c r="B390" s="42" t="str">
        <f>_xlfn.TEXTJOIN("-",TRUE,"ITD",Input!$A$2,A390)</f>
        <v>ITD-SHR11697-GG389</v>
      </c>
      <c r="C390" s="43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3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3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3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3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3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3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3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3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3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3" t="str" cm="1">
        <f t="array" ref="M390">IF(($Y390+$Z390+$AA390+$AD390)=0,"",ExpandDiagCodes(_xlfn.TEXTJOIN(", ",TRUE,IF($AA390=0,"",INDEX(My_Audit!N$2:N$456,$AA390)),IF($Z390=0,"",INDEX(Output_Mac!S$2:S$500,$Z390)),IF($AD390=0,"",INDEX(Output_Win!S$2:S$243,$AD390)),IF($Y390=0,"",INDEX(CSV!AE$2:AE$510,$Y390)))))</f>
        <v/>
      </c>
      <c r="N390" s="43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O$2:O$456,$AA390)),_xlfn.IFS(_xlpm.MyAuditVal&lt;&gt;"",_xlpm.MyAuditVal,_xlpm.MacVal&lt;&gt;"",_xlpm.MacVal,_xlpm.WinVal&lt;&gt;"",_xlpm.WinVal,_xlpm.CSVVal&lt;&gt;"",_xlpm.CSVVal)),""))</f>
        <v/>
      </c>
      <c r="O390" s="43" t="str" cm="1">
        <f t="array" ref="O390">IF($AB390=0,"",INDEX(My_Audit!P$2:P$456,$AB390))&amp;""</f>
        <v/>
      </c>
      <c r="P390" s="42"/>
      <c r="Q390" s="43" t="str">
        <f>IF(LEFT(N390,4)="Pass","Nist SP 800-88",My_Audit!R390)&amp;""</f>
        <v/>
      </c>
      <c r="R390" s="42"/>
      <c r="S390" s="42"/>
      <c r="T390" s="43" t="str" cm="1">
        <f t="array" ref="T390">IF($AC390=0,"",INDEX(Models!J$2:J$605,$AC390))</f>
        <v/>
      </c>
      <c r="U390" s="42"/>
      <c r="V390" s="42"/>
      <c r="W390" s="44" t="str">
        <f>IF(($Z390+$AA390+$AD390)=0,"",_xlfn.TEXTJOIN(", ",TRUE,IF($AA390=0,"",INDEX(My_Audit!L$2:L$456,$AA390)),IF($Z390=0,"",INDEX(Output_Mac!AA$2:AA$500,$Z390)),IF($AD390=0,"",INDEX(Output_Win!AA$2:AA$243,$AD390))))</f>
        <v/>
      </c>
      <c r="Y390">
        <f>IFERROR(MATCH($A390,CSV!$A$2:$A$510,0),0)</f>
        <v>0</v>
      </c>
      <c r="Z390">
        <f>IFERROR(MATCH($A390,Output_Mac!$A$2:$A$500,0),0)</f>
        <v>0</v>
      </c>
      <c r="AA390">
        <f>IFERROR(MATCH($A390,My_Audit!$A$2:$A$456,0),0)</f>
        <v>389</v>
      </c>
      <c r="AB390">
        <f>IFERROR(MATCH($C390,My_Audit!$B$2:$B$456,0),0)</f>
        <v>0</v>
      </c>
      <c r="AC390">
        <f>IFERROR(MATCH($E390,Models!$I$2:$I$605,0),0)</f>
        <v>0</v>
      </c>
      <c r="AD390">
        <f>IFERROR(MATCH($A390,Output_Win!$A$2:$A$243,0),0)</f>
        <v>0</v>
      </c>
    </row>
    <row r="391" spans="1:30">
      <c r="A391" s="42" t="str">
        <f>_xlfn.TEXTJOIN("",TRUE,Input!$A$4,TEXT(ROW(My_Audit!A390)+Input!$A$8-1,"00"))</f>
        <v>GG390</v>
      </c>
      <c r="B391" s="42" t="str">
        <f>_xlfn.TEXTJOIN("-",TRUE,"ITD",Input!$A$2,A391)</f>
        <v>ITD-SHR11697-GG390</v>
      </c>
      <c r="C391" s="43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3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3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3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3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3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3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3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3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3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3" t="str" cm="1">
        <f t="array" ref="M391">IF(($Y391+$Z391+$AA391+$AD391)=0,"",ExpandDiagCodes(_xlfn.TEXTJOIN(", ",TRUE,IF($AA391=0,"",INDEX(My_Audit!N$2:N$456,$AA391)),IF($Z391=0,"",INDEX(Output_Mac!S$2:S$500,$Z391)),IF($AD391=0,"",INDEX(Output_Win!S$2:S$243,$AD391)),IF($Y391=0,"",INDEX(CSV!AE$2:AE$510,$Y391)))))</f>
        <v/>
      </c>
      <c r="N391" s="43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O$2:O$456,$AA391)),_xlfn.IFS(_xlpm.MyAuditVal&lt;&gt;"",_xlpm.MyAuditVal,_xlpm.MacVal&lt;&gt;"",_xlpm.MacVal,_xlpm.WinVal&lt;&gt;"",_xlpm.WinVal,_xlpm.CSVVal&lt;&gt;"",_xlpm.CSVVal)),""))</f>
        <v/>
      </c>
      <c r="O391" s="43" t="str" cm="1">
        <f t="array" ref="O391">IF($AB391=0,"",INDEX(My_Audit!P$2:P$456,$AB391))&amp;""</f>
        <v/>
      </c>
      <c r="P391" s="42"/>
      <c r="Q391" s="43" t="str">
        <f>IF(LEFT(N391,4)="Pass","Nist SP 800-88",My_Audit!R391)&amp;""</f>
        <v/>
      </c>
      <c r="R391" s="42"/>
      <c r="S391" s="42"/>
      <c r="T391" s="43" t="str" cm="1">
        <f t="array" ref="T391">IF($AC391=0,"",INDEX(Models!J$2:J$605,$AC391))</f>
        <v/>
      </c>
      <c r="U391" s="42"/>
      <c r="V391" s="42"/>
      <c r="W391" s="44" t="str">
        <f>IF(($Z391+$AA391+$AD391)=0,"",_xlfn.TEXTJOIN(", ",TRUE,IF($AA391=0,"",INDEX(My_Audit!L$2:L$456,$AA391)),IF($Z391=0,"",INDEX(Output_Mac!AA$2:AA$500,$Z391)),IF($AD391=0,"",INDEX(Output_Win!AA$2:AA$243,$AD391))))</f>
        <v/>
      </c>
      <c r="Y391">
        <f>IFERROR(MATCH($A391,CSV!$A$2:$A$510,0),0)</f>
        <v>0</v>
      </c>
      <c r="Z391">
        <f>IFERROR(MATCH($A391,Output_Mac!$A$2:$A$500,0),0)</f>
        <v>0</v>
      </c>
      <c r="AA391">
        <f>IFERROR(MATCH($A391,My_Audit!$A$2:$A$456,0),0)</f>
        <v>390</v>
      </c>
      <c r="AB391">
        <f>IFERROR(MATCH($C391,My_Audit!$B$2:$B$456,0),0)</f>
        <v>0</v>
      </c>
      <c r="AC391">
        <f>IFERROR(MATCH($E391,Models!$I$2:$I$605,0),0)</f>
        <v>0</v>
      </c>
      <c r="AD391">
        <f>IFERROR(MATCH($A391,Output_Win!$A$2:$A$243,0),0)</f>
        <v>0</v>
      </c>
    </row>
    <row r="392" spans="1:30">
      <c r="A392" s="42" t="str">
        <f>_xlfn.TEXTJOIN("",TRUE,Input!$A$4,TEXT(ROW(My_Audit!A391)+Input!$A$8-1,"00"))</f>
        <v>GG391</v>
      </c>
      <c r="B392" s="42" t="str">
        <f>_xlfn.TEXTJOIN("-",TRUE,"ITD",Input!$A$2,A392)</f>
        <v>ITD-SHR11697-GG391</v>
      </c>
      <c r="C392" s="43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3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3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3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3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3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3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3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3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3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3" t="str" cm="1">
        <f t="array" ref="M392">IF(($Y392+$Z392+$AA392+$AD392)=0,"",ExpandDiagCodes(_xlfn.TEXTJOIN(", ",TRUE,IF($AA392=0,"",INDEX(My_Audit!N$2:N$456,$AA392)),IF($Z392=0,"",INDEX(Output_Mac!S$2:S$500,$Z392)),IF($AD392=0,"",INDEX(Output_Win!S$2:S$243,$AD392)),IF($Y392=0,"",INDEX(CSV!AE$2:AE$510,$Y392)))))</f>
        <v/>
      </c>
      <c r="N392" s="43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O$2:O$456,$AA392)),_xlfn.IFS(_xlpm.MyAuditVal&lt;&gt;"",_xlpm.MyAuditVal,_xlpm.MacVal&lt;&gt;"",_xlpm.MacVal,_xlpm.WinVal&lt;&gt;"",_xlpm.WinVal,_xlpm.CSVVal&lt;&gt;"",_xlpm.CSVVal)),""))</f>
        <v/>
      </c>
      <c r="O392" s="43" t="str" cm="1">
        <f t="array" ref="O392">IF($AB392=0,"",INDEX(My_Audit!P$2:P$456,$AB392))&amp;""</f>
        <v/>
      </c>
      <c r="P392" s="42"/>
      <c r="Q392" s="43" t="str">
        <f>IF(LEFT(N392,4)="Pass","Nist SP 800-88",My_Audit!R392)&amp;""</f>
        <v/>
      </c>
      <c r="R392" s="42"/>
      <c r="S392" s="42"/>
      <c r="T392" s="43" t="str" cm="1">
        <f t="array" ref="T392">IF($AC392=0,"",INDEX(Models!J$2:J$605,$AC392))</f>
        <v/>
      </c>
      <c r="U392" s="42"/>
      <c r="V392" s="42"/>
      <c r="W392" s="44" t="str">
        <f>IF(($Z392+$AA392+$AD392)=0,"",_xlfn.TEXTJOIN(", ",TRUE,IF($AA392=0,"",INDEX(My_Audit!L$2:L$456,$AA392)),IF($Z392=0,"",INDEX(Output_Mac!AA$2:AA$500,$Z392)),IF($AD392=0,"",INDEX(Output_Win!AA$2:AA$243,$AD392))))</f>
        <v/>
      </c>
      <c r="Y392">
        <f>IFERROR(MATCH($A392,CSV!$A$2:$A$510,0),0)</f>
        <v>0</v>
      </c>
      <c r="Z392">
        <f>IFERROR(MATCH($A392,Output_Mac!$A$2:$A$500,0),0)</f>
        <v>0</v>
      </c>
      <c r="AA392">
        <f>IFERROR(MATCH($A392,My_Audit!$A$2:$A$456,0),0)</f>
        <v>391</v>
      </c>
      <c r="AB392">
        <f>IFERROR(MATCH($C392,My_Audit!$B$2:$B$456,0),0)</f>
        <v>0</v>
      </c>
      <c r="AC392">
        <f>IFERROR(MATCH($E392,Models!$I$2:$I$605,0),0)</f>
        <v>0</v>
      </c>
      <c r="AD392">
        <f>IFERROR(MATCH($A392,Output_Win!$A$2:$A$243,0),0)</f>
        <v>0</v>
      </c>
    </row>
    <row r="393" spans="1:30">
      <c r="A393" s="42" t="str">
        <f>_xlfn.TEXTJOIN("",TRUE,Input!$A$4,TEXT(ROW(My_Audit!A392)+Input!$A$8-1,"00"))</f>
        <v>GG392</v>
      </c>
      <c r="B393" s="42" t="str">
        <f>_xlfn.TEXTJOIN("-",TRUE,"ITD",Input!$A$2,A393)</f>
        <v>ITD-SHR11697-GG392</v>
      </c>
      <c r="C393" s="43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3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3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3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3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3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3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3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3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3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3" t="str" cm="1">
        <f t="array" ref="M393">IF(($Y393+$Z393+$AA393+$AD393)=0,"",ExpandDiagCodes(_xlfn.TEXTJOIN(", ",TRUE,IF($AA393=0,"",INDEX(My_Audit!N$2:N$456,$AA393)),IF($Z393=0,"",INDEX(Output_Mac!S$2:S$500,$Z393)),IF($AD393=0,"",INDEX(Output_Win!S$2:S$243,$AD393)),IF($Y393=0,"",INDEX(CSV!AE$2:AE$510,$Y393)))))</f>
        <v/>
      </c>
      <c r="N393" s="43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O$2:O$456,$AA393)),_xlfn.IFS(_xlpm.MyAuditVal&lt;&gt;"",_xlpm.MyAuditVal,_xlpm.MacVal&lt;&gt;"",_xlpm.MacVal,_xlpm.WinVal&lt;&gt;"",_xlpm.WinVal,_xlpm.CSVVal&lt;&gt;"",_xlpm.CSVVal)),""))</f>
        <v/>
      </c>
      <c r="O393" s="43" t="str" cm="1">
        <f t="array" ref="O393">IF($AB393=0,"",INDEX(My_Audit!P$2:P$456,$AB393))&amp;""</f>
        <v/>
      </c>
      <c r="P393" s="42"/>
      <c r="Q393" s="43" t="str">
        <f>IF(LEFT(N393,4)="Pass","Nist SP 800-88",My_Audit!R393)&amp;""</f>
        <v/>
      </c>
      <c r="R393" s="42"/>
      <c r="S393" s="42"/>
      <c r="T393" s="43" t="str" cm="1">
        <f t="array" ref="T393">IF($AC393=0,"",INDEX(Models!J$2:J$605,$AC393))</f>
        <v/>
      </c>
      <c r="U393" s="42"/>
      <c r="V393" s="42"/>
      <c r="W393" s="44" t="str">
        <f>IF(($Z393+$AA393+$AD393)=0,"",_xlfn.TEXTJOIN(", ",TRUE,IF($AA393=0,"",INDEX(My_Audit!L$2:L$456,$AA393)),IF($Z393=0,"",INDEX(Output_Mac!AA$2:AA$500,$Z393)),IF($AD393=0,"",INDEX(Output_Win!AA$2:AA$243,$AD393))))</f>
        <v/>
      </c>
      <c r="Y393">
        <f>IFERROR(MATCH($A393,CSV!$A$2:$A$510,0),0)</f>
        <v>0</v>
      </c>
      <c r="Z393">
        <f>IFERROR(MATCH($A393,Output_Mac!$A$2:$A$500,0),0)</f>
        <v>0</v>
      </c>
      <c r="AA393">
        <f>IFERROR(MATCH($A393,My_Audit!$A$2:$A$456,0),0)</f>
        <v>392</v>
      </c>
      <c r="AB393">
        <f>IFERROR(MATCH($C393,My_Audit!$B$2:$B$456,0),0)</f>
        <v>0</v>
      </c>
      <c r="AC393">
        <f>IFERROR(MATCH($E393,Models!$I$2:$I$605,0),0)</f>
        <v>0</v>
      </c>
      <c r="AD393">
        <f>IFERROR(MATCH($A393,Output_Win!$A$2:$A$243,0),0)</f>
        <v>0</v>
      </c>
    </row>
    <row r="394" spans="1:30">
      <c r="A394" s="42" t="str">
        <f>_xlfn.TEXTJOIN("",TRUE,Input!$A$4,TEXT(ROW(My_Audit!A393)+Input!$A$8-1,"00"))</f>
        <v>GG393</v>
      </c>
      <c r="B394" s="42" t="str">
        <f>_xlfn.TEXTJOIN("-",TRUE,"ITD",Input!$A$2,A394)</f>
        <v>ITD-SHR11697-GG393</v>
      </c>
      <c r="C394" s="43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3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3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3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3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3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3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3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3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3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3" t="str" cm="1">
        <f t="array" ref="M394">IF(($Y394+$Z394+$AA394+$AD394)=0,"",ExpandDiagCodes(_xlfn.TEXTJOIN(", ",TRUE,IF($AA394=0,"",INDEX(My_Audit!N$2:N$456,$AA394)),IF($Z394=0,"",INDEX(Output_Mac!S$2:S$500,$Z394)),IF($AD394=0,"",INDEX(Output_Win!S$2:S$243,$AD394)),IF($Y394=0,"",INDEX(CSV!AE$2:AE$510,$Y394)))))</f>
        <v/>
      </c>
      <c r="N394" s="43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O$2:O$456,$AA394)),_xlfn.IFS(_xlpm.MyAuditVal&lt;&gt;"",_xlpm.MyAuditVal,_xlpm.MacVal&lt;&gt;"",_xlpm.MacVal,_xlpm.WinVal&lt;&gt;"",_xlpm.WinVal,_xlpm.CSVVal&lt;&gt;"",_xlpm.CSVVal)),""))</f>
        <v/>
      </c>
      <c r="O394" s="43" t="str" cm="1">
        <f t="array" ref="O394">IF($AB394=0,"",INDEX(My_Audit!P$2:P$456,$AB394))&amp;""</f>
        <v/>
      </c>
      <c r="P394" s="42"/>
      <c r="Q394" s="43" t="str">
        <f>IF(LEFT(N394,4)="Pass","Nist SP 800-88",My_Audit!R394)&amp;""</f>
        <v/>
      </c>
      <c r="R394" s="42"/>
      <c r="S394" s="42"/>
      <c r="T394" s="43" t="str" cm="1">
        <f t="array" ref="T394">IF($AC394=0,"",INDEX(Models!J$2:J$605,$AC394))</f>
        <v/>
      </c>
      <c r="U394" s="42"/>
      <c r="V394" s="42"/>
      <c r="W394" s="44" t="str">
        <f>IF(($Z394+$AA394+$AD394)=0,"",_xlfn.TEXTJOIN(", ",TRUE,IF($AA394=0,"",INDEX(My_Audit!L$2:L$456,$AA394)),IF($Z394=0,"",INDEX(Output_Mac!AA$2:AA$500,$Z394)),IF($AD394=0,"",INDEX(Output_Win!AA$2:AA$243,$AD394))))</f>
        <v/>
      </c>
      <c r="Y394">
        <f>IFERROR(MATCH($A394,CSV!$A$2:$A$510,0),0)</f>
        <v>0</v>
      </c>
      <c r="Z394">
        <f>IFERROR(MATCH($A394,Output_Mac!$A$2:$A$500,0),0)</f>
        <v>0</v>
      </c>
      <c r="AA394">
        <f>IFERROR(MATCH($A394,My_Audit!$A$2:$A$456,0),0)</f>
        <v>393</v>
      </c>
      <c r="AB394">
        <f>IFERROR(MATCH($C394,My_Audit!$B$2:$B$456,0),0)</f>
        <v>0</v>
      </c>
      <c r="AC394">
        <f>IFERROR(MATCH($E394,Models!$I$2:$I$605,0),0)</f>
        <v>0</v>
      </c>
      <c r="AD394">
        <f>IFERROR(MATCH($A394,Output_Win!$A$2:$A$243,0),0)</f>
        <v>0</v>
      </c>
    </row>
    <row r="395" spans="1:30">
      <c r="A395" s="42" t="str">
        <f>_xlfn.TEXTJOIN("",TRUE,Input!$A$4,TEXT(ROW(My_Audit!A394)+Input!$A$8-1,"00"))</f>
        <v>GG394</v>
      </c>
      <c r="B395" s="42" t="str">
        <f>_xlfn.TEXTJOIN("-",TRUE,"ITD",Input!$A$2,A395)</f>
        <v>ITD-SHR11697-GG394</v>
      </c>
      <c r="C395" s="43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3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3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3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3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3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3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3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3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3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3" t="str" cm="1">
        <f t="array" ref="M395">IF(($Y395+$Z395+$AA395+$AD395)=0,"",ExpandDiagCodes(_xlfn.TEXTJOIN(", ",TRUE,IF($AA395=0,"",INDEX(My_Audit!N$2:N$456,$AA395)),IF($Z395=0,"",INDEX(Output_Mac!S$2:S$500,$Z395)),IF($AD395=0,"",INDEX(Output_Win!S$2:S$243,$AD395)),IF($Y395=0,"",INDEX(CSV!AE$2:AE$510,$Y395)))))</f>
        <v/>
      </c>
      <c r="N395" s="43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O$2:O$456,$AA395)),_xlfn.IFS(_xlpm.MyAuditVal&lt;&gt;"",_xlpm.MyAuditVal,_xlpm.MacVal&lt;&gt;"",_xlpm.MacVal,_xlpm.WinVal&lt;&gt;"",_xlpm.WinVal,_xlpm.CSVVal&lt;&gt;"",_xlpm.CSVVal)),""))</f>
        <v/>
      </c>
      <c r="O395" s="43" t="str" cm="1">
        <f t="array" ref="O395">IF($AB395=0,"",INDEX(My_Audit!P$2:P$456,$AB395))&amp;""</f>
        <v/>
      </c>
      <c r="P395" s="42"/>
      <c r="Q395" s="43" t="str">
        <f>IF(LEFT(N395,4)="Pass","Nist SP 800-88",My_Audit!R395)&amp;""</f>
        <v/>
      </c>
      <c r="R395" s="42"/>
      <c r="S395" s="42"/>
      <c r="T395" s="43" t="str" cm="1">
        <f t="array" ref="T395">IF($AC395=0,"",INDEX(Models!J$2:J$605,$AC395))</f>
        <v/>
      </c>
      <c r="U395" s="42"/>
      <c r="V395" s="42"/>
      <c r="W395" s="44" t="str">
        <f>IF(($Z395+$AA395+$AD395)=0,"",_xlfn.TEXTJOIN(", ",TRUE,IF($AA395=0,"",INDEX(My_Audit!L$2:L$456,$AA395)),IF($Z395=0,"",INDEX(Output_Mac!AA$2:AA$500,$Z395)),IF($AD395=0,"",INDEX(Output_Win!AA$2:AA$243,$AD395))))</f>
        <v/>
      </c>
      <c r="Y395">
        <f>IFERROR(MATCH($A395,CSV!$A$2:$A$510,0),0)</f>
        <v>0</v>
      </c>
      <c r="Z395">
        <f>IFERROR(MATCH($A395,Output_Mac!$A$2:$A$500,0),0)</f>
        <v>0</v>
      </c>
      <c r="AA395">
        <f>IFERROR(MATCH($A395,My_Audit!$A$2:$A$456,0),0)</f>
        <v>394</v>
      </c>
      <c r="AB395">
        <f>IFERROR(MATCH($C395,My_Audit!$B$2:$B$456,0),0)</f>
        <v>0</v>
      </c>
      <c r="AC395">
        <f>IFERROR(MATCH($E395,Models!$I$2:$I$605,0),0)</f>
        <v>0</v>
      </c>
      <c r="AD395">
        <f>IFERROR(MATCH($A395,Output_Win!$A$2:$A$243,0),0)</f>
        <v>0</v>
      </c>
    </row>
    <row r="396" spans="1:30">
      <c r="A396" s="42" t="str">
        <f>_xlfn.TEXTJOIN("",TRUE,Input!$A$4,TEXT(ROW(My_Audit!A395)+Input!$A$8-1,"00"))</f>
        <v>GG395</v>
      </c>
      <c r="B396" s="42" t="str">
        <f>_xlfn.TEXTJOIN("-",TRUE,"ITD",Input!$A$2,A396)</f>
        <v>ITD-SHR11697-GG395</v>
      </c>
      <c r="C396" s="43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3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3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3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3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3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3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3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3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3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3" t="str" cm="1">
        <f t="array" ref="M396">IF(($Y396+$Z396+$AA396+$AD396)=0,"",ExpandDiagCodes(_xlfn.TEXTJOIN(", ",TRUE,IF($AA396=0,"",INDEX(My_Audit!N$2:N$456,$AA396)),IF($Z396=0,"",INDEX(Output_Mac!S$2:S$500,$Z396)),IF($AD396=0,"",INDEX(Output_Win!S$2:S$243,$AD396)),IF($Y396=0,"",INDEX(CSV!AE$2:AE$510,$Y396)))))</f>
        <v/>
      </c>
      <c r="N396" s="43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O$2:O$456,$AA396)),_xlfn.IFS(_xlpm.MyAuditVal&lt;&gt;"",_xlpm.MyAuditVal,_xlpm.MacVal&lt;&gt;"",_xlpm.MacVal,_xlpm.WinVal&lt;&gt;"",_xlpm.WinVal,_xlpm.CSVVal&lt;&gt;"",_xlpm.CSVVal)),""))</f>
        <v/>
      </c>
      <c r="O396" s="43" t="str" cm="1">
        <f t="array" ref="O396">IF($AB396=0,"",INDEX(My_Audit!P$2:P$456,$AB396))&amp;""</f>
        <v/>
      </c>
      <c r="P396" s="42"/>
      <c r="Q396" s="43" t="str">
        <f>IF(LEFT(N396,4)="Pass","Nist SP 800-88",My_Audit!R396)&amp;""</f>
        <v/>
      </c>
      <c r="R396" s="42"/>
      <c r="S396" s="42"/>
      <c r="T396" s="43" t="str" cm="1">
        <f t="array" ref="T396">IF($AC396=0,"",INDEX(Models!J$2:J$605,$AC396))</f>
        <v/>
      </c>
      <c r="U396" s="42"/>
      <c r="V396" s="42"/>
      <c r="W396" s="44" t="str">
        <f>IF(($Z396+$AA396+$AD396)=0,"",_xlfn.TEXTJOIN(", ",TRUE,IF($AA396=0,"",INDEX(My_Audit!L$2:L$456,$AA396)),IF($Z396=0,"",INDEX(Output_Mac!AA$2:AA$500,$Z396)),IF($AD396=0,"",INDEX(Output_Win!AA$2:AA$243,$AD396))))</f>
        <v/>
      </c>
      <c r="Y396">
        <f>IFERROR(MATCH($A396,CSV!$A$2:$A$510,0),0)</f>
        <v>0</v>
      </c>
      <c r="Z396">
        <f>IFERROR(MATCH($A396,Output_Mac!$A$2:$A$500,0),0)</f>
        <v>0</v>
      </c>
      <c r="AA396">
        <f>IFERROR(MATCH($A396,My_Audit!$A$2:$A$456,0),0)</f>
        <v>395</v>
      </c>
      <c r="AB396">
        <f>IFERROR(MATCH($C396,My_Audit!$B$2:$B$456,0),0)</f>
        <v>0</v>
      </c>
      <c r="AC396">
        <f>IFERROR(MATCH($E396,Models!$I$2:$I$605,0),0)</f>
        <v>0</v>
      </c>
      <c r="AD396">
        <f>IFERROR(MATCH($A396,Output_Win!$A$2:$A$243,0),0)</f>
        <v>0</v>
      </c>
    </row>
    <row r="397" spans="1:30">
      <c r="A397" s="42" t="str">
        <f>_xlfn.TEXTJOIN("",TRUE,Input!$A$4,TEXT(ROW(My_Audit!A396)+Input!$A$8-1,"00"))</f>
        <v>GG396</v>
      </c>
      <c r="B397" s="42" t="str">
        <f>_xlfn.TEXTJOIN("-",TRUE,"ITD",Input!$A$2,A397)</f>
        <v>ITD-SHR11697-GG396</v>
      </c>
      <c r="C397" s="43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3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3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3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3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3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3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3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3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3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3" t="str" cm="1">
        <f t="array" ref="M397">IF(($Y397+$Z397+$AA397+$AD397)=0,"",ExpandDiagCodes(_xlfn.TEXTJOIN(", ",TRUE,IF($AA397=0,"",INDEX(My_Audit!N$2:N$456,$AA397)),IF($Z397=0,"",INDEX(Output_Mac!S$2:S$500,$Z397)),IF($AD397=0,"",INDEX(Output_Win!S$2:S$243,$AD397)),IF($Y397=0,"",INDEX(CSV!AE$2:AE$510,$Y397)))))</f>
        <v/>
      </c>
      <c r="N397" s="43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O$2:O$456,$AA397)),_xlfn.IFS(_xlpm.MyAuditVal&lt;&gt;"",_xlpm.MyAuditVal,_xlpm.MacVal&lt;&gt;"",_xlpm.MacVal,_xlpm.WinVal&lt;&gt;"",_xlpm.WinVal,_xlpm.CSVVal&lt;&gt;"",_xlpm.CSVVal)),""))</f>
        <v/>
      </c>
      <c r="O397" s="43" t="str" cm="1">
        <f t="array" ref="O397">IF($AB397=0,"",INDEX(My_Audit!P$2:P$456,$AB397))&amp;""</f>
        <v/>
      </c>
      <c r="P397" s="42"/>
      <c r="Q397" s="43" t="str">
        <f>IF(LEFT(N397,4)="Pass","Nist SP 800-88",My_Audit!R397)&amp;""</f>
        <v/>
      </c>
      <c r="R397" s="42"/>
      <c r="S397" s="42"/>
      <c r="T397" s="43" t="str" cm="1">
        <f t="array" ref="T397">IF($AC397=0,"",INDEX(Models!J$2:J$605,$AC397))</f>
        <v/>
      </c>
      <c r="U397" s="42"/>
      <c r="V397" s="42"/>
      <c r="W397" s="44" t="str">
        <f>IF(($Z397+$AA397+$AD397)=0,"",_xlfn.TEXTJOIN(", ",TRUE,IF($AA397=0,"",INDEX(My_Audit!L$2:L$456,$AA397)),IF($Z397=0,"",INDEX(Output_Mac!AA$2:AA$500,$Z397)),IF($AD397=0,"",INDEX(Output_Win!AA$2:AA$243,$AD397))))</f>
        <v/>
      </c>
      <c r="Y397">
        <f>IFERROR(MATCH($A397,CSV!$A$2:$A$510,0),0)</f>
        <v>0</v>
      </c>
      <c r="Z397">
        <f>IFERROR(MATCH($A397,Output_Mac!$A$2:$A$500,0),0)</f>
        <v>0</v>
      </c>
      <c r="AA397">
        <f>IFERROR(MATCH($A397,My_Audit!$A$2:$A$456,0),0)</f>
        <v>396</v>
      </c>
      <c r="AB397">
        <f>IFERROR(MATCH($C397,My_Audit!$B$2:$B$456,0),0)</f>
        <v>0</v>
      </c>
      <c r="AC397">
        <f>IFERROR(MATCH($E397,Models!$I$2:$I$605,0),0)</f>
        <v>0</v>
      </c>
      <c r="AD397">
        <f>IFERROR(MATCH($A397,Output_Win!$A$2:$A$243,0),0)</f>
        <v>0</v>
      </c>
    </row>
    <row r="398" spans="1:30">
      <c r="A398" s="42" t="str">
        <f>_xlfn.TEXTJOIN("",TRUE,Input!$A$4,TEXT(ROW(My_Audit!A397)+Input!$A$8-1,"00"))</f>
        <v>GG397</v>
      </c>
      <c r="B398" s="42" t="str">
        <f>_xlfn.TEXTJOIN("-",TRUE,"ITD",Input!$A$2,A398)</f>
        <v>ITD-SHR11697-GG397</v>
      </c>
      <c r="C398" s="43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3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3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3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3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3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3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3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3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3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3" t="str" cm="1">
        <f t="array" ref="M398">IF(($Y398+$Z398+$AA398+$AD398)=0,"",ExpandDiagCodes(_xlfn.TEXTJOIN(", ",TRUE,IF($AA398=0,"",INDEX(My_Audit!N$2:N$456,$AA398)),IF($Z398=0,"",INDEX(Output_Mac!S$2:S$500,$Z398)),IF($AD398=0,"",INDEX(Output_Win!S$2:S$243,$AD398)),IF($Y398=0,"",INDEX(CSV!AE$2:AE$510,$Y398)))))</f>
        <v/>
      </c>
      <c r="N398" s="43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O$2:O$456,$AA398)),_xlfn.IFS(_xlpm.MyAuditVal&lt;&gt;"",_xlpm.MyAuditVal,_xlpm.MacVal&lt;&gt;"",_xlpm.MacVal,_xlpm.WinVal&lt;&gt;"",_xlpm.WinVal,_xlpm.CSVVal&lt;&gt;"",_xlpm.CSVVal)),""))</f>
        <v/>
      </c>
      <c r="O398" s="43" t="str" cm="1">
        <f t="array" ref="O398">IF($AB398=0,"",INDEX(My_Audit!P$2:P$456,$AB398))&amp;""</f>
        <v/>
      </c>
      <c r="P398" s="42"/>
      <c r="Q398" s="43" t="str">
        <f>IF(LEFT(N398,4)="Pass","Nist SP 800-88",My_Audit!R398)&amp;""</f>
        <v/>
      </c>
      <c r="R398" s="42"/>
      <c r="S398" s="42"/>
      <c r="T398" s="43" t="str" cm="1">
        <f t="array" ref="T398">IF($AC398=0,"",INDEX(Models!J$2:J$605,$AC398))</f>
        <v/>
      </c>
      <c r="U398" s="42"/>
      <c r="V398" s="42"/>
      <c r="W398" s="44" t="str">
        <f>IF(($Z398+$AA398+$AD398)=0,"",_xlfn.TEXTJOIN(", ",TRUE,IF($AA398=0,"",INDEX(My_Audit!L$2:L$456,$AA398)),IF($Z398=0,"",INDEX(Output_Mac!AA$2:AA$500,$Z398)),IF($AD398=0,"",INDEX(Output_Win!AA$2:AA$243,$AD398))))</f>
        <v/>
      </c>
      <c r="Y398">
        <f>IFERROR(MATCH($A398,CSV!$A$2:$A$510,0),0)</f>
        <v>0</v>
      </c>
      <c r="Z398">
        <f>IFERROR(MATCH($A398,Output_Mac!$A$2:$A$500,0),0)</f>
        <v>0</v>
      </c>
      <c r="AA398">
        <f>IFERROR(MATCH($A398,My_Audit!$A$2:$A$456,0),0)</f>
        <v>397</v>
      </c>
      <c r="AB398">
        <f>IFERROR(MATCH($C398,My_Audit!$B$2:$B$456,0),0)</f>
        <v>0</v>
      </c>
      <c r="AC398">
        <f>IFERROR(MATCH($E398,Models!$I$2:$I$605,0),0)</f>
        <v>0</v>
      </c>
      <c r="AD398">
        <f>IFERROR(MATCH($A398,Output_Win!$A$2:$A$243,0),0)</f>
        <v>0</v>
      </c>
    </row>
    <row r="399" spans="1:30">
      <c r="A399" s="42" t="str">
        <f>_xlfn.TEXTJOIN("",TRUE,Input!$A$4,TEXT(ROW(My_Audit!A398)+Input!$A$8-1,"00"))</f>
        <v>GG398</v>
      </c>
      <c r="B399" s="42" t="str">
        <f>_xlfn.TEXTJOIN("-",TRUE,"ITD",Input!$A$2,A399)</f>
        <v>ITD-SHR11697-GG398</v>
      </c>
      <c r="C399" s="43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3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3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3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3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3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3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3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3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3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3" t="str" cm="1">
        <f t="array" ref="M399">IF(($Y399+$Z399+$AA399+$AD399)=0,"",ExpandDiagCodes(_xlfn.TEXTJOIN(", ",TRUE,IF($AA399=0,"",INDEX(My_Audit!N$2:N$456,$AA399)),IF($Z399=0,"",INDEX(Output_Mac!S$2:S$500,$Z399)),IF($AD399=0,"",INDEX(Output_Win!S$2:S$243,$AD399)),IF($Y399=0,"",INDEX(CSV!AE$2:AE$510,$Y399)))))</f>
        <v/>
      </c>
      <c r="N399" s="43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O$2:O$456,$AA399)),_xlfn.IFS(_xlpm.MyAuditVal&lt;&gt;"",_xlpm.MyAuditVal,_xlpm.MacVal&lt;&gt;"",_xlpm.MacVal,_xlpm.WinVal&lt;&gt;"",_xlpm.WinVal,_xlpm.CSVVal&lt;&gt;"",_xlpm.CSVVal)),""))</f>
        <v/>
      </c>
      <c r="O399" s="43" t="str" cm="1">
        <f t="array" ref="O399">IF($AB399=0,"",INDEX(My_Audit!P$2:P$456,$AB399))&amp;""</f>
        <v/>
      </c>
      <c r="P399" s="42"/>
      <c r="Q399" s="43" t="str">
        <f>IF(LEFT(N399,4)="Pass","Nist SP 800-88",My_Audit!R399)&amp;""</f>
        <v/>
      </c>
      <c r="R399" s="42"/>
      <c r="S399" s="42"/>
      <c r="T399" s="43" t="str" cm="1">
        <f t="array" ref="T399">IF($AC399=0,"",INDEX(Models!J$2:J$605,$AC399))</f>
        <v/>
      </c>
      <c r="U399" s="42"/>
      <c r="V399" s="42"/>
      <c r="W399" s="44" t="str">
        <f>IF(($Z399+$AA399+$AD399)=0,"",_xlfn.TEXTJOIN(", ",TRUE,IF($AA399=0,"",INDEX(My_Audit!L$2:L$456,$AA399)),IF($Z399=0,"",INDEX(Output_Mac!AA$2:AA$500,$Z399)),IF($AD399=0,"",INDEX(Output_Win!AA$2:AA$243,$AD399))))</f>
        <v/>
      </c>
      <c r="Y399">
        <f>IFERROR(MATCH($A399,CSV!$A$2:$A$510,0),0)</f>
        <v>0</v>
      </c>
      <c r="Z399">
        <f>IFERROR(MATCH($A399,Output_Mac!$A$2:$A$500,0),0)</f>
        <v>0</v>
      </c>
      <c r="AA399">
        <f>IFERROR(MATCH($A399,My_Audit!$A$2:$A$456,0),0)</f>
        <v>398</v>
      </c>
      <c r="AB399">
        <f>IFERROR(MATCH($C399,My_Audit!$B$2:$B$456,0),0)</f>
        <v>0</v>
      </c>
      <c r="AC399">
        <f>IFERROR(MATCH($E399,Models!$I$2:$I$605,0),0)</f>
        <v>0</v>
      </c>
      <c r="AD399">
        <f>IFERROR(MATCH($A399,Output_Win!$A$2:$A$243,0),0)</f>
        <v>0</v>
      </c>
    </row>
    <row r="400" spans="1:30">
      <c r="A400" s="42" t="str">
        <f>_xlfn.TEXTJOIN("",TRUE,Input!$A$4,TEXT(ROW(My_Audit!A399)+Input!$A$8-1,"00"))</f>
        <v>GG399</v>
      </c>
      <c r="B400" s="42" t="str">
        <f>_xlfn.TEXTJOIN("-",TRUE,"ITD",Input!$A$2,A400)</f>
        <v>ITD-SHR11697-GG399</v>
      </c>
      <c r="C400" s="43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3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3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3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3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3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3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3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3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3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3" t="str" cm="1">
        <f t="array" ref="M400">IF(($Y400+$Z400+$AA400+$AD400)=0,"",ExpandDiagCodes(_xlfn.TEXTJOIN(", ",TRUE,IF($AA400=0,"",INDEX(My_Audit!N$2:N$456,$AA400)),IF($Z400=0,"",INDEX(Output_Mac!S$2:S$500,$Z400)),IF($AD400=0,"",INDEX(Output_Win!S$2:S$243,$AD400)),IF($Y400=0,"",INDEX(CSV!AE$2:AE$510,$Y400)))))</f>
        <v/>
      </c>
      <c r="N400" s="43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O$2:O$456,$AA400)),_xlfn.IFS(_xlpm.MyAuditVal&lt;&gt;"",_xlpm.MyAuditVal,_xlpm.MacVal&lt;&gt;"",_xlpm.MacVal,_xlpm.WinVal&lt;&gt;"",_xlpm.WinVal,_xlpm.CSVVal&lt;&gt;"",_xlpm.CSVVal)),""))</f>
        <v/>
      </c>
      <c r="O400" s="43" t="str" cm="1">
        <f t="array" ref="O400">IF($AB400=0,"",INDEX(My_Audit!P$2:P$456,$AB400))&amp;""</f>
        <v/>
      </c>
      <c r="P400" s="42"/>
      <c r="Q400" s="43" t="str">
        <f>IF(LEFT(N400,4)="Pass","Nist SP 800-88",My_Audit!R400)&amp;""</f>
        <v/>
      </c>
      <c r="R400" s="42"/>
      <c r="S400" s="42"/>
      <c r="T400" s="43" t="str" cm="1">
        <f t="array" ref="T400">IF($AC400=0,"",INDEX(Models!J$2:J$605,$AC400))</f>
        <v/>
      </c>
      <c r="U400" s="42"/>
      <c r="V400" s="42"/>
      <c r="W400" s="44" t="str">
        <f>IF(($Z400+$AA400+$AD400)=0,"",_xlfn.TEXTJOIN(", ",TRUE,IF($AA400=0,"",INDEX(My_Audit!L$2:L$456,$AA400)),IF($Z400=0,"",INDEX(Output_Mac!AA$2:AA$500,$Z400)),IF($AD400=0,"",INDEX(Output_Win!AA$2:AA$243,$AD400))))</f>
        <v/>
      </c>
      <c r="Y400">
        <f>IFERROR(MATCH($A400,CSV!$A$2:$A$510,0),0)</f>
        <v>0</v>
      </c>
      <c r="Z400">
        <f>IFERROR(MATCH($A400,Output_Mac!$A$2:$A$500,0),0)</f>
        <v>0</v>
      </c>
      <c r="AA400">
        <f>IFERROR(MATCH($A400,My_Audit!$A$2:$A$456,0),0)</f>
        <v>399</v>
      </c>
      <c r="AB400">
        <f>IFERROR(MATCH($C400,My_Audit!$B$2:$B$456,0),0)</f>
        <v>0</v>
      </c>
      <c r="AC400">
        <f>IFERROR(MATCH($E400,Models!$I$2:$I$605,0),0)</f>
        <v>0</v>
      </c>
      <c r="AD400">
        <f>IFERROR(MATCH($A400,Output_Win!$A$2:$A$243,0),0)</f>
        <v>0</v>
      </c>
    </row>
    <row r="401" spans="1:30">
      <c r="A401" s="42" t="str">
        <f>_xlfn.TEXTJOIN("",TRUE,Input!$A$4,TEXT(ROW(My_Audit!A400)+Input!$A$8-1,"00"))</f>
        <v>GG400</v>
      </c>
      <c r="B401" s="42" t="str">
        <f>_xlfn.TEXTJOIN("-",TRUE,"ITD",Input!$A$2,A401)</f>
        <v>ITD-SHR11697-GG400</v>
      </c>
      <c r="C401" s="43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3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3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3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3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3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3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3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3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3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3" t="str" cm="1">
        <f t="array" ref="M401">IF(($Y401+$Z401+$AA401+$AD401)=0,"",ExpandDiagCodes(_xlfn.TEXTJOIN(", ",TRUE,IF($AA401=0,"",INDEX(My_Audit!N$2:N$456,$AA401)),IF($Z401=0,"",INDEX(Output_Mac!S$2:S$500,$Z401)),IF($AD401=0,"",INDEX(Output_Win!S$2:S$243,$AD401)),IF($Y401=0,"",INDEX(CSV!AE$2:AE$510,$Y401)))))</f>
        <v/>
      </c>
      <c r="N401" s="43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O$2:O$456,$AA401)),_xlfn.IFS(_xlpm.MyAuditVal&lt;&gt;"",_xlpm.MyAuditVal,_xlpm.MacVal&lt;&gt;"",_xlpm.MacVal,_xlpm.WinVal&lt;&gt;"",_xlpm.WinVal,_xlpm.CSVVal&lt;&gt;"",_xlpm.CSVVal)),""))</f>
        <v/>
      </c>
      <c r="O401" s="43" t="str" cm="1">
        <f t="array" ref="O401">IF($AB401=0,"",INDEX(My_Audit!P$2:P$456,$AB401))&amp;""</f>
        <v/>
      </c>
      <c r="P401" s="42"/>
      <c r="Q401" s="43" t="str">
        <f>IF(LEFT(N401,4)="Pass","Nist SP 800-88",My_Audit!R401)&amp;""</f>
        <v/>
      </c>
      <c r="R401" s="42"/>
      <c r="S401" s="42"/>
      <c r="T401" s="43" t="str" cm="1">
        <f t="array" ref="T401">IF($AC401=0,"",INDEX(Models!J$2:J$605,$AC401))</f>
        <v/>
      </c>
      <c r="U401" s="42"/>
      <c r="V401" s="42"/>
      <c r="W401" s="44" t="str">
        <f>IF(($Z401+$AA401+$AD401)=0,"",_xlfn.TEXTJOIN(", ",TRUE,IF($AA401=0,"",INDEX(My_Audit!L$2:L$456,$AA401)),IF($Z401=0,"",INDEX(Output_Mac!AA$2:AA$500,$Z401)),IF($AD401=0,"",INDEX(Output_Win!AA$2:AA$243,$AD401))))</f>
        <v/>
      </c>
      <c r="Y401">
        <f>IFERROR(MATCH($A401,CSV!$A$2:$A$510,0),0)</f>
        <v>0</v>
      </c>
      <c r="Z401">
        <f>IFERROR(MATCH($A401,Output_Mac!$A$2:$A$500,0),0)</f>
        <v>0</v>
      </c>
      <c r="AA401">
        <f>IFERROR(MATCH($A401,My_Audit!$A$2:$A$456,0),0)</f>
        <v>400</v>
      </c>
      <c r="AB401">
        <f>IFERROR(MATCH($C401,My_Audit!$B$2:$B$456,0),0)</f>
        <v>0</v>
      </c>
      <c r="AC401">
        <f>IFERROR(MATCH($E401,Models!$I$2:$I$605,0),0)</f>
        <v>0</v>
      </c>
      <c r="AD401">
        <f>IFERROR(MATCH($A401,Output_Win!$A$2:$A$243,0),0)</f>
        <v>0</v>
      </c>
    </row>
    <row r="402" spans="1:30">
      <c r="A402" s="42" t="str">
        <f>_xlfn.TEXTJOIN("",TRUE,Input!$A$4,TEXT(ROW(My_Audit!A401)+Input!$A$8-1,"00"))</f>
        <v>GG401</v>
      </c>
      <c r="B402" s="42" t="str">
        <f>_xlfn.TEXTJOIN("-",TRUE,"ITD",Input!$A$2,A402)</f>
        <v>ITD-SHR11697-GG401</v>
      </c>
      <c r="C402" s="43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3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3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3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3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3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3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3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3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3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3" t="str" cm="1">
        <f t="array" ref="M402">IF(($Y402+$Z402+$AA402+$AD402)=0,"",ExpandDiagCodes(_xlfn.TEXTJOIN(", ",TRUE,IF($AA402=0,"",INDEX(My_Audit!N$2:N$456,$AA402)),IF($Z402=0,"",INDEX(Output_Mac!S$2:S$500,$Z402)),IF($AD402=0,"",INDEX(Output_Win!S$2:S$243,$AD402)),IF($Y402=0,"",INDEX(CSV!AE$2:AE$510,$Y402)))))</f>
        <v/>
      </c>
      <c r="N402" s="43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O$2:O$456,$AA402)),_xlfn.IFS(_xlpm.MyAuditVal&lt;&gt;"",_xlpm.MyAuditVal,_xlpm.MacVal&lt;&gt;"",_xlpm.MacVal,_xlpm.WinVal&lt;&gt;"",_xlpm.WinVal,_xlpm.CSVVal&lt;&gt;"",_xlpm.CSVVal)),""))</f>
        <v/>
      </c>
      <c r="O402" s="43" t="str" cm="1">
        <f t="array" ref="O402">IF($AB402=0,"",INDEX(My_Audit!P$2:P$456,$AB402))&amp;""</f>
        <v/>
      </c>
      <c r="P402" s="42"/>
      <c r="Q402" s="43" t="str">
        <f>IF(LEFT(N402,4)="Pass","Nist SP 800-88",My_Audit!R402)&amp;""</f>
        <v/>
      </c>
      <c r="R402" s="42"/>
      <c r="S402" s="42"/>
      <c r="T402" s="43" t="str" cm="1">
        <f t="array" ref="T402">IF($AC402=0,"",INDEX(Models!J$2:J$605,$AC402))</f>
        <v/>
      </c>
      <c r="U402" s="42"/>
      <c r="V402" s="42"/>
      <c r="W402" s="44" t="str">
        <f>IF(($Z402+$AA402+$AD402)=0,"",_xlfn.TEXTJOIN(", ",TRUE,IF($AA402=0,"",INDEX(My_Audit!L$2:L$456,$AA402)),IF($Z402=0,"",INDEX(Output_Mac!AA$2:AA$500,$Z402)),IF($AD402=0,"",INDEX(Output_Win!AA$2:AA$243,$AD402))))</f>
        <v/>
      </c>
      <c r="Y402">
        <f>IFERROR(MATCH($A402,CSV!$A$2:$A$510,0),0)</f>
        <v>0</v>
      </c>
      <c r="Z402">
        <f>IFERROR(MATCH($A402,Output_Mac!$A$2:$A$500,0),0)</f>
        <v>0</v>
      </c>
      <c r="AA402">
        <f>IFERROR(MATCH($A402,My_Audit!$A$2:$A$456,0),0)</f>
        <v>401</v>
      </c>
      <c r="AB402">
        <f>IFERROR(MATCH($C402,My_Audit!$B$2:$B$456,0),0)</f>
        <v>0</v>
      </c>
      <c r="AC402">
        <f>IFERROR(MATCH($E402,Models!$I$2:$I$605,0),0)</f>
        <v>0</v>
      </c>
      <c r="AD402">
        <f>IFERROR(MATCH($A402,Output_Win!$A$2:$A$243,0),0)</f>
        <v>0</v>
      </c>
    </row>
    <row r="403" spans="1:30">
      <c r="A403" s="42" t="str">
        <f>_xlfn.TEXTJOIN("",TRUE,Input!$A$4,TEXT(ROW(My_Audit!A402)+Input!$A$8-1,"00"))</f>
        <v>GG402</v>
      </c>
      <c r="B403" s="42" t="str">
        <f>_xlfn.TEXTJOIN("-",TRUE,"ITD",Input!$A$2,A403)</f>
        <v>ITD-SHR11697-GG402</v>
      </c>
      <c r="C403" s="43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3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3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3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3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3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3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3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3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3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3" t="str" cm="1">
        <f t="array" ref="M403">IF(($Y403+$Z403+$AA403+$AD403)=0,"",ExpandDiagCodes(_xlfn.TEXTJOIN(", ",TRUE,IF($AA403=0,"",INDEX(My_Audit!N$2:N$456,$AA403)),IF($Z403=0,"",INDEX(Output_Mac!S$2:S$500,$Z403)),IF($AD403=0,"",INDEX(Output_Win!S$2:S$243,$AD403)),IF($Y403=0,"",INDEX(CSV!AE$2:AE$510,$Y403)))))</f>
        <v/>
      </c>
      <c r="N403" s="43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O$2:O$456,$AA403)),_xlfn.IFS(_xlpm.MyAuditVal&lt;&gt;"",_xlpm.MyAuditVal,_xlpm.MacVal&lt;&gt;"",_xlpm.MacVal,_xlpm.WinVal&lt;&gt;"",_xlpm.WinVal,_xlpm.CSVVal&lt;&gt;"",_xlpm.CSVVal)),""))</f>
        <v/>
      </c>
      <c r="O403" s="43" t="str" cm="1">
        <f t="array" ref="O403">IF($AB403=0,"",INDEX(My_Audit!P$2:P$456,$AB403))&amp;""</f>
        <v/>
      </c>
      <c r="P403" s="42"/>
      <c r="Q403" s="43" t="str">
        <f>IF(LEFT(N403,4)="Pass","Nist SP 800-88",My_Audit!R403)&amp;""</f>
        <v/>
      </c>
      <c r="R403" s="42"/>
      <c r="S403" s="42"/>
      <c r="T403" s="43" t="str" cm="1">
        <f t="array" ref="T403">IF($AC403=0,"",INDEX(Models!J$2:J$605,$AC403))</f>
        <v/>
      </c>
      <c r="U403" s="42"/>
      <c r="V403" s="42"/>
      <c r="W403" s="44" t="str">
        <f>IF(($Z403+$AA403+$AD403)=0,"",_xlfn.TEXTJOIN(", ",TRUE,IF($AA403=0,"",INDEX(My_Audit!L$2:L$456,$AA403)),IF($Z403=0,"",INDEX(Output_Mac!AA$2:AA$500,$Z403)),IF($AD403=0,"",INDEX(Output_Win!AA$2:AA$243,$AD403))))</f>
        <v/>
      </c>
      <c r="Y403">
        <f>IFERROR(MATCH($A403,CSV!$A$2:$A$510,0),0)</f>
        <v>0</v>
      </c>
      <c r="Z403">
        <f>IFERROR(MATCH($A403,Output_Mac!$A$2:$A$500,0),0)</f>
        <v>0</v>
      </c>
      <c r="AA403">
        <f>IFERROR(MATCH($A403,My_Audit!$A$2:$A$456,0),0)</f>
        <v>402</v>
      </c>
      <c r="AB403">
        <f>IFERROR(MATCH($C403,My_Audit!$B$2:$B$456,0),0)</f>
        <v>0</v>
      </c>
      <c r="AC403">
        <f>IFERROR(MATCH($E403,Models!$I$2:$I$605,0),0)</f>
        <v>0</v>
      </c>
      <c r="AD403">
        <f>IFERROR(MATCH($A403,Output_Win!$A$2:$A$243,0),0)</f>
        <v>0</v>
      </c>
    </row>
    <row r="404" spans="1:30">
      <c r="A404" s="42" t="str">
        <f>_xlfn.TEXTJOIN("",TRUE,Input!$A$4,TEXT(ROW(My_Audit!A403)+Input!$A$8-1,"00"))</f>
        <v>GG403</v>
      </c>
      <c r="B404" s="42" t="str">
        <f>_xlfn.TEXTJOIN("-",TRUE,"ITD",Input!$A$2,A404)</f>
        <v>ITD-SHR11697-GG403</v>
      </c>
      <c r="C404" s="43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3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3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3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3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3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3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3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3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3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3" t="str" cm="1">
        <f t="array" ref="M404">IF(($Y404+$Z404+$AA404+$AD404)=0,"",ExpandDiagCodes(_xlfn.TEXTJOIN(", ",TRUE,IF($AA404=0,"",INDEX(My_Audit!N$2:N$456,$AA404)),IF($Z404=0,"",INDEX(Output_Mac!S$2:S$500,$Z404)),IF($AD404=0,"",INDEX(Output_Win!S$2:S$243,$AD404)),IF($Y404=0,"",INDEX(CSV!AE$2:AE$510,$Y404)))))</f>
        <v/>
      </c>
      <c r="N404" s="43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O$2:O$456,$AA404)),_xlfn.IFS(_xlpm.MyAuditVal&lt;&gt;"",_xlpm.MyAuditVal,_xlpm.MacVal&lt;&gt;"",_xlpm.MacVal,_xlpm.WinVal&lt;&gt;"",_xlpm.WinVal,_xlpm.CSVVal&lt;&gt;"",_xlpm.CSVVal)),""))</f>
        <v/>
      </c>
      <c r="O404" s="43" t="str" cm="1">
        <f t="array" ref="O404">IF($AB404=0,"",INDEX(My_Audit!P$2:P$456,$AB404))&amp;""</f>
        <v/>
      </c>
      <c r="P404" s="42"/>
      <c r="Q404" s="43" t="str">
        <f>IF(LEFT(N404,4)="Pass","Nist SP 800-88",My_Audit!R404)&amp;""</f>
        <v/>
      </c>
      <c r="R404" s="42"/>
      <c r="S404" s="42"/>
      <c r="T404" s="43" t="str" cm="1">
        <f t="array" ref="T404">IF($AC404=0,"",INDEX(Models!J$2:J$605,$AC404))</f>
        <v/>
      </c>
      <c r="U404" s="42"/>
      <c r="V404" s="42"/>
      <c r="W404" s="44" t="str">
        <f>IF(($Z404+$AA404+$AD404)=0,"",_xlfn.TEXTJOIN(", ",TRUE,IF($AA404=0,"",INDEX(My_Audit!L$2:L$456,$AA404)),IF($Z404=0,"",INDEX(Output_Mac!AA$2:AA$500,$Z404)),IF($AD404=0,"",INDEX(Output_Win!AA$2:AA$243,$AD404))))</f>
        <v/>
      </c>
      <c r="Y404">
        <f>IFERROR(MATCH($A404,CSV!$A$2:$A$510,0),0)</f>
        <v>0</v>
      </c>
      <c r="Z404">
        <f>IFERROR(MATCH($A404,Output_Mac!$A$2:$A$500,0),0)</f>
        <v>0</v>
      </c>
      <c r="AA404">
        <f>IFERROR(MATCH($A404,My_Audit!$A$2:$A$456,0),0)</f>
        <v>403</v>
      </c>
      <c r="AB404">
        <f>IFERROR(MATCH($C404,My_Audit!$B$2:$B$456,0),0)</f>
        <v>0</v>
      </c>
      <c r="AC404">
        <f>IFERROR(MATCH($E404,Models!$I$2:$I$605,0),0)</f>
        <v>0</v>
      </c>
      <c r="AD404">
        <f>IFERROR(MATCH($A404,Output_Win!$A$2:$A$243,0),0)</f>
        <v>0</v>
      </c>
    </row>
    <row r="405" spans="1:30">
      <c r="A405" s="42" t="str">
        <f>_xlfn.TEXTJOIN("",TRUE,Input!$A$4,TEXT(ROW(My_Audit!A404)+Input!$A$8-1,"00"))</f>
        <v>GG404</v>
      </c>
      <c r="B405" s="42" t="str">
        <f>_xlfn.TEXTJOIN("-",TRUE,"ITD",Input!$A$2,A405)</f>
        <v>ITD-SHR11697-GG404</v>
      </c>
      <c r="C405" s="43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3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3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3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3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3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3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3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3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3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3" t="str" cm="1">
        <f t="array" ref="M405">IF(($Y405+$Z405+$AA405+$AD405)=0,"",ExpandDiagCodes(_xlfn.TEXTJOIN(", ",TRUE,IF($AA405=0,"",INDEX(My_Audit!N$2:N$456,$AA405)),IF($Z405=0,"",INDEX(Output_Mac!S$2:S$500,$Z405)),IF($AD405=0,"",INDEX(Output_Win!S$2:S$243,$AD405)),IF($Y405=0,"",INDEX(CSV!AE$2:AE$510,$Y405)))))</f>
        <v/>
      </c>
      <c r="N405" s="43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O$2:O$456,$AA405)),_xlfn.IFS(_xlpm.MyAuditVal&lt;&gt;"",_xlpm.MyAuditVal,_xlpm.MacVal&lt;&gt;"",_xlpm.MacVal,_xlpm.WinVal&lt;&gt;"",_xlpm.WinVal,_xlpm.CSVVal&lt;&gt;"",_xlpm.CSVVal)),""))</f>
        <v/>
      </c>
      <c r="O405" s="43" t="str" cm="1">
        <f t="array" ref="O405">IF($AB405=0,"",INDEX(My_Audit!P$2:P$456,$AB405))&amp;""</f>
        <v/>
      </c>
      <c r="P405" s="42"/>
      <c r="Q405" s="43" t="str">
        <f>IF(LEFT(N405,4)="Pass","Nist SP 800-88",My_Audit!R405)&amp;""</f>
        <v/>
      </c>
      <c r="R405" s="42"/>
      <c r="S405" s="42"/>
      <c r="T405" s="43" t="str" cm="1">
        <f t="array" ref="T405">IF($AC405=0,"",INDEX(Models!J$2:J$605,$AC405))</f>
        <v/>
      </c>
      <c r="U405" s="42"/>
      <c r="V405" s="42"/>
      <c r="W405" s="44" t="str">
        <f>IF(($Z405+$AA405+$AD405)=0,"",_xlfn.TEXTJOIN(", ",TRUE,IF($AA405=0,"",INDEX(My_Audit!L$2:L$456,$AA405)),IF($Z405=0,"",INDEX(Output_Mac!AA$2:AA$500,$Z405)),IF($AD405=0,"",INDEX(Output_Win!AA$2:AA$243,$AD405))))</f>
        <v/>
      </c>
      <c r="Y405">
        <f>IFERROR(MATCH($A405,CSV!$A$2:$A$510,0),0)</f>
        <v>0</v>
      </c>
      <c r="Z405">
        <f>IFERROR(MATCH($A405,Output_Mac!$A$2:$A$500,0),0)</f>
        <v>0</v>
      </c>
      <c r="AA405">
        <f>IFERROR(MATCH($A405,My_Audit!$A$2:$A$456,0),0)</f>
        <v>404</v>
      </c>
      <c r="AB405">
        <f>IFERROR(MATCH($C405,My_Audit!$B$2:$B$456,0),0)</f>
        <v>0</v>
      </c>
      <c r="AC405">
        <f>IFERROR(MATCH($E405,Models!$I$2:$I$605,0),0)</f>
        <v>0</v>
      </c>
      <c r="AD405">
        <f>IFERROR(MATCH($A405,Output_Win!$A$2:$A$243,0),0)</f>
        <v>0</v>
      </c>
    </row>
    <row r="406" spans="1:30">
      <c r="A406" s="42" t="str">
        <f>_xlfn.TEXTJOIN("",TRUE,Input!$A$4,TEXT(ROW(My_Audit!A405)+Input!$A$8-1,"00"))</f>
        <v>GG405</v>
      </c>
      <c r="B406" s="42" t="str">
        <f>_xlfn.TEXTJOIN("-",TRUE,"ITD",Input!$A$2,A406)</f>
        <v>ITD-SHR11697-GG405</v>
      </c>
      <c r="C406" s="43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3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3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3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3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3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3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3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3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3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3" t="str" cm="1">
        <f t="array" ref="M406">IF(($Y406+$Z406+$AA406+$AD406)=0,"",ExpandDiagCodes(_xlfn.TEXTJOIN(", ",TRUE,IF($AA406=0,"",INDEX(My_Audit!N$2:N$456,$AA406)),IF($Z406=0,"",INDEX(Output_Mac!S$2:S$500,$Z406)),IF($AD406=0,"",INDEX(Output_Win!S$2:S$243,$AD406)),IF($Y406=0,"",INDEX(CSV!AE$2:AE$510,$Y406)))))</f>
        <v/>
      </c>
      <c r="N406" s="43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O$2:O$456,$AA406)),_xlfn.IFS(_xlpm.MyAuditVal&lt;&gt;"",_xlpm.MyAuditVal,_xlpm.MacVal&lt;&gt;"",_xlpm.MacVal,_xlpm.WinVal&lt;&gt;"",_xlpm.WinVal,_xlpm.CSVVal&lt;&gt;"",_xlpm.CSVVal)),""))</f>
        <v/>
      </c>
      <c r="O406" s="43" t="str" cm="1">
        <f t="array" ref="O406">IF($AB406=0,"",INDEX(My_Audit!P$2:P$456,$AB406))&amp;""</f>
        <v/>
      </c>
      <c r="P406" s="42"/>
      <c r="Q406" s="43" t="str">
        <f>IF(LEFT(N406,4)="Pass","Nist SP 800-88",My_Audit!R406)&amp;""</f>
        <v/>
      </c>
      <c r="R406" s="42"/>
      <c r="S406" s="42"/>
      <c r="T406" s="43" t="str" cm="1">
        <f t="array" ref="T406">IF($AC406=0,"",INDEX(Models!J$2:J$605,$AC406))</f>
        <v/>
      </c>
      <c r="U406" s="42"/>
      <c r="V406" s="42"/>
      <c r="W406" s="44" t="str">
        <f>IF(($Z406+$AA406+$AD406)=0,"",_xlfn.TEXTJOIN(", ",TRUE,IF($AA406=0,"",INDEX(My_Audit!L$2:L$456,$AA406)),IF($Z406=0,"",INDEX(Output_Mac!AA$2:AA$500,$Z406)),IF($AD406=0,"",INDEX(Output_Win!AA$2:AA$243,$AD406))))</f>
        <v/>
      </c>
      <c r="Y406">
        <f>IFERROR(MATCH($A406,CSV!$A$2:$A$510,0),0)</f>
        <v>0</v>
      </c>
      <c r="Z406">
        <f>IFERROR(MATCH($A406,Output_Mac!$A$2:$A$500,0),0)</f>
        <v>0</v>
      </c>
      <c r="AA406">
        <f>IFERROR(MATCH($A406,My_Audit!$A$2:$A$456,0),0)</f>
        <v>405</v>
      </c>
      <c r="AB406">
        <f>IFERROR(MATCH($C406,My_Audit!$B$2:$B$456,0),0)</f>
        <v>0</v>
      </c>
      <c r="AC406">
        <f>IFERROR(MATCH($E406,Models!$I$2:$I$605,0),0)</f>
        <v>0</v>
      </c>
      <c r="AD406">
        <f>IFERROR(MATCH($A406,Output_Win!$A$2:$A$243,0),0)</f>
        <v>0</v>
      </c>
    </row>
    <row r="407" spans="1:30">
      <c r="A407" s="42" t="str">
        <f>_xlfn.TEXTJOIN("",TRUE,Input!$A$4,TEXT(ROW(My_Audit!A406)+Input!$A$8-1,"00"))</f>
        <v>GG406</v>
      </c>
      <c r="B407" s="42" t="str">
        <f>_xlfn.TEXTJOIN("-",TRUE,"ITD",Input!$A$2,A407)</f>
        <v>ITD-SHR11697-GG406</v>
      </c>
      <c r="C407" s="43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3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3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3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3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3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3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3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3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3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3" t="str" cm="1">
        <f t="array" ref="M407">IF(($Y407+$Z407+$AA407+$AD407)=0,"",ExpandDiagCodes(_xlfn.TEXTJOIN(", ",TRUE,IF($AA407=0,"",INDEX(My_Audit!N$2:N$456,$AA407)),IF($Z407=0,"",INDEX(Output_Mac!S$2:S$500,$Z407)),IF($AD407=0,"",INDEX(Output_Win!S$2:S$243,$AD407)),IF($Y407=0,"",INDEX(CSV!AE$2:AE$510,$Y407)))))</f>
        <v/>
      </c>
      <c r="N407" s="43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O$2:O$456,$AA407)),_xlfn.IFS(_xlpm.MyAuditVal&lt;&gt;"",_xlpm.MyAuditVal,_xlpm.MacVal&lt;&gt;"",_xlpm.MacVal,_xlpm.WinVal&lt;&gt;"",_xlpm.WinVal,_xlpm.CSVVal&lt;&gt;"",_xlpm.CSVVal)),""))</f>
        <v/>
      </c>
      <c r="O407" s="43" t="str" cm="1">
        <f t="array" ref="O407">IF($AB407=0,"",INDEX(My_Audit!P$2:P$456,$AB407))&amp;""</f>
        <v/>
      </c>
      <c r="P407" s="42"/>
      <c r="Q407" s="43" t="str">
        <f>IF(LEFT(N407,4)="Pass","Nist SP 800-88",My_Audit!R407)&amp;""</f>
        <v/>
      </c>
      <c r="R407" s="42"/>
      <c r="S407" s="42"/>
      <c r="T407" s="43" t="str" cm="1">
        <f t="array" ref="T407">IF($AC407=0,"",INDEX(Models!J$2:J$605,$AC407))</f>
        <v/>
      </c>
      <c r="U407" s="42"/>
      <c r="V407" s="42"/>
      <c r="W407" s="44" t="str">
        <f>IF(($Z407+$AA407+$AD407)=0,"",_xlfn.TEXTJOIN(", ",TRUE,IF($AA407=0,"",INDEX(My_Audit!L$2:L$456,$AA407)),IF($Z407=0,"",INDEX(Output_Mac!AA$2:AA$500,$Z407)),IF($AD407=0,"",INDEX(Output_Win!AA$2:AA$243,$AD407))))</f>
        <v/>
      </c>
      <c r="Y407">
        <f>IFERROR(MATCH($A407,CSV!$A$2:$A$510,0),0)</f>
        <v>0</v>
      </c>
      <c r="Z407">
        <f>IFERROR(MATCH($A407,Output_Mac!$A$2:$A$500,0),0)</f>
        <v>0</v>
      </c>
      <c r="AA407">
        <f>IFERROR(MATCH($A407,My_Audit!$A$2:$A$456,0),0)</f>
        <v>406</v>
      </c>
      <c r="AB407">
        <f>IFERROR(MATCH($C407,My_Audit!$B$2:$B$456,0),0)</f>
        <v>0</v>
      </c>
      <c r="AC407">
        <f>IFERROR(MATCH($E407,Models!$I$2:$I$605,0),0)</f>
        <v>0</v>
      </c>
      <c r="AD407">
        <f>IFERROR(MATCH($A407,Output_Win!$A$2:$A$243,0),0)</f>
        <v>0</v>
      </c>
    </row>
    <row r="408" spans="1:30">
      <c r="A408" s="42" t="str">
        <f>_xlfn.TEXTJOIN("",TRUE,Input!$A$4,TEXT(ROW(My_Audit!A407)+Input!$A$8-1,"00"))</f>
        <v>GG407</v>
      </c>
      <c r="B408" s="42" t="str">
        <f>_xlfn.TEXTJOIN("-",TRUE,"ITD",Input!$A$2,A408)</f>
        <v>ITD-SHR11697-GG407</v>
      </c>
      <c r="C408" s="43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3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3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3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3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3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3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3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3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3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3" t="str" cm="1">
        <f t="array" ref="M408">IF(($Y408+$Z408+$AA408+$AD408)=0,"",ExpandDiagCodes(_xlfn.TEXTJOIN(", ",TRUE,IF($AA408=0,"",INDEX(My_Audit!N$2:N$456,$AA408)),IF($Z408=0,"",INDEX(Output_Mac!S$2:S$500,$Z408)),IF($AD408=0,"",INDEX(Output_Win!S$2:S$243,$AD408)),IF($Y408=0,"",INDEX(CSV!AE$2:AE$510,$Y408)))))</f>
        <v/>
      </c>
      <c r="N408" s="43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O$2:O$456,$AA408)),_xlfn.IFS(_xlpm.MyAuditVal&lt;&gt;"",_xlpm.MyAuditVal,_xlpm.MacVal&lt;&gt;"",_xlpm.MacVal,_xlpm.WinVal&lt;&gt;"",_xlpm.WinVal,_xlpm.CSVVal&lt;&gt;"",_xlpm.CSVVal)),""))</f>
        <v/>
      </c>
      <c r="O408" s="43" t="str" cm="1">
        <f t="array" ref="O408">IF($AB408=0,"",INDEX(My_Audit!P$2:P$456,$AB408))&amp;""</f>
        <v/>
      </c>
      <c r="P408" s="42"/>
      <c r="Q408" s="43" t="str">
        <f>IF(LEFT(N408,4)="Pass","Nist SP 800-88",My_Audit!R408)&amp;""</f>
        <v/>
      </c>
      <c r="R408" s="42"/>
      <c r="S408" s="42"/>
      <c r="T408" s="43" t="str" cm="1">
        <f t="array" ref="T408">IF($AC408=0,"",INDEX(Models!J$2:J$605,$AC408))</f>
        <v/>
      </c>
      <c r="U408" s="42"/>
      <c r="V408" s="42"/>
      <c r="W408" s="44" t="str">
        <f>IF(($Z408+$AA408+$AD408)=0,"",_xlfn.TEXTJOIN(", ",TRUE,IF($AA408=0,"",INDEX(My_Audit!L$2:L$456,$AA408)),IF($Z408=0,"",INDEX(Output_Mac!AA$2:AA$500,$Z408)),IF($AD408=0,"",INDEX(Output_Win!AA$2:AA$243,$AD408))))</f>
        <v/>
      </c>
      <c r="Y408">
        <f>IFERROR(MATCH($A408,CSV!$A$2:$A$510,0),0)</f>
        <v>0</v>
      </c>
      <c r="Z408">
        <f>IFERROR(MATCH($A408,Output_Mac!$A$2:$A$500,0),0)</f>
        <v>0</v>
      </c>
      <c r="AA408">
        <f>IFERROR(MATCH($A408,My_Audit!$A$2:$A$456,0),0)</f>
        <v>407</v>
      </c>
      <c r="AB408">
        <f>IFERROR(MATCH($C408,My_Audit!$B$2:$B$456,0),0)</f>
        <v>0</v>
      </c>
      <c r="AC408">
        <f>IFERROR(MATCH($E408,Models!$I$2:$I$605,0),0)</f>
        <v>0</v>
      </c>
      <c r="AD408">
        <f>IFERROR(MATCH($A408,Output_Win!$A$2:$A$243,0),0)</f>
        <v>0</v>
      </c>
    </row>
    <row r="409" spans="1:30">
      <c r="A409" s="42" t="str">
        <f>_xlfn.TEXTJOIN("",TRUE,Input!$A$4,TEXT(ROW(My_Audit!A408)+Input!$A$8-1,"00"))</f>
        <v>GG408</v>
      </c>
      <c r="B409" s="42" t="str">
        <f>_xlfn.TEXTJOIN("-",TRUE,"ITD",Input!$A$2,A409)</f>
        <v>ITD-SHR11697-GG408</v>
      </c>
      <c r="C409" s="43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3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3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3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3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3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3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3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3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3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3" t="str" cm="1">
        <f t="array" ref="M409">IF(($Y409+$Z409+$AA409+$AD409)=0,"",ExpandDiagCodes(_xlfn.TEXTJOIN(", ",TRUE,IF($AA409=0,"",INDEX(My_Audit!N$2:N$456,$AA409)),IF($Z409=0,"",INDEX(Output_Mac!S$2:S$500,$Z409)),IF($AD409=0,"",INDEX(Output_Win!S$2:S$243,$AD409)),IF($Y409=0,"",INDEX(CSV!AE$2:AE$510,$Y409)))))</f>
        <v/>
      </c>
      <c r="N409" s="43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O$2:O$456,$AA409)),_xlfn.IFS(_xlpm.MyAuditVal&lt;&gt;"",_xlpm.MyAuditVal,_xlpm.MacVal&lt;&gt;"",_xlpm.MacVal,_xlpm.WinVal&lt;&gt;"",_xlpm.WinVal,_xlpm.CSVVal&lt;&gt;"",_xlpm.CSVVal)),""))</f>
        <v/>
      </c>
      <c r="O409" s="43" t="str" cm="1">
        <f t="array" ref="O409">IF($AB409=0,"",INDEX(My_Audit!P$2:P$456,$AB409))&amp;""</f>
        <v/>
      </c>
      <c r="P409" s="42"/>
      <c r="Q409" s="43" t="str">
        <f>IF(LEFT(N409,4)="Pass","Nist SP 800-88",My_Audit!R409)&amp;""</f>
        <v/>
      </c>
      <c r="R409" s="42"/>
      <c r="S409" s="42"/>
      <c r="T409" s="43" t="str" cm="1">
        <f t="array" ref="T409">IF($AC409=0,"",INDEX(Models!J$2:J$605,$AC409))</f>
        <v/>
      </c>
      <c r="U409" s="42"/>
      <c r="V409" s="42"/>
      <c r="W409" s="44" t="str">
        <f>IF(($Z409+$AA409+$AD409)=0,"",_xlfn.TEXTJOIN(", ",TRUE,IF($AA409=0,"",INDEX(My_Audit!L$2:L$456,$AA409)),IF($Z409=0,"",INDEX(Output_Mac!AA$2:AA$500,$Z409)),IF($AD409=0,"",INDEX(Output_Win!AA$2:AA$243,$AD409))))</f>
        <v/>
      </c>
      <c r="Y409">
        <f>IFERROR(MATCH($A409,CSV!$A$2:$A$510,0),0)</f>
        <v>0</v>
      </c>
      <c r="Z409">
        <f>IFERROR(MATCH($A409,Output_Mac!$A$2:$A$500,0),0)</f>
        <v>0</v>
      </c>
      <c r="AA409">
        <f>IFERROR(MATCH($A409,My_Audit!$A$2:$A$456,0),0)</f>
        <v>408</v>
      </c>
      <c r="AB409">
        <f>IFERROR(MATCH($C409,My_Audit!$B$2:$B$456,0),0)</f>
        <v>0</v>
      </c>
      <c r="AC409">
        <f>IFERROR(MATCH($E409,Models!$I$2:$I$605,0),0)</f>
        <v>0</v>
      </c>
      <c r="AD409">
        <f>IFERROR(MATCH($A409,Output_Win!$A$2:$A$243,0),0)</f>
        <v>0</v>
      </c>
    </row>
    <row r="410" spans="1:30">
      <c r="A410" s="42" t="str">
        <f>_xlfn.TEXTJOIN("",TRUE,Input!$A$4,TEXT(ROW(My_Audit!A409)+Input!$A$8-1,"00"))</f>
        <v>GG409</v>
      </c>
      <c r="B410" s="42" t="str">
        <f>_xlfn.TEXTJOIN("-",TRUE,"ITD",Input!$A$2,A410)</f>
        <v>ITD-SHR11697-GG409</v>
      </c>
      <c r="C410" s="43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3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3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3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3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3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3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3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3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3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3" t="str" cm="1">
        <f t="array" ref="M410">IF(($Y410+$Z410+$AA410+$AD410)=0,"",ExpandDiagCodes(_xlfn.TEXTJOIN(", ",TRUE,IF($AA410=0,"",INDEX(My_Audit!N$2:N$456,$AA410)),IF($Z410=0,"",INDEX(Output_Mac!S$2:S$500,$Z410)),IF($AD410=0,"",INDEX(Output_Win!S$2:S$243,$AD410)),IF($Y410=0,"",INDEX(CSV!AE$2:AE$510,$Y410)))))</f>
        <v/>
      </c>
      <c r="N410" s="43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O$2:O$456,$AA410)),_xlfn.IFS(_xlpm.MyAuditVal&lt;&gt;"",_xlpm.MyAuditVal,_xlpm.MacVal&lt;&gt;"",_xlpm.MacVal,_xlpm.WinVal&lt;&gt;"",_xlpm.WinVal,_xlpm.CSVVal&lt;&gt;"",_xlpm.CSVVal)),""))</f>
        <v/>
      </c>
      <c r="O410" s="43" t="str" cm="1">
        <f t="array" ref="O410">IF($AB410=0,"",INDEX(My_Audit!P$2:P$456,$AB410))&amp;""</f>
        <v/>
      </c>
      <c r="P410" s="42"/>
      <c r="Q410" s="43" t="str">
        <f>IF(LEFT(N410,4)="Pass","Nist SP 800-88",My_Audit!R410)&amp;""</f>
        <v/>
      </c>
      <c r="R410" s="42"/>
      <c r="S410" s="42"/>
      <c r="T410" s="43" t="str" cm="1">
        <f t="array" ref="T410">IF($AC410=0,"",INDEX(Models!J$2:J$605,$AC410))</f>
        <v/>
      </c>
      <c r="U410" s="42"/>
      <c r="V410" s="42"/>
      <c r="W410" s="44" t="str">
        <f>IF(($Z410+$AA410+$AD410)=0,"",_xlfn.TEXTJOIN(", ",TRUE,IF($AA410=0,"",INDEX(My_Audit!L$2:L$456,$AA410)),IF($Z410=0,"",INDEX(Output_Mac!AA$2:AA$500,$Z410)),IF($AD410=0,"",INDEX(Output_Win!AA$2:AA$243,$AD410))))</f>
        <v/>
      </c>
      <c r="Y410">
        <f>IFERROR(MATCH($A410,CSV!$A$2:$A$510,0),0)</f>
        <v>0</v>
      </c>
      <c r="Z410">
        <f>IFERROR(MATCH($A410,Output_Mac!$A$2:$A$500,0),0)</f>
        <v>0</v>
      </c>
      <c r="AA410">
        <f>IFERROR(MATCH($A410,My_Audit!$A$2:$A$456,0),0)</f>
        <v>409</v>
      </c>
      <c r="AB410">
        <f>IFERROR(MATCH($C410,My_Audit!$B$2:$B$456,0),0)</f>
        <v>0</v>
      </c>
      <c r="AC410">
        <f>IFERROR(MATCH($E410,Models!$I$2:$I$605,0),0)</f>
        <v>0</v>
      </c>
      <c r="AD410">
        <f>IFERROR(MATCH($A410,Output_Win!$A$2:$A$243,0),0)</f>
        <v>0</v>
      </c>
    </row>
    <row r="411" spans="1:30">
      <c r="A411" s="42" t="str">
        <f>_xlfn.TEXTJOIN("",TRUE,Input!$A$4,TEXT(ROW(My_Audit!A410)+Input!$A$8-1,"00"))</f>
        <v>GG410</v>
      </c>
      <c r="B411" s="42" t="str">
        <f>_xlfn.TEXTJOIN("-",TRUE,"ITD",Input!$A$2,A411)</f>
        <v>ITD-SHR11697-GG410</v>
      </c>
      <c r="C411" s="43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3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3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3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3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3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3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3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3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3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3" t="str" cm="1">
        <f t="array" ref="M411">IF(($Y411+$Z411+$AA411+$AD411)=0,"",ExpandDiagCodes(_xlfn.TEXTJOIN(", ",TRUE,IF($AA411=0,"",INDEX(My_Audit!N$2:N$456,$AA411)),IF($Z411=0,"",INDEX(Output_Mac!S$2:S$500,$Z411)),IF($AD411=0,"",INDEX(Output_Win!S$2:S$243,$AD411)),IF($Y411=0,"",INDEX(CSV!AE$2:AE$510,$Y411)))))</f>
        <v/>
      </c>
      <c r="N411" s="43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O$2:O$456,$AA411)),_xlfn.IFS(_xlpm.MyAuditVal&lt;&gt;"",_xlpm.MyAuditVal,_xlpm.MacVal&lt;&gt;"",_xlpm.MacVal,_xlpm.WinVal&lt;&gt;"",_xlpm.WinVal,_xlpm.CSVVal&lt;&gt;"",_xlpm.CSVVal)),""))</f>
        <v/>
      </c>
      <c r="O411" s="43" t="str" cm="1">
        <f t="array" ref="O411">IF($AB411=0,"",INDEX(My_Audit!P$2:P$456,$AB411))&amp;""</f>
        <v/>
      </c>
      <c r="P411" s="42"/>
      <c r="Q411" s="43" t="str">
        <f>IF(LEFT(N411,4)="Pass","Nist SP 800-88",My_Audit!R411)&amp;""</f>
        <v/>
      </c>
      <c r="R411" s="42"/>
      <c r="S411" s="42"/>
      <c r="T411" s="43" t="str" cm="1">
        <f t="array" ref="T411">IF($AC411=0,"",INDEX(Models!J$2:J$605,$AC411))</f>
        <v/>
      </c>
      <c r="U411" s="42"/>
      <c r="V411" s="42"/>
      <c r="W411" s="44" t="str">
        <f>IF(($Z411+$AA411+$AD411)=0,"",_xlfn.TEXTJOIN(", ",TRUE,IF($AA411=0,"",INDEX(My_Audit!L$2:L$456,$AA411)),IF($Z411=0,"",INDEX(Output_Mac!AA$2:AA$500,$Z411)),IF($AD411=0,"",INDEX(Output_Win!AA$2:AA$243,$AD411))))</f>
        <v/>
      </c>
      <c r="Y411">
        <f>IFERROR(MATCH($A411,CSV!$A$2:$A$510,0),0)</f>
        <v>0</v>
      </c>
      <c r="Z411">
        <f>IFERROR(MATCH($A411,Output_Mac!$A$2:$A$500,0),0)</f>
        <v>0</v>
      </c>
      <c r="AA411">
        <f>IFERROR(MATCH($A411,My_Audit!$A$2:$A$456,0),0)</f>
        <v>410</v>
      </c>
      <c r="AB411">
        <f>IFERROR(MATCH($C411,My_Audit!$B$2:$B$456,0),0)</f>
        <v>0</v>
      </c>
      <c r="AC411">
        <f>IFERROR(MATCH($E411,Models!$I$2:$I$605,0),0)</f>
        <v>0</v>
      </c>
      <c r="AD411">
        <f>IFERROR(MATCH($A411,Output_Win!$A$2:$A$243,0),0)</f>
        <v>0</v>
      </c>
    </row>
    <row r="412" spans="1:30">
      <c r="A412" s="42" t="str">
        <f>_xlfn.TEXTJOIN("",TRUE,Input!$A$4,TEXT(ROW(My_Audit!A411)+Input!$A$8-1,"00"))</f>
        <v>GG411</v>
      </c>
      <c r="B412" s="42" t="str">
        <f>_xlfn.TEXTJOIN("-",TRUE,"ITD",Input!$A$2,A412)</f>
        <v>ITD-SHR11697-GG411</v>
      </c>
      <c r="C412" s="43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3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3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3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3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3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3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3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3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3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3" t="str" cm="1">
        <f t="array" ref="M412">IF(($Y412+$Z412+$AA412+$AD412)=0,"",ExpandDiagCodes(_xlfn.TEXTJOIN(", ",TRUE,IF($AA412=0,"",INDEX(My_Audit!N$2:N$456,$AA412)),IF($Z412=0,"",INDEX(Output_Mac!S$2:S$500,$Z412)),IF($AD412=0,"",INDEX(Output_Win!S$2:S$243,$AD412)),IF($Y412=0,"",INDEX(CSV!AE$2:AE$510,$Y412)))))</f>
        <v/>
      </c>
      <c r="N412" s="43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O$2:O$456,$AA412)),_xlfn.IFS(_xlpm.MyAuditVal&lt;&gt;"",_xlpm.MyAuditVal,_xlpm.MacVal&lt;&gt;"",_xlpm.MacVal,_xlpm.WinVal&lt;&gt;"",_xlpm.WinVal,_xlpm.CSVVal&lt;&gt;"",_xlpm.CSVVal)),""))</f>
        <v/>
      </c>
      <c r="O412" s="43" t="str" cm="1">
        <f t="array" ref="O412">IF($AB412=0,"",INDEX(My_Audit!P$2:P$456,$AB412))&amp;""</f>
        <v/>
      </c>
      <c r="P412" s="42"/>
      <c r="Q412" s="43" t="str">
        <f>IF(LEFT(N412,4)="Pass","Nist SP 800-88",My_Audit!R412)&amp;""</f>
        <v/>
      </c>
      <c r="R412" s="42"/>
      <c r="S412" s="42"/>
      <c r="T412" s="43" t="str" cm="1">
        <f t="array" ref="T412">IF($AC412=0,"",INDEX(Models!J$2:J$605,$AC412))</f>
        <v/>
      </c>
      <c r="U412" s="42"/>
      <c r="V412" s="42"/>
      <c r="W412" s="44" t="str">
        <f>IF(($Z412+$AA412+$AD412)=0,"",_xlfn.TEXTJOIN(", ",TRUE,IF($AA412=0,"",INDEX(My_Audit!L$2:L$456,$AA412)),IF($Z412=0,"",INDEX(Output_Mac!AA$2:AA$500,$Z412)),IF($AD412=0,"",INDEX(Output_Win!AA$2:AA$243,$AD412))))</f>
        <v/>
      </c>
      <c r="Y412">
        <f>IFERROR(MATCH($A412,CSV!$A$2:$A$510,0),0)</f>
        <v>0</v>
      </c>
      <c r="Z412">
        <f>IFERROR(MATCH($A412,Output_Mac!$A$2:$A$500,0),0)</f>
        <v>0</v>
      </c>
      <c r="AA412">
        <f>IFERROR(MATCH($A412,My_Audit!$A$2:$A$456,0),0)</f>
        <v>411</v>
      </c>
      <c r="AB412">
        <f>IFERROR(MATCH($C412,My_Audit!$B$2:$B$456,0),0)</f>
        <v>0</v>
      </c>
      <c r="AC412">
        <f>IFERROR(MATCH($E412,Models!$I$2:$I$605,0),0)</f>
        <v>0</v>
      </c>
      <c r="AD412">
        <f>IFERROR(MATCH($A412,Output_Win!$A$2:$A$243,0),0)</f>
        <v>0</v>
      </c>
    </row>
    <row r="413" spans="1:30">
      <c r="A413" s="42" t="str">
        <f>_xlfn.TEXTJOIN("",TRUE,Input!$A$4,TEXT(ROW(My_Audit!A412)+Input!$A$8-1,"00"))</f>
        <v>GG412</v>
      </c>
      <c r="B413" s="42" t="str">
        <f>_xlfn.TEXTJOIN("-",TRUE,"ITD",Input!$A$2,A413)</f>
        <v>ITD-SHR11697-GG412</v>
      </c>
      <c r="C413" s="43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3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3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3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3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3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3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3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3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3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3" t="str" cm="1">
        <f t="array" ref="M413">IF(($Y413+$Z413+$AA413+$AD413)=0,"",ExpandDiagCodes(_xlfn.TEXTJOIN(", ",TRUE,IF($AA413=0,"",INDEX(My_Audit!N$2:N$456,$AA413)),IF($Z413=0,"",INDEX(Output_Mac!S$2:S$500,$Z413)),IF($AD413=0,"",INDEX(Output_Win!S$2:S$243,$AD413)),IF($Y413=0,"",INDEX(CSV!AE$2:AE$510,$Y413)))))</f>
        <v/>
      </c>
      <c r="N413" s="43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O$2:O$456,$AA413)),_xlfn.IFS(_xlpm.MyAuditVal&lt;&gt;"",_xlpm.MyAuditVal,_xlpm.MacVal&lt;&gt;"",_xlpm.MacVal,_xlpm.WinVal&lt;&gt;"",_xlpm.WinVal,_xlpm.CSVVal&lt;&gt;"",_xlpm.CSVVal)),""))</f>
        <v/>
      </c>
      <c r="O413" s="43" t="str" cm="1">
        <f t="array" ref="O413">IF($AB413=0,"",INDEX(My_Audit!P$2:P$456,$AB413))&amp;""</f>
        <v/>
      </c>
      <c r="P413" s="42"/>
      <c r="Q413" s="43" t="str">
        <f>IF(LEFT(N413,4)="Pass","Nist SP 800-88",My_Audit!R413)&amp;""</f>
        <v/>
      </c>
      <c r="R413" s="42"/>
      <c r="S413" s="42"/>
      <c r="T413" s="43" t="str" cm="1">
        <f t="array" ref="T413">IF($AC413=0,"",INDEX(Models!J$2:J$605,$AC413))</f>
        <v/>
      </c>
      <c r="U413" s="42"/>
      <c r="V413" s="42"/>
      <c r="W413" s="44" t="str">
        <f>IF(($Z413+$AA413+$AD413)=0,"",_xlfn.TEXTJOIN(", ",TRUE,IF($AA413=0,"",INDEX(My_Audit!L$2:L$456,$AA413)),IF($Z413=0,"",INDEX(Output_Mac!AA$2:AA$500,$Z413)),IF($AD413=0,"",INDEX(Output_Win!AA$2:AA$243,$AD413))))</f>
        <v/>
      </c>
      <c r="Y413">
        <f>IFERROR(MATCH($A413,CSV!$A$2:$A$510,0),0)</f>
        <v>0</v>
      </c>
      <c r="Z413">
        <f>IFERROR(MATCH($A413,Output_Mac!$A$2:$A$500,0),0)</f>
        <v>0</v>
      </c>
      <c r="AA413">
        <f>IFERROR(MATCH($A413,My_Audit!$A$2:$A$456,0),0)</f>
        <v>412</v>
      </c>
      <c r="AB413">
        <f>IFERROR(MATCH($C413,My_Audit!$B$2:$B$456,0),0)</f>
        <v>0</v>
      </c>
      <c r="AC413">
        <f>IFERROR(MATCH($E413,Models!$I$2:$I$605,0),0)</f>
        <v>0</v>
      </c>
      <c r="AD413">
        <f>IFERROR(MATCH($A413,Output_Win!$A$2:$A$243,0),0)</f>
        <v>0</v>
      </c>
    </row>
    <row r="414" spans="1:30">
      <c r="A414" s="42" t="str">
        <f>_xlfn.TEXTJOIN("",TRUE,Input!$A$4,TEXT(ROW(My_Audit!A413)+Input!$A$8-1,"00"))</f>
        <v>GG413</v>
      </c>
      <c r="B414" s="42" t="str">
        <f>_xlfn.TEXTJOIN("-",TRUE,"ITD",Input!$A$2,A414)</f>
        <v>ITD-SHR11697-GG413</v>
      </c>
      <c r="C414" s="43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3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3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3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3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3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3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3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3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3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3" t="str" cm="1">
        <f t="array" ref="M414">IF(($Y414+$Z414+$AA414+$AD414)=0,"",ExpandDiagCodes(_xlfn.TEXTJOIN(", ",TRUE,IF($AA414=0,"",INDEX(My_Audit!N$2:N$456,$AA414)),IF($Z414=0,"",INDEX(Output_Mac!S$2:S$500,$Z414)),IF($AD414=0,"",INDEX(Output_Win!S$2:S$243,$AD414)),IF($Y414=0,"",INDEX(CSV!AE$2:AE$510,$Y414)))))</f>
        <v/>
      </c>
      <c r="N414" s="43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O$2:O$456,$AA414)),_xlfn.IFS(_xlpm.MyAuditVal&lt;&gt;"",_xlpm.MyAuditVal,_xlpm.MacVal&lt;&gt;"",_xlpm.MacVal,_xlpm.WinVal&lt;&gt;"",_xlpm.WinVal,_xlpm.CSVVal&lt;&gt;"",_xlpm.CSVVal)),""))</f>
        <v/>
      </c>
      <c r="O414" s="43" t="str" cm="1">
        <f t="array" ref="O414">IF($AB414=0,"",INDEX(My_Audit!P$2:P$456,$AB414))&amp;""</f>
        <v/>
      </c>
      <c r="P414" s="42"/>
      <c r="Q414" s="43" t="str">
        <f>IF(LEFT(N414,4)="Pass","Nist SP 800-88",My_Audit!R414)&amp;""</f>
        <v/>
      </c>
      <c r="R414" s="42"/>
      <c r="S414" s="42"/>
      <c r="T414" s="43" t="str" cm="1">
        <f t="array" ref="T414">IF($AC414=0,"",INDEX(Models!J$2:J$605,$AC414))</f>
        <v/>
      </c>
      <c r="U414" s="42"/>
      <c r="V414" s="42"/>
      <c r="W414" s="44" t="str">
        <f>IF(($Z414+$AA414+$AD414)=0,"",_xlfn.TEXTJOIN(", ",TRUE,IF($AA414=0,"",INDEX(My_Audit!L$2:L$456,$AA414)),IF($Z414=0,"",INDEX(Output_Mac!AA$2:AA$500,$Z414)),IF($AD414=0,"",INDEX(Output_Win!AA$2:AA$243,$AD414))))</f>
        <v/>
      </c>
      <c r="Y414">
        <f>IFERROR(MATCH($A414,CSV!$A$2:$A$510,0),0)</f>
        <v>0</v>
      </c>
      <c r="Z414">
        <f>IFERROR(MATCH($A414,Output_Mac!$A$2:$A$500,0),0)</f>
        <v>0</v>
      </c>
      <c r="AA414">
        <f>IFERROR(MATCH($A414,My_Audit!$A$2:$A$456,0),0)</f>
        <v>413</v>
      </c>
      <c r="AB414">
        <f>IFERROR(MATCH($C414,My_Audit!$B$2:$B$456,0),0)</f>
        <v>0</v>
      </c>
      <c r="AC414">
        <f>IFERROR(MATCH($E414,Models!$I$2:$I$605,0),0)</f>
        <v>0</v>
      </c>
      <c r="AD414">
        <f>IFERROR(MATCH($A414,Output_Win!$A$2:$A$243,0),0)</f>
        <v>0</v>
      </c>
    </row>
    <row r="415" spans="1:30">
      <c r="A415" s="42" t="str">
        <f>_xlfn.TEXTJOIN("",TRUE,Input!$A$4,TEXT(ROW(My_Audit!A414)+Input!$A$8-1,"00"))</f>
        <v>GG414</v>
      </c>
      <c r="B415" s="42" t="str">
        <f>_xlfn.TEXTJOIN("-",TRUE,"ITD",Input!$A$2,A415)</f>
        <v>ITD-SHR11697-GG414</v>
      </c>
      <c r="C415" s="43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3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3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3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3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3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3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3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3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3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3" t="str" cm="1">
        <f t="array" ref="M415">IF(($Y415+$Z415+$AA415+$AD415)=0,"",ExpandDiagCodes(_xlfn.TEXTJOIN(", ",TRUE,IF($AA415=0,"",INDEX(My_Audit!N$2:N$456,$AA415)),IF($Z415=0,"",INDEX(Output_Mac!S$2:S$500,$Z415)),IF($AD415=0,"",INDEX(Output_Win!S$2:S$243,$AD415)),IF($Y415=0,"",INDEX(CSV!AE$2:AE$510,$Y415)))))</f>
        <v/>
      </c>
      <c r="N415" s="43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O$2:O$456,$AA415)),_xlfn.IFS(_xlpm.MyAuditVal&lt;&gt;"",_xlpm.MyAuditVal,_xlpm.MacVal&lt;&gt;"",_xlpm.MacVal,_xlpm.WinVal&lt;&gt;"",_xlpm.WinVal,_xlpm.CSVVal&lt;&gt;"",_xlpm.CSVVal)),""))</f>
        <v/>
      </c>
      <c r="O415" s="43" t="str" cm="1">
        <f t="array" ref="O415">IF($AB415=0,"",INDEX(My_Audit!P$2:P$456,$AB415))&amp;""</f>
        <v/>
      </c>
      <c r="P415" s="42"/>
      <c r="Q415" s="43" t="str">
        <f>IF(LEFT(N415,4)="Pass","Nist SP 800-88",My_Audit!R415)&amp;""</f>
        <v/>
      </c>
      <c r="R415" s="42"/>
      <c r="S415" s="42"/>
      <c r="T415" s="43" t="str" cm="1">
        <f t="array" ref="T415">IF($AC415=0,"",INDEX(Models!J$2:J$605,$AC415))</f>
        <v/>
      </c>
      <c r="U415" s="42"/>
      <c r="V415" s="42"/>
      <c r="W415" s="44" t="str">
        <f>IF(($Z415+$AA415+$AD415)=0,"",_xlfn.TEXTJOIN(", ",TRUE,IF($AA415=0,"",INDEX(My_Audit!L$2:L$456,$AA415)),IF($Z415=0,"",INDEX(Output_Mac!AA$2:AA$500,$Z415)),IF($AD415=0,"",INDEX(Output_Win!AA$2:AA$243,$AD415))))</f>
        <v/>
      </c>
      <c r="Y415">
        <f>IFERROR(MATCH($A415,CSV!$A$2:$A$510,0),0)</f>
        <v>0</v>
      </c>
      <c r="Z415">
        <f>IFERROR(MATCH($A415,Output_Mac!$A$2:$A$500,0),0)</f>
        <v>0</v>
      </c>
      <c r="AA415">
        <f>IFERROR(MATCH($A415,My_Audit!$A$2:$A$456,0),0)</f>
        <v>414</v>
      </c>
      <c r="AB415">
        <f>IFERROR(MATCH($C415,My_Audit!$B$2:$B$456,0),0)</f>
        <v>0</v>
      </c>
      <c r="AC415">
        <f>IFERROR(MATCH($E415,Models!$I$2:$I$605,0),0)</f>
        <v>0</v>
      </c>
      <c r="AD415">
        <f>IFERROR(MATCH($A415,Output_Win!$A$2:$A$243,0),0)</f>
        <v>0</v>
      </c>
    </row>
    <row r="416" spans="1:30">
      <c r="A416" s="42" t="str">
        <f>_xlfn.TEXTJOIN("",TRUE,Input!$A$4,TEXT(ROW(My_Audit!A415)+Input!$A$8-1,"00"))</f>
        <v>GG415</v>
      </c>
      <c r="B416" s="42" t="str">
        <f>_xlfn.TEXTJOIN("-",TRUE,"ITD",Input!$A$2,A416)</f>
        <v>ITD-SHR11697-GG415</v>
      </c>
      <c r="C416" s="43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3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3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3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3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3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3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3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3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3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3" t="str" cm="1">
        <f t="array" ref="M416">IF(($Y416+$Z416+$AA416+$AD416)=0,"",ExpandDiagCodes(_xlfn.TEXTJOIN(", ",TRUE,IF($AA416=0,"",INDEX(My_Audit!N$2:N$456,$AA416)),IF($Z416=0,"",INDEX(Output_Mac!S$2:S$500,$Z416)),IF($AD416=0,"",INDEX(Output_Win!S$2:S$243,$AD416)),IF($Y416=0,"",INDEX(CSV!AE$2:AE$510,$Y416)))))</f>
        <v/>
      </c>
      <c r="N416" s="43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O$2:O$456,$AA416)),_xlfn.IFS(_xlpm.MyAuditVal&lt;&gt;"",_xlpm.MyAuditVal,_xlpm.MacVal&lt;&gt;"",_xlpm.MacVal,_xlpm.WinVal&lt;&gt;"",_xlpm.WinVal,_xlpm.CSVVal&lt;&gt;"",_xlpm.CSVVal)),""))</f>
        <v/>
      </c>
      <c r="O416" s="43" t="str" cm="1">
        <f t="array" ref="O416">IF($AB416=0,"",INDEX(My_Audit!P$2:P$456,$AB416))&amp;""</f>
        <v/>
      </c>
      <c r="P416" s="42"/>
      <c r="Q416" s="43" t="str">
        <f>IF(LEFT(N416,4)="Pass","Nist SP 800-88",My_Audit!R416)&amp;""</f>
        <v/>
      </c>
      <c r="R416" s="42"/>
      <c r="S416" s="42"/>
      <c r="T416" s="43" t="str" cm="1">
        <f t="array" ref="T416">IF($AC416=0,"",INDEX(Models!J$2:J$605,$AC416))</f>
        <v/>
      </c>
      <c r="U416" s="42"/>
      <c r="V416" s="42"/>
      <c r="W416" s="44" t="str">
        <f>IF(($Z416+$AA416+$AD416)=0,"",_xlfn.TEXTJOIN(", ",TRUE,IF($AA416=0,"",INDEX(My_Audit!L$2:L$456,$AA416)),IF($Z416=0,"",INDEX(Output_Mac!AA$2:AA$500,$Z416)),IF($AD416=0,"",INDEX(Output_Win!AA$2:AA$243,$AD416))))</f>
        <v/>
      </c>
      <c r="Y416">
        <f>IFERROR(MATCH($A416,CSV!$A$2:$A$510,0),0)</f>
        <v>0</v>
      </c>
      <c r="Z416">
        <f>IFERROR(MATCH($A416,Output_Mac!$A$2:$A$500,0),0)</f>
        <v>0</v>
      </c>
      <c r="AA416">
        <f>IFERROR(MATCH($A416,My_Audit!$A$2:$A$456,0),0)</f>
        <v>415</v>
      </c>
      <c r="AB416">
        <f>IFERROR(MATCH($C416,My_Audit!$B$2:$B$456,0),0)</f>
        <v>0</v>
      </c>
      <c r="AC416">
        <f>IFERROR(MATCH($E416,Models!$I$2:$I$605,0),0)</f>
        <v>0</v>
      </c>
      <c r="AD416">
        <f>IFERROR(MATCH($A416,Output_Win!$A$2:$A$243,0),0)</f>
        <v>0</v>
      </c>
    </row>
    <row r="417" spans="1:30">
      <c r="A417" s="42" t="str">
        <f>_xlfn.TEXTJOIN("",TRUE,Input!$A$4,TEXT(ROW(My_Audit!A416)+Input!$A$8-1,"00"))</f>
        <v>GG416</v>
      </c>
      <c r="B417" s="42" t="str">
        <f>_xlfn.TEXTJOIN("-",TRUE,"ITD",Input!$A$2,A417)</f>
        <v>ITD-SHR11697-GG416</v>
      </c>
      <c r="C417" s="43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3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3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3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3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3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3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3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3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3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3" t="str" cm="1">
        <f t="array" ref="M417">IF(($Y417+$Z417+$AA417+$AD417)=0,"",ExpandDiagCodes(_xlfn.TEXTJOIN(", ",TRUE,IF($AA417=0,"",INDEX(My_Audit!N$2:N$456,$AA417)),IF($Z417=0,"",INDEX(Output_Mac!S$2:S$500,$Z417)),IF($AD417=0,"",INDEX(Output_Win!S$2:S$243,$AD417)),IF($Y417=0,"",INDEX(CSV!AE$2:AE$510,$Y417)))))</f>
        <v/>
      </c>
      <c r="N417" s="43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O$2:O$456,$AA417)),_xlfn.IFS(_xlpm.MyAuditVal&lt;&gt;"",_xlpm.MyAuditVal,_xlpm.MacVal&lt;&gt;"",_xlpm.MacVal,_xlpm.WinVal&lt;&gt;"",_xlpm.WinVal,_xlpm.CSVVal&lt;&gt;"",_xlpm.CSVVal)),""))</f>
        <v/>
      </c>
      <c r="O417" s="43" t="str" cm="1">
        <f t="array" ref="O417">IF($AB417=0,"",INDEX(My_Audit!P$2:P$456,$AB417))&amp;""</f>
        <v/>
      </c>
      <c r="P417" s="42"/>
      <c r="Q417" s="43" t="str">
        <f>IF(LEFT(N417,4)="Pass","Nist SP 800-88",My_Audit!R417)&amp;""</f>
        <v/>
      </c>
      <c r="R417" s="42"/>
      <c r="S417" s="42"/>
      <c r="T417" s="43" t="str" cm="1">
        <f t="array" ref="T417">IF($AC417=0,"",INDEX(Models!J$2:J$605,$AC417))</f>
        <v/>
      </c>
      <c r="U417" s="42"/>
      <c r="V417" s="42"/>
      <c r="W417" s="44" t="str">
        <f>IF(($Z417+$AA417+$AD417)=0,"",_xlfn.TEXTJOIN(", ",TRUE,IF($AA417=0,"",INDEX(My_Audit!L$2:L$456,$AA417)),IF($Z417=0,"",INDEX(Output_Mac!AA$2:AA$500,$Z417)),IF($AD417=0,"",INDEX(Output_Win!AA$2:AA$243,$AD417))))</f>
        <v/>
      </c>
      <c r="Y417">
        <f>IFERROR(MATCH($A417,CSV!$A$2:$A$510,0),0)</f>
        <v>0</v>
      </c>
      <c r="Z417">
        <f>IFERROR(MATCH($A417,Output_Mac!$A$2:$A$500,0),0)</f>
        <v>0</v>
      </c>
      <c r="AA417">
        <f>IFERROR(MATCH($A417,My_Audit!$A$2:$A$456,0),0)</f>
        <v>416</v>
      </c>
      <c r="AB417">
        <f>IFERROR(MATCH($C417,My_Audit!$B$2:$B$456,0),0)</f>
        <v>0</v>
      </c>
      <c r="AC417">
        <f>IFERROR(MATCH($E417,Models!$I$2:$I$605,0),0)</f>
        <v>0</v>
      </c>
      <c r="AD417">
        <f>IFERROR(MATCH($A417,Output_Win!$A$2:$A$243,0),0)</f>
        <v>0</v>
      </c>
    </row>
    <row r="418" spans="1:30">
      <c r="A418" s="42" t="str">
        <f>_xlfn.TEXTJOIN("",TRUE,Input!$A$4,TEXT(ROW(My_Audit!A417)+Input!$A$8-1,"00"))</f>
        <v>GG417</v>
      </c>
      <c r="B418" s="42" t="str">
        <f>_xlfn.TEXTJOIN("-",TRUE,"ITD",Input!$A$2,A418)</f>
        <v>ITD-SHR11697-GG417</v>
      </c>
      <c r="C418" s="43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3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3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3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3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3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3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3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3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3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3" t="str" cm="1">
        <f t="array" ref="M418">IF(($Y418+$Z418+$AA418+$AD418)=0,"",ExpandDiagCodes(_xlfn.TEXTJOIN(", ",TRUE,IF($AA418=0,"",INDEX(My_Audit!N$2:N$456,$AA418)),IF($Z418=0,"",INDEX(Output_Mac!S$2:S$500,$Z418)),IF($AD418=0,"",INDEX(Output_Win!S$2:S$243,$AD418)),IF($Y418=0,"",INDEX(CSV!AE$2:AE$510,$Y418)))))</f>
        <v/>
      </c>
      <c r="N418" s="43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O$2:O$456,$AA418)),_xlfn.IFS(_xlpm.MyAuditVal&lt;&gt;"",_xlpm.MyAuditVal,_xlpm.MacVal&lt;&gt;"",_xlpm.MacVal,_xlpm.WinVal&lt;&gt;"",_xlpm.WinVal,_xlpm.CSVVal&lt;&gt;"",_xlpm.CSVVal)),""))</f>
        <v/>
      </c>
      <c r="O418" s="43" t="str" cm="1">
        <f t="array" ref="O418">IF($AB418=0,"",INDEX(My_Audit!P$2:P$456,$AB418))&amp;""</f>
        <v/>
      </c>
      <c r="P418" s="42"/>
      <c r="Q418" s="43" t="str">
        <f>IF(LEFT(N418,4)="Pass","Nist SP 800-88",My_Audit!R418)&amp;""</f>
        <v/>
      </c>
      <c r="R418" s="42"/>
      <c r="S418" s="42"/>
      <c r="T418" s="43" t="str" cm="1">
        <f t="array" ref="T418">IF($AC418=0,"",INDEX(Models!J$2:J$605,$AC418))</f>
        <v/>
      </c>
      <c r="U418" s="42"/>
      <c r="V418" s="42"/>
      <c r="W418" s="44" t="str">
        <f>IF(($Z418+$AA418+$AD418)=0,"",_xlfn.TEXTJOIN(", ",TRUE,IF($AA418=0,"",INDEX(My_Audit!L$2:L$456,$AA418)),IF($Z418=0,"",INDEX(Output_Mac!AA$2:AA$500,$Z418)),IF($AD418=0,"",INDEX(Output_Win!AA$2:AA$243,$AD418))))</f>
        <v/>
      </c>
      <c r="Y418">
        <f>IFERROR(MATCH($A418,CSV!$A$2:$A$510,0),0)</f>
        <v>0</v>
      </c>
      <c r="Z418">
        <f>IFERROR(MATCH($A418,Output_Mac!$A$2:$A$500,0),0)</f>
        <v>0</v>
      </c>
      <c r="AA418">
        <f>IFERROR(MATCH($A418,My_Audit!$A$2:$A$456,0),0)</f>
        <v>417</v>
      </c>
      <c r="AB418">
        <f>IFERROR(MATCH($C418,My_Audit!$B$2:$B$456,0),0)</f>
        <v>0</v>
      </c>
      <c r="AC418">
        <f>IFERROR(MATCH($E418,Models!$I$2:$I$605,0),0)</f>
        <v>0</v>
      </c>
      <c r="AD418">
        <f>IFERROR(MATCH($A418,Output_Win!$A$2:$A$243,0),0)</f>
        <v>0</v>
      </c>
    </row>
    <row r="419" spans="1:30">
      <c r="A419" s="42" t="str">
        <f>_xlfn.TEXTJOIN("",TRUE,Input!$A$4,TEXT(ROW(My_Audit!A418)+Input!$A$8-1,"00"))</f>
        <v>GG418</v>
      </c>
      <c r="B419" s="42" t="str">
        <f>_xlfn.TEXTJOIN("-",TRUE,"ITD",Input!$A$2,A419)</f>
        <v>ITD-SHR11697-GG418</v>
      </c>
      <c r="C419" s="43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3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3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3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3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3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3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3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3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3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3" t="str" cm="1">
        <f t="array" ref="M419">IF(($Y419+$Z419+$AA419+$AD419)=0,"",ExpandDiagCodes(_xlfn.TEXTJOIN(", ",TRUE,IF($AA419=0,"",INDEX(My_Audit!N$2:N$456,$AA419)),IF($Z419=0,"",INDEX(Output_Mac!S$2:S$500,$Z419)),IF($AD419=0,"",INDEX(Output_Win!S$2:S$243,$AD419)),IF($Y419=0,"",INDEX(CSV!AE$2:AE$510,$Y419)))))</f>
        <v/>
      </c>
      <c r="N419" s="43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O$2:O$456,$AA419)),_xlfn.IFS(_xlpm.MyAuditVal&lt;&gt;"",_xlpm.MyAuditVal,_xlpm.MacVal&lt;&gt;"",_xlpm.MacVal,_xlpm.WinVal&lt;&gt;"",_xlpm.WinVal,_xlpm.CSVVal&lt;&gt;"",_xlpm.CSVVal)),""))</f>
        <v/>
      </c>
      <c r="O419" s="43" t="str" cm="1">
        <f t="array" ref="O419">IF($AB419=0,"",INDEX(My_Audit!P$2:P$456,$AB419))&amp;""</f>
        <v/>
      </c>
      <c r="P419" s="42"/>
      <c r="Q419" s="43" t="str">
        <f>IF(LEFT(N419,4)="Pass","Nist SP 800-88",My_Audit!R419)&amp;""</f>
        <v/>
      </c>
      <c r="R419" s="42"/>
      <c r="S419" s="42"/>
      <c r="T419" s="43" t="str" cm="1">
        <f t="array" ref="T419">IF($AC419=0,"",INDEX(Models!J$2:J$605,$AC419))</f>
        <v/>
      </c>
      <c r="U419" s="42"/>
      <c r="V419" s="42"/>
      <c r="W419" s="44" t="str">
        <f>IF(($Z419+$AA419+$AD419)=0,"",_xlfn.TEXTJOIN(", ",TRUE,IF($AA419=0,"",INDEX(My_Audit!L$2:L$456,$AA419)),IF($Z419=0,"",INDEX(Output_Mac!AA$2:AA$500,$Z419)),IF($AD419=0,"",INDEX(Output_Win!AA$2:AA$243,$AD419))))</f>
        <v/>
      </c>
      <c r="Y419">
        <f>IFERROR(MATCH($A419,CSV!$A$2:$A$510,0),0)</f>
        <v>0</v>
      </c>
      <c r="Z419">
        <f>IFERROR(MATCH($A419,Output_Mac!$A$2:$A$500,0),0)</f>
        <v>0</v>
      </c>
      <c r="AA419">
        <f>IFERROR(MATCH($A419,My_Audit!$A$2:$A$456,0),0)</f>
        <v>418</v>
      </c>
      <c r="AB419">
        <f>IFERROR(MATCH($C419,My_Audit!$B$2:$B$456,0),0)</f>
        <v>0</v>
      </c>
      <c r="AC419">
        <f>IFERROR(MATCH($E419,Models!$I$2:$I$605,0),0)</f>
        <v>0</v>
      </c>
      <c r="AD419">
        <f>IFERROR(MATCH($A419,Output_Win!$A$2:$A$243,0),0)</f>
        <v>0</v>
      </c>
    </row>
    <row r="420" spans="1:30">
      <c r="A420" s="42" t="str">
        <f>_xlfn.TEXTJOIN("",TRUE,Input!$A$4,TEXT(ROW(My_Audit!A419)+Input!$A$8-1,"00"))</f>
        <v>GG419</v>
      </c>
      <c r="B420" s="42" t="str">
        <f>_xlfn.TEXTJOIN("-",TRUE,"ITD",Input!$A$2,A420)</f>
        <v>ITD-SHR11697-GG419</v>
      </c>
      <c r="C420" s="43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3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3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3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3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3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3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3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3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3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3" t="str" cm="1">
        <f t="array" ref="M420">IF(($Y420+$Z420+$AA420+$AD420)=0,"",ExpandDiagCodes(_xlfn.TEXTJOIN(", ",TRUE,IF($AA420=0,"",INDEX(My_Audit!N$2:N$456,$AA420)),IF($Z420=0,"",INDEX(Output_Mac!S$2:S$500,$Z420)),IF($AD420=0,"",INDEX(Output_Win!S$2:S$243,$AD420)),IF($Y420=0,"",INDEX(CSV!AE$2:AE$510,$Y420)))))</f>
        <v/>
      </c>
      <c r="N420" s="43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O$2:O$456,$AA420)),_xlfn.IFS(_xlpm.MyAuditVal&lt;&gt;"",_xlpm.MyAuditVal,_xlpm.MacVal&lt;&gt;"",_xlpm.MacVal,_xlpm.WinVal&lt;&gt;"",_xlpm.WinVal,_xlpm.CSVVal&lt;&gt;"",_xlpm.CSVVal)),""))</f>
        <v/>
      </c>
      <c r="O420" s="43" t="str" cm="1">
        <f t="array" ref="O420">IF($AB420=0,"",INDEX(My_Audit!P$2:P$456,$AB420))&amp;""</f>
        <v/>
      </c>
      <c r="P420" s="42"/>
      <c r="Q420" s="43" t="str">
        <f>IF(LEFT(N420,4)="Pass","Nist SP 800-88",My_Audit!R420)&amp;""</f>
        <v/>
      </c>
      <c r="R420" s="42"/>
      <c r="S420" s="42"/>
      <c r="T420" s="43" t="str" cm="1">
        <f t="array" ref="T420">IF($AC420=0,"",INDEX(Models!J$2:J$605,$AC420))</f>
        <v/>
      </c>
      <c r="U420" s="42"/>
      <c r="V420" s="42"/>
      <c r="W420" s="44" t="str">
        <f>IF(($Z420+$AA420+$AD420)=0,"",_xlfn.TEXTJOIN(", ",TRUE,IF($AA420=0,"",INDEX(My_Audit!L$2:L$456,$AA420)),IF($Z420=0,"",INDEX(Output_Mac!AA$2:AA$500,$Z420)),IF($AD420=0,"",INDEX(Output_Win!AA$2:AA$243,$AD420))))</f>
        <v/>
      </c>
      <c r="Y420">
        <f>IFERROR(MATCH($A420,CSV!$A$2:$A$510,0),0)</f>
        <v>0</v>
      </c>
      <c r="Z420">
        <f>IFERROR(MATCH($A420,Output_Mac!$A$2:$A$500,0),0)</f>
        <v>0</v>
      </c>
      <c r="AA420">
        <f>IFERROR(MATCH($A420,My_Audit!$A$2:$A$456,0),0)</f>
        <v>419</v>
      </c>
      <c r="AB420">
        <f>IFERROR(MATCH($C420,My_Audit!$B$2:$B$456,0),0)</f>
        <v>0</v>
      </c>
      <c r="AC420">
        <f>IFERROR(MATCH($E420,Models!$I$2:$I$605,0),0)</f>
        <v>0</v>
      </c>
      <c r="AD420">
        <f>IFERROR(MATCH($A420,Output_Win!$A$2:$A$243,0),0)</f>
        <v>0</v>
      </c>
    </row>
    <row r="421" spans="1:30">
      <c r="A421" s="42" t="str">
        <f>_xlfn.TEXTJOIN("",TRUE,Input!$A$4,TEXT(ROW(My_Audit!A420)+Input!$A$8-1,"00"))</f>
        <v>GG420</v>
      </c>
      <c r="B421" s="42" t="str">
        <f>_xlfn.TEXTJOIN("-",TRUE,"ITD",Input!$A$2,A421)</f>
        <v>ITD-SHR11697-GG420</v>
      </c>
      <c r="C421" s="43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3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3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3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3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3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3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3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3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3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3" t="str" cm="1">
        <f t="array" ref="M421">IF(($Y421+$Z421+$AA421+$AD421)=0,"",ExpandDiagCodes(_xlfn.TEXTJOIN(", ",TRUE,IF($AA421=0,"",INDEX(My_Audit!N$2:N$456,$AA421)),IF($Z421=0,"",INDEX(Output_Mac!S$2:S$500,$Z421)),IF($AD421=0,"",INDEX(Output_Win!S$2:S$243,$AD421)),IF($Y421=0,"",INDEX(CSV!AE$2:AE$510,$Y421)))))</f>
        <v/>
      </c>
      <c r="N421" s="43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O$2:O$456,$AA421)),_xlfn.IFS(_xlpm.MyAuditVal&lt;&gt;"",_xlpm.MyAuditVal,_xlpm.MacVal&lt;&gt;"",_xlpm.MacVal,_xlpm.WinVal&lt;&gt;"",_xlpm.WinVal,_xlpm.CSVVal&lt;&gt;"",_xlpm.CSVVal)),""))</f>
        <v/>
      </c>
      <c r="O421" s="43" t="str" cm="1">
        <f t="array" ref="O421">IF($AB421=0,"",INDEX(My_Audit!P$2:P$456,$AB421))&amp;""</f>
        <v/>
      </c>
      <c r="P421" s="42"/>
      <c r="Q421" s="43" t="str">
        <f>IF(LEFT(N421,4)="Pass","Nist SP 800-88",My_Audit!R421)&amp;""</f>
        <v/>
      </c>
      <c r="R421" s="42"/>
      <c r="S421" s="42"/>
      <c r="T421" s="43" t="str" cm="1">
        <f t="array" ref="T421">IF($AC421=0,"",INDEX(Models!J$2:J$605,$AC421))</f>
        <v/>
      </c>
      <c r="U421" s="42"/>
      <c r="V421" s="42"/>
      <c r="W421" s="44" t="str">
        <f>IF(($Z421+$AA421+$AD421)=0,"",_xlfn.TEXTJOIN(", ",TRUE,IF($AA421=0,"",INDEX(My_Audit!L$2:L$456,$AA421)),IF($Z421=0,"",INDEX(Output_Mac!AA$2:AA$500,$Z421)),IF($AD421=0,"",INDEX(Output_Win!AA$2:AA$243,$AD421))))</f>
        <v/>
      </c>
      <c r="Y421">
        <f>IFERROR(MATCH($A421,CSV!$A$2:$A$510,0),0)</f>
        <v>0</v>
      </c>
      <c r="Z421">
        <f>IFERROR(MATCH($A421,Output_Mac!$A$2:$A$500,0),0)</f>
        <v>0</v>
      </c>
      <c r="AA421">
        <f>IFERROR(MATCH($A421,My_Audit!$A$2:$A$456,0),0)</f>
        <v>420</v>
      </c>
      <c r="AB421">
        <f>IFERROR(MATCH($C421,My_Audit!$B$2:$B$456,0),0)</f>
        <v>0</v>
      </c>
      <c r="AC421">
        <f>IFERROR(MATCH($E421,Models!$I$2:$I$605,0),0)</f>
        <v>0</v>
      </c>
      <c r="AD421">
        <f>IFERROR(MATCH($A421,Output_Win!$A$2:$A$243,0),0)</f>
        <v>0</v>
      </c>
    </row>
    <row r="422" spans="1:30">
      <c r="A422" s="42" t="str">
        <f>_xlfn.TEXTJOIN("",TRUE,Input!$A$4,TEXT(ROW(My_Audit!A421)+Input!$A$8-1,"00"))</f>
        <v>GG421</v>
      </c>
      <c r="B422" s="42" t="str">
        <f>_xlfn.TEXTJOIN("-",TRUE,"ITD",Input!$A$2,A422)</f>
        <v>ITD-SHR11697-GG421</v>
      </c>
      <c r="C422" s="43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3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3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3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3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3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3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3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3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3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3" t="str" cm="1">
        <f t="array" ref="M422">IF(($Y422+$Z422+$AA422+$AD422)=0,"",ExpandDiagCodes(_xlfn.TEXTJOIN(", ",TRUE,IF($AA422=0,"",INDEX(My_Audit!N$2:N$456,$AA422)),IF($Z422=0,"",INDEX(Output_Mac!S$2:S$500,$Z422)),IF($AD422=0,"",INDEX(Output_Win!S$2:S$243,$AD422)),IF($Y422=0,"",INDEX(CSV!AE$2:AE$510,$Y422)))))</f>
        <v/>
      </c>
      <c r="N422" s="43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O$2:O$456,$AA422)),_xlfn.IFS(_xlpm.MyAuditVal&lt;&gt;"",_xlpm.MyAuditVal,_xlpm.MacVal&lt;&gt;"",_xlpm.MacVal,_xlpm.WinVal&lt;&gt;"",_xlpm.WinVal,_xlpm.CSVVal&lt;&gt;"",_xlpm.CSVVal)),""))</f>
        <v/>
      </c>
      <c r="O422" s="43" t="str" cm="1">
        <f t="array" ref="O422">IF($AB422=0,"",INDEX(My_Audit!P$2:P$456,$AB422))&amp;""</f>
        <v/>
      </c>
      <c r="P422" s="42"/>
      <c r="Q422" s="43" t="str">
        <f>IF(LEFT(N422,4)="Pass","Nist SP 800-88",My_Audit!R422)&amp;""</f>
        <v/>
      </c>
      <c r="R422" s="42"/>
      <c r="S422" s="42"/>
      <c r="T422" s="43" t="str" cm="1">
        <f t="array" ref="T422">IF($AC422=0,"",INDEX(Models!J$2:J$605,$AC422))</f>
        <v/>
      </c>
      <c r="U422" s="42"/>
      <c r="V422" s="42"/>
      <c r="W422" s="44" t="str">
        <f>IF(($Z422+$AA422+$AD422)=0,"",_xlfn.TEXTJOIN(", ",TRUE,IF($AA422=0,"",INDEX(My_Audit!L$2:L$456,$AA422)),IF($Z422=0,"",INDEX(Output_Mac!AA$2:AA$500,$Z422)),IF($AD422=0,"",INDEX(Output_Win!AA$2:AA$243,$AD422))))</f>
        <v/>
      </c>
      <c r="Y422">
        <f>IFERROR(MATCH($A422,CSV!$A$2:$A$510,0),0)</f>
        <v>0</v>
      </c>
      <c r="Z422">
        <f>IFERROR(MATCH($A422,Output_Mac!$A$2:$A$500,0),0)</f>
        <v>0</v>
      </c>
      <c r="AA422">
        <f>IFERROR(MATCH($A422,My_Audit!$A$2:$A$456,0),0)</f>
        <v>421</v>
      </c>
      <c r="AB422">
        <f>IFERROR(MATCH($C422,My_Audit!$B$2:$B$456,0),0)</f>
        <v>0</v>
      </c>
      <c r="AC422">
        <f>IFERROR(MATCH($E422,Models!$I$2:$I$605,0),0)</f>
        <v>0</v>
      </c>
      <c r="AD422">
        <f>IFERROR(MATCH($A422,Output_Win!$A$2:$A$243,0),0)</f>
        <v>0</v>
      </c>
    </row>
    <row r="423" spans="1:30">
      <c r="A423" s="42" t="str">
        <f>_xlfn.TEXTJOIN("",TRUE,Input!$A$4,TEXT(ROW(My_Audit!A422)+Input!$A$8-1,"00"))</f>
        <v>GG422</v>
      </c>
      <c r="B423" s="42" t="str">
        <f>_xlfn.TEXTJOIN("-",TRUE,"ITD",Input!$A$2,A423)</f>
        <v>ITD-SHR11697-GG422</v>
      </c>
      <c r="C423" s="43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3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3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3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3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3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3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3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3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3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3" t="str" cm="1">
        <f t="array" ref="M423">IF(($Y423+$Z423+$AA423+$AD423)=0,"",ExpandDiagCodes(_xlfn.TEXTJOIN(", ",TRUE,IF($AA423=0,"",INDEX(My_Audit!N$2:N$456,$AA423)),IF($Z423=0,"",INDEX(Output_Mac!S$2:S$500,$Z423)),IF($AD423=0,"",INDEX(Output_Win!S$2:S$243,$AD423)),IF($Y423=0,"",INDEX(CSV!AE$2:AE$510,$Y423)))))</f>
        <v/>
      </c>
      <c r="N423" s="43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O$2:O$456,$AA423)),_xlfn.IFS(_xlpm.MyAuditVal&lt;&gt;"",_xlpm.MyAuditVal,_xlpm.MacVal&lt;&gt;"",_xlpm.MacVal,_xlpm.WinVal&lt;&gt;"",_xlpm.WinVal,_xlpm.CSVVal&lt;&gt;"",_xlpm.CSVVal)),""))</f>
        <v/>
      </c>
      <c r="O423" s="43" t="str" cm="1">
        <f t="array" ref="O423">IF($AB423=0,"",INDEX(My_Audit!P$2:P$456,$AB423))&amp;""</f>
        <v/>
      </c>
      <c r="P423" s="42"/>
      <c r="Q423" s="43" t="str">
        <f>IF(LEFT(N423,4)="Pass","Nist SP 800-88",My_Audit!R423)&amp;""</f>
        <v/>
      </c>
      <c r="R423" s="42"/>
      <c r="S423" s="42"/>
      <c r="T423" s="43" t="str" cm="1">
        <f t="array" ref="T423">IF($AC423=0,"",INDEX(Models!J$2:J$605,$AC423))</f>
        <v/>
      </c>
      <c r="U423" s="42"/>
      <c r="V423" s="42"/>
      <c r="W423" s="44" t="str">
        <f>IF(($Z423+$AA423+$AD423)=0,"",_xlfn.TEXTJOIN(", ",TRUE,IF($AA423=0,"",INDEX(My_Audit!L$2:L$456,$AA423)),IF($Z423=0,"",INDEX(Output_Mac!AA$2:AA$500,$Z423)),IF($AD423=0,"",INDEX(Output_Win!AA$2:AA$243,$AD423))))</f>
        <v/>
      </c>
      <c r="Y423">
        <f>IFERROR(MATCH($A423,CSV!$A$2:$A$510,0),0)</f>
        <v>0</v>
      </c>
      <c r="Z423">
        <f>IFERROR(MATCH($A423,Output_Mac!$A$2:$A$500,0),0)</f>
        <v>0</v>
      </c>
      <c r="AA423">
        <f>IFERROR(MATCH($A423,My_Audit!$A$2:$A$456,0),0)</f>
        <v>422</v>
      </c>
      <c r="AB423">
        <f>IFERROR(MATCH($C423,My_Audit!$B$2:$B$456,0),0)</f>
        <v>0</v>
      </c>
      <c r="AC423">
        <f>IFERROR(MATCH($E423,Models!$I$2:$I$605,0),0)</f>
        <v>0</v>
      </c>
      <c r="AD423">
        <f>IFERROR(MATCH($A423,Output_Win!$A$2:$A$243,0),0)</f>
        <v>0</v>
      </c>
    </row>
    <row r="424" spans="1:30">
      <c r="A424" s="42" t="str">
        <f>_xlfn.TEXTJOIN("",TRUE,Input!$A$4,TEXT(ROW(My_Audit!A423)+Input!$A$8-1,"00"))</f>
        <v>GG423</v>
      </c>
      <c r="B424" s="42" t="str">
        <f>_xlfn.TEXTJOIN("-",TRUE,"ITD",Input!$A$2,A424)</f>
        <v>ITD-SHR11697-GG423</v>
      </c>
      <c r="C424" s="43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3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3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3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3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3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3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3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3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3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3" t="str" cm="1">
        <f t="array" ref="M424">IF(($Y424+$Z424+$AA424+$AD424)=0,"",ExpandDiagCodes(_xlfn.TEXTJOIN(", ",TRUE,IF($AA424=0,"",INDEX(My_Audit!N$2:N$456,$AA424)),IF($Z424=0,"",INDEX(Output_Mac!S$2:S$500,$Z424)),IF($AD424=0,"",INDEX(Output_Win!S$2:S$243,$AD424)),IF($Y424=0,"",INDEX(CSV!AE$2:AE$510,$Y424)))))</f>
        <v/>
      </c>
      <c r="N424" s="43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O$2:O$456,$AA424)),_xlfn.IFS(_xlpm.MyAuditVal&lt;&gt;"",_xlpm.MyAuditVal,_xlpm.MacVal&lt;&gt;"",_xlpm.MacVal,_xlpm.WinVal&lt;&gt;"",_xlpm.WinVal,_xlpm.CSVVal&lt;&gt;"",_xlpm.CSVVal)),""))</f>
        <v/>
      </c>
      <c r="O424" s="43" t="str" cm="1">
        <f t="array" ref="O424">IF($AB424=0,"",INDEX(My_Audit!P$2:P$456,$AB424))&amp;""</f>
        <v/>
      </c>
      <c r="P424" s="42"/>
      <c r="Q424" s="43" t="str">
        <f>IF(LEFT(N424,4)="Pass","Nist SP 800-88",My_Audit!R424)&amp;""</f>
        <v/>
      </c>
      <c r="R424" s="42"/>
      <c r="S424" s="42"/>
      <c r="T424" s="43" t="str" cm="1">
        <f t="array" ref="T424">IF($AC424=0,"",INDEX(Models!J$2:J$605,$AC424))</f>
        <v/>
      </c>
      <c r="U424" s="42"/>
      <c r="V424" s="42"/>
      <c r="W424" s="44" t="str">
        <f>IF(($Z424+$AA424+$AD424)=0,"",_xlfn.TEXTJOIN(", ",TRUE,IF($AA424=0,"",INDEX(My_Audit!L$2:L$456,$AA424)),IF($Z424=0,"",INDEX(Output_Mac!AA$2:AA$500,$Z424)),IF($AD424=0,"",INDEX(Output_Win!AA$2:AA$243,$AD424))))</f>
        <v/>
      </c>
      <c r="Y424">
        <f>IFERROR(MATCH($A424,CSV!$A$2:$A$510,0),0)</f>
        <v>0</v>
      </c>
      <c r="Z424">
        <f>IFERROR(MATCH($A424,Output_Mac!$A$2:$A$500,0),0)</f>
        <v>0</v>
      </c>
      <c r="AA424">
        <f>IFERROR(MATCH($A424,My_Audit!$A$2:$A$456,0),0)</f>
        <v>423</v>
      </c>
      <c r="AB424">
        <f>IFERROR(MATCH($C424,My_Audit!$B$2:$B$456,0),0)</f>
        <v>0</v>
      </c>
      <c r="AC424">
        <f>IFERROR(MATCH($E424,Models!$I$2:$I$605,0),0)</f>
        <v>0</v>
      </c>
      <c r="AD424">
        <f>IFERROR(MATCH($A424,Output_Win!$A$2:$A$243,0),0)</f>
        <v>0</v>
      </c>
    </row>
    <row r="425" spans="1:30">
      <c r="A425" s="42" t="str">
        <f>_xlfn.TEXTJOIN("",TRUE,Input!$A$4,TEXT(ROW(My_Audit!A424)+Input!$A$8-1,"00"))</f>
        <v>GG424</v>
      </c>
      <c r="B425" s="42" t="str">
        <f>_xlfn.TEXTJOIN("-",TRUE,"ITD",Input!$A$2,A425)</f>
        <v>ITD-SHR11697-GG424</v>
      </c>
      <c r="C425" s="43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3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3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3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3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3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3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3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3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3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3" t="str" cm="1">
        <f t="array" ref="M425">IF(($Y425+$Z425+$AA425+$AD425)=0,"",ExpandDiagCodes(_xlfn.TEXTJOIN(", ",TRUE,IF($AA425=0,"",INDEX(My_Audit!N$2:N$456,$AA425)),IF($Z425=0,"",INDEX(Output_Mac!S$2:S$500,$Z425)),IF($AD425=0,"",INDEX(Output_Win!S$2:S$243,$AD425)),IF($Y425=0,"",INDEX(CSV!AE$2:AE$510,$Y425)))))</f>
        <v/>
      </c>
      <c r="N425" s="43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O$2:O$456,$AA425)),_xlfn.IFS(_xlpm.MyAuditVal&lt;&gt;"",_xlpm.MyAuditVal,_xlpm.MacVal&lt;&gt;"",_xlpm.MacVal,_xlpm.WinVal&lt;&gt;"",_xlpm.WinVal,_xlpm.CSVVal&lt;&gt;"",_xlpm.CSVVal)),""))</f>
        <v/>
      </c>
      <c r="O425" s="43" t="str" cm="1">
        <f t="array" ref="O425">IF($AB425=0,"",INDEX(My_Audit!P$2:P$456,$AB425))&amp;""</f>
        <v/>
      </c>
      <c r="P425" s="42"/>
      <c r="Q425" s="43" t="str">
        <f>IF(LEFT(N425,4)="Pass","Nist SP 800-88",My_Audit!R425)&amp;""</f>
        <v/>
      </c>
      <c r="R425" s="42"/>
      <c r="S425" s="42"/>
      <c r="T425" s="43" t="str" cm="1">
        <f t="array" ref="T425">IF($AC425=0,"",INDEX(Models!J$2:J$605,$AC425))</f>
        <v/>
      </c>
      <c r="U425" s="42"/>
      <c r="V425" s="42"/>
      <c r="W425" s="44" t="str">
        <f>IF(($Z425+$AA425+$AD425)=0,"",_xlfn.TEXTJOIN(", ",TRUE,IF($AA425=0,"",INDEX(My_Audit!L$2:L$456,$AA425)),IF($Z425=0,"",INDEX(Output_Mac!AA$2:AA$500,$Z425)),IF($AD425=0,"",INDEX(Output_Win!AA$2:AA$243,$AD425))))</f>
        <v/>
      </c>
      <c r="Y425">
        <f>IFERROR(MATCH($A425,CSV!$A$2:$A$510,0),0)</f>
        <v>0</v>
      </c>
      <c r="Z425">
        <f>IFERROR(MATCH($A425,Output_Mac!$A$2:$A$500,0),0)</f>
        <v>0</v>
      </c>
      <c r="AA425">
        <f>IFERROR(MATCH($A425,My_Audit!$A$2:$A$456,0),0)</f>
        <v>424</v>
      </c>
      <c r="AB425">
        <f>IFERROR(MATCH($C425,My_Audit!$B$2:$B$456,0),0)</f>
        <v>0</v>
      </c>
      <c r="AC425">
        <f>IFERROR(MATCH($E425,Models!$I$2:$I$605,0),0)</f>
        <v>0</v>
      </c>
      <c r="AD425">
        <f>IFERROR(MATCH($A425,Output_Win!$A$2:$A$243,0),0)</f>
        <v>0</v>
      </c>
    </row>
    <row r="426" spans="1:30">
      <c r="A426" s="42" t="str">
        <f>_xlfn.TEXTJOIN("",TRUE,Input!$A$4,TEXT(ROW(My_Audit!A425)+Input!$A$8-1,"00"))</f>
        <v>GG425</v>
      </c>
      <c r="B426" s="42" t="str">
        <f>_xlfn.TEXTJOIN("-",TRUE,"ITD",Input!$A$2,A426)</f>
        <v>ITD-SHR11697-GG425</v>
      </c>
      <c r="C426" s="43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3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3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3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3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3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3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3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3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3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3" t="str" cm="1">
        <f t="array" ref="M426">IF(($Y426+$Z426+$AA426+$AD426)=0,"",ExpandDiagCodes(_xlfn.TEXTJOIN(", ",TRUE,IF($AA426=0,"",INDEX(My_Audit!N$2:N$456,$AA426)),IF($Z426=0,"",INDEX(Output_Mac!S$2:S$500,$Z426)),IF($AD426=0,"",INDEX(Output_Win!S$2:S$243,$AD426)),IF($Y426=0,"",INDEX(CSV!AE$2:AE$510,$Y426)))))</f>
        <v/>
      </c>
      <c r="N426" s="43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O$2:O$456,$AA426)),_xlfn.IFS(_xlpm.MyAuditVal&lt;&gt;"",_xlpm.MyAuditVal,_xlpm.MacVal&lt;&gt;"",_xlpm.MacVal,_xlpm.WinVal&lt;&gt;"",_xlpm.WinVal,_xlpm.CSVVal&lt;&gt;"",_xlpm.CSVVal)),""))</f>
        <v/>
      </c>
      <c r="O426" s="43" t="str" cm="1">
        <f t="array" ref="O426">IF($AB426=0,"",INDEX(My_Audit!P$2:P$456,$AB426))&amp;""</f>
        <v/>
      </c>
      <c r="P426" s="42"/>
      <c r="Q426" s="43" t="str">
        <f>IF(LEFT(N426,4)="Pass","Nist SP 800-88",My_Audit!R426)&amp;""</f>
        <v/>
      </c>
      <c r="R426" s="42"/>
      <c r="S426" s="42"/>
      <c r="T426" s="43" t="str" cm="1">
        <f t="array" ref="T426">IF($AC426=0,"",INDEX(Models!J$2:J$605,$AC426))</f>
        <v/>
      </c>
      <c r="U426" s="42"/>
      <c r="V426" s="42"/>
      <c r="W426" s="44" t="str">
        <f>IF(($Z426+$AA426+$AD426)=0,"",_xlfn.TEXTJOIN(", ",TRUE,IF($AA426=0,"",INDEX(My_Audit!L$2:L$456,$AA426)),IF($Z426=0,"",INDEX(Output_Mac!AA$2:AA$500,$Z426)),IF($AD426=0,"",INDEX(Output_Win!AA$2:AA$243,$AD426))))</f>
        <v/>
      </c>
      <c r="Y426">
        <f>IFERROR(MATCH($A426,CSV!$A$2:$A$510,0),0)</f>
        <v>0</v>
      </c>
      <c r="Z426">
        <f>IFERROR(MATCH($A426,Output_Mac!$A$2:$A$500,0),0)</f>
        <v>0</v>
      </c>
      <c r="AA426">
        <f>IFERROR(MATCH($A426,My_Audit!$A$2:$A$456,0),0)</f>
        <v>425</v>
      </c>
      <c r="AB426">
        <f>IFERROR(MATCH($C426,My_Audit!$B$2:$B$456,0),0)</f>
        <v>0</v>
      </c>
      <c r="AC426">
        <f>IFERROR(MATCH($E426,Models!$I$2:$I$605,0),0)</f>
        <v>0</v>
      </c>
      <c r="AD426">
        <f>IFERROR(MATCH($A426,Output_Win!$A$2:$A$243,0),0)</f>
        <v>0</v>
      </c>
    </row>
    <row r="427" spans="1:30">
      <c r="A427" s="42" t="str">
        <f>_xlfn.TEXTJOIN("",TRUE,Input!$A$4,TEXT(ROW(My_Audit!A426)+Input!$A$8-1,"00"))</f>
        <v>GG426</v>
      </c>
      <c r="B427" s="42" t="str">
        <f>_xlfn.TEXTJOIN("-",TRUE,"ITD",Input!$A$2,A427)</f>
        <v>ITD-SHR11697-GG426</v>
      </c>
      <c r="C427" s="43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3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3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3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3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3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3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3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3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3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3" t="str" cm="1">
        <f t="array" ref="M427">IF(($Y427+$Z427+$AA427+$AD427)=0,"",ExpandDiagCodes(_xlfn.TEXTJOIN(", ",TRUE,IF($AA427=0,"",INDEX(My_Audit!N$2:N$456,$AA427)),IF($Z427=0,"",INDEX(Output_Mac!S$2:S$500,$Z427)),IF($AD427=0,"",INDEX(Output_Win!S$2:S$243,$AD427)),IF($Y427=0,"",INDEX(CSV!AE$2:AE$510,$Y427)))))</f>
        <v/>
      </c>
      <c r="N427" s="43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O$2:O$456,$AA427)),_xlfn.IFS(_xlpm.MyAuditVal&lt;&gt;"",_xlpm.MyAuditVal,_xlpm.MacVal&lt;&gt;"",_xlpm.MacVal,_xlpm.WinVal&lt;&gt;"",_xlpm.WinVal,_xlpm.CSVVal&lt;&gt;"",_xlpm.CSVVal)),""))</f>
        <v/>
      </c>
      <c r="O427" s="43" t="str" cm="1">
        <f t="array" ref="O427">IF($AB427=0,"",INDEX(My_Audit!P$2:P$456,$AB427))&amp;""</f>
        <v/>
      </c>
      <c r="P427" s="42"/>
      <c r="Q427" s="43" t="str">
        <f>IF(LEFT(N427,4)="Pass","Nist SP 800-88",My_Audit!R427)&amp;""</f>
        <v/>
      </c>
      <c r="R427" s="42"/>
      <c r="S427" s="42"/>
      <c r="T427" s="43" t="str" cm="1">
        <f t="array" ref="T427">IF($AC427=0,"",INDEX(Models!J$2:J$605,$AC427))</f>
        <v/>
      </c>
      <c r="U427" s="42"/>
      <c r="V427" s="42"/>
      <c r="W427" s="44" t="str">
        <f>IF(($Z427+$AA427+$AD427)=0,"",_xlfn.TEXTJOIN(", ",TRUE,IF($AA427=0,"",INDEX(My_Audit!L$2:L$456,$AA427)),IF($Z427=0,"",INDEX(Output_Mac!AA$2:AA$500,$Z427)),IF($AD427=0,"",INDEX(Output_Win!AA$2:AA$243,$AD427))))</f>
        <v/>
      </c>
      <c r="Y427">
        <f>IFERROR(MATCH($A427,CSV!$A$2:$A$510,0),0)</f>
        <v>0</v>
      </c>
      <c r="Z427">
        <f>IFERROR(MATCH($A427,Output_Mac!$A$2:$A$500,0),0)</f>
        <v>0</v>
      </c>
      <c r="AA427">
        <f>IFERROR(MATCH($A427,My_Audit!$A$2:$A$456,0),0)</f>
        <v>426</v>
      </c>
      <c r="AB427">
        <f>IFERROR(MATCH($C427,My_Audit!$B$2:$B$456,0),0)</f>
        <v>0</v>
      </c>
      <c r="AC427">
        <f>IFERROR(MATCH($E427,Models!$I$2:$I$605,0),0)</f>
        <v>0</v>
      </c>
      <c r="AD427">
        <f>IFERROR(MATCH($A427,Output_Win!$A$2:$A$243,0),0)</f>
        <v>0</v>
      </c>
    </row>
    <row r="428" spans="1:30">
      <c r="A428" s="42" t="str">
        <f>_xlfn.TEXTJOIN("",TRUE,Input!$A$4,TEXT(ROW(My_Audit!A427)+Input!$A$8-1,"00"))</f>
        <v>GG427</v>
      </c>
      <c r="B428" s="42" t="str">
        <f>_xlfn.TEXTJOIN("-",TRUE,"ITD",Input!$A$2,A428)</f>
        <v>ITD-SHR11697-GG427</v>
      </c>
      <c r="C428" s="43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3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3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3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3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3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3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3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3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3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3" t="str" cm="1">
        <f t="array" ref="M428">IF(($Y428+$Z428+$AA428+$AD428)=0,"",ExpandDiagCodes(_xlfn.TEXTJOIN(", ",TRUE,IF($AA428=0,"",INDEX(My_Audit!N$2:N$456,$AA428)),IF($Z428=0,"",INDEX(Output_Mac!S$2:S$500,$Z428)),IF($AD428=0,"",INDEX(Output_Win!S$2:S$243,$AD428)),IF($Y428=0,"",INDEX(CSV!AE$2:AE$510,$Y428)))))</f>
        <v/>
      </c>
      <c r="N428" s="43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O$2:O$456,$AA428)),_xlfn.IFS(_xlpm.MyAuditVal&lt;&gt;"",_xlpm.MyAuditVal,_xlpm.MacVal&lt;&gt;"",_xlpm.MacVal,_xlpm.WinVal&lt;&gt;"",_xlpm.WinVal,_xlpm.CSVVal&lt;&gt;"",_xlpm.CSVVal)),""))</f>
        <v/>
      </c>
      <c r="O428" s="43" t="str" cm="1">
        <f t="array" ref="O428">IF($AB428=0,"",INDEX(My_Audit!P$2:P$456,$AB428))&amp;""</f>
        <v/>
      </c>
      <c r="P428" s="42"/>
      <c r="Q428" s="43" t="str">
        <f>IF(LEFT(N428,4)="Pass","Nist SP 800-88",My_Audit!R428)&amp;""</f>
        <v/>
      </c>
      <c r="R428" s="42"/>
      <c r="S428" s="42"/>
      <c r="T428" s="43" t="str" cm="1">
        <f t="array" ref="T428">IF($AC428=0,"",INDEX(Models!J$2:J$605,$AC428))</f>
        <v/>
      </c>
      <c r="U428" s="42"/>
      <c r="V428" s="42"/>
      <c r="W428" s="44" t="str">
        <f>IF(($Z428+$AA428+$AD428)=0,"",_xlfn.TEXTJOIN(", ",TRUE,IF($AA428=0,"",INDEX(My_Audit!L$2:L$456,$AA428)),IF($Z428=0,"",INDEX(Output_Mac!AA$2:AA$500,$Z428)),IF($AD428=0,"",INDEX(Output_Win!AA$2:AA$243,$AD428))))</f>
        <v/>
      </c>
      <c r="Y428">
        <f>IFERROR(MATCH($A428,CSV!$A$2:$A$510,0),0)</f>
        <v>0</v>
      </c>
      <c r="Z428">
        <f>IFERROR(MATCH($A428,Output_Mac!$A$2:$A$500,0),0)</f>
        <v>0</v>
      </c>
      <c r="AA428">
        <f>IFERROR(MATCH($A428,My_Audit!$A$2:$A$456,0),0)</f>
        <v>427</v>
      </c>
      <c r="AB428">
        <f>IFERROR(MATCH($C428,My_Audit!$B$2:$B$456,0),0)</f>
        <v>0</v>
      </c>
      <c r="AC428">
        <f>IFERROR(MATCH($E428,Models!$I$2:$I$605,0),0)</f>
        <v>0</v>
      </c>
      <c r="AD428">
        <f>IFERROR(MATCH($A428,Output_Win!$A$2:$A$243,0),0)</f>
        <v>0</v>
      </c>
    </row>
    <row r="429" spans="1:30">
      <c r="A429" s="42" t="str">
        <f>_xlfn.TEXTJOIN("",TRUE,Input!$A$4,TEXT(ROW(My_Audit!A428)+Input!$A$8-1,"00"))</f>
        <v>GG428</v>
      </c>
      <c r="B429" s="42" t="str">
        <f>_xlfn.TEXTJOIN("-",TRUE,"ITD",Input!$A$2,A429)</f>
        <v>ITD-SHR11697-GG428</v>
      </c>
      <c r="C429" s="43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3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3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3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3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3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3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3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3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3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3" t="str" cm="1">
        <f t="array" ref="M429">IF(($Y429+$Z429+$AA429+$AD429)=0,"",ExpandDiagCodes(_xlfn.TEXTJOIN(", ",TRUE,IF($AA429=0,"",INDEX(My_Audit!N$2:N$456,$AA429)),IF($Z429=0,"",INDEX(Output_Mac!S$2:S$500,$Z429)),IF($AD429=0,"",INDEX(Output_Win!S$2:S$243,$AD429)),IF($Y429=0,"",INDEX(CSV!AE$2:AE$510,$Y429)))))</f>
        <v/>
      </c>
      <c r="N429" s="43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O$2:O$456,$AA429)),_xlfn.IFS(_xlpm.MyAuditVal&lt;&gt;"",_xlpm.MyAuditVal,_xlpm.MacVal&lt;&gt;"",_xlpm.MacVal,_xlpm.WinVal&lt;&gt;"",_xlpm.WinVal,_xlpm.CSVVal&lt;&gt;"",_xlpm.CSVVal)),""))</f>
        <v/>
      </c>
      <c r="O429" s="43" t="str" cm="1">
        <f t="array" ref="O429">IF($AB429=0,"",INDEX(My_Audit!P$2:P$456,$AB429))&amp;""</f>
        <v/>
      </c>
      <c r="P429" s="42"/>
      <c r="Q429" s="43" t="str">
        <f>IF(LEFT(N429,4)="Pass","Nist SP 800-88",My_Audit!R429)&amp;""</f>
        <v/>
      </c>
      <c r="R429" s="42"/>
      <c r="S429" s="42"/>
      <c r="T429" s="43" t="str" cm="1">
        <f t="array" ref="T429">IF($AC429=0,"",INDEX(Models!J$2:J$605,$AC429))</f>
        <v/>
      </c>
      <c r="U429" s="42"/>
      <c r="V429" s="42"/>
      <c r="W429" s="44" t="str">
        <f>IF(($Z429+$AA429+$AD429)=0,"",_xlfn.TEXTJOIN(", ",TRUE,IF($AA429=0,"",INDEX(My_Audit!L$2:L$456,$AA429)),IF($Z429=0,"",INDEX(Output_Mac!AA$2:AA$500,$Z429)),IF($AD429=0,"",INDEX(Output_Win!AA$2:AA$243,$AD429))))</f>
        <v/>
      </c>
      <c r="Y429">
        <f>IFERROR(MATCH($A429,CSV!$A$2:$A$510,0),0)</f>
        <v>0</v>
      </c>
      <c r="Z429">
        <f>IFERROR(MATCH($A429,Output_Mac!$A$2:$A$500,0),0)</f>
        <v>0</v>
      </c>
      <c r="AA429">
        <f>IFERROR(MATCH($A429,My_Audit!$A$2:$A$456,0),0)</f>
        <v>428</v>
      </c>
      <c r="AB429">
        <f>IFERROR(MATCH($C429,My_Audit!$B$2:$B$456,0),0)</f>
        <v>0</v>
      </c>
      <c r="AC429">
        <f>IFERROR(MATCH($E429,Models!$I$2:$I$605,0),0)</f>
        <v>0</v>
      </c>
      <c r="AD429">
        <f>IFERROR(MATCH($A429,Output_Win!$A$2:$A$243,0),0)</f>
        <v>0</v>
      </c>
    </row>
    <row r="430" spans="1:30">
      <c r="A430" s="42" t="str">
        <f>_xlfn.TEXTJOIN("",TRUE,Input!$A$4,TEXT(ROW(My_Audit!A429)+Input!$A$8-1,"00"))</f>
        <v>GG429</v>
      </c>
      <c r="B430" s="42" t="str">
        <f>_xlfn.TEXTJOIN("-",TRUE,"ITD",Input!$A$2,A430)</f>
        <v>ITD-SHR11697-GG429</v>
      </c>
      <c r="C430" s="43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3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3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3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3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3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3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3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3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3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3" t="str" cm="1">
        <f t="array" ref="M430">IF(($Y430+$Z430+$AA430+$AD430)=0,"",ExpandDiagCodes(_xlfn.TEXTJOIN(", ",TRUE,IF($AA430=0,"",INDEX(My_Audit!N$2:N$456,$AA430)),IF($Z430=0,"",INDEX(Output_Mac!S$2:S$500,$Z430)),IF($AD430=0,"",INDEX(Output_Win!S$2:S$243,$AD430)),IF($Y430=0,"",INDEX(CSV!AE$2:AE$510,$Y430)))))</f>
        <v/>
      </c>
      <c r="N430" s="43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O$2:O$456,$AA430)),_xlfn.IFS(_xlpm.MyAuditVal&lt;&gt;"",_xlpm.MyAuditVal,_xlpm.MacVal&lt;&gt;"",_xlpm.MacVal,_xlpm.WinVal&lt;&gt;"",_xlpm.WinVal,_xlpm.CSVVal&lt;&gt;"",_xlpm.CSVVal)),""))</f>
        <v/>
      </c>
      <c r="O430" s="43" t="str" cm="1">
        <f t="array" ref="O430">IF($AB430=0,"",INDEX(My_Audit!P$2:P$456,$AB430))&amp;""</f>
        <v/>
      </c>
      <c r="P430" s="42"/>
      <c r="Q430" s="43" t="str">
        <f>IF(LEFT(N430,4)="Pass","Nist SP 800-88",My_Audit!R430)&amp;""</f>
        <v/>
      </c>
      <c r="R430" s="42"/>
      <c r="S430" s="42"/>
      <c r="T430" s="43" t="str" cm="1">
        <f t="array" ref="T430">IF($AC430=0,"",INDEX(Models!J$2:J$605,$AC430))</f>
        <v/>
      </c>
      <c r="U430" s="42"/>
      <c r="V430" s="42"/>
      <c r="W430" s="44" t="str">
        <f>IF(($Z430+$AA430+$AD430)=0,"",_xlfn.TEXTJOIN(", ",TRUE,IF($AA430=0,"",INDEX(My_Audit!L$2:L$456,$AA430)),IF($Z430=0,"",INDEX(Output_Mac!AA$2:AA$500,$Z430)),IF($AD430=0,"",INDEX(Output_Win!AA$2:AA$243,$AD430))))</f>
        <v/>
      </c>
      <c r="Y430">
        <f>IFERROR(MATCH($A430,CSV!$A$2:$A$510,0),0)</f>
        <v>0</v>
      </c>
      <c r="Z430">
        <f>IFERROR(MATCH($A430,Output_Mac!$A$2:$A$500,0),0)</f>
        <v>0</v>
      </c>
      <c r="AA430">
        <f>IFERROR(MATCH($A430,My_Audit!$A$2:$A$456,0),0)</f>
        <v>429</v>
      </c>
      <c r="AB430">
        <f>IFERROR(MATCH($C430,My_Audit!$B$2:$B$456,0),0)</f>
        <v>0</v>
      </c>
      <c r="AC430">
        <f>IFERROR(MATCH($E430,Models!$I$2:$I$605,0),0)</f>
        <v>0</v>
      </c>
      <c r="AD430">
        <f>IFERROR(MATCH($A430,Output_Win!$A$2:$A$243,0),0)</f>
        <v>0</v>
      </c>
    </row>
    <row r="431" spans="1:30">
      <c r="A431" s="42" t="str">
        <f>_xlfn.TEXTJOIN("",TRUE,Input!$A$4,TEXT(ROW(My_Audit!A430)+Input!$A$8-1,"00"))</f>
        <v>GG430</v>
      </c>
      <c r="B431" s="42" t="str">
        <f>_xlfn.TEXTJOIN("-",TRUE,"ITD",Input!$A$2,A431)</f>
        <v>ITD-SHR11697-GG430</v>
      </c>
      <c r="C431" s="43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3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3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3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3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3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3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3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3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3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3" t="str" cm="1">
        <f t="array" ref="M431">IF(($Y431+$Z431+$AA431+$AD431)=0,"",ExpandDiagCodes(_xlfn.TEXTJOIN(", ",TRUE,IF($AA431=0,"",INDEX(My_Audit!N$2:N$456,$AA431)),IF($Z431=0,"",INDEX(Output_Mac!S$2:S$500,$Z431)),IF($AD431=0,"",INDEX(Output_Win!S$2:S$243,$AD431)),IF($Y431=0,"",INDEX(CSV!AE$2:AE$510,$Y431)))))</f>
        <v/>
      </c>
      <c r="N431" s="43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O$2:O$456,$AA431)),_xlfn.IFS(_xlpm.MyAuditVal&lt;&gt;"",_xlpm.MyAuditVal,_xlpm.MacVal&lt;&gt;"",_xlpm.MacVal,_xlpm.WinVal&lt;&gt;"",_xlpm.WinVal,_xlpm.CSVVal&lt;&gt;"",_xlpm.CSVVal)),""))</f>
        <v/>
      </c>
      <c r="O431" s="43" t="str" cm="1">
        <f t="array" ref="O431">IF($AB431=0,"",INDEX(My_Audit!P$2:P$456,$AB431))&amp;""</f>
        <v/>
      </c>
      <c r="P431" s="42"/>
      <c r="Q431" s="43" t="str">
        <f>IF(LEFT(N431,4)="Pass","Nist SP 800-88",My_Audit!R431)&amp;""</f>
        <v/>
      </c>
      <c r="R431" s="42"/>
      <c r="S431" s="42"/>
      <c r="T431" s="43" t="str" cm="1">
        <f t="array" ref="T431">IF($AC431=0,"",INDEX(Models!J$2:J$605,$AC431))</f>
        <v/>
      </c>
      <c r="U431" s="42"/>
      <c r="V431" s="42"/>
      <c r="W431" s="44" t="str">
        <f>IF(($Z431+$AA431+$AD431)=0,"",_xlfn.TEXTJOIN(", ",TRUE,IF($AA431=0,"",INDEX(My_Audit!L$2:L$456,$AA431)),IF($Z431=0,"",INDEX(Output_Mac!AA$2:AA$500,$Z431)),IF($AD431=0,"",INDEX(Output_Win!AA$2:AA$243,$AD431))))</f>
        <v/>
      </c>
      <c r="Y431">
        <f>IFERROR(MATCH($A431,CSV!$A$2:$A$510,0),0)</f>
        <v>0</v>
      </c>
      <c r="Z431">
        <f>IFERROR(MATCH($A431,Output_Mac!$A$2:$A$500,0),0)</f>
        <v>0</v>
      </c>
      <c r="AA431">
        <f>IFERROR(MATCH($A431,My_Audit!$A$2:$A$456,0),0)</f>
        <v>430</v>
      </c>
      <c r="AB431">
        <f>IFERROR(MATCH($C431,My_Audit!$B$2:$B$456,0),0)</f>
        <v>0</v>
      </c>
      <c r="AC431">
        <f>IFERROR(MATCH($E431,Models!$I$2:$I$605,0),0)</f>
        <v>0</v>
      </c>
      <c r="AD431">
        <f>IFERROR(MATCH($A431,Output_Win!$A$2:$A$243,0),0)</f>
        <v>0</v>
      </c>
    </row>
    <row r="432" spans="1:30">
      <c r="A432" s="42" t="str">
        <f>_xlfn.TEXTJOIN("",TRUE,Input!$A$4,TEXT(ROW(My_Audit!A431)+Input!$A$8-1,"00"))</f>
        <v>GG431</v>
      </c>
      <c r="B432" s="42" t="str">
        <f>_xlfn.TEXTJOIN("-",TRUE,"ITD",Input!$A$2,A432)</f>
        <v>ITD-SHR11697-GG431</v>
      </c>
      <c r="C432" s="43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3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3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3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3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3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3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3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3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3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3" t="str" cm="1">
        <f t="array" ref="M432">IF(($Y432+$Z432+$AA432+$AD432)=0,"",ExpandDiagCodes(_xlfn.TEXTJOIN(", ",TRUE,IF($AA432=0,"",INDEX(My_Audit!N$2:N$456,$AA432)),IF($Z432=0,"",INDEX(Output_Mac!S$2:S$500,$Z432)),IF($AD432=0,"",INDEX(Output_Win!S$2:S$243,$AD432)),IF($Y432=0,"",INDEX(CSV!AE$2:AE$510,$Y432)))))</f>
        <v/>
      </c>
      <c r="N432" s="43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O$2:O$456,$AA432)),_xlfn.IFS(_xlpm.MyAuditVal&lt;&gt;"",_xlpm.MyAuditVal,_xlpm.MacVal&lt;&gt;"",_xlpm.MacVal,_xlpm.WinVal&lt;&gt;"",_xlpm.WinVal,_xlpm.CSVVal&lt;&gt;"",_xlpm.CSVVal)),""))</f>
        <v/>
      </c>
      <c r="O432" s="43" t="str" cm="1">
        <f t="array" ref="O432">IF($AB432=0,"",INDEX(My_Audit!P$2:P$456,$AB432))&amp;""</f>
        <v/>
      </c>
      <c r="P432" s="42"/>
      <c r="Q432" s="43" t="str">
        <f>IF(LEFT(N432,4)="Pass","Nist SP 800-88",My_Audit!R432)&amp;""</f>
        <v/>
      </c>
      <c r="R432" s="42"/>
      <c r="S432" s="42"/>
      <c r="T432" s="43" t="str" cm="1">
        <f t="array" ref="T432">IF($AC432=0,"",INDEX(Models!J$2:J$605,$AC432))</f>
        <v/>
      </c>
      <c r="U432" s="42"/>
      <c r="V432" s="42"/>
      <c r="W432" s="44" t="str">
        <f>IF(($Z432+$AA432+$AD432)=0,"",_xlfn.TEXTJOIN(", ",TRUE,IF($AA432=0,"",INDEX(My_Audit!L$2:L$456,$AA432)),IF($Z432=0,"",INDEX(Output_Mac!AA$2:AA$500,$Z432)),IF($AD432=0,"",INDEX(Output_Win!AA$2:AA$243,$AD432))))</f>
        <v/>
      </c>
      <c r="Y432">
        <f>IFERROR(MATCH($A432,CSV!$A$2:$A$510,0),0)</f>
        <v>0</v>
      </c>
      <c r="Z432">
        <f>IFERROR(MATCH($A432,Output_Mac!$A$2:$A$500,0),0)</f>
        <v>0</v>
      </c>
      <c r="AA432">
        <f>IFERROR(MATCH($A432,My_Audit!$A$2:$A$456,0),0)</f>
        <v>431</v>
      </c>
      <c r="AB432">
        <f>IFERROR(MATCH($C432,My_Audit!$B$2:$B$456,0),0)</f>
        <v>0</v>
      </c>
      <c r="AC432">
        <f>IFERROR(MATCH($E432,Models!$I$2:$I$605,0),0)</f>
        <v>0</v>
      </c>
      <c r="AD432">
        <f>IFERROR(MATCH($A432,Output_Win!$A$2:$A$243,0),0)</f>
        <v>0</v>
      </c>
    </row>
    <row r="433" spans="1:30">
      <c r="A433" s="42" t="str">
        <f>_xlfn.TEXTJOIN("",TRUE,Input!$A$4,TEXT(ROW(My_Audit!A432)+Input!$A$8-1,"00"))</f>
        <v>GG432</v>
      </c>
      <c r="B433" s="42" t="str">
        <f>_xlfn.TEXTJOIN("-",TRUE,"ITD",Input!$A$2,A433)</f>
        <v>ITD-SHR11697-GG432</v>
      </c>
      <c r="C433" s="43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3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3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3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3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3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3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3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3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3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3" t="str" cm="1">
        <f t="array" ref="M433">IF(($Y433+$Z433+$AA433+$AD433)=0,"",ExpandDiagCodes(_xlfn.TEXTJOIN(", ",TRUE,IF($AA433=0,"",INDEX(My_Audit!N$2:N$456,$AA433)),IF($Z433=0,"",INDEX(Output_Mac!S$2:S$500,$Z433)),IF($AD433=0,"",INDEX(Output_Win!S$2:S$243,$AD433)),IF($Y433=0,"",INDEX(CSV!AE$2:AE$510,$Y433)))))</f>
        <v/>
      </c>
      <c r="N433" s="43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O$2:O$456,$AA433)),_xlfn.IFS(_xlpm.MyAuditVal&lt;&gt;"",_xlpm.MyAuditVal,_xlpm.MacVal&lt;&gt;"",_xlpm.MacVal,_xlpm.WinVal&lt;&gt;"",_xlpm.WinVal,_xlpm.CSVVal&lt;&gt;"",_xlpm.CSVVal)),""))</f>
        <v/>
      </c>
      <c r="O433" s="43" t="str" cm="1">
        <f t="array" ref="O433">IF($AB433=0,"",INDEX(My_Audit!P$2:P$456,$AB433))&amp;""</f>
        <v/>
      </c>
      <c r="P433" s="42"/>
      <c r="Q433" s="43" t="str">
        <f>IF(LEFT(N433,4)="Pass","Nist SP 800-88",My_Audit!R433)&amp;""</f>
        <v/>
      </c>
      <c r="R433" s="42"/>
      <c r="S433" s="42"/>
      <c r="T433" s="43" t="str" cm="1">
        <f t="array" ref="T433">IF($AC433=0,"",INDEX(Models!J$2:J$605,$AC433))</f>
        <v/>
      </c>
      <c r="U433" s="42"/>
      <c r="V433" s="42"/>
      <c r="W433" s="44" t="str">
        <f>IF(($Z433+$AA433+$AD433)=0,"",_xlfn.TEXTJOIN(", ",TRUE,IF($AA433=0,"",INDEX(My_Audit!L$2:L$456,$AA433)),IF($Z433=0,"",INDEX(Output_Mac!AA$2:AA$500,$Z433)),IF($AD433=0,"",INDEX(Output_Win!AA$2:AA$243,$AD433))))</f>
        <v/>
      </c>
      <c r="Y433">
        <f>IFERROR(MATCH($A433,CSV!$A$2:$A$510,0),0)</f>
        <v>0</v>
      </c>
      <c r="Z433">
        <f>IFERROR(MATCH($A433,Output_Mac!$A$2:$A$500,0),0)</f>
        <v>0</v>
      </c>
      <c r="AA433">
        <f>IFERROR(MATCH($A433,My_Audit!$A$2:$A$456,0),0)</f>
        <v>432</v>
      </c>
      <c r="AB433">
        <f>IFERROR(MATCH($C433,My_Audit!$B$2:$B$456,0),0)</f>
        <v>0</v>
      </c>
      <c r="AC433">
        <f>IFERROR(MATCH($E433,Models!$I$2:$I$605,0),0)</f>
        <v>0</v>
      </c>
      <c r="AD433">
        <f>IFERROR(MATCH($A433,Output_Win!$A$2:$A$243,0),0)</f>
        <v>0</v>
      </c>
    </row>
    <row r="434" spans="1:30">
      <c r="A434" s="42" t="str">
        <f>_xlfn.TEXTJOIN("",TRUE,Input!$A$4,TEXT(ROW(My_Audit!A433)+Input!$A$8-1,"00"))</f>
        <v>GG433</v>
      </c>
      <c r="B434" s="42" t="str">
        <f>_xlfn.TEXTJOIN("-",TRUE,"ITD",Input!$A$2,A434)</f>
        <v>ITD-SHR11697-GG433</v>
      </c>
      <c r="C434" s="43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3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3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3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3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3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3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3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3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3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3" t="str" cm="1">
        <f t="array" ref="M434">IF(($Y434+$Z434+$AA434+$AD434)=0,"",ExpandDiagCodes(_xlfn.TEXTJOIN(", ",TRUE,IF($AA434=0,"",INDEX(My_Audit!N$2:N$456,$AA434)),IF($Z434=0,"",INDEX(Output_Mac!S$2:S$500,$Z434)),IF($AD434=0,"",INDEX(Output_Win!S$2:S$243,$AD434)),IF($Y434=0,"",INDEX(CSV!AE$2:AE$510,$Y434)))))</f>
        <v/>
      </c>
      <c r="N434" s="43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O$2:O$456,$AA434)),_xlfn.IFS(_xlpm.MyAuditVal&lt;&gt;"",_xlpm.MyAuditVal,_xlpm.MacVal&lt;&gt;"",_xlpm.MacVal,_xlpm.WinVal&lt;&gt;"",_xlpm.WinVal,_xlpm.CSVVal&lt;&gt;"",_xlpm.CSVVal)),""))</f>
        <v/>
      </c>
      <c r="O434" s="43" t="str" cm="1">
        <f t="array" ref="O434">IF($AB434=0,"",INDEX(My_Audit!P$2:P$456,$AB434))&amp;""</f>
        <v/>
      </c>
      <c r="P434" s="42"/>
      <c r="Q434" s="43" t="str">
        <f>IF(LEFT(N434,4)="Pass","Nist SP 800-88",My_Audit!R434)&amp;""</f>
        <v/>
      </c>
      <c r="R434" s="42"/>
      <c r="S434" s="42"/>
      <c r="T434" s="43" t="str" cm="1">
        <f t="array" ref="T434">IF($AC434=0,"",INDEX(Models!J$2:J$605,$AC434))</f>
        <v/>
      </c>
      <c r="U434" s="42"/>
      <c r="V434" s="42"/>
      <c r="W434" s="44" t="str">
        <f>IF(($Z434+$AA434+$AD434)=0,"",_xlfn.TEXTJOIN(", ",TRUE,IF($AA434=0,"",INDEX(My_Audit!L$2:L$456,$AA434)),IF($Z434=0,"",INDEX(Output_Mac!AA$2:AA$500,$Z434)),IF($AD434=0,"",INDEX(Output_Win!AA$2:AA$243,$AD434))))</f>
        <v/>
      </c>
      <c r="Y434">
        <f>IFERROR(MATCH($A434,CSV!$A$2:$A$510,0),0)</f>
        <v>0</v>
      </c>
      <c r="Z434">
        <f>IFERROR(MATCH($A434,Output_Mac!$A$2:$A$500,0),0)</f>
        <v>0</v>
      </c>
      <c r="AA434">
        <f>IFERROR(MATCH($A434,My_Audit!$A$2:$A$456,0),0)</f>
        <v>433</v>
      </c>
      <c r="AB434">
        <f>IFERROR(MATCH($C434,My_Audit!$B$2:$B$456,0),0)</f>
        <v>0</v>
      </c>
      <c r="AC434">
        <f>IFERROR(MATCH($E434,Models!$I$2:$I$605,0),0)</f>
        <v>0</v>
      </c>
      <c r="AD434">
        <f>IFERROR(MATCH($A434,Output_Win!$A$2:$A$243,0),0)</f>
        <v>0</v>
      </c>
    </row>
    <row r="435" spans="1:30">
      <c r="A435" s="42" t="str">
        <f>_xlfn.TEXTJOIN("",TRUE,Input!$A$4,TEXT(ROW(My_Audit!A434)+Input!$A$8-1,"00"))</f>
        <v>GG434</v>
      </c>
      <c r="B435" s="42" t="str">
        <f>_xlfn.TEXTJOIN("-",TRUE,"ITD",Input!$A$2,A435)</f>
        <v>ITD-SHR11697-GG434</v>
      </c>
      <c r="C435" s="43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3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3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3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3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3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3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3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3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3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3" t="str" cm="1">
        <f t="array" ref="M435">IF(($Y435+$Z435+$AA435+$AD435)=0,"",ExpandDiagCodes(_xlfn.TEXTJOIN(", ",TRUE,IF($AA435=0,"",INDEX(My_Audit!N$2:N$456,$AA435)),IF($Z435=0,"",INDEX(Output_Mac!S$2:S$500,$Z435)),IF($AD435=0,"",INDEX(Output_Win!S$2:S$243,$AD435)),IF($Y435=0,"",INDEX(CSV!AE$2:AE$510,$Y435)))))</f>
        <v/>
      </c>
      <c r="N435" s="43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O$2:O$456,$AA435)),_xlfn.IFS(_xlpm.MyAuditVal&lt;&gt;"",_xlpm.MyAuditVal,_xlpm.MacVal&lt;&gt;"",_xlpm.MacVal,_xlpm.WinVal&lt;&gt;"",_xlpm.WinVal,_xlpm.CSVVal&lt;&gt;"",_xlpm.CSVVal)),""))</f>
        <v/>
      </c>
      <c r="O435" s="43" t="str" cm="1">
        <f t="array" ref="O435">IF($AB435=0,"",INDEX(My_Audit!P$2:P$456,$AB435))&amp;""</f>
        <v/>
      </c>
      <c r="P435" s="42"/>
      <c r="Q435" s="43" t="str">
        <f>IF(LEFT(N435,4)="Pass","Nist SP 800-88",My_Audit!R435)&amp;""</f>
        <v/>
      </c>
      <c r="R435" s="42"/>
      <c r="S435" s="42"/>
      <c r="T435" s="43" t="str" cm="1">
        <f t="array" ref="T435">IF($AC435=0,"",INDEX(Models!J$2:J$605,$AC435))</f>
        <v/>
      </c>
      <c r="U435" s="42"/>
      <c r="V435" s="42"/>
      <c r="W435" s="44" t="str">
        <f>IF(($Z435+$AA435+$AD435)=0,"",_xlfn.TEXTJOIN(", ",TRUE,IF($AA435=0,"",INDEX(My_Audit!L$2:L$456,$AA435)),IF($Z435=0,"",INDEX(Output_Mac!AA$2:AA$500,$Z435)),IF($AD435=0,"",INDEX(Output_Win!AA$2:AA$243,$AD435))))</f>
        <v/>
      </c>
      <c r="Y435">
        <f>IFERROR(MATCH($A435,CSV!$A$2:$A$510,0),0)</f>
        <v>0</v>
      </c>
      <c r="Z435">
        <f>IFERROR(MATCH($A435,Output_Mac!$A$2:$A$500,0),0)</f>
        <v>0</v>
      </c>
      <c r="AA435">
        <f>IFERROR(MATCH($A435,My_Audit!$A$2:$A$456,0),0)</f>
        <v>434</v>
      </c>
      <c r="AB435">
        <f>IFERROR(MATCH($C435,My_Audit!$B$2:$B$456,0),0)</f>
        <v>0</v>
      </c>
      <c r="AC435">
        <f>IFERROR(MATCH($E435,Models!$I$2:$I$605,0),0)</f>
        <v>0</v>
      </c>
      <c r="AD435">
        <f>IFERROR(MATCH($A435,Output_Win!$A$2:$A$243,0),0)</f>
        <v>0</v>
      </c>
    </row>
    <row r="436" spans="1:30">
      <c r="A436" s="42" t="str">
        <f>_xlfn.TEXTJOIN("",TRUE,Input!$A$4,TEXT(ROW(My_Audit!A435)+Input!$A$8-1,"00"))</f>
        <v>GG435</v>
      </c>
      <c r="B436" s="42" t="str">
        <f>_xlfn.TEXTJOIN("-",TRUE,"ITD",Input!$A$2,A436)</f>
        <v>ITD-SHR11697-GG435</v>
      </c>
      <c r="C436" s="43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3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3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3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3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3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3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3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3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3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3" t="str" cm="1">
        <f t="array" ref="M436">IF(($Y436+$Z436+$AA436+$AD436)=0,"",ExpandDiagCodes(_xlfn.TEXTJOIN(", ",TRUE,IF($AA436=0,"",INDEX(My_Audit!N$2:N$456,$AA436)),IF($Z436=0,"",INDEX(Output_Mac!S$2:S$500,$Z436)),IF($AD436=0,"",INDEX(Output_Win!S$2:S$243,$AD436)),IF($Y436=0,"",INDEX(CSV!AE$2:AE$510,$Y436)))))</f>
        <v/>
      </c>
      <c r="N436" s="43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O$2:O$456,$AA436)),_xlfn.IFS(_xlpm.MyAuditVal&lt;&gt;"",_xlpm.MyAuditVal,_xlpm.MacVal&lt;&gt;"",_xlpm.MacVal,_xlpm.WinVal&lt;&gt;"",_xlpm.WinVal,_xlpm.CSVVal&lt;&gt;"",_xlpm.CSVVal)),""))</f>
        <v/>
      </c>
      <c r="O436" s="43" t="str" cm="1">
        <f t="array" ref="O436">IF($AB436=0,"",INDEX(My_Audit!P$2:P$456,$AB436))&amp;""</f>
        <v/>
      </c>
      <c r="P436" s="42"/>
      <c r="Q436" s="43" t="str">
        <f>IF(LEFT(N436,4)="Pass","Nist SP 800-88",My_Audit!R436)&amp;""</f>
        <v/>
      </c>
      <c r="R436" s="42"/>
      <c r="S436" s="42"/>
      <c r="T436" s="43" t="str" cm="1">
        <f t="array" ref="T436">IF($AC436=0,"",INDEX(Models!J$2:J$605,$AC436))</f>
        <v/>
      </c>
      <c r="U436" s="42"/>
      <c r="V436" s="42"/>
      <c r="W436" s="44" t="str">
        <f>IF(($Z436+$AA436+$AD436)=0,"",_xlfn.TEXTJOIN(", ",TRUE,IF($AA436=0,"",INDEX(My_Audit!L$2:L$456,$AA436)),IF($Z436=0,"",INDEX(Output_Mac!AA$2:AA$500,$Z436)),IF($AD436=0,"",INDEX(Output_Win!AA$2:AA$243,$AD436))))</f>
        <v/>
      </c>
      <c r="Y436">
        <f>IFERROR(MATCH($A436,CSV!$A$2:$A$510,0),0)</f>
        <v>0</v>
      </c>
      <c r="Z436">
        <f>IFERROR(MATCH($A436,Output_Mac!$A$2:$A$500,0),0)</f>
        <v>0</v>
      </c>
      <c r="AA436">
        <f>IFERROR(MATCH($A436,My_Audit!$A$2:$A$456,0),0)</f>
        <v>435</v>
      </c>
      <c r="AB436">
        <f>IFERROR(MATCH($C436,My_Audit!$B$2:$B$456,0),0)</f>
        <v>0</v>
      </c>
      <c r="AC436">
        <f>IFERROR(MATCH($E436,Models!$I$2:$I$605,0),0)</f>
        <v>0</v>
      </c>
      <c r="AD436">
        <f>IFERROR(MATCH($A436,Output_Win!$A$2:$A$243,0),0)</f>
        <v>0</v>
      </c>
    </row>
    <row r="437" spans="1:30">
      <c r="A437" s="42" t="str">
        <f>_xlfn.TEXTJOIN("",TRUE,Input!$A$4,TEXT(ROW(My_Audit!A436)+Input!$A$8-1,"00"))</f>
        <v>GG436</v>
      </c>
      <c r="B437" s="42" t="str">
        <f>_xlfn.TEXTJOIN("-",TRUE,"ITD",Input!$A$2,A437)</f>
        <v>ITD-SHR11697-GG436</v>
      </c>
      <c r="C437" s="43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3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3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3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3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3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3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3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3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3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3" t="str" cm="1">
        <f t="array" ref="M437">IF(($Y437+$Z437+$AA437+$AD437)=0,"",ExpandDiagCodes(_xlfn.TEXTJOIN(", ",TRUE,IF($AA437=0,"",INDEX(My_Audit!N$2:N$456,$AA437)),IF($Z437=0,"",INDEX(Output_Mac!S$2:S$500,$Z437)),IF($AD437=0,"",INDEX(Output_Win!S$2:S$243,$AD437)),IF($Y437=0,"",INDEX(CSV!AE$2:AE$510,$Y437)))))</f>
        <v/>
      </c>
      <c r="N437" s="43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O$2:O$456,$AA437)),_xlfn.IFS(_xlpm.MyAuditVal&lt;&gt;"",_xlpm.MyAuditVal,_xlpm.MacVal&lt;&gt;"",_xlpm.MacVal,_xlpm.WinVal&lt;&gt;"",_xlpm.WinVal,_xlpm.CSVVal&lt;&gt;"",_xlpm.CSVVal)),""))</f>
        <v/>
      </c>
      <c r="O437" s="43" t="str" cm="1">
        <f t="array" ref="O437">IF($AB437=0,"",INDEX(My_Audit!P$2:P$456,$AB437))&amp;""</f>
        <v/>
      </c>
      <c r="P437" s="42"/>
      <c r="Q437" s="43" t="str">
        <f>IF(LEFT(N437,4)="Pass","Nist SP 800-88",My_Audit!R437)&amp;""</f>
        <v/>
      </c>
      <c r="R437" s="42"/>
      <c r="S437" s="42"/>
      <c r="T437" s="43" t="str" cm="1">
        <f t="array" ref="T437">IF($AC437=0,"",INDEX(Models!J$2:J$605,$AC437))</f>
        <v/>
      </c>
      <c r="U437" s="42"/>
      <c r="V437" s="42"/>
      <c r="W437" s="44" t="str">
        <f>IF(($Z437+$AA437+$AD437)=0,"",_xlfn.TEXTJOIN(", ",TRUE,IF($AA437=0,"",INDEX(My_Audit!L$2:L$456,$AA437)),IF($Z437=0,"",INDEX(Output_Mac!AA$2:AA$500,$Z437)),IF($AD437=0,"",INDEX(Output_Win!AA$2:AA$243,$AD437))))</f>
        <v/>
      </c>
      <c r="Y437">
        <f>IFERROR(MATCH($A437,CSV!$A$2:$A$510,0),0)</f>
        <v>0</v>
      </c>
      <c r="Z437">
        <f>IFERROR(MATCH($A437,Output_Mac!$A$2:$A$500,0),0)</f>
        <v>0</v>
      </c>
      <c r="AA437">
        <f>IFERROR(MATCH($A437,My_Audit!$A$2:$A$456,0),0)</f>
        <v>436</v>
      </c>
      <c r="AB437">
        <f>IFERROR(MATCH($C437,My_Audit!$B$2:$B$456,0),0)</f>
        <v>0</v>
      </c>
      <c r="AC437">
        <f>IFERROR(MATCH($E437,Models!$I$2:$I$605,0),0)</f>
        <v>0</v>
      </c>
      <c r="AD437">
        <f>IFERROR(MATCH($A437,Output_Win!$A$2:$A$243,0),0)</f>
        <v>0</v>
      </c>
    </row>
    <row r="438" spans="1:30">
      <c r="A438" s="42" t="str">
        <f>_xlfn.TEXTJOIN("",TRUE,Input!$A$4,TEXT(ROW(My_Audit!A437)+Input!$A$8-1,"00"))</f>
        <v>GG437</v>
      </c>
      <c r="B438" s="42" t="str">
        <f>_xlfn.TEXTJOIN("-",TRUE,"ITD",Input!$A$2,A438)</f>
        <v>ITD-SHR11697-GG437</v>
      </c>
      <c r="C438" s="43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3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3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3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3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3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3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3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3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3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3" t="str" cm="1">
        <f t="array" ref="M438">IF(($Y438+$Z438+$AA438+$AD438)=0,"",ExpandDiagCodes(_xlfn.TEXTJOIN(", ",TRUE,IF($AA438=0,"",INDEX(My_Audit!N$2:N$456,$AA438)),IF($Z438=0,"",INDEX(Output_Mac!S$2:S$500,$Z438)),IF($AD438=0,"",INDEX(Output_Win!S$2:S$243,$AD438)),IF($Y438=0,"",INDEX(CSV!AE$2:AE$510,$Y438)))))</f>
        <v/>
      </c>
      <c r="N438" s="43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O$2:O$456,$AA438)),_xlfn.IFS(_xlpm.MyAuditVal&lt;&gt;"",_xlpm.MyAuditVal,_xlpm.MacVal&lt;&gt;"",_xlpm.MacVal,_xlpm.WinVal&lt;&gt;"",_xlpm.WinVal,_xlpm.CSVVal&lt;&gt;"",_xlpm.CSVVal)),""))</f>
        <v/>
      </c>
      <c r="O438" s="43" t="str" cm="1">
        <f t="array" ref="O438">IF($AB438=0,"",INDEX(My_Audit!P$2:P$456,$AB438))&amp;""</f>
        <v/>
      </c>
      <c r="P438" s="42"/>
      <c r="Q438" s="43" t="str">
        <f>IF(LEFT(N438,4)="Pass","Nist SP 800-88",My_Audit!R438)&amp;""</f>
        <v/>
      </c>
      <c r="R438" s="42"/>
      <c r="S438" s="42"/>
      <c r="T438" s="43" t="str" cm="1">
        <f t="array" ref="T438">IF($AC438=0,"",INDEX(Models!J$2:J$605,$AC438))</f>
        <v/>
      </c>
      <c r="U438" s="42"/>
      <c r="V438" s="42"/>
      <c r="W438" s="44" t="str">
        <f>IF(($Z438+$AA438+$AD438)=0,"",_xlfn.TEXTJOIN(", ",TRUE,IF($AA438=0,"",INDEX(My_Audit!L$2:L$456,$AA438)),IF($Z438=0,"",INDEX(Output_Mac!AA$2:AA$500,$Z438)),IF($AD438=0,"",INDEX(Output_Win!AA$2:AA$243,$AD438))))</f>
        <v/>
      </c>
      <c r="Y438">
        <f>IFERROR(MATCH($A438,CSV!$A$2:$A$510,0),0)</f>
        <v>0</v>
      </c>
      <c r="Z438">
        <f>IFERROR(MATCH($A438,Output_Mac!$A$2:$A$500,0),0)</f>
        <v>0</v>
      </c>
      <c r="AA438">
        <f>IFERROR(MATCH($A438,My_Audit!$A$2:$A$456,0),0)</f>
        <v>437</v>
      </c>
      <c r="AB438">
        <f>IFERROR(MATCH($C438,My_Audit!$B$2:$B$456,0),0)</f>
        <v>0</v>
      </c>
      <c r="AC438">
        <f>IFERROR(MATCH($E438,Models!$I$2:$I$605,0),0)</f>
        <v>0</v>
      </c>
      <c r="AD438">
        <f>IFERROR(MATCH($A438,Output_Win!$A$2:$A$243,0),0)</f>
        <v>0</v>
      </c>
    </row>
    <row r="439" spans="1:30">
      <c r="A439" s="42" t="str">
        <f>_xlfn.TEXTJOIN("",TRUE,Input!$A$4,TEXT(ROW(My_Audit!A438)+Input!$A$8-1,"00"))</f>
        <v>GG438</v>
      </c>
      <c r="B439" s="42" t="str">
        <f>_xlfn.TEXTJOIN("-",TRUE,"ITD",Input!$A$2,A439)</f>
        <v>ITD-SHR11697-GG438</v>
      </c>
      <c r="C439" s="43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3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3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3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3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3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3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3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3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3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3" t="str" cm="1">
        <f t="array" ref="M439">IF(($Y439+$Z439+$AA439+$AD439)=0,"",ExpandDiagCodes(_xlfn.TEXTJOIN(", ",TRUE,IF($AA439=0,"",INDEX(My_Audit!N$2:N$456,$AA439)),IF($Z439=0,"",INDEX(Output_Mac!S$2:S$500,$Z439)),IF($AD439=0,"",INDEX(Output_Win!S$2:S$243,$AD439)),IF($Y439=0,"",INDEX(CSV!AE$2:AE$510,$Y439)))))</f>
        <v/>
      </c>
      <c r="N439" s="43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O$2:O$456,$AA439)),_xlfn.IFS(_xlpm.MyAuditVal&lt;&gt;"",_xlpm.MyAuditVal,_xlpm.MacVal&lt;&gt;"",_xlpm.MacVal,_xlpm.WinVal&lt;&gt;"",_xlpm.WinVal,_xlpm.CSVVal&lt;&gt;"",_xlpm.CSVVal)),""))</f>
        <v/>
      </c>
      <c r="O439" s="43" t="str" cm="1">
        <f t="array" ref="O439">IF($AB439=0,"",INDEX(My_Audit!P$2:P$456,$AB439))&amp;""</f>
        <v/>
      </c>
      <c r="P439" s="42"/>
      <c r="Q439" s="43" t="str">
        <f>IF(LEFT(N439,4)="Pass","Nist SP 800-88",My_Audit!R439)&amp;""</f>
        <v/>
      </c>
      <c r="R439" s="42"/>
      <c r="S439" s="42"/>
      <c r="T439" s="43" t="str" cm="1">
        <f t="array" ref="T439">IF($AC439=0,"",INDEX(Models!J$2:J$605,$AC439))</f>
        <v/>
      </c>
      <c r="U439" s="42"/>
      <c r="V439" s="42"/>
      <c r="W439" s="44" t="str">
        <f>IF(($Z439+$AA439+$AD439)=0,"",_xlfn.TEXTJOIN(", ",TRUE,IF($AA439=0,"",INDEX(My_Audit!L$2:L$456,$AA439)),IF($Z439=0,"",INDEX(Output_Mac!AA$2:AA$500,$Z439)),IF($AD439=0,"",INDEX(Output_Win!AA$2:AA$243,$AD439))))</f>
        <v/>
      </c>
      <c r="Y439">
        <f>IFERROR(MATCH($A439,CSV!$A$2:$A$510,0),0)</f>
        <v>0</v>
      </c>
      <c r="Z439">
        <f>IFERROR(MATCH($A439,Output_Mac!$A$2:$A$500,0),0)</f>
        <v>0</v>
      </c>
      <c r="AA439">
        <f>IFERROR(MATCH($A439,My_Audit!$A$2:$A$456,0),0)</f>
        <v>438</v>
      </c>
      <c r="AB439">
        <f>IFERROR(MATCH($C439,My_Audit!$B$2:$B$456,0),0)</f>
        <v>0</v>
      </c>
      <c r="AC439">
        <f>IFERROR(MATCH($E439,Models!$I$2:$I$605,0),0)</f>
        <v>0</v>
      </c>
      <c r="AD439">
        <f>IFERROR(MATCH($A439,Output_Win!$A$2:$A$243,0),0)</f>
        <v>0</v>
      </c>
    </row>
    <row r="440" spans="1:30">
      <c r="A440" s="42" t="str">
        <f>_xlfn.TEXTJOIN("",TRUE,Input!$A$4,TEXT(ROW(My_Audit!A439)+Input!$A$8-1,"00"))</f>
        <v>GG439</v>
      </c>
      <c r="B440" s="42" t="str">
        <f>_xlfn.TEXTJOIN("-",TRUE,"ITD",Input!$A$2,A440)</f>
        <v>ITD-SHR11697-GG439</v>
      </c>
      <c r="C440" s="43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3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3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3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3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3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3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3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3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3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3" t="str" cm="1">
        <f t="array" ref="M440">IF(($Y440+$Z440+$AA440+$AD440)=0,"",ExpandDiagCodes(_xlfn.TEXTJOIN(", ",TRUE,IF($AA440=0,"",INDEX(My_Audit!N$2:N$456,$AA440)),IF($Z440=0,"",INDEX(Output_Mac!S$2:S$500,$Z440)),IF($AD440=0,"",INDEX(Output_Win!S$2:S$243,$AD440)),IF($Y440=0,"",INDEX(CSV!AE$2:AE$510,$Y440)))))</f>
        <v/>
      </c>
      <c r="N440" s="43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O$2:O$456,$AA440)),_xlfn.IFS(_xlpm.MyAuditVal&lt;&gt;"",_xlpm.MyAuditVal,_xlpm.MacVal&lt;&gt;"",_xlpm.MacVal,_xlpm.WinVal&lt;&gt;"",_xlpm.WinVal,_xlpm.CSVVal&lt;&gt;"",_xlpm.CSVVal)),""))</f>
        <v/>
      </c>
      <c r="O440" s="43" t="str" cm="1">
        <f t="array" ref="O440">IF($AB440=0,"",INDEX(My_Audit!P$2:P$456,$AB440))&amp;""</f>
        <v/>
      </c>
      <c r="P440" s="42"/>
      <c r="Q440" s="43" t="str">
        <f>IF(LEFT(N440,4)="Pass","Nist SP 800-88",My_Audit!R440)&amp;""</f>
        <v/>
      </c>
      <c r="R440" s="42"/>
      <c r="S440" s="42"/>
      <c r="T440" s="43" t="str" cm="1">
        <f t="array" ref="T440">IF($AC440=0,"",INDEX(Models!J$2:J$605,$AC440))</f>
        <v/>
      </c>
      <c r="U440" s="42"/>
      <c r="V440" s="42"/>
      <c r="W440" s="44" t="str">
        <f>IF(($Z440+$AA440+$AD440)=0,"",_xlfn.TEXTJOIN(", ",TRUE,IF($AA440=0,"",INDEX(My_Audit!L$2:L$456,$AA440)),IF($Z440=0,"",INDEX(Output_Mac!AA$2:AA$500,$Z440)),IF($AD440=0,"",INDEX(Output_Win!AA$2:AA$243,$AD440))))</f>
        <v/>
      </c>
      <c r="Y440">
        <f>IFERROR(MATCH($A440,CSV!$A$2:$A$510,0),0)</f>
        <v>0</v>
      </c>
      <c r="Z440">
        <f>IFERROR(MATCH($A440,Output_Mac!$A$2:$A$500,0),0)</f>
        <v>0</v>
      </c>
      <c r="AA440">
        <f>IFERROR(MATCH($A440,My_Audit!$A$2:$A$456,0),0)</f>
        <v>439</v>
      </c>
      <c r="AB440">
        <f>IFERROR(MATCH($C440,My_Audit!$B$2:$B$456,0),0)</f>
        <v>0</v>
      </c>
      <c r="AC440">
        <f>IFERROR(MATCH($E440,Models!$I$2:$I$605,0),0)</f>
        <v>0</v>
      </c>
      <c r="AD440">
        <f>IFERROR(MATCH($A440,Output_Win!$A$2:$A$243,0),0)</f>
        <v>0</v>
      </c>
    </row>
    <row r="441" spans="1:30">
      <c r="A441" s="42" t="str">
        <f>_xlfn.TEXTJOIN("",TRUE,Input!$A$4,TEXT(ROW(My_Audit!A440)+Input!$A$8-1,"00"))</f>
        <v>GG440</v>
      </c>
      <c r="B441" s="42" t="str">
        <f>_xlfn.TEXTJOIN("-",TRUE,"ITD",Input!$A$2,A441)</f>
        <v>ITD-SHR11697-GG440</v>
      </c>
      <c r="C441" s="43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3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3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3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3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3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3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3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3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3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3" t="str" cm="1">
        <f t="array" ref="M441">IF(($Y441+$Z441+$AA441+$AD441)=0,"",ExpandDiagCodes(_xlfn.TEXTJOIN(", ",TRUE,IF($AA441=0,"",INDEX(My_Audit!N$2:N$456,$AA441)),IF($Z441=0,"",INDEX(Output_Mac!S$2:S$500,$Z441)),IF($AD441=0,"",INDEX(Output_Win!S$2:S$243,$AD441)),IF($Y441=0,"",INDEX(CSV!AE$2:AE$510,$Y441)))))</f>
        <v/>
      </c>
      <c r="N441" s="43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O$2:O$456,$AA441)),_xlfn.IFS(_xlpm.MyAuditVal&lt;&gt;"",_xlpm.MyAuditVal,_xlpm.MacVal&lt;&gt;"",_xlpm.MacVal,_xlpm.WinVal&lt;&gt;"",_xlpm.WinVal,_xlpm.CSVVal&lt;&gt;"",_xlpm.CSVVal)),""))</f>
        <v/>
      </c>
      <c r="O441" s="43" t="str" cm="1">
        <f t="array" ref="O441">IF($AB441=0,"",INDEX(My_Audit!P$2:P$456,$AB441))&amp;""</f>
        <v/>
      </c>
      <c r="P441" s="42"/>
      <c r="Q441" s="43" t="str">
        <f>IF(LEFT(N441,4)="Pass","Nist SP 800-88",My_Audit!R441)&amp;""</f>
        <v/>
      </c>
      <c r="R441" s="42"/>
      <c r="S441" s="42"/>
      <c r="T441" s="43" t="str" cm="1">
        <f t="array" ref="T441">IF($AC441=0,"",INDEX(Models!J$2:J$605,$AC441))</f>
        <v/>
      </c>
      <c r="U441" s="42"/>
      <c r="V441" s="42"/>
      <c r="W441" s="44" t="str">
        <f>IF(($Z441+$AA441+$AD441)=0,"",_xlfn.TEXTJOIN(", ",TRUE,IF($AA441=0,"",INDEX(My_Audit!L$2:L$456,$AA441)),IF($Z441=0,"",INDEX(Output_Mac!AA$2:AA$500,$Z441)),IF($AD441=0,"",INDEX(Output_Win!AA$2:AA$243,$AD441))))</f>
        <v/>
      </c>
      <c r="Y441">
        <f>IFERROR(MATCH($A441,CSV!$A$2:$A$510,0),0)</f>
        <v>0</v>
      </c>
      <c r="Z441">
        <f>IFERROR(MATCH($A441,Output_Mac!$A$2:$A$500,0),0)</f>
        <v>0</v>
      </c>
      <c r="AA441">
        <f>IFERROR(MATCH($A441,My_Audit!$A$2:$A$456,0),0)</f>
        <v>440</v>
      </c>
      <c r="AB441">
        <f>IFERROR(MATCH($C441,My_Audit!$B$2:$B$456,0),0)</f>
        <v>0</v>
      </c>
      <c r="AC441">
        <f>IFERROR(MATCH($E441,Models!$I$2:$I$605,0),0)</f>
        <v>0</v>
      </c>
      <c r="AD441">
        <f>IFERROR(MATCH($A441,Output_Win!$A$2:$A$243,0),0)</f>
        <v>0</v>
      </c>
    </row>
    <row r="442" spans="1:30">
      <c r="A442" s="42" t="str">
        <f>_xlfn.TEXTJOIN("",TRUE,Input!$A$4,TEXT(ROW(My_Audit!A441)+Input!$A$8-1,"00"))</f>
        <v>GG441</v>
      </c>
      <c r="B442" s="42" t="str">
        <f>_xlfn.TEXTJOIN("-",TRUE,"ITD",Input!$A$2,A442)</f>
        <v>ITD-SHR11697-GG441</v>
      </c>
      <c r="C442" s="43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3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3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3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3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3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3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3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3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3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3" t="str" cm="1">
        <f t="array" ref="M442">IF(($Y442+$Z442+$AA442+$AD442)=0,"",ExpandDiagCodes(_xlfn.TEXTJOIN(", ",TRUE,IF($AA442=0,"",INDEX(My_Audit!N$2:N$456,$AA442)),IF($Z442=0,"",INDEX(Output_Mac!S$2:S$500,$Z442)),IF($AD442=0,"",INDEX(Output_Win!S$2:S$243,$AD442)),IF($Y442=0,"",INDEX(CSV!AE$2:AE$510,$Y442)))))</f>
        <v/>
      </c>
      <c r="N442" s="43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O$2:O$456,$AA442)),_xlfn.IFS(_xlpm.MyAuditVal&lt;&gt;"",_xlpm.MyAuditVal,_xlpm.MacVal&lt;&gt;"",_xlpm.MacVal,_xlpm.WinVal&lt;&gt;"",_xlpm.WinVal,_xlpm.CSVVal&lt;&gt;"",_xlpm.CSVVal)),""))</f>
        <v/>
      </c>
      <c r="O442" s="43" t="str" cm="1">
        <f t="array" ref="O442">IF($AB442=0,"",INDEX(My_Audit!P$2:P$456,$AB442))&amp;""</f>
        <v/>
      </c>
      <c r="P442" s="42"/>
      <c r="Q442" s="43" t="str">
        <f>IF(LEFT(N442,4)="Pass","Nist SP 800-88",My_Audit!R442)&amp;""</f>
        <v/>
      </c>
      <c r="R442" s="42"/>
      <c r="S442" s="42"/>
      <c r="T442" s="43" t="str" cm="1">
        <f t="array" ref="T442">IF($AC442=0,"",INDEX(Models!J$2:J$605,$AC442))</f>
        <v/>
      </c>
      <c r="U442" s="42"/>
      <c r="V442" s="42"/>
      <c r="W442" s="44" t="str">
        <f>IF(($Z442+$AA442+$AD442)=0,"",_xlfn.TEXTJOIN(", ",TRUE,IF($AA442=0,"",INDEX(My_Audit!L$2:L$456,$AA442)),IF($Z442=0,"",INDEX(Output_Mac!AA$2:AA$500,$Z442)),IF($AD442=0,"",INDEX(Output_Win!AA$2:AA$243,$AD442))))</f>
        <v/>
      </c>
      <c r="Y442">
        <f>IFERROR(MATCH($A442,CSV!$A$2:$A$510,0),0)</f>
        <v>0</v>
      </c>
      <c r="Z442">
        <f>IFERROR(MATCH($A442,Output_Mac!$A$2:$A$500,0),0)</f>
        <v>0</v>
      </c>
      <c r="AA442">
        <f>IFERROR(MATCH($A442,My_Audit!$A$2:$A$456,0),0)</f>
        <v>441</v>
      </c>
      <c r="AB442">
        <f>IFERROR(MATCH($C442,My_Audit!$B$2:$B$456,0),0)</f>
        <v>0</v>
      </c>
      <c r="AC442">
        <f>IFERROR(MATCH($E442,Models!$I$2:$I$605,0),0)</f>
        <v>0</v>
      </c>
      <c r="AD442">
        <f>IFERROR(MATCH($A442,Output_Win!$A$2:$A$243,0),0)</f>
        <v>0</v>
      </c>
    </row>
    <row r="443" spans="1:30">
      <c r="A443" s="42" t="str">
        <f>_xlfn.TEXTJOIN("",TRUE,Input!$A$4,TEXT(ROW(My_Audit!A442)+Input!$A$8-1,"00"))</f>
        <v>GG442</v>
      </c>
      <c r="B443" s="42" t="str">
        <f>_xlfn.TEXTJOIN("-",TRUE,"ITD",Input!$A$2,A443)</f>
        <v>ITD-SHR11697-GG442</v>
      </c>
      <c r="C443" s="43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3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3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3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3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3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3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3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3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3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3" t="str" cm="1">
        <f t="array" ref="M443">IF(($Y443+$Z443+$AA443+$AD443)=0,"",ExpandDiagCodes(_xlfn.TEXTJOIN(", ",TRUE,IF($AA443=0,"",INDEX(My_Audit!N$2:N$456,$AA443)),IF($Z443=0,"",INDEX(Output_Mac!S$2:S$500,$Z443)),IF($AD443=0,"",INDEX(Output_Win!S$2:S$243,$AD443)),IF($Y443=0,"",INDEX(CSV!AE$2:AE$510,$Y443)))))</f>
        <v/>
      </c>
      <c r="N443" s="43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O$2:O$456,$AA443)),_xlfn.IFS(_xlpm.MyAuditVal&lt;&gt;"",_xlpm.MyAuditVal,_xlpm.MacVal&lt;&gt;"",_xlpm.MacVal,_xlpm.WinVal&lt;&gt;"",_xlpm.WinVal,_xlpm.CSVVal&lt;&gt;"",_xlpm.CSVVal)),""))</f>
        <v/>
      </c>
      <c r="O443" s="43" t="str" cm="1">
        <f t="array" ref="O443">IF($AB443=0,"",INDEX(My_Audit!P$2:P$456,$AB443))&amp;""</f>
        <v/>
      </c>
      <c r="P443" s="42"/>
      <c r="Q443" s="43" t="str">
        <f>IF(LEFT(N443,4)="Pass","Nist SP 800-88",My_Audit!R443)&amp;""</f>
        <v/>
      </c>
      <c r="R443" s="42"/>
      <c r="S443" s="42"/>
      <c r="T443" s="43" t="str" cm="1">
        <f t="array" ref="T443">IF($AC443=0,"",INDEX(Models!J$2:J$605,$AC443))</f>
        <v/>
      </c>
      <c r="U443" s="42"/>
      <c r="V443" s="42"/>
      <c r="W443" s="44" t="str">
        <f>IF(($Z443+$AA443+$AD443)=0,"",_xlfn.TEXTJOIN(", ",TRUE,IF($AA443=0,"",INDEX(My_Audit!L$2:L$456,$AA443)),IF($Z443=0,"",INDEX(Output_Mac!AA$2:AA$500,$Z443)),IF($AD443=0,"",INDEX(Output_Win!AA$2:AA$243,$AD443))))</f>
        <v/>
      </c>
      <c r="Y443">
        <f>IFERROR(MATCH($A443,CSV!$A$2:$A$510,0),0)</f>
        <v>0</v>
      </c>
      <c r="Z443">
        <f>IFERROR(MATCH($A443,Output_Mac!$A$2:$A$500,0),0)</f>
        <v>0</v>
      </c>
      <c r="AA443">
        <f>IFERROR(MATCH($A443,My_Audit!$A$2:$A$456,0),0)</f>
        <v>442</v>
      </c>
      <c r="AB443">
        <f>IFERROR(MATCH($C443,My_Audit!$B$2:$B$456,0),0)</f>
        <v>0</v>
      </c>
      <c r="AC443">
        <f>IFERROR(MATCH($E443,Models!$I$2:$I$605,0),0)</f>
        <v>0</v>
      </c>
      <c r="AD443">
        <f>IFERROR(MATCH($A443,Output_Win!$A$2:$A$243,0),0)</f>
        <v>0</v>
      </c>
    </row>
    <row r="444" spans="1:30">
      <c r="A444" s="42" t="str">
        <f>_xlfn.TEXTJOIN("",TRUE,Input!$A$4,TEXT(ROW(My_Audit!A443)+Input!$A$8-1,"00"))</f>
        <v>GG443</v>
      </c>
      <c r="B444" s="42" t="str">
        <f>_xlfn.TEXTJOIN("-",TRUE,"ITD",Input!$A$2,A444)</f>
        <v>ITD-SHR11697-GG443</v>
      </c>
      <c r="C444" s="43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3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3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3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3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3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3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3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3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3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3" t="str" cm="1">
        <f t="array" ref="M444">IF(($Y444+$Z444+$AA444+$AD444)=0,"",ExpandDiagCodes(_xlfn.TEXTJOIN(", ",TRUE,IF($AA444=0,"",INDEX(My_Audit!N$2:N$456,$AA444)),IF($Z444=0,"",INDEX(Output_Mac!S$2:S$500,$Z444)),IF($AD444=0,"",INDEX(Output_Win!S$2:S$243,$AD444)),IF($Y444=0,"",INDEX(CSV!AE$2:AE$510,$Y444)))))</f>
        <v/>
      </c>
      <c r="N444" s="43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O$2:O$456,$AA444)),_xlfn.IFS(_xlpm.MyAuditVal&lt;&gt;"",_xlpm.MyAuditVal,_xlpm.MacVal&lt;&gt;"",_xlpm.MacVal,_xlpm.WinVal&lt;&gt;"",_xlpm.WinVal,_xlpm.CSVVal&lt;&gt;"",_xlpm.CSVVal)),""))</f>
        <v/>
      </c>
      <c r="O444" s="43" t="str" cm="1">
        <f t="array" ref="O444">IF($AB444=0,"",INDEX(My_Audit!P$2:P$456,$AB444))&amp;""</f>
        <v/>
      </c>
      <c r="P444" s="42"/>
      <c r="Q444" s="43" t="str">
        <f>IF(LEFT(N444,4)="Pass","Nist SP 800-88",My_Audit!R444)&amp;""</f>
        <v/>
      </c>
      <c r="R444" s="42"/>
      <c r="S444" s="42"/>
      <c r="T444" s="43" t="str" cm="1">
        <f t="array" ref="T444">IF($AC444=0,"",INDEX(Models!J$2:J$605,$AC444))</f>
        <v/>
      </c>
      <c r="U444" s="42"/>
      <c r="V444" s="42"/>
      <c r="W444" s="44" t="str">
        <f>IF(($Z444+$AA444+$AD444)=0,"",_xlfn.TEXTJOIN(", ",TRUE,IF($AA444=0,"",INDEX(My_Audit!L$2:L$456,$AA444)),IF($Z444=0,"",INDEX(Output_Mac!AA$2:AA$500,$Z444)),IF($AD444=0,"",INDEX(Output_Win!AA$2:AA$243,$AD444))))</f>
        <v/>
      </c>
      <c r="Y444">
        <f>IFERROR(MATCH($A444,CSV!$A$2:$A$510,0),0)</f>
        <v>0</v>
      </c>
      <c r="Z444">
        <f>IFERROR(MATCH($A444,Output_Mac!$A$2:$A$500,0),0)</f>
        <v>0</v>
      </c>
      <c r="AA444">
        <f>IFERROR(MATCH($A444,My_Audit!$A$2:$A$456,0),0)</f>
        <v>443</v>
      </c>
      <c r="AB444">
        <f>IFERROR(MATCH($C444,My_Audit!$B$2:$B$456,0),0)</f>
        <v>0</v>
      </c>
      <c r="AC444">
        <f>IFERROR(MATCH($E444,Models!$I$2:$I$605,0),0)</f>
        <v>0</v>
      </c>
      <c r="AD444">
        <f>IFERROR(MATCH($A444,Output_Win!$A$2:$A$243,0),0)</f>
        <v>0</v>
      </c>
    </row>
    <row r="445" spans="1:30">
      <c r="A445" s="42" t="str">
        <f>_xlfn.TEXTJOIN("",TRUE,Input!$A$4,TEXT(ROW(My_Audit!A444)+Input!$A$8-1,"00"))</f>
        <v>GG444</v>
      </c>
      <c r="B445" s="42" t="str">
        <f>_xlfn.TEXTJOIN("-",TRUE,"ITD",Input!$A$2,A445)</f>
        <v>ITD-SHR11697-GG444</v>
      </c>
      <c r="C445" s="43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3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3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3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3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3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3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3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3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3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3" t="str" cm="1">
        <f t="array" ref="M445">IF(($Y445+$Z445+$AA445+$AD445)=0,"",ExpandDiagCodes(_xlfn.TEXTJOIN(", ",TRUE,IF($AA445=0,"",INDEX(My_Audit!N$2:N$456,$AA445)),IF($Z445=0,"",INDEX(Output_Mac!S$2:S$500,$Z445)),IF($AD445=0,"",INDEX(Output_Win!S$2:S$243,$AD445)),IF($Y445=0,"",INDEX(CSV!AE$2:AE$510,$Y445)))))</f>
        <v/>
      </c>
      <c r="N445" s="43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O$2:O$456,$AA445)),_xlfn.IFS(_xlpm.MyAuditVal&lt;&gt;"",_xlpm.MyAuditVal,_xlpm.MacVal&lt;&gt;"",_xlpm.MacVal,_xlpm.WinVal&lt;&gt;"",_xlpm.WinVal,_xlpm.CSVVal&lt;&gt;"",_xlpm.CSVVal)),""))</f>
        <v/>
      </c>
      <c r="O445" s="43" t="str" cm="1">
        <f t="array" ref="O445">IF($AB445=0,"",INDEX(My_Audit!P$2:P$456,$AB445))&amp;""</f>
        <v/>
      </c>
      <c r="P445" s="42"/>
      <c r="Q445" s="43" t="str">
        <f>IF(LEFT(N445,4)="Pass","Nist SP 800-88",My_Audit!R445)&amp;""</f>
        <v/>
      </c>
      <c r="R445" s="42"/>
      <c r="S445" s="42"/>
      <c r="T445" s="43" t="str" cm="1">
        <f t="array" ref="T445">IF($AC445=0,"",INDEX(Models!J$2:J$605,$AC445))</f>
        <v/>
      </c>
      <c r="U445" s="42"/>
      <c r="V445" s="42"/>
      <c r="W445" s="44" t="str">
        <f>IF(($Z445+$AA445+$AD445)=0,"",_xlfn.TEXTJOIN(", ",TRUE,IF($AA445=0,"",INDEX(My_Audit!L$2:L$456,$AA445)),IF($Z445=0,"",INDEX(Output_Mac!AA$2:AA$500,$Z445)),IF($AD445=0,"",INDEX(Output_Win!AA$2:AA$243,$AD445))))</f>
        <v/>
      </c>
      <c r="Y445">
        <f>IFERROR(MATCH($A445,CSV!$A$2:$A$510,0),0)</f>
        <v>0</v>
      </c>
      <c r="Z445">
        <f>IFERROR(MATCH($A445,Output_Mac!$A$2:$A$500,0),0)</f>
        <v>0</v>
      </c>
      <c r="AA445">
        <f>IFERROR(MATCH($A445,My_Audit!$A$2:$A$456,0),0)</f>
        <v>444</v>
      </c>
      <c r="AB445">
        <f>IFERROR(MATCH($C445,My_Audit!$B$2:$B$456,0),0)</f>
        <v>0</v>
      </c>
      <c r="AC445">
        <f>IFERROR(MATCH($E445,Models!$I$2:$I$605,0),0)</f>
        <v>0</v>
      </c>
      <c r="AD445">
        <f>IFERROR(MATCH($A445,Output_Win!$A$2:$A$243,0),0)</f>
        <v>0</v>
      </c>
    </row>
    <row r="446" spans="1:30">
      <c r="A446" s="42" t="str">
        <f>_xlfn.TEXTJOIN("",TRUE,Input!$A$4,TEXT(ROW(My_Audit!A445)+Input!$A$8-1,"00"))</f>
        <v>GG445</v>
      </c>
      <c r="B446" s="42" t="str">
        <f>_xlfn.TEXTJOIN("-",TRUE,"ITD",Input!$A$2,A446)</f>
        <v>ITD-SHR11697-GG445</v>
      </c>
      <c r="C446" s="43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3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3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3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3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3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3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3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3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3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3" t="str" cm="1">
        <f t="array" ref="M446">IF(($Y446+$Z446+$AA446+$AD446)=0,"",ExpandDiagCodes(_xlfn.TEXTJOIN(", ",TRUE,IF($AA446=0,"",INDEX(My_Audit!N$2:N$456,$AA446)),IF($Z446=0,"",INDEX(Output_Mac!S$2:S$500,$Z446)),IF($AD446=0,"",INDEX(Output_Win!S$2:S$243,$AD446)),IF($Y446=0,"",INDEX(CSV!AE$2:AE$510,$Y446)))))</f>
        <v/>
      </c>
      <c r="N446" s="43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O$2:O$456,$AA446)),_xlfn.IFS(_xlpm.MyAuditVal&lt;&gt;"",_xlpm.MyAuditVal,_xlpm.MacVal&lt;&gt;"",_xlpm.MacVal,_xlpm.WinVal&lt;&gt;"",_xlpm.WinVal,_xlpm.CSVVal&lt;&gt;"",_xlpm.CSVVal)),""))</f>
        <v/>
      </c>
      <c r="O446" s="43" t="str" cm="1">
        <f t="array" ref="O446">IF($AB446=0,"",INDEX(My_Audit!P$2:P$456,$AB446))&amp;""</f>
        <v/>
      </c>
      <c r="P446" s="42"/>
      <c r="Q446" s="43" t="str">
        <f>IF(LEFT(N446,4)="Pass","Nist SP 800-88",My_Audit!R446)&amp;""</f>
        <v/>
      </c>
      <c r="R446" s="42"/>
      <c r="S446" s="42"/>
      <c r="T446" s="43" t="str" cm="1">
        <f t="array" ref="T446">IF($AC446=0,"",INDEX(Models!J$2:J$605,$AC446))</f>
        <v/>
      </c>
      <c r="U446" s="42"/>
      <c r="V446" s="42"/>
      <c r="W446" s="44" t="str">
        <f>IF(($Z446+$AA446+$AD446)=0,"",_xlfn.TEXTJOIN(", ",TRUE,IF($AA446=0,"",INDEX(My_Audit!L$2:L$456,$AA446)),IF($Z446=0,"",INDEX(Output_Mac!AA$2:AA$500,$Z446)),IF($AD446=0,"",INDEX(Output_Win!AA$2:AA$243,$AD446))))</f>
        <v/>
      </c>
      <c r="Y446">
        <f>IFERROR(MATCH($A446,CSV!$A$2:$A$510,0),0)</f>
        <v>0</v>
      </c>
      <c r="Z446">
        <f>IFERROR(MATCH($A446,Output_Mac!$A$2:$A$500,0),0)</f>
        <v>0</v>
      </c>
      <c r="AA446">
        <f>IFERROR(MATCH($A446,My_Audit!$A$2:$A$456,0),0)</f>
        <v>445</v>
      </c>
      <c r="AB446">
        <f>IFERROR(MATCH($C446,My_Audit!$B$2:$B$456,0),0)</f>
        <v>0</v>
      </c>
      <c r="AC446">
        <f>IFERROR(MATCH($E446,Models!$I$2:$I$605,0),0)</f>
        <v>0</v>
      </c>
      <c r="AD446">
        <f>IFERROR(MATCH($A446,Output_Win!$A$2:$A$243,0),0)</f>
        <v>0</v>
      </c>
    </row>
    <row r="447" spans="1:30">
      <c r="A447" s="42" t="str">
        <f>_xlfn.TEXTJOIN("",TRUE,Input!$A$4,TEXT(ROW(My_Audit!A446)+Input!$A$8-1,"00"))</f>
        <v>GG446</v>
      </c>
      <c r="B447" s="42" t="str">
        <f>_xlfn.TEXTJOIN("-",TRUE,"ITD",Input!$A$2,A447)</f>
        <v>ITD-SHR11697-GG446</v>
      </c>
      <c r="C447" s="43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3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3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3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3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3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3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3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3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3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3" t="str" cm="1">
        <f t="array" ref="M447">IF(($Y447+$Z447+$AA447+$AD447)=0,"",ExpandDiagCodes(_xlfn.TEXTJOIN(", ",TRUE,IF($AA447=0,"",INDEX(My_Audit!N$2:N$456,$AA447)),IF($Z447=0,"",INDEX(Output_Mac!S$2:S$500,$Z447)),IF($AD447=0,"",INDEX(Output_Win!S$2:S$243,$AD447)),IF($Y447=0,"",INDEX(CSV!AE$2:AE$510,$Y447)))))</f>
        <v/>
      </c>
      <c r="N447" s="43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O$2:O$456,$AA447)),_xlfn.IFS(_xlpm.MyAuditVal&lt;&gt;"",_xlpm.MyAuditVal,_xlpm.MacVal&lt;&gt;"",_xlpm.MacVal,_xlpm.WinVal&lt;&gt;"",_xlpm.WinVal,_xlpm.CSVVal&lt;&gt;"",_xlpm.CSVVal)),""))</f>
        <v/>
      </c>
      <c r="O447" s="43" t="str" cm="1">
        <f t="array" ref="O447">IF($AB447=0,"",INDEX(My_Audit!P$2:P$456,$AB447))&amp;""</f>
        <v/>
      </c>
      <c r="P447" s="42"/>
      <c r="Q447" s="43" t="str">
        <f>IF(LEFT(N447,4)="Pass","Nist SP 800-88",My_Audit!R447)&amp;""</f>
        <v/>
      </c>
      <c r="R447" s="42"/>
      <c r="S447" s="42"/>
      <c r="T447" s="43" t="str" cm="1">
        <f t="array" ref="T447">IF($AC447=0,"",INDEX(Models!J$2:J$605,$AC447))</f>
        <v/>
      </c>
      <c r="U447" s="42"/>
      <c r="V447" s="42"/>
      <c r="W447" s="44" t="str">
        <f>IF(($Z447+$AA447+$AD447)=0,"",_xlfn.TEXTJOIN(", ",TRUE,IF($AA447=0,"",INDEX(My_Audit!L$2:L$456,$AA447)),IF($Z447=0,"",INDEX(Output_Mac!AA$2:AA$500,$Z447)),IF($AD447=0,"",INDEX(Output_Win!AA$2:AA$243,$AD447))))</f>
        <v/>
      </c>
      <c r="Y447">
        <f>IFERROR(MATCH($A447,CSV!$A$2:$A$510,0),0)</f>
        <v>0</v>
      </c>
      <c r="Z447">
        <f>IFERROR(MATCH($A447,Output_Mac!$A$2:$A$500,0),0)</f>
        <v>0</v>
      </c>
      <c r="AA447">
        <f>IFERROR(MATCH($A447,My_Audit!$A$2:$A$456,0),0)</f>
        <v>446</v>
      </c>
      <c r="AB447">
        <f>IFERROR(MATCH($C447,My_Audit!$B$2:$B$456,0),0)</f>
        <v>0</v>
      </c>
      <c r="AC447">
        <f>IFERROR(MATCH($E447,Models!$I$2:$I$605,0),0)</f>
        <v>0</v>
      </c>
      <c r="AD447">
        <f>IFERROR(MATCH($A447,Output_Win!$A$2:$A$243,0),0)</f>
        <v>0</v>
      </c>
    </row>
    <row r="448" spans="1:30">
      <c r="A448" s="42" t="str">
        <f>_xlfn.TEXTJOIN("",TRUE,Input!$A$4,TEXT(ROW(My_Audit!A447)+Input!$A$8-1,"00"))</f>
        <v>GG447</v>
      </c>
      <c r="B448" s="42" t="str">
        <f>_xlfn.TEXTJOIN("-",TRUE,"ITD",Input!$A$2,A448)</f>
        <v>ITD-SHR11697-GG447</v>
      </c>
      <c r="C448" s="43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3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3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3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3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3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3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3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3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3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3" t="str" cm="1">
        <f t="array" ref="M448">IF(($Y448+$Z448+$AA448+$AD448)=0,"",ExpandDiagCodes(_xlfn.TEXTJOIN(", ",TRUE,IF($AA448=0,"",INDEX(My_Audit!N$2:N$456,$AA448)),IF($Z448=0,"",INDEX(Output_Mac!S$2:S$500,$Z448)),IF($AD448=0,"",INDEX(Output_Win!S$2:S$243,$AD448)),IF($Y448=0,"",INDEX(CSV!AE$2:AE$510,$Y448)))))</f>
        <v/>
      </c>
      <c r="N448" s="43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O$2:O$456,$AA448)),_xlfn.IFS(_xlpm.MyAuditVal&lt;&gt;"",_xlpm.MyAuditVal,_xlpm.MacVal&lt;&gt;"",_xlpm.MacVal,_xlpm.WinVal&lt;&gt;"",_xlpm.WinVal,_xlpm.CSVVal&lt;&gt;"",_xlpm.CSVVal)),""))</f>
        <v/>
      </c>
      <c r="O448" s="43" t="str" cm="1">
        <f t="array" ref="O448">IF($AB448=0,"",INDEX(My_Audit!P$2:P$456,$AB448))&amp;""</f>
        <v/>
      </c>
      <c r="P448" s="42"/>
      <c r="Q448" s="43" t="str">
        <f>IF(LEFT(N448,4)="Pass","Nist SP 800-88",My_Audit!R448)&amp;""</f>
        <v/>
      </c>
      <c r="R448" s="42"/>
      <c r="S448" s="42"/>
      <c r="T448" s="43" t="str" cm="1">
        <f t="array" ref="T448">IF($AC448=0,"",INDEX(Models!J$2:J$605,$AC448))</f>
        <v/>
      </c>
      <c r="U448" s="42"/>
      <c r="V448" s="42"/>
      <c r="W448" s="44" t="str">
        <f>IF(($Z448+$AA448+$AD448)=0,"",_xlfn.TEXTJOIN(", ",TRUE,IF($AA448=0,"",INDEX(My_Audit!L$2:L$456,$AA448)),IF($Z448=0,"",INDEX(Output_Mac!AA$2:AA$500,$Z448)),IF($AD448=0,"",INDEX(Output_Win!AA$2:AA$243,$AD448))))</f>
        <v/>
      </c>
      <c r="Y448">
        <f>IFERROR(MATCH($A448,CSV!$A$2:$A$510,0),0)</f>
        <v>0</v>
      </c>
      <c r="Z448">
        <f>IFERROR(MATCH($A448,Output_Mac!$A$2:$A$500,0),0)</f>
        <v>0</v>
      </c>
      <c r="AA448">
        <f>IFERROR(MATCH($A448,My_Audit!$A$2:$A$456,0),0)</f>
        <v>447</v>
      </c>
      <c r="AB448">
        <f>IFERROR(MATCH($C448,My_Audit!$B$2:$B$456,0),0)</f>
        <v>0</v>
      </c>
      <c r="AC448">
        <f>IFERROR(MATCH($E448,Models!$I$2:$I$605,0),0)</f>
        <v>0</v>
      </c>
      <c r="AD448">
        <f>IFERROR(MATCH($A448,Output_Win!$A$2:$A$243,0),0)</f>
        <v>0</v>
      </c>
    </row>
    <row r="449" spans="1:30">
      <c r="A449" s="42" t="str">
        <f>_xlfn.TEXTJOIN("",TRUE,Input!$A$4,TEXT(ROW(My_Audit!A448)+Input!$A$8-1,"00"))</f>
        <v>GG448</v>
      </c>
      <c r="B449" s="42" t="str">
        <f>_xlfn.TEXTJOIN("-",TRUE,"ITD",Input!$A$2,A449)</f>
        <v>ITD-SHR11697-GG448</v>
      </c>
      <c r="C449" s="43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3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3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3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3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3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3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3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3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3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3" t="str" cm="1">
        <f t="array" ref="M449">IF(($Y449+$Z449+$AA449+$AD449)=0,"",ExpandDiagCodes(_xlfn.TEXTJOIN(", ",TRUE,IF($AA449=0,"",INDEX(My_Audit!N$2:N$456,$AA449)),IF($Z449=0,"",INDEX(Output_Mac!S$2:S$500,$Z449)),IF($AD449=0,"",INDEX(Output_Win!S$2:S$243,$AD449)),IF($Y449=0,"",INDEX(CSV!AE$2:AE$510,$Y449)))))</f>
        <v/>
      </c>
      <c r="N449" s="43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O$2:O$456,$AA449)),_xlfn.IFS(_xlpm.MyAuditVal&lt;&gt;"",_xlpm.MyAuditVal,_xlpm.MacVal&lt;&gt;"",_xlpm.MacVal,_xlpm.WinVal&lt;&gt;"",_xlpm.WinVal,_xlpm.CSVVal&lt;&gt;"",_xlpm.CSVVal)),""))</f>
        <v/>
      </c>
      <c r="O449" s="43" t="str" cm="1">
        <f t="array" ref="O449">IF($AB449=0,"",INDEX(My_Audit!P$2:P$456,$AB449))&amp;""</f>
        <v/>
      </c>
      <c r="P449" s="42"/>
      <c r="Q449" s="43" t="str">
        <f>IF(LEFT(N449,4)="Pass","Nist SP 800-88",My_Audit!R449)&amp;""</f>
        <v/>
      </c>
      <c r="R449" s="42"/>
      <c r="S449" s="42"/>
      <c r="T449" s="43" t="str" cm="1">
        <f t="array" ref="T449">IF($AC449=0,"",INDEX(Models!J$2:J$605,$AC449))</f>
        <v/>
      </c>
      <c r="U449" s="42"/>
      <c r="V449" s="42"/>
      <c r="W449" s="44" t="str">
        <f>IF(($Z449+$AA449+$AD449)=0,"",_xlfn.TEXTJOIN(", ",TRUE,IF($AA449=0,"",INDEX(My_Audit!L$2:L$456,$AA449)),IF($Z449=0,"",INDEX(Output_Mac!AA$2:AA$500,$Z449)),IF($AD449=0,"",INDEX(Output_Win!AA$2:AA$243,$AD449))))</f>
        <v/>
      </c>
      <c r="Y449">
        <f>IFERROR(MATCH($A449,CSV!$A$2:$A$510,0),0)</f>
        <v>0</v>
      </c>
      <c r="Z449">
        <f>IFERROR(MATCH($A449,Output_Mac!$A$2:$A$500,0),0)</f>
        <v>0</v>
      </c>
      <c r="AA449">
        <f>IFERROR(MATCH($A449,My_Audit!$A$2:$A$456,0),0)</f>
        <v>448</v>
      </c>
      <c r="AB449">
        <f>IFERROR(MATCH($C449,My_Audit!$B$2:$B$456,0),0)</f>
        <v>0</v>
      </c>
      <c r="AC449">
        <f>IFERROR(MATCH($E449,Models!$I$2:$I$605,0),0)</f>
        <v>0</v>
      </c>
      <c r="AD449">
        <f>IFERROR(MATCH($A449,Output_Win!$A$2:$A$243,0),0)</f>
        <v>0</v>
      </c>
    </row>
    <row r="450" spans="1:30">
      <c r="A450" s="42" t="str">
        <f>_xlfn.TEXTJOIN("",TRUE,Input!$A$4,TEXT(ROW(My_Audit!A449)+Input!$A$8-1,"00"))</f>
        <v>GG449</v>
      </c>
      <c r="B450" s="42" t="str">
        <f>_xlfn.TEXTJOIN("-",TRUE,"ITD",Input!$A$2,A450)</f>
        <v>ITD-SHR11697-GG449</v>
      </c>
      <c r="C450" s="43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3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3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3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3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3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3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3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3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3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3" t="str" cm="1">
        <f t="array" ref="M450">IF(($Y450+$Z450+$AA450+$AD450)=0,"",ExpandDiagCodes(_xlfn.TEXTJOIN(", ",TRUE,IF($AA450=0,"",INDEX(My_Audit!N$2:N$456,$AA450)),IF($Z450=0,"",INDEX(Output_Mac!S$2:S$500,$Z450)),IF($AD450=0,"",INDEX(Output_Win!S$2:S$243,$AD450)),IF($Y450=0,"",INDEX(CSV!AE$2:AE$510,$Y450)))))</f>
        <v/>
      </c>
      <c r="N450" s="43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O$2:O$456,$AA450)),_xlfn.IFS(_xlpm.MyAuditVal&lt;&gt;"",_xlpm.MyAuditVal,_xlpm.MacVal&lt;&gt;"",_xlpm.MacVal,_xlpm.WinVal&lt;&gt;"",_xlpm.WinVal,_xlpm.CSVVal&lt;&gt;"",_xlpm.CSVVal)),""))</f>
        <v/>
      </c>
      <c r="O450" s="43" t="str" cm="1">
        <f t="array" ref="O450">IF($AB450=0,"",INDEX(My_Audit!P$2:P$456,$AB450))&amp;""</f>
        <v/>
      </c>
      <c r="P450" s="42"/>
      <c r="Q450" s="43" t="str">
        <f>IF(LEFT(N450,4)="Pass","Nist SP 800-88",My_Audit!R450)&amp;""</f>
        <v/>
      </c>
      <c r="R450" s="42"/>
      <c r="S450" s="42"/>
      <c r="T450" s="43" t="str" cm="1">
        <f t="array" ref="T450">IF($AC450=0,"",INDEX(Models!J$2:J$605,$AC450))</f>
        <v/>
      </c>
      <c r="U450" s="42"/>
      <c r="V450" s="42"/>
      <c r="W450" s="44" t="str">
        <f>IF(($Z450+$AA450+$AD450)=0,"",_xlfn.TEXTJOIN(", ",TRUE,IF($AA450=0,"",INDEX(My_Audit!L$2:L$456,$AA450)),IF($Z450=0,"",INDEX(Output_Mac!AA$2:AA$500,$Z450)),IF($AD450=0,"",INDEX(Output_Win!AA$2:AA$243,$AD450))))</f>
        <v/>
      </c>
      <c r="Y450">
        <f>IFERROR(MATCH($A450,CSV!$A$2:$A$510,0),0)</f>
        <v>0</v>
      </c>
      <c r="Z450">
        <f>IFERROR(MATCH($A450,Output_Mac!$A$2:$A$500,0),0)</f>
        <v>0</v>
      </c>
      <c r="AA450">
        <f>IFERROR(MATCH($A450,My_Audit!$A$2:$A$456,0),0)</f>
        <v>449</v>
      </c>
      <c r="AB450">
        <f>IFERROR(MATCH($C450,My_Audit!$B$2:$B$456,0),0)</f>
        <v>0</v>
      </c>
      <c r="AC450">
        <f>IFERROR(MATCH($E450,Models!$I$2:$I$605,0),0)</f>
        <v>0</v>
      </c>
      <c r="AD450">
        <f>IFERROR(MATCH($A450,Output_Win!$A$2:$A$243,0),0)</f>
        <v>0</v>
      </c>
    </row>
    <row r="451" spans="1:30">
      <c r="A451" s="42" t="str">
        <f>_xlfn.TEXTJOIN("",TRUE,Input!$A$4,TEXT(ROW(My_Audit!A450)+Input!$A$8-1,"00"))</f>
        <v>GG450</v>
      </c>
      <c r="B451" s="42" t="str">
        <f>_xlfn.TEXTJOIN("-",TRUE,"ITD",Input!$A$2,A451)</f>
        <v>ITD-SHR11697-GG450</v>
      </c>
      <c r="C451" s="43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3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3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3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3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3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3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3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3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3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3" t="str" cm="1">
        <f t="array" ref="M451">IF(($Y451+$Z451+$AA451+$AD451)=0,"",ExpandDiagCodes(_xlfn.TEXTJOIN(", ",TRUE,IF($AA451=0,"",INDEX(My_Audit!N$2:N$456,$AA451)),IF($Z451=0,"",INDEX(Output_Mac!S$2:S$500,$Z451)),IF($AD451=0,"",INDEX(Output_Win!S$2:S$243,$AD451)),IF($Y451=0,"",INDEX(CSV!AE$2:AE$510,$Y451)))))</f>
        <v/>
      </c>
      <c r="N451" s="43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O$2:O$456,$AA451)),_xlfn.IFS(_xlpm.MyAuditVal&lt;&gt;"",_xlpm.MyAuditVal,_xlpm.MacVal&lt;&gt;"",_xlpm.MacVal,_xlpm.WinVal&lt;&gt;"",_xlpm.WinVal,_xlpm.CSVVal&lt;&gt;"",_xlpm.CSVVal)),""))</f>
        <v/>
      </c>
      <c r="O451" s="43" t="str" cm="1">
        <f t="array" ref="O451">IF($AB451=0,"",INDEX(My_Audit!P$2:P$456,$AB451))&amp;""</f>
        <v/>
      </c>
      <c r="P451" s="42"/>
      <c r="Q451" s="43" t="str">
        <f>IF(LEFT(N451,4)="Pass","Nist SP 800-88",My_Audit!R451)&amp;""</f>
        <v/>
      </c>
      <c r="R451" s="42"/>
      <c r="S451" s="42"/>
      <c r="T451" s="43" t="str" cm="1">
        <f t="array" ref="T451">IF($AC451=0,"",INDEX(Models!J$2:J$605,$AC451))</f>
        <v/>
      </c>
      <c r="U451" s="42"/>
      <c r="V451" s="42"/>
      <c r="W451" s="44" t="str">
        <f>IF(($Z451+$AA451+$AD451)=0,"",_xlfn.TEXTJOIN(", ",TRUE,IF($AA451=0,"",INDEX(My_Audit!L$2:L$456,$AA451)),IF($Z451=0,"",INDEX(Output_Mac!AA$2:AA$500,$Z451)),IF($AD451=0,"",INDEX(Output_Win!AA$2:AA$243,$AD451))))</f>
        <v/>
      </c>
      <c r="Y451">
        <f>IFERROR(MATCH($A451,CSV!$A$2:$A$510,0),0)</f>
        <v>0</v>
      </c>
      <c r="Z451">
        <f>IFERROR(MATCH($A451,Output_Mac!$A$2:$A$500,0),0)</f>
        <v>0</v>
      </c>
      <c r="AA451">
        <f>IFERROR(MATCH($A451,My_Audit!$A$2:$A$456,0),0)</f>
        <v>450</v>
      </c>
      <c r="AB451">
        <f>IFERROR(MATCH($C451,My_Audit!$B$2:$B$456,0),0)</f>
        <v>0</v>
      </c>
      <c r="AC451">
        <f>IFERROR(MATCH($E451,Models!$I$2:$I$605,0),0)</f>
        <v>0</v>
      </c>
      <c r="AD451">
        <f>IFERROR(MATCH($A451,Output_Win!$A$2:$A$243,0),0)</f>
        <v>0</v>
      </c>
    </row>
    <row r="452" spans="1:30">
      <c r="A452" s="42" t="str">
        <f>_xlfn.TEXTJOIN("",TRUE,Input!$A$4,TEXT(ROW(My_Audit!A451)+Input!$A$8-1,"00"))</f>
        <v>GG451</v>
      </c>
      <c r="B452" s="42" t="str">
        <f>_xlfn.TEXTJOIN("-",TRUE,"ITD",Input!$A$2,A452)</f>
        <v>ITD-SHR11697-GG451</v>
      </c>
      <c r="C452" s="43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3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3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3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3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3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3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3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3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3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3" t="str" cm="1">
        <f t="array" ref="M452">IF(($Y452+$Z452+$AA452+$AD452)=0,"",ExpandDiagCodes(_xlfn.TEXTJOIN(", ",TRUE,IF($AA452=0,"",INDEX(My_Audit!N$2:N$456,$AA452)),IF($Z452=0,"",INDEX(Output_Mac!S$2:S$500,$Z452)),IF($AD452=0,"",INDEX(Output_Win!S$2:S$243,$AD452)),IF($Y452=0,"",INDEX(CSV!AE$2:AE$510,$Y452)))))</f>
        <v/>
      </c>
      <c r="N452" s="43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O$2:O$456,$AA452)),_xlfn.IFS(_xlpm.MyAuditVal&lt;&gt;"",_xlpm.MyAuditVal,_xlpm.MacVal&lt;&gt;"",_xlpm.MacVal,_xlpm.WinVal&lt;&gt;"",_xlpm.WinVal,_xlpm.CSVVal&lt;&gt;"",_xlpm.CSVVal)),""))</f>
        <v/>
      </c>
      <c r="O452" s="43" t="str" cm="1">
        <f t="array" ref="O452">IF($AB452=0,"",INDEX(My_Audit!P$2:P$456,$AB452))&amp;""</f>
        <v/>
      </c>
      <c r="P452" s="42"/>
      <c r="Q452" s="43" t="str">
        <f>IF(LEFT(N452,4)="Pass","Nist SP 800-88",My_Audit!R452)&amp;""</f>
        <v/>
      </c>
      <c r="R452" s="42"/>
      <c r="S452" s="42"/>
      <c r="T452" s="43" t="str" cm="1">
        <f t="array" ref="T452">IF($AC452=0,"",INDEX(Models!J$2:J$605,$AC452))</f>
        <v/>
      </c>
      <c r="U452" s="42"/>
      <c r="V452" s="42"/>
      <c r="W452" s="44" t="str">
        <f>IF(($Z452+$AA452+$AD452)=0,"",_xlfn.TEXTJOIN(", ",TRUE,IF($AA452=0,"",INDEX(My_Audit!L$2:L$456,$AA452)),IF($Z452=0,"",INDEX(Output_Mac!AA$2:AA$500,$Z452)),IF($AD452=0,"",INDEX(Output_Win!AA$2:AA$243,$AD452))))</f>
        <v/>
      </c>
      <c r="Y452">
        <f>IFERROR(MATCH($A452,CSV!$A$2:$A$510,0),0)</f>
        <v>0</v>
      </c>
      <c r="Z452">
        <f>IFERROR(MATCH($A452,Output_Mac!$A$2:$A$500,0),0)</f>
        <v>0</v>
      </c>
      <c r="AA452">
        <f>IFERROR(MATCH($A452,My_Audit!$A$2:$A$456,0),0)</f>
        <v>451</v>
      </c>
      <c r="AB452">
        <f>IFERROR(MATCH($C452,My_Audit!$B$2:$B$456,0),0)</f>
        <v>0</v>
      </c>
      <c r="AC452">
        <f>IFERROR(MATCH($E452,Models!$I$2:$I$605,0),0)</f>
        <v>0</v>
      </c>
      <c r="AD452">
        <f>IFERROR(MATCH($A452,Output_Win!$A$2:$A$243,0),0)</f>
        <v>0</v>
      </c>
    </row>
    <row r="453" spans="1:30">
      <c r="A453" s="42" t="str">
        <f>_xlfn.TEXTJOIN("",TRUE,Input!$A$4,TEXT(ROW(My_Audit!A452)+Input!$A$8-1,"00"))</f>
        <v>GG452</v>
      </c>
      <c r="B453" s="42" t="str">
        <f>_xlfn.TEXTJOIN("-",TRUE,"ITD",Input!$A$2,A453)</f>
        <v>ITD-SHR11697-GG452</v>
      </c>
      <c r="C453" s="43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3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3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3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3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3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3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3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3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3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3" t="str" cm="1">
        <f t="array" ref="M453">IF(($Y453+$Z453+$AA453+$AD453)=0,"",ExpandDiagCodes(_xlfn.TEXTJOIN(", ",TRUE,IF($AA453=0,"",INDEX(My_Audit!N$2:N$456,$AA453)),IF($Z453=0,"",INDEX(Output_Mac!S$2:S$500,$Z453)),IF($AD453=0,"",INDEX(Output_Win!S$2:S$243,$AD453)),IF($Y453=0,"",INDEX(CSV!AE$2:AE$510,$Y453)))))</f>
        <v/>
      </c>
      <c r="N453" s="43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O$2:O$456,$AA453)),_xlfn.IFS(_xlpm.MyAuditVal&lt;&gt;"",_xlpm.MyAuditVal,_xlpm.MacVal&lt;&gt;"",_xlpm.MacVal,_xlpm.WinVal&lt;&gt;"",_xlpm.WinVal,_xlpm.CSVVal&lt;&gt;"",_xlpm.CSVVal)),""))</f>
        <v/>
      </c>
      <c r="O453" s="43" t="str" cm="1">
        <f t="array" ref="O453">IF($AB453=0,"",INDEX(My_Audit!P$2:P$456,$AB453))&amp;""</f>
        <v/>
      </c>
      <c r="P453" s="42"/>
      <c r="Q453" s="43" t="str">
        <f>IF(LEFT(N453,4)="Pass","Nist SP 800-88",My_Audit!R453)&amp;""</f>
        <v/>
      </c>
      <c r="R453" s="42"/>
      <c r="S453" s="42"/>
      <c r="T453" s="43" t="str" cm="1">
        <f t="array" ref="T453">IF($AC453=0,"",INDEX(Models!J$2:J$605,$AC453))</f>
        <v/>
      </c>
      <c r="U453" s="42"/>
      <c r="V453" s="42"/>
      <c r="W453" s="44" t="str">
        <f>IF(($Z453+$AA453+$AD453)=0,"",_xlfn.TEXTJOIN(", ",TRUE,IF($AA453=0,"",INDEX(My_Audit!L$2:L$456,$AA453)),IF($Z453=0,"",INDEX(Output_Mac!AA$2:AA$500,$Z453)),IF($AD453=0,"",INDEX(Output_Win!AA$2:AA$243,$AD453))))</f>
        <v/>
      </c>
      <c r="Y453">
        <f>IFERROR(MATCH($A453,CSV!$A$2:$A$510,0),0)</f>
        <v>0</v>
      </c>
      <c r="Z453">
        <f>IFERROR(MATCH($A453,Output_Mac!$A$2:$A$500,0),0)</f>
        <v>0</v>
      </c>
      <c r="AA453">
        <f>IFERROR(MATCH($A453,My_Audit!$A$2:$A$456,0),0)</f>
        <v>452</v>
      </c>
      <c r="AB453">
        <f>IFERROR(MATCH($C453,My_Audit!$B$2:$B$456,0),0)</f>
        <v>0</v>
      </c>
      <c r="AC453">
        <f>IFERROR(MATCH($E453,Models!$I$2:$I$605,0),0)</f>
        <v>0</v>
      </c>
      <c r="AD453">
        <f>IFERROR(MATCH($A453,Output_Win!$A$2:$A$243,0),0)</f>
        <v>0</v>
      </c>
    </row>
    <row r="454" spans="1:30">
      <c r="A454" s="42" t="str">
        <f>_xlfn.TEXTJOIN("",TRUE,Input!$A$4,TEXT(ROW(My_Audit!A453)+Input!$A$8-1,"00"))</f>
        <v>GG453</v>
      </c>
      <c r="B454" s="42" t="str">
        <f>_xlfn.TEXTJOIN("-",TRUE,"ITD",Input!$A$2,A454)</f>
        <v>ITD-SHR11697-GG453</v>
      </c>
      <c r="C454" s="43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3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3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3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3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3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3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3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3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3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3" t="str" cm="1">
        <f t="array" ref="M454">IF(($Y454+$Z454+$AA454+$AD454)=0,"",ExpandDiagCodes(_xlfn.TEXTJOIN(", ",TRUE,IF($AA454=0,"",INDEX(My_Audit!N$2:N$456,$AA454)),IF($Z454=0,"",INDEX(Output_Mac!S$2:S$500,$Z454)),IF($AD454=0,"",INDEX(Output_Win!S$2:S$243,$AD454)),IF($Y454=0,"",INDEX(CSV!AE$2:AE$510,$Y454)))))</f>
        <v/>
      </c>
      <c r="N454" s="43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O$2:O$456,$AA454)),_xlfn.IFS(_xlpm.MyAuditVal&lt;&gt;"",_xlpm.MyAuditVal,_xlpm.MacVal&lt;&gt;"",_xlpm.MacVal,_xlpm.WinVal&lt;&gt;"",_xlpm.WinVal,_xlpm.CSVVal&lt;&gt;"",_xlpm.CSVVal)),""))</f>
        <v/>
      </c>
      <c r="O454" s="43" t="str" cm="1">
        <f t="array" ref="O454">IF($AB454=0,"",INDEX(My_Audit!P$2:P$456,$AB454))&amp;""</f>
        <v/>
      </c>
      <c r="P454" s="42"/>
      <c r="Q454" s="43" t="str">
        <f>IF(LEFT(N454,4)="Pass","Nist SP 800-88",My_Audit!R454)&amp;""</f>
        <v/>
      </c>
      <c r="R454" s="42"/>
      <c r="S454" s="42"/>
      <c r="T454" s="43" t="str" cm="1">
        <f t="array" ref="T454">IF($AC454=0,"",INDEX(Models!J$2:J$605,$AC454))</f>
        <v/>
      </c>
      <c r="U454" s="42"/>
      <c r="V454" s="42"/>
      <c r="W454" s="44" t="str">
        <f>IF(($Z454+$AA454+$AD454)=0,"",_xlfn.TEXTJOIN(", ",TRUE,IF($AA454=0,"",INDEX(My_Audit!L$2:L$456,$AA454)),IF($Z454=0,"",INDEX(Output_Mac!AA$2:AA$500,$Z454)),IF($AD454=0,"",INDEX(Output_Win!AA$2:AA$243,$AD454))))</f>
        <v/>
      </c>
      <c r="Y454">
        <f>IFERROR(MATCH($A454,CSV!$A$2:$A$510,0),0)</f>
        <v>0</v>
      </c>
      <c r="Z454">
        <f>IFERROR(MATCH($A454,Output_Mac!$A$2:$A$500,0),0)</f>
        <v>0</v>
      </c>
      <c r="AA454">
        <f>IFERROR(MATCH($A454,My_Audit!$A$2:$A$456,0),0)</f>
        <v>453</v>
      </c>
      <c r="AB454">
        <f>IFERROR(MATCH($C454,My_Audit!$B$2:$B$456,0),0)</f>
        <v>0</v>
      </c>
      <c r="AC454">
        <f>IFERROR(MATCH($E454,Models!$I$2:$I$605,0),0)</f>
        <v>0</v>
      </c>
      <c r="AD454">
        <f>IFERROR(MATCH($A454,Output_Win!$A$2:$A$243,0),0)</f>
        <v>0</v>
      </c>
    </row>
    <row r="455" spans="1:30">
      <c r="A455" s="42" t="str">
        <f>_xlfn.TEXTJOIN("",TRUE,Input!$A$4,TEXT(ROW(My_Audit!A454)+Input!$A$8-1,"00"))</f>
        <v>GG454</v>
      </c>
      <c r="B455" s="42" t="str">
        <f>_xlfn.TEXTJOIN("-",TRUE,"ITD",Input!$A$2,A455)</f>
        <v>ITD-SHR11697-GG454</v>
      </c>
      <c r="C455" s="43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3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3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3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3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3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3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3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3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3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3" t="str" cm="1">
        <f t="array" ref="M455">IF(($Y455+$Z455+$AA455+$AD455)=0,"",ExpandDiagCodes(_xlfn.TEXTJOIN(", ",TRUE,IF($AA455=0,"",INDEX(My_Audit!N$2:N$456,$AA455)),IF($Z455=0,"",INDEX(Output_Mac!S$2:S$500,$Z455)),IF($AD455=0,"",INDEX(Output_Win!S$2:S$243,$AD455)),IF($Y455=0,"",INDEX(CSV!AE$2:AE$510,$Y455)))))</f>
        <v/>
      </c>
      <c r="N455" s="43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O$2:O$456,$AA455)),_xlfn.IFS(_xlpm.MyAuditVal&lt;&gt;"",_xlpm.MyAuditVal,_xlpm.MacVal&lt;&gt;"",_xlpm.MacVal,_xlpm.WinVal&lt;&gt;"",_xlpm.WinVal,_xlpm.CSVVal&lt;&gt;"",_xlpm.CSVVal)),""))</f>
        <v/>
      </c>
      <c r="O455" s="43" t="str" cm="1">
        <f t="array" ref="O455">IF($AB455=0,"",INDEX(My_Audit!P$2:P$456,$AB455))&amp;""</f>
        <v/>
      </c>
      <c r="P455" s="42"/>
      <c r="Q455" s="43" t="str">
        <f>IF(LEFT(N455,4)="Pass","Nist SP 800-88",My_Audit!R455)&amp;""</f>
        <v/>
      </c>
      <c r="R455" s="42"/>
      <c r="S455" s="42"/>
      <c r="T455" s="43" t="str" cm="1">
        <f t="array" ref="T455">IF($AC455=0,"",INDEX(Models!J$2:J$605,$AC455))</f>
        <v/>
      </c>
      <c r="U455" s="42"/>
      <c r="V455" s="42"/>
      <c r="W455" s="44" t="str">
        <f>IF(($Z455+$AA455+$AD455)=0,"",_xlfn.TEXTJOIN(", ",TRUE,IF($AA455=0,"",INDEX(My_Audit!L$2:L$456,$AA455)),IF($Z455=0,"",INDEX(Output_Mac!AA$2:AA$500,$Z455)),IF($AD455=0,"",INDEX(Output_Win!AA$2:AA$243,$AD455))))</f>
        <v/>
      </c>
      <c r="Y455">
        <f>IFERROR(MATCH($A455,CSV!$A$2:$A$510,0),0)</f>
        <v>0</v>
      </c>
      <c r="Z455">
        <f>IFERROR(MATCH($A455,Output_Mac!$A$2:$A$500,0),0)</f>
        <v>0</v>
      </c>
      <c r="AA455">
        <f>IFERROR(MATCH($A455,My_Audit!$A$2:$A$456,0),0)</f>
        <v>454</v>
      </c>
      <c r="AB455">
        <f>IFERROR(MATCH($C455,My_Audit!$B$2:$B$456,0),0)</f>
        <v>0</v>
      </c>
      <c r="AC455">
        <f>IFERROR(MATCH($E455,Models!$I$2:$I$605,0),0)</f>
        <v>0</v>
      </c>
      <c r="AD455">
        <f>IFERROR(MATCH($A455,Output_Win!$A$2:$A$243,0),0)</f>
        <v>0</v>
      </c>
    </row>
    <row r="456" spans="1:30">
      <c r="A456" s="42" t="str">
        <f>_xlfn.TEXTJOIN("",TRUE,Input!$A$4,TEXT(ROW(My_Audit!A455)+Input!$A$8-1,"00"))</f>
        <v>GG455</v>
      </c>
      <c r="B456" s="42" t="str">
        <f>_xlfn.TEXTJOIN("-",TRUE,"ITD",Input!$A$2,A456)</f>
        <v>ITD-SHR11697-GG455</v>
      </c>
      <c r="C456" s="43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3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3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3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3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3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3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3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3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3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3" t="str" cm="1">
        <f t="array" ref="M456">IF(($Y456+$Z456+$AA456+$AD456)=0,"",ExpandDiagCodes(_xlfn.TEXTJOIN(", ",TRUE,IF($AA456=0,"",INDEX(My_Audit!N$2:N$456,$AA456)),IF($Z456=0,"",INDEX(Output_Mac!S$2:S$500,$Z456)),IF($AD456=0,"",INDEX(Output_Win!S$2:S$243,$AD456)),IF($Y456=0,"",INDEX(CSV!AE$2:AE$510,$Y456)))))</f>
        <v/>
      </c>
      <c r="N456" s="43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O$2:O$456,$AA456)),_xlfn.IFS(_xlpm.MyAuditVal&lt;&gt;"",_xlpm.MyAuditVal,_xlpm.MacVal&lt;&gt;"",_xlpm.MacVal,_xlpm.WinVal&lt;&gt;"",_xlpm.WinVal,_xlpm.CSVVal&lt;&gt;"",_xlpm.CSVVal)),""))</f>
        <v/>
      </c>
      <c r="O456" s="43" t="str" cm="1">
        <f t="array" ref="O456">IF($AB456=0,"",INDEX(My_Audit!P$2:P$456,$AB456))&amp;""</f>
        <v/>
      </c>
      <c r="P456" s="42"/>
      <c r="Q456" s="43" t="str">
        <f>IF(LEFT(N456,4)="Pass","Nist SP 800-88",My_Audit!R456)&amp;""</f>
        <v/>
      </c>
      <c r="R456" s="42"/>
      <c r="S456" s="42"/>
      <c r="T456" s="43" t="str" cm="1">
        <f t="array" ref="T456">IF($AC456=0,"",INDEX(Models!J$2:J$605,$AC456))</f>
        <v/>
      </c>
      <c r="U456" s="42"/>
      <c r="V456" s="42"/>
      <c r="W456" s="44" t="str">
        <f>IF(($Z456+$AA456+$AD456)=0,"",_xlfn.TEXTJOIN(", ",TRUE,IF($AA456=0,"",INDEX(My_Audit!L$2:L$456,$AA456)),IF($Z456=0,"",INDEX(Output_Mac!AA$2:AA$500,$Z456)),IF($AD456=0,"",INDEX(Output_Win!AA$2:AA$243,$AD456))))</f>
        <v/>
      </c>
      <c r="Y456">
        <f>IFERROR(MATCH($A456,CSV!$A$2:$A$510,0),0)</f>
        <v>0</v>
      </c>
      <c r="Z456">
        <f>IFERROR(MATCH($A456,Output_Mac!$A$2:$A$500,0),0)</f>
        <v>0</v>
      </c>
      <c r="AA456">
        <f>IFERROR(MATCH($A456,My_Audit!$A$2:$A$456,0),0)</f>
        <v>455</v>
      </c>
      <c r="AB456">
        <f>IFERROR(MATCH($C456,My_Audit!$B$2:$B$456,0),0)</f>
        <v>0</v>
      </c>
      <c r="AC456">
        <f>IFERROR(MATCH($E456,Models!$I$2:$I$605,0),0)</f>
        <v>0</v>
      </c>
      <c r="AD456">
        <f>IFERROR(MATCH($A456,Output_Win!$A$2:$A$243,0),0)</f>
        <v>0</v>
      </c>
    </row>
    <row r="457" spans="1:30">
      <c r="A457" s="42" t="str">
        <f>_xlfn.TEXTJOIN("",TRUE,Input!$A$4,TEXT(ROW(My_Audit!A456)+Input!$A$8-1,"00"))</f>
        <v>GG456</v>
      </c>
      <c r="B457" s="42" t="str">
        <f>_xlfn.TEXTJOIN("-",TRUE,"ITD",Input!$A$2,A457)</f>
        <v>ITD-SHR11697-GG456</v>
      </c>
      <c r="C457" s="43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3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3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3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3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3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3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3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3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3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3" t="str" cm="1">
        <f t="array" ref="M457">IF(($Y457+$Z457+$AA457+$AD457)=0,"",ExpandDiagCodes(_xlfn.TEXTJOIN(", ",TRUE,IF($AA457=0,"",INDEX(My_Audit!N$2:N$456,$AA457)),IF($Z457=0,"",INDEX(Output_Mac!S$2:S$500,$Z457)),IF($AD457=0,"",INDEX(Output_Win!S$2:S$243,$AD457)),IF($Y457=0,"",INDEX(CSV!AE$2:AE$510,$Y457)))))</f>
        <v/>
      </c>
      <c r="N457" s="43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O$2:O$456,$AA457)),_xlfn.IFS(_xlpm.MyAuditVal&lt;&gt;"",_xlpm.MyAuditVal,_xlpm.MacVal&lt;&gt;"",_xlpm.MacVal,_xlpm.WinVal&lt;&gt;"",_xlpm.WinVal,_xlpm.CSVVal&lt;&gt;"",_xlpm.CSVVal)),""))</f>
        <v/>
      </c>
      <c r="O457" s="43" t="str" cm="1">
        <f t="array" ref="O457">IF($AB457=0,"",INDEX(My_Audit!P$2:P$456,$AB457))&amp;""</f>
        <v/>
      </c>
      <c r="P457" s="42"/>
      <c r="Q457" s="43" t="str">
        <f>IF(LEFT(N457,4)="Pass","Nist SP 800-88",My_Audit!R457)&amp;""</f>
        <v/>
      </c>
      <c r="R457" s="42"/>
      <c r="S457" s="42"/>
      <c r="T457" s="43" t="str" cm="1">
        <f t="array" ref="T457">IF($AC457=0,"",INDEX(Models!J$2:J$605,$AC457))</f>
        <v/>
      </c>
      <c r="U457" s="42"/>
      <c r="V457" s="42"/>
      <c r="W457" s="44" t="str">
        <f>IF(($Z457+$AA457+$AD457)=0,"",_xlfn.TEXTJOIN(", ",TRUE,IF($AA457=0,"",INDEX(My_Audit!L$2:L$456,$AA457)),IF($Z457=0,"",INDEX(Output_Mac!AA$2:AA$500,$Z457)),IF($AD457=0,"",INDEX(Output_Win!AA$2:AA$243,$AD457))))</f>
        <v/>
      </c>
      <c r="Y457">
        <f>IFERROR(MATCH($A457,CSV!$A$2:$A$510,0),0)</f>
        <v>0</v>
      </c>
      <c r="Z457">
        <f>IFERROR(MATCH($A457,Output_Mac!$A$2:$A$500,0),0)</f>
        <v>0</v>
      </c>
      <c r="AA457">
        <f>IFERROR(MATCH($A457,My_Audit!$A$2:$A$456,0),0)</f>
        <v>0</v>
      </c>
      <c r="AB457">
        <f>IFERROR(MATCH($C457,My_Audit!$B$2:$B$456,0),0)</f>
        <v>0</v>
      </c>
      <c r="AC457">
        <f>IFERROR(MATCH($E457,Models!$I$2:$I$605,0),0)</f>
        <v>0</v>
      </c>
      <c r="AD457">
        <f>IFERROR(MATCH($A457,Output_Win!$A$2:$A$243,0),0)</f>
        <v>0</v>
      </c>
    </row>
    <row r="458" spans="1:30">
      <c r="A458" s="42" t="str">
        <f>_xlfn.TEXTJOIN("",TRUE,Input!$A$4,TEXT(ROW(My_Audit!A457)+Input!$A$8-1,"00"))</f>
        <v>GG457</v>
      </c>
      <c r="B458" s="42" t="str">
        <f>_xlfn.TEXTJOIN("-",TRUE,"ITD",Input!$A$2,A458)</f>
        <v>ITD-SHR11697-GG457</v>
      </c>
      <c r="C458" s="43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3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3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3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3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3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3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3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3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3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3" t="str" cm="1">
        <f t="array" ref="M458">IF(($Y458+$Z458+$AA458+$AD458)=0,"",ExpandDiagCodes(_xlfn.TEXTJOIN(", ",TRUE,IF($AA458=0,"",INDEX(My_Audit!N$2:N$456,$AA458)),IF($Z458=0,"",INDEX(Output_Mac!S$2:S$500,$Z458)),IF($AD458=0,"",INDEX(Output_Win!S$2:S$243,$AD458)),IF($Y458=0,"",INDEX(CSV!AE$2:AE$510,$Y458)))))</f>
        <v/>
      </c>
      <c r="N458" s="43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O$2:O$456,$AA458)),_xlfn.IFS(_xlpm.MyAuditVal&lt;&gt;"",_xlpm.MyAuditVal,_xlpm.MacVal&lt;&gt;"",_xlpm.MacVal,_xlpm.WinVal&lt;&gt;"",_xlpm.WinVal,_xlpm.CSVVal&lt;&gt;"",_xlpm.CSVVal)),""))</f>
        <v/>
      </c>
      <c r="O458" s="43" t="str" cm="1">
        <f t="array" ref="O458">IF($AB458=0,"",INDEX(My_Audit!P$2:P$456,$AB458))&amp;""</f>
        <v/>
      </c>
      <c r="P458" s="42"/>
      <c r="Q458" s="43" t="str">
        <f>IF(LEFT(N458,4)="Pass","Nist SP 800-88",My_Audit!R458)&amp;""</f>
        <v/>
      </c>
      <c r="R458" s="42"/>
      <c r="S458" s="42"/>
      <c r="T458" s="43" t="str" cm="1">
        <f t="array" ref="T458">IF($AC458=0,"",INDEX(Models!J$2:J$605,$AC458))</f>
        <v/>
      </c>
      <c r="U458" s="42"/>
      <c r="V458" s="42"/>
      <c r="W458" s="44" t="str">
        <f>IF(($Z458+$AA458+$AD458)=0,"",_xlfn.TEXTJOIN(", ",TRUE,IF($AA458=0,"",INDEX(My_Audit!L$2:L$456,$AA458)),IF($Z458=0,"",INDEX(Output_Mac!AA$2:AA$500,$Z458)),IF($AD458=0,"",INDEX(Output_Win!AA$2:AA$243,$AD458))))</f>
        <v/>
      </c>
      <c r="Y458">
        <f>IFERROR(MATCH($A458,CSV!$A$2:$A$510,0),0)</f>
        <v>0</v>
      </c>
      <c r="Z458">
        <f>IFERROR(MATCH($A458,Output_Mac!$A$2:$A$500,0),0)</f>
        <v>0</v>
      </c>
      <c r="AA458">
        <f>IFERROR(MATCH($A458,My_Audit!$A$2:$A$456,0),0)</f>
        <v>0</v>
      </c>
      <c r="AB458">
        <f>IFERROR(MATCH($C458,My_Audit!$B$2:$B$456,0),0)</f>
        <v>0</v>
      </c>
      <c r="AC458">
        <f>IFERROR(MATCH($E458,Models!$I$2:$I$605,0),0)</f>
        <v>0</v>
      </c>
      <c r="AD458">
        <f>IFERROR(MATCH($A458,Output_Win!$A$2:$A$243,0),0)</f>
        <v>0</v>
      </c>
    </row>
    <row r="459" spans="1:30">
      <c r="A459" s="42" t="str">
        <f>_xlfn.TEXTJOIN("",TRUE,Input!$A$4,TEXT(ROW(My_Audit!A458)+Input!$A$8-1,"00"))</f>
        <v>GG458</v>
      </c>
      <c r="B459" s="42" t="str">
        <f>_xlfn.TEXTJOIN("-",TRUE,"ITD",Input!$A$2,A459)</f>
        <v>ITD-SHR11697-GG458</v>
      </c>
      <c r="C459" s="43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3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3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3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3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3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3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3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3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3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3" t="str" cm="1">
        <f t="array" ref="M459">IF(($Y459+$Z459+$AA459+$AD459)=0,"",ExpandDiagCodes(_xlfn.TEXTJOIN(", ",TRUE,IF($AA459=0,"",INDEX(My_Audit!N$2:N$456,$AA459)),IF($Z459=0,"",INDEX(Output_Mac!S$2:S$500,$Z459)),IF($AD459=0,"",INDEX(Output_Win!S$2:S$243,$AD459)),IF($Y459=0,"",INDEX(CSV!AE$2:AE$510,$Y459)))))</f>
        <v/>
      </c>
      <c r="N459" s="43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O$2:O$456,$AA459)),_xlfn.IFS(_xlpm.MyAuditVal&lt;&gt;"",_xlpm.MyAuditVal,_xlpm.MacVal&lt;&gt;"",_xlpm.MacVal,_xlpm.WinVal&lt;&gt;"",_xlpm.WinVal,_xlpm.CSVVal&lt;&gt;"",_xlpm.CSVVal)),""))</f>
        <v/>
      </c>
      <c r="O459" s="43" t="str" cm="1">
        <f t="array" ref="O459">IF($AB459=0,"",INDEX(My_Audit!P$2:P$456,$AB459))&amp;""</f>
        <v/>
      </c>
      <c r="P459" s="42"/>
      <c r="Q459" s="43" t="str">
        <f>IF(LEFT(N459,4)="Pass","Nist SP 800-88",My_Audit!R459)&amp;""</f>
        <v/>
      </c>
      <c r="R459" s="42"/>
      <c r="S459" s="42"/>
      <c r="T459" s="43" t="str" cm="1">
        <f t="array" ref="T459">IF($AC459=0,"",INDEX(Models!J$2:J$605,$AC459))</f>
        <v/>
      </c>
      <c r="U459" s="42"/>
      <c r="V459" s="42"/>
      <c r="W459" s="44" t="str">
        <f>IF(($Z459+$AA459+$AD459)=0,"",_xlfn.TEXTJOIN(", ",TRUE,IF($AA459=0,"",INDEX(My_Audit!L$2:L$456,$AA459)),IF($Z459=0,"",INDEX(Output_Mac!AA$2:AA$500,$Z459)),IF($AD459=0,"",INDEX(Output_Win!AA$2:AA$243,$AD459))))</f>
        <v/>
      </c>
      <c r="Y459">
        <f>IFERROR(MATCH($A459,CSV!$A$2:$A$510,0),0)</f>
        <v>0</v>
      </c>
      <c r="Z459">
        <f>IFERROR(MATCH($A459,Output_Mac!$A$2:$A$500,0),0)</f>
        <v>0</v>
      </c>
      <c r="AA459">
        <f>IFERROR(MATCH($A459,My_Audit!$A$2:$A$456,0),0)</f>
        <v>0</v>
      </c>
      <c r="AB459">
        <f>IFERROR(MATCH($C459,My_Audit!$B$2:$B$456,0),0)</f>
        <v>0</v>
      </c>
      <c r="AC459">
        <f>IFERROR(MATCH($E459,Models!$I$2:$I$605,0),0)</f>
        <v>0</v>
      </c>
      <c r="AD459">
        <f>IFERROR(MATCH($A459,Output_Win!$A$2:$A$243,0),0)</f>
        <v>0</v>
      </c>
    </row>
    <row r="460" spans="1:30">
      <c r="A460" s="42" t="str">
        <f>_xlfn.TEXTJOIN("",TRUE,Input!$A$4,TEXT(ROW(My_Audit!A459)+Input!$A$8-1,"00"))</f>
        <v>GG459</v>
      </c>
      <c r="B460" s="42" t="str">
        <f>_xlfn.TEXTJOIN("-",TRUE,"ITD",Input!$A$2,A460)</f>
        <v>ITD-SHR11697-GG459</v>
      </c>
      <c r="C460" s="43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3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3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3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3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3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3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3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3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3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3" t="str" cm="1">
        <f t="array" ref="M460">IF(($Y460+$Z460+$AA460+$AD460)=0,"",ExpandDiagCodes(_xlfn.TEXTJOIN(", ",TRUE,IF($AA460=0,"",INDEX(My_Audit!N$2:N$456,$AA460)),IF($Z460=0,"",INDEX(Output_Mac!S$2:S$500,$Z460)),IF($AD460=0,"",INDEX(Output_Win!S$2:S$243,$AD460)),IF($Y460=0,"",INDEX(CSV!AE$2:AE$510,$Y460)))))</f>
        <v/>
      </c>
      <c r="N460" s="43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O$2:O$456,$AA460)),_xlfn.IFS(_xlpm.MyAuditVal&lt;&gt;"",_xlpm.MyAuditVal,_xlpm.MacVal&lt;&gt;"",_xlpm.MacVal,_xlpm.WinVal&lt;&gt;"",_xlpm.WinVal,_xlpm.CSVVal&lt;&gt;"",_xlpm.CSVVal)),""))</f>
        <v/>
      </c>
      <c r="O460" s="43" t="str" cm="1">
        <f t="array" ref="O460">IF($AB460=0,"",INDEX(My_Audit!P$2:P$456,$AB460))&amp;""</f>
        <v/>
      </c>
      <c r="P460" s="42"/>
      <c r="Q460" s="43" t="str">
        <f>IF(LEFT(N460,4)="Pass","Nist SP 800-88",My_Audit!R460)&amp;""</f>
        <v/>
      </c>
      <c r="R460" s="42"/>
      <c r="S460" s="42"/>
      <c r="T460" s="43" t="str" cm="1">
        <f t="array" ref="T460">IF($AC460=0,"",INDEX(Models!J$2:J$605,$AC460))</f>
        <v/>
      </c>
      <c r="U460" s="42"/>
      <c r="V460" s="42"/>
      <c r="W460" s="44" t="str">
        <f>IF(($Z460+$AA460+$AD460)=0,"",_xlfn.TEXTJOIN(", ",TRUE,IF($AA460=0,"",INDEX(My_Audit!L$2:L$456,$AA460)),IF($Z460=0,"",INDEX(Output_Mac!AA$2:AA$500,$Z460)),IF($AD460=0,"",INDEX(Output_Win!AA$2:AA$243,$AD460))))</f>
        <v/>
      </c>
      <c r="Y460">
        <f>IFERROR(MATCH($A460,CSV!$A$2:$A$510,0),0)</f>
        <v>0</v>
      </c>
      <c r="Z460">
        <f>IFERROR(MATCH($A460,Output_Mac!$A$2:$A$500,0),0)</f>
        <v>0</v>
      </c>
      <c r="AA460">
        <f>IFERROR(MATCH($A460,My_Audit!$A$2:$A$456,0),0)</f>
        <v>0</v>
      </c>
      <c r="AB460">
        <f>IFERROR(MATCH($C460,My_Audit!$B$2:$B$456,0),0)</f>
        <v>0</v>
      </c>
      <c r="AC460">
        <f>IFERROR(MATCH($E460,Models!$I$2:$I$605,0),0)</f>
        <v>0</v>
      </c>
      <c r="AD460">
        <f>IFERROR(MATCH($A460,Output_Win!$A$2:$A$243,0),0)</f>
        <v>0</v>
      </c>
    </row>
    <row r="461" spans="1:30">
      <c r="A461" s="42" t="str">
        <f>_xlfn.TEXTJOIN("",TRUE,Input!$A$4,TEXT(ROW(My_Audit!A460)+Input!$A$8-1,"00"))</f>
        <v>GG460</v>
      </c>
      <c r="B461" s="42" t="str">
        <f>_xlfn.TEXTJOIN("-",TRUE,"ITD",Input!$A$2,A461)</f>
        <v>ITD-SHR11697-GG460</v>
      </c>
      <c r="C461" s="43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3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3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3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3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3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3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3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3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3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3" t="str" cm="1">
        <f t="array" ref="M461">IF(($Y461+$Z461+$AA461+$AD461)=0,"",ExpandDiagCodes(_xlfn.TEXTJOIN(", ",TRUE,IF($AA461=0,"",INDEX(My_Audit!N$2:N$456,$AA461)),IF($Z461=0,"",INDEX(Output_Mac!S$2:S$500,$Z461)),IF($AD461=0,"",INDEX(Output_Win!S$2:S$243,$AD461)),IF($Y461=0,"",INDEX(CSV!AE$2:AE$510,$Y461)))))</f>
        <v/>
      </c>
      <c r="N461" s="43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O$2:O$456,$AA461)),_xlfn.IFS(_xlpm.MyAuditVal&lt;&gt;"",_xlpm.MyAuditVal,_xlpm.MacVal&lt;&gt;"",_xlpm.MacVal,_xlpm.WinVal&lt;&gt;"",_xlpm.WinVal,_xlpm.CSVVal&lt;&gt;"",_xlpm.CSVVal)),""))</f>
        <v/>
      </c>
      <c r="O461" s="43" t="str" cm="1">
        <f t="array" ref="O461">IF($AB461=0,"",INDEX(My_Audit!P$2:P$456,$AB461))&amp;""</f>
        <v/>
      </c>
      <c r="P461" s="42"/>
      <c r="Q461" s="43" t="str">
        <f>IF(LEFT(N461,4)="Pass","Nist SP 800-88",My_Audit!R461)&amp;""</f>
        <v/>
      </c>
      <c r="R461" s="42"/>
      <c r="S461" s="42"/>
      <c r="T461" s="43" t="str" cm="1">
        <f t="array" ref="T461">IF($AC461=0,"",INDEX(Models!J$2:J$605,$AC461))</f>
        <v/>
      </c>
      <c r="U461" s="42"/>
      <c r="V461" s="42"/>
      <c r="W461" s="44" t="str">
        <f>IF(($Z461+$AA461+$AD461)=0,"",_xlfn.TEXTJOIN(", ",TRUE,IF($AA461=0,"",INDEX(My_Audit!L$2:L$456,$AA461)),IF($Z461=0,"",INDEX(Output_Mac!AA$2:AA$500,$Z461)),IF($AD461=0,"",INDEX(Output_Win!AA$2:AA$243,$AD461))))</f>
        <v/>
      </c>
      <c r="Y461">
        <f>IFERROR(MATCH($A461,CSV!$A$2:$A$510,0),0)</f>
        <v>0</v>
      </c>
      <c r="Z461">
        <f>IFERROR(MATCH($A461,Output_Mac!$A$2:$A$500,0),0)</f>
        <v>0</v>
      </c>
      <c r="AA461">
        <f>IFERROR(MATCH($A461,My_Audit!$A$2:$A$456,0),0)</f>
        <v>0</v>
      </c>
      <c r="AB461">
        <f>IFERROR(MATCH($C461,My_Audit!$B$2:$B$456,0),0)</f>
        <v>0</v>
      </c>
      <c r="AC461">
        <f>IFERROR(MATCH($E461,Models!$I$2:$I$605,0),0)</f>
        <v>0</v>
      </c>
      <c r="AD461">
        <f>IFERROR(MATCH($A461,Output_Win!$A$2:$A$243,0),0)</f>
        <v>0</v>
      </c>
    </row>
    <row r="462" spans="1:30">
      <c r="A462" s="42" t="str">
        <f>_xlfn.TEXTJOIN("",TRUE,Input!$A$4,TEXT(ROW(My_Audit!A461)+Input!$A$8-1,"00"))</f>
        <v>GG461</v>
      </c>
      <c r="B462" s="42" t="str">
        <f>_xlfn.TEXTJOIN("-",TRUE,"ITD",Input!$A$2,A462)</f>
        <v>ITD-SHR11697-GG461</v>
      </c>
      <c r="C462" s="43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3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3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3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3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3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3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3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3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3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3" t="str" cm="1">
        <f t="array" ref="M462">IF(($Y462+$Z462+$AA462+$AD462)=0,"",ExpandDiagCodes(_xlfn.TEXTJOIN(", ",TRUE,IF($AA462=0,"",INDEX(My_Audit!N$2:N$456,$AA462)),IF($Z462=0,"",INDEX(Output_Mac!S$2:S$500,$Z462)),IF($AD462=0,"",INDEX(Output_Win!S$2:S$243,$AD462)),IF($Y462=0,"",INDEX(CSV!AE$2:AE$510,$Y462)))))</f>
        <v/>
      </c>
      <c r="N462" s="43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O$2:O$456,$AA462)),_xlfn.IFS(_xlpm.MyAuditVal&lt;&gt;"",_xlpm.MyAuditVal,_xlpm.MacVal&lt;&gt;"",_xlpm.MacVal,_xlpm.WinVal&lt;&gt;"",_xlpm.WinVal,_xlpm.CSVVal&lt;&gt;"",_xlpm.CSVVal)),""))</f>
        <v/>
      </c>
      <c r="O462" s="42" t="str" cm="1">
        <f t="array" ref="O462">IF($AB462=0,"",INDEX(My_Audit!P$2:P$456,$AB462))&amp;""</f>
        <v/>
      </c>
      <c r="P462" s="42"/>
      <c r="Q462" s="43" t="str">
        <f>IF(LEFT(N462,4)="Pass","Nist SP 800-88",My_Audit!R462)&amp;""</f>
        <v/>
      </c>
      <c r="R462" s="42"/>
      <c r="S462" s="42"/>
      <c r="T462" s="43" t="str" cm="1">
        <f t="array" ref="T462">IF($AC462=0,"",INDEX(Models!J$2:J$605,$AC462))</f>
        <v/>
      </c>
      <c r="U462" s="42"/>
      <c r="V462" s="42"/>
      <c r="W462" s="44" t="str">
        <f>IF(($Z462+$AA462+$AD462)=0,"",_xlfn.TEXTJOIN(", ",TRUE,IF($AA462=0,"",INDEX(My_Audit!L$2:L$456,$AA462)),IF($Z462=0,"",INDEX(Output_Mac!AA$2:AA$500,$Z462)),IF($AD462=0,"",INDEX(Output_Win!AA$2:AA$243,$AD462))))</f>
        <v/>
      </c>
      <c r="Y462">
        <f>IFERROR(MATCH($A462,CSV!$A$2:$A$510,0),0)</f>
        <v>0</v>
      </c>
      <c r="Z462">
        <f>IFERROR(MATCH($A462,Output_Mac!$A$2:$A$500,0),0)</f>
        <v>0</v>
      </c>
      <c r="AA462">
        <f>IFERROR(MATCH($A462,My_Audit!$A$2:$A$456,0),0)</f>
        <v>0</v>
      </c>
      <c r="AB462">
        <f>IFERROR(MATCH($C462,My_Audit!$B$2:$B$456,0),0)</f>
        <v>0</v>
      </c>
      <c r="AC462">
        <f>IFERROR(MATCH($E462,Models!$I$2:$I$605,0),0)</f>
        <v>0</v>
      </c>
      <c r="AD462">
        <f>IFERROR(MATCH($A462,Output_Win!$A$2:$A$243,0),0)</f>
        <v>0</v>
      </c>
    </row>
    <row r="463" spans="1:30">
      <c r="A463" s="42" t="str">
        <f>_xlfn.TEXTJOIN("",TRUE,Input!$A$4,TEXT(ROW(My_Audit!A462)+Input!$A$8-1,"00"))</f>
        <v>GG462</v>
      </c>
      <c r="B463" s="42" t="str">
        <f>_xlfn.TEXTJOIN("-",TRUE,"ITD",Input!$A$2,A463)</f>
        <v>ITD-SHR11697-GG462</v>
      </c>
      <c r="C463" s="43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3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3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3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3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3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3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3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3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3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3" t="str" cm="1">
        <f t="array" ref="M463">IF(($Y463+$Z463+$AA463+$AD463)=0,"",ExpandDiagCodes(_xlfn.TEXTJOIN(", ",TRUE,IF($AA463=0,"",INDEX(My_Audit!N$2:N$456,$AA463)),IF($Z463=0,"",INDEX(Output_Mac!S$2:S$500,$Z463)),IF($AD463=0,"",INDEX(Output_Win!S$2:S$243,$AD463)),IF($Y463=0,"",INDEX(CSV!AE$2:AE$510,$Y463)))))</f>
        <v/>
      </c>
      <c r="N463" s="43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O$2:O$456,$AA463)),_xlfn.IFS(_xlpm.MyAuditVal&lt;&gt;"",_xlpm.MyAuditVal,_xlpm.MacVal&lt;&gt;"",_xlpm.MacVal,_xlpm.WinVal&lt;&gt;"",_xlpm.WinVal,_xlpm.CSVVal&lt;&gt;"",_xlpm.CSVVal)),""))</f>
        <v/>
      </c>
      <c r="O463" s="42" t="str" cm="1">
        <f t="array" ref="O463">IF($AB463=0,"",INDEX(My_Audit!P$2:P$456,$AB463))&amp;""</f>
        <v/>
      </c>
      <c r="P463" s="42"/>
      <c r="Q463" s="43" t="str">
        <f>IF(LEFT(N463,4)="Pass","Nist SP 800-88",My_Audit!R463)&amp;""</f>
        <v/>
      </c>
      <c r="R463" s="42"/>
      <c r="S463" s="42"/>
      <c r="T463" s="43" t="str" cm="1">
        <f t="array" ref="T463">IF($AC463=0,"",INDEX(Models!J$2:J$605,$AC463))</f>
        <v/>
      </c>
      <c r="U463" s="42"/>
      <c r="V463" s="42"/>
      <c r="W463" s="44" t="str">
        <f>IF(($Z463+$AA463+$AD463)=0,"",_xlfn.TEXTJOIN(", ",TRUE,IF($AA463=0,"",INDEX(My_Audit!L$2:L$456,$AA463)),IF($Z463=0,"",INDEX(Output_Mac!AA$2:AA$500,$Z463)),IF($AD463=0,"",INDEX(Output_Win!AA$2:AA$243,$AD463))))</f>
        <v/>
      </c>
      <c r="Y463">
        <f>IFERROR(MATCH($A463,CSV!$A$2:$A$510,0),0)</f>
        <v>0</v>
      </c>
      <c r="Z463">
        <f>IFERROR(MATCH($A463,Output_Mac!$A$2:$A$500,0),0)</f>
        <v>0</v>
      </c>
      <c r="AA463">
        <f>IFERROR(MATCH($A463,My_Audit!$A$2:$A$456,0),0)</f>
        <v>0</v>
      </c>
      <c r="AB463">
        <f>IFERROR(MATCH($C463,My_Audit!$B$2:$B$456,0),0)</f>
        <v>0</v>
      </c>
      <c r="AC463">
        <f>IFERROR(MATCH($E463,Models!$I$2:$I$605,0),0)</f>
        <v>0</v>
      </c>
      <c r="AD463">
        <f>IFERROR(MATCH($A463,Output_Win!$A$2:$A$243,0),0)</f>
        <v>0</v>
      </c>
    </row>
    <row r="464" spans="1:30">
      <c r="A464" s="42" t="str">
        <f>_xlfn.TEXTJOIN("",TRUE,Input!$A$4,TEXT(ROW(My_Audit!A463)+Input!$A$8-1,"00"))</f>
        <v>GG463</v>
      </c>
      <c r="B464" s="42" t="str">
        <f>_xlfn.TEXTJOIN("-",TRUE,"ITD",Input!$A$2,A464)</f>
        <v>ITD-SHR11697-GG463</v>
      </c>
      <c r="C464" s="43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3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3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3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3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3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3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3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3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3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3" t="str" cm="1">
        <f t="array" ref="M464">IF(($Y464+$Z464+$AA464+$AD464)=0,"",ExpandDiagCodes(_xlfn.TEXTJOIN(", ",TRUE,IF($AA464=0,"",INDEX(My_Audit!N$2:N$456,$AA464)),IF($Z464=0,"",INDEX(Output_Mac!S$2:S$500,$Z464)),IF($AD464=0,"",INDEX(Output_Win!S$2:S$243,$AD464)),IF($Y464=0,"",INDEX(CSV!AE$2:AE$510,$Y464)))))</f>
        <v/>
      </c>
      <c r="N464" s="43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O$2:O$456,$AA464)),_xlfn.IFS(_xlpm.MyAuditVal&lt;&gt;"",_xlpm.MyAuditVal,_xlpm.MacVal&lt;&gt;"",_xlpm.MacVal,_xlpm.WinVal&lt;&gt;"",_xlpm.WinVal,_xlpm.CSVVal&lt;&gt;"",_xlpm.CSVVal)),""))</f>
        <v/>
      </c>
      <c r="O464" s="42" t="str" cm="1">
        <f t="array" ref="O464">IF($AB464=0,"",INDEX(My_Audit!P$2:P$456,$AB464))&amp;""</f>
        <v/>
      </c>
      <c r="P464" s="42"/>
      <c r="Q464" s="43" t="str">
        <f>IF(LEFT(N464,4)="Pass","Nist SP 800-88",My_Audit!R464)&amp;""</f>
        <v/>
      </c>
      <c r="R464" s="42"/>
      <c r="S464" s="42"/>
      <c r="T464" s="43" t="str" cm="1">
        <f t="array" ref="T464">IF($AC464=0,"",INDEX(Models!J$2:J$605,$AC464))</f>
        <v/>
      </c>
      <c r="U464" s="42"/>
      <c r="V464" s="42"/>
      <c r="W464" s="44" t="str">
        <f>IF(($Z464+$AA464+$AD464)=0,"",_xlfn.TEXTJOIN(", ",TRUE,IF($AA464=0,"",INDEX(My_Audit!L$2:L$456,$AA464)),IF($Z464=0,"",INDEX(Output_Mac!AA$2:AA$500,$Z464)),IF($AD464=0,"",INDEX(Output_Win!AA$2:AA$243,$AD464))))</f>
        <v/>
      </c>
      <c r="Y464">
        <f>IFERROR(MATCH($A464,CSV!$A$2:$A$510,0),0)</f>
        <v>0</v>
      </c>
      <c r="Z464">
        <f>IFERROR(MATCH($A464,Output_Mac!$A$2:$A$500,0),0)</f>
        <v>0</v>
      </c>
      <c r="AA464">
        <f>IFERROR(MATCH($A464,My_Audit!$A$2:$A$456,0),0)</f>
        <v>0</v>
      </c>
      <c r="AB464">
        <f>IFERROR(MATCH($C464,My_Audit!$B$2:$B$456,0),0)</f>
        <v>0</v>
      </c>
      <c r="AC464">
        <f>IFERROR(MATCH($E464,Models!$I$2:$I$605,0),0)</f>
        <v>0</v>
      </c>
      <c r="AD464">
        <f>IFERROR(MATCH($A464,Output_Win!$A$2:$A$243,0),0)</f>
        <v>0</v>
      </c>
    </row>
    <row r="465" spans="1:30">
      <c r="A465" s="42" t="str">
        <f>_xlfn.TEXTJOIN("",TRUE,Input!$A$4,TEXT(ROW(My_Audit!A464)+Input!$A$8-1,"00"))</f>
        <v>GG464</v>
      </c>
      <c r="B465" s="42" t="str">
        <f>_xlfn.TEXTJOIN("-",TRUE,"ITD",Input!$A$2,A465)</f>
        <v>ITD-SHR11697-GG464</v>
      </c>
      <c r="C465" s="43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3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3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3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3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3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3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3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3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3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3" t="str" cm="1">
        <f t="array" ref="M465">IF(($Y465+$Z465+$AA465+$AD465)=0,"",ExpandDiagCodes(_xlfn.TEXTJOIN(", ",TRUE,IF($AA465=0,"",INDEX(My_Audit!N$2:N$456,$AA465)),IF($Z465=0,"",INDEX(Output_Mac!S$2:S$500,$Z465)),IF($AD465=0,"",INDEX(Output_Win!S$2:S$243,$AD465)),IF($Y465=0,"",INDEX(CSV!AE$2:AE$510,$Y465)))))</f>
        <v/>
      </c>
      <c r="N465" s="43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O$2:O$456,$AA465)),_xlfn.IFS(_xlpm.MyAuditVal&lt;&gt;"",_xlpm.MyAuditVal,_xlpm.MacVal&lt;&gt;"",_xlpm.MacVal,_xlpm.WinVal&lt;&gt;"",_xlpm.WinVal,_xlpm.CSVVal&lt;&gt;"",_xlpm.CSVVal)),""))</f>
        <v/>
      </c>
      <c r="O465" s="42" t="str" cm="1">
        <f t="array" ref="O465">IF($AB465=0,"",INDEX(My_Audit!P$2:P$456,$AB465))&amp;""</f>
        <v/>
      </c>
      <c r="P465" s="42"/>
      <c r="Q465" s="43" t="str">
        <f>IF(LEFT(N465,4)="Pass","Nist SP 800-88",My_Audit!R465)&amp;""</f>
        <v/>
      </c>
      <c r="R465" s="42"/>
      <c r="S465" s="42"/>
      <c r="T465" s="43" t="str" cm="1">
        <f t="array" ref="T465">IF($AC465=0,"",INDEX(Models!J$2:J$605,$AC465))</f>
        <v/>
      </c>
      <c r="U465" s="42"/>
      <c r="V465" s="42"/>
      <c r="W465" s="44" t="str">
        <f>IF(($Z465+$AA465+$AD465)=0,"",_xlfn.TEXTJOIN(", ",TRUE,IF($AA465=0,"",INDEX(My_Audit!L$2:L$456,$AA465)),IF($Z465=0,"",INDEX(Output_Mac!AA$2:AA$500,$Z465)),IF($AD465=0,"",INDEX(Output_Win!AA$2:AA$243,$AD465))))</f>
        <v/>
      </c>
      <c r="Y465">
        <f>IFERROR(MATCH($A465,CSV!$A$2:$A$510,0),0)</f>
        <v>0</v>
      </c>
      <c r="Z465">
        <f>IFERROR(MATCH($A465,Output_Mac!$A$2:$A$500,0),0)</f>
        <v>0</v>
      </c>
      <c r="AA465">
        <f>IFERROR(MATCH($A465,My_Audit!$A$2:$A$456,0),0)</f>
        <v>0</v>
      </c>
      <c r="AB465">
        <f>IFERROR(MATCH($C465,My_Audit!$B$2:$B$456,0),0)</f>
        <v>0</v>
      </c>
      <c r="AC465">
        <f>IFERROR(MATCH($E465,Models!$I$2:$I$605,0),0)</f>
        <v>0</v>
      </c>
      <c r="AD465">
        <f>IFERROR(MATCH($A465,Output_Win!$A$2:$A$243,0),0)</f>
        <v>0</v>
      </c>
    </row>
    <row r="466" spans="1:30">
      <c r="A466" s="42" t="str">
        <f>_xlfn.TEXTJOIN("",TRUE,Input!$A$4,TEXT(ROW(My_Audit!A465)+Input!$A$8-1,"00"))</f>
        <v>GG465</v>
      </c>
      <c r="B466" s="42" t="str">
        <f>_xlfn.TEXTJOIN("-",TRUE,"ITD",Input!$A$2,A466)</f>
        <v>ITD-SHR11697-GG465</v>
      </c>
      <c r="C466" s="43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3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3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3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3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3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3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3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3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3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3" t="str" cm="1">
        <f t="array" ref="M466">IF(($Y466+$Z466+$AA466+$AD466)=0,"",ExpandDiagCodes(_xlfn.TEXTJOIN(", ",TRUE,IF($AA466=0,"",INDEX(My_Audit!N$2:N$456,$AA466)),IF($Z466=0,"",INDEX(Output_Mac!S$2:S$500,$Z466)),IF($AD466=0,"",INDEX(Output_Win!S$2:S$243,$AD466)),IF($Y466=0,"",INDEX(CSV!AE$2:AE$510,$Y466)))))</f>
        <v/>
      </c>
      <c r="N466" s="43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O$2:O$456,$AA466)),_xlfn.IFS(_xlpm.MyAuditVal&lt;&gt;"",_xlpm.MyAuditVal,_xlpm.MacVal&lt;&gt;"",_xlpm.MacVal,_xlpm.WinVal&lt;&gt;"",_xlpm.WinVal,_xlpm.CSVVal&lt;&gt;"",_xlpm.CSVVal)),""))</f>
        <v/>
      </c>
      <c r="O466" s="42" t="str" cm="1">
        <f t="array" ref="O466">IF($AB466=0,"",INDEX(My_Audit!P$2:P$456,$AB466))&amp;""</f>
        <v/>
      </c>
      <c r="P466" s="42"/>
      <c r="Q466" s="43" t="str">
        <f>IF(LEFT(N466,4)="Pass","Nist SP 800-88",My_Audit!R466)&amp;""</f>
        <v/>
      </c>
      <c r="R466" s="42"/>
      <c r="S466" s="42"/>
      <c r="T466" s="43" t="str" cm="1">
        <f t="array" ref="T466">IF($AC466=0,"",INDEX(Models!J$2:J$605,$AC466))</f>
        <v/>
      </c>
      <c r="U466" s="42"/>
      <c r="V466" s="42"/>
      <c r="W466" s="44" t="str">
        <f>IF(($Z466+$AA466+$AD466)=0,"",_xlfn.TEXTJOIN(", ",TRUE,IF($AA466=0,"",INDEX(My_Audit!L$2:L$456,$AA466)),IF($Z466=0,"",INDEX(Output_Mac!AA$2:AA$500,$Z466)),IF($AD466=0,"",INDEX(Output_Win!AA$2:AA$243,$AD466))))</f>
        <v/>
      </c>
      <c r="Y466">
        <f>IFERROR(MATCH($A466,CSV!$A$2:$A$510,0),0)</f>
        <v>0</v>
      </c>
      <c r="Z466">
        <f>IFERROR(MATCH($A466,Output_Mac!$A$2:$A$500,0),0)</f>
        <v>0</v>
      </c>
      <c r="AA466">
        <f>IFERROR(MATCH($A466,My_Audit!$A$2:$A$456,0),0)</f>
        <v>0</v>
      </c>
      <c r="AB466">
        <f>IFERROR(MATCH($C466,My_Audit!$B$2:$B$456,0),0)</f>
        <v>0</v>
      </c>
      <c r="AC466">
        <f>IFERROR(MATCH($E466,Models!$I$2:$I$605,0),0)</f>
        <v>0</v>
      </c>
      <c r="AD466">
        <f>IFERROR(MATCH($A466,Output_Win!$A$2:$A$243,0),0)</f>
        <v>0</v>
      </c>
    </row>
    <row r="467" spans="1:30">
      <c r="A467" s="42" t="str">
        <f>_xlfn.TEXTJOIN("",TRUE,Input!$A$4,TEXT(ROW(My_Audit!A466)+Input!$A$8-1,"00"))</f>
        <v>GG466</v>
      </c>
      <c r="B467" s="42" t="str">
        <f>_xlfn.TEXTJOIN("-",TRUE,"ITD",Input!$A$2,A467)</f>
        <v>ITD-SHR11697-GG466</v>
      </c>
      <c r="C467" s="43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3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3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3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3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3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3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3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3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3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3" t="str" cm="1">
        <f t="array" ref="M467">IF(($Y467+$Z467+$AA467+$AD467)=0,"",ExpandDiagCodes(_xlfn.TEXTJOIN(", ",TRUE,IF($AA467=0,"",INDEX(My_Audit!N$2:N$456,$AA467)),IF($Z467=0,"",INDEX(Output_Mac!S$2:S$500,$Z467)),IF($AD467=0,"",INDEX(Output_Win!S$2:S$243,$AD467)),IF($Y467=0,"",INDEX(CSV!AE$2:AE$510,$Y467)))))</f>
        <v/>
      </c>
      <c r="N467" s="43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O$2:O$456,$AA467)),_xlfn.IFS(_xlpm.MyAuditVal&lt;&gt;"",_xlpm.MyAuditVal,_xlpm.MacVal&lt;&gt;"",_xlpm.MacVal,_xlpm.WinVal&lt;&gt;"",_xlpm.WinVal,_xlpm.CSVVal&lt;&gt;"",_xlpm.CSVVal)),""))</f>
        <v/>
      </c>
      <c r="O467" s="42" t="str" cm="1">
        <f t="array" ref="O467">IF($AB467=0,"",INDEX(My_Audit!P$2:P$456,$AB467))&amp;""</f>
        <v/>
      </c>
      <c r="P467" s="42"/>
      <c r="Q467" s="43" t="str">
        <f>IF(LEFT(N467,4)="Pass","Nist SP 800-88",My_Audit!R467)&amp;""</f>
        <v/>
      </c>
      <c r="R467" s="42"/>
      <c r="S467" s="42"/>
      <c r="T467" s="43" t="str" cm="1">
        <f t="array" ref="T467">IF($AC467=0,"",INDEX(Models!J$2:J$605,$AC467))</f>
        <v/>
      </c>
      <c r="U467" s="42"/>
      <c r="V467" s="42"/>
      <c r="W467" s="44" t="str">
        <f>IF(($Z467+$AA467+$AD467)=0,"",_xlfn.TEXTJOIN(", ",TRUE,IF($AA467=0,"",INDEX(My_Audit!L$2:L$456,$AA467)),IF($Z467=0,"",INDEX(Output_Mac!AA$2:AA$500,$Z467)),IF($AD467=0,"",INDEX(Output_Win!AA$2:AA$243,$AD467))))</f>
        <v/>
      </c>
      <c r="Y467">
        <f>IFERROR(MATCH($A467,CSV!$A$2:$A$510,0),0)</f>
        <v>0</v>
      </c>
      <c r="Z467">
        <f>IFERROR(MATCH($A467,Output_Mac!$A$2:$A$500,0),0)</f>
        <v>0</v>
      </c>
      <c r="AA467">
        <f>IFERROR(MATCH($A467,My_Audit!$A$2:$A$456,0),0)</f>
        <v>0</v>
      </c>
      <c r="AB467">
        <f>IFERROR(MATCH($C467,My_Audit!$B$2:$B$456,0),0)</f>
        <v>0</v>
      </c>
      <c r="AC467">
        <f>IFERROR(MATCH($E467,Models!$I$2:$I$605,0),0)</f>
        <v>0</v>
      </c>
      <c r="AD467">
        <f>IFERROR(MATCH($A467,Output_Win!$A$2:$A$243,0),0)</f>
        <v>0</v>
      </c>
    </row>
    <row r="468" spans="1:30">
      <c r="A468" s="42" t="str">
        <f>_xlfn.TEXTJOIN("",TRUE,Input!$A$4,TEXT(ROW(My_Audit!A467)+Input!$A$8-1,"00"))</f>
        <v>GG467</v>
      </c>
      <c r="B468" s="42" t="str">
        <f>_xlfn.TEXTJOIN("-",TRUE,"ITD",Input!$A$2,A468)</f>
        <v>ITD-SHR11697-GG467</v>
      </c>
      <c r="C468" s="43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3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3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3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3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3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3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3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3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3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3" t="str" cm="1">
        <f t="array" ref="M468">IF(($Y468+$Z468+$AA468+$AD468)=0,"",ExpandDiagCodes(_xlfn.TEXTJOIN(", ",TRUE,IF($AA468=0,"",INDEX(My_Audit!N$2:N$456,$AA468)),IF($Z468=0,"",INDEX(Output_Mac!S$2:S$500,$Z468)),IF($AD468=0,"",INDEX(Output_Win!S$2:S$243,$AD468)),IF($Y468=0,"",INDEX(CSV!AE$2:AE$510,$Y468)))))</f>
        <v/>
      </c>
      <c r="N468" s="43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O$2:O$456,$AA468)),_xlfn.IFS(_xlpm.MyAuditVal&lt;&gt;"",_xlpm.MyAuditVal,_xlpm.MacVal&lt;&gt;"",_xlpm.MacVal,_xlpm.WinVal&lt;&gt;"",_xlpm.WinVal,_xlpm.CSVVal&lt;&gt;"",_xlpm.CSVVal)),""))</f>
        <v/>
      </c>
      <c r="O468" s="42" t="str" cm="1">
        <f t="array" ref="O468">IF($AB468=0,"",INDEX(My_Audit!P$2:P$456,$AB468))&amp;""</f>
        <v/>
      </c>
      <c r="P468" s="42"/>
      <c r="Q468" s="43" t="str">
        <f>IF(LEFT(N468,4)="Pass","Nist SP 800-88",My_Audit!R468)&amp;""</f>
        <v/>
      </c>
      <c r="R468" s="42"/>
      <c r="S468" s="42"/>
      <c r="T468" s="43" t="str" cm="1">
        <f t="array" ref="T468">IF($AC468=0,"",INDEX(Models!J$2:J$605,$AC468))</f>
        <v/>
      </c>
      <c r="U468" s="42"/>
      <c r="V468" s="42"/>
      <c r="W468" s="44" t="str">
        <f>IF(($Z468+$AA468+$AD468)=0,"",_xlfn.TEXTJOIN(", ",TRUE,IF($AA468=0,"",INDEX(My_Audit!L$2:L$456,$AA468)),IF($Z468=0,"",INDEX(Output_Mac!AA$2:AA$500,$Z468)),IF($AD468=0,"",INDEX(Output_Win!AA$2:AA$243,$AD468))))</f>
        <v/>
      </c>
      <c r="Y468">
        <f>IFERROR(MATCH($A468,CSV!$A$2:$A$510,0),0)</f>
        <v>0</v>
      </c>
      <c r="Z468">
        <f>IFERROR(MATCH($A468,Output_Mac!$A$2:$A$500,0),0)</f>
        <v>0</v>
      </c>
      <c r="AA468">
        <f>IFERROR(MATCH($A468,My_Audit!$A$2:$A$456,0),0)</f>
        <v>0</v>
      </c>
      <c r="AB468">
        <f>IFERROR(MATCH($C468,My_Audit!$B$2:$B$456,0),0)</f>
        <v>0</v>
      </c>
      <c r="AC468">
        <f>IFERROR(MATCH($E468,Models!$I$2:$I$605,0),0)</f>
        <v>0</v>
      </c>
      <c r="AD468">
        <f>IFERROR(MATCH($A468,Output_Win!$A$2:$A$243,0),0)</f>
        <v>0</v>
      </c>
    </row>
    <row r="469" spans="1:30">
      <c r="A469" s="42" t="str">
        <f>_xlfn.TEXTJOIN("",TRUE,Input!$A$4,TEXT(ROW(My_Audit!A468)+Input!$A$8-1,"00"))</f>
        <v>GG468</v>
      </c>
      <c r="B469" s="42" t="str">
        <f>_xlfn.TEXTJOIN("-",TRUE,"ITD",Input!$A$2,A469)</f>
        <v>ITD-SHR11697-GG468</v>
      </c>
      <c r="C469" s="43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3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3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3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3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3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3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3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3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3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3" t="str" cm="1">
        <f t="array" ref="M469">IF(($Y469+$Z469+$AA469+$AD469)=0,"",ExpandDiagCodes(_xlfn.TEXTJOIN(", ",TRUE,IF($AA469=0,"",INDEX(My_Audit!N$2:N$456,$AA469)),IF($Z469=0,"",INDEX(Output_Mac!S$2:S$500,$Z469)),IF($AD469=0,"",INDEX(Output_Win!S$2:S$243,$AD469)),IF($Y469=0,"",INDEX(CSV!AE$2:AE$510,$Y469)))))</f>
        <v/>
      </c>
      <c r="N469" s="43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O$2:O$456,$AA469)),_xlfn.IFS(_xlpm.MyAuditVal&lt;&gt;"",_xlpm.MyAuditVal,_xlpm.MacVal&lt;&gt;"",_xlpm.MacVal,_xlpm.WinVal&lt;&gt;"",_xlpm.WinVal,_xlpm.CSVVal&lt;&gt;"",_xlpm.CSVVal)),""))</f>
        <v/>
      </c>
      <c r="O469" s="42" t="str" cm="1">
        <f t="array" ref="O469">IF($AB469=0,"",INDEX(My_Audit!P$2:P$456,$AB469))&amp;""</f>
        <v/>
      </c>
      <c r="P469" s="42"/>
      <c r="Q469" s="43" t="str">
        <f>IF(LEFT(N469,4)="Pass","Nist SP 800-88",My_Audit!R469)&amp;""</f>
        <v/>
      </c>
      <c r="R469" s="42"/>
      <c r="S469" s="42"/>
      <c r="T469" s="43" t="str" cm="1">
        <f t="array" ref="T469">IF($AC469=0,"",INDEX(Models!J$2:J$605,$AC469))</f>
        <v/>
      </c>
      <c r="U469" s="42"/>
      <c r="V469" s="42"/>
      <c r="W469" s="44" t="str">
        <f>IF(($Z469+$AA469+$AD469)=0,"",_xlfn.TEXTJOIN(", ",TRUE,IF($AA469=0,"",INDEX(My_Audit!L$2:L$456,$AA469)),IF($Z469=0,"",INDEX(Output_Mac!AA$2:AA$500,$Z469)),IF($AD469=0,"",INDEX(Output_Win!AA$2:AA$243,$AD469))))</f>
        <v/>
      </c>
      <c r="Y469">
        <f>IFERROR(MATCH($A469,CSV!$A$2:$A$510,0),0)</f>
        <v>0</v>
      </c>
      <c r="Z469">
        <f>IFERROR(MATCH($A469,Output_Mac!$A$2:$A$500,0),0)</f>
        <v>0</v>
      </c>
      <c r="AA469">
        <f>IFERROR(MATCH($A469,My_Audit!$A$2:$A$456,0),0)</f>
        <v>0</v>
      </c>
      <c r="AB469">
        <f>IFERROR(MATCH($C469,My_Audit!$B$2:$B$456,0),0)</f>
        <v>0</v>
      </c>
      <c r="AC469">
        <f>IFERROR(MATCH($E469,Models!$I$2:$I$605,0),0)</f>
        <v>0</v>
      </c>
      <c r="AD469">
        <f>IFERROR(MATCH($A469,Output_Win!$A$2:$A$243,0),0)</f>
        <v>0</v>
      </c>
    </row>
    <row r="470" spans="1:30">
      <c r="A470" s="42" t="str">
        <f>_xlfn.TEXTJOIN("",TRUE,Input!$A$4,TEXT(ROW(My_Audit!A469)+Input!$A$8-1,"00"))</f>
        <v>GG469</v>
      </c>
      <c r="B470" s="42" t="str">
        <f>_xlfn.TEXTJOIN("-",TRUE,"ITD",Input!$A$2,A470)</f>
        <v>ITD-SHR11697-GG469</v>
      </c>
      <c r="C470" s="43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3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3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3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3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3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3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3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3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3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3" t="str" cm="1">
        <f t="array" ref="M470">IF(($Y470+$Z470+$AA470+$AD470)=0,"",ExpandDiagCodes(_xlfn.TEXTJOIN(", ",TRUE,IF($AA470=0,"",INDEX(My_Audit!N$2:N$456,$AA470)),IF($Z470=0,"",INDEX(Output_Mac!S$2:S$500,$Z470)),IF($AD470=0,"",INDEX(Output_Win!S$2:S$243,$AD470)),IF($Y470=0,"",INDEX(CSV!AE$2:AE$510,$Y470)))))</f>
        <v/>
      </c>
      <c r="N470" s="43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O$2:O$456,$AA470)),_xlfn.IFS(_xlpm.MyAuditVal&lt;&gt;"",_xlpm.MyAuditVal,_xlpm.MacVal&lt;&gt;"",_xlpm.MacVal,_xlpm.WinVal&lt;&gt;"",_xlpm.WinVal,_xlpm.CSVVal&lt;&gt;"",_xlpm.CSVVal)),""))</f>
        <v/>
      </c>
      <c r="O470" s="42" t="str" cm="1">
        <f t="array" ref="O470">IF($AB470=0,"",INDEX(My_Audit!P$2:P$456,$AB470))&amp;""</f>
        <v/>
      </c>
      <c r="P470" s="42"/>
      <c r="Q470" s="43" t="str">
        <f>IF(LEFT(N470,4)="Pass","Nist SP 800-88",My_Audit!R470)&amp;""</f>
        <v/>
      </c>
      <c r="R470" s="42"/>
      <c r="S470" s="42"/>
      <c r="T470" s="43" t="str" cm="1">
        <f t="array" ref="T470">IF($AC470=0,"",INDEX(Models!J$2:J$605,$AC470))</f>
        <v/>
      </c>
      <c r="U470" s="42"/>
      <c r="V470" s="42"/>
      <c r="W470" s="44" t="str">
        <f>IF(($Z470+$AA470+$AD470)=0,"",_xlfn.TEXTJOIN(", ",TRUE,IF($AA470=0,"",INDEX(My_Audit!L$2:L$456,$AA470)),IF($Z470=0,"",INDEX(Output_Mac!AA$2:AA$500,$Z470)),IF($AD470=0,"",INDEX(Output_Win!AA$2:AA$243,$AD470))))</f>
        <v/>
      </c>
      <c r="Y470">
        <f>IFERROR(MATCH($A470,CSV!$A$2:$A$510,0),0)</f>
        <v>0</v>
      </c>
      <c r="Z470">
        <f>IFERROR(MATCH($A470,Output_Mac!$A$2:$A$500,0),0)</f>
        <v>0</v>
      </c>
      <c r="AA470">
        <f>IFERROR(MATCH($A470,My_Audit!$A$2:$A$456,0),0)</f>
        <v>0</v>
      </c>
      <c r="AB470">
        <f>IFERROR(MATCH($C470,My_Audit!$B$2:$B$456,0),0)</f>
        <v>0</v>
      </c>
      <c r="AC470">
        <f>IFERROR(MATCH($E470,Models!$I$2:$I$605,0),0)</f>
        <v>0</v>
      </c>
      <c r="AD470">
        <f>IFERROR(MATCH($A470,Output_Win!$A$2:$A$243,0),0)</f>
        <v>0</v>
      </c>
    </row>
    <row r="471" spans="1:30">
      <c r="A471" s="42" t="str">
        <f>_xlfn.TEXTJOIN("",TRUE,Input!$A$4,TEXT(ROW(My_Audit!A470)+Input!$A$8-1,"00"))</f>
        <v>GG470</v>
      </c>
      <c r="B471" s="42" t="str">
        <f>_xlfn.TEXTJOIN("-",TRUE,"ITD",Input!$A$2,A471)</f>
        <v>ITD-SHR11697-GG470</v>
      </c>
      <c r="C471" s="43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3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3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3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3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3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3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3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3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3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3" t="str" cm="1">
        <f t="array" ref="M471">IF(($Y471+$Z471+$AA471+$AD471)=0,"",ExpandDiagCodes(_xlfn.TEXTJOIN(", ",TRUE,IF($AA471=0,"",INDEX(My_Audit!N$2:N$456,$AA471)),IF($Z471=0,"",INDEX(Output_Mac!S$2:S$500,$Z471)),IF($AD471=0,"",INDEX(Output_Win!S$2:S$243,$AD471)),IF($Y471=0,"",INDEX(CSV!AE$2:AE$510,$Y471)))))</f>
        <v/>
      </c>
      <c r="N471" s="43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O$2:O$456,$AA471)),_xlfn.IFS(_xlpm.MyAuditVal&lt;&gt;"",_xlpm.MyAuditVal,_xlpm.MacVal&lt;&gt;"",_xlpm.MacVal,_xlpm.WinVal&lt;&gt;"",_xlpm.WinVal,_xlpm.CSVVal&lt;&gt;"",_xlpm.CSVVal)),""))</f>
        <v/>
      </c>
      <c r="O471" s="42" t="str" cm="1">
        <f t="array" ref="O471">IF($AB471=0,"",INDEX(My_Audit!P$2:P$456,$AB471))&amp;""</f>
        <v/>
      </c>
      <c r="P471" s="42"/>
      <c r="Q471" s="43" t="str">
        <f>IF(LEFT(N471,4)="Pass","Nist SP 800-88",My_Audit!R471)&amp;""</f>
        <v/>
      </c>
      <c r="R471" s="42"/>
      <c r="S471" s="42"/>
      <c r="T471" s="43" t="str" cm="1">
        <f t="array" ref="T471">IF($AC471=0,"",INDEX(Models!J$2:J$605,$AC471))</f>
        <v/>
      </c>
      <c r="U471" s="42"/>
      <c r="V471" s="42"/>
      <c r="W471" s="44" t="str">
        <f>IF(($Z471+$AA471+$AD471)=0,"",_xlfn.TEXTJOIN(", ",TRUE,IF($AA471=0,"",INDEX(My_Audit!L$2:L$456,$AA471)),IF($Z471=0,"",INDEX(Output_Mac!AA$2:AA$500,$Z471)),IF($AD471=0,"",INDEX(Output_Win!AA$2:AA$243,$AD471))))</f>
        <v/>
      </c>
      <c r="Y471">
        <f>IFERROR(MATCH($A471,CSV!$A$2:$A$510,0),0)</f>
        <v>0</v>
      </c>
      <c r="Z471">
        <f>IFERROR(MATCH($A471,Output_Mac!$A$2:$A$500,0),0)</f>
        <v>0</v>
      </c>
      <c r="AA471">
        <f>IFERROR(MATCH($A471,My_Audit!$A$2:$A$456,0),0)</f>
        <v>0</v>
      </c>
      <c r="AB471">
        <f>IFERROR(MATCH($C471,My_Audit!$B$2:$B$456,0),0)</f>
        <v>0</v>
      </c>
      <c r="AC471">
        <f>IFERROR(MATCH($E471,Models!$I$2:$I$605,0),0)</f>
        <v>0</v>
      </c>
      <c r="AD471">
        <f>IFERROR(MATCH($A471,Output_Win!$A$2:$A$243,0),0)</f>
        <v>0</v>
      </c>
    </row>
    <row r="472" spans="1:30">
      <c r="A472" s="42" t="str">
        <f>_xlfn.TEXTJOIN("",TRUE,Input!$A$4,TEXT(ROW(My_Audit!A471)+Input!$A$8-1,"00"))</f>
        <v>GG471</v>
      </c>
      <c r="B472" s="42" t="str">
        <f>_xlfn.TEXTJOIN("-",TRUE,"ITD",Input!$A$2,A472)</f>
        <v>ITD-SHR11697-GG471</v>
      </c>
      <c r="C472" s="43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3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3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3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3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3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3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3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3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3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3" t="str" cm="1">
        <f t="array" ref="M472">IF(($Y472+$Z472+$AA472+$AD472)=0,"",ExpandDiagCodes(_xlfn.TEXTJOIN(", ",TRUE,IF($AA472=0,"",INDEX(My_Audit!N$2:N$456,$AA472)),IF($Z472=0,"",INDEX(Output_Mac!S$2:S$500,$Z472)),IF($AD472=0,"",INDEX(Output_Win!S$2:S$243,$AD472)),IF($Y472=0,"",INDEX(CSV!AE$2:AE$510,$Y472)))))</f>
        <v/>
      </c>
      <c r="N472" s="43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O$2:O$456,$AA472)),_xlfn.IFS(_xlpm.MyAuditVal&lt;&gt;"",_xlpm.MyAuditVal,_xlpm.MacVal&lt;&gt;"",_xlpm.MacVal,_xlpm.WinVal&lt;&gt;"",_xlpm.WinVal,_xlpm.CSVVal&lt;&gt;"",_xlpm.CSVVal)),""))</f>
        <v/>
      </c>
      <c r="O472" s="42" t="str" cm="1">
        <f t="array" ref="O472">IF($AB472=0,"",INDEX(My_Audit!P$2:P$456,$AB472))&amp;""</f>
        <v/>
      </c>
      <c r="P472" s="42"/>
      <c r="Q472" s="43" t="str">
        <f>IF(LEFT(N472,4)="Pass","Nist SP 800-88",My_Audit!R472)&amp;""</f>
        <v/>
      </c>
      <c r="R472" s="42"/>
      <c r="S472" s="42"/>
      <c r="T472" s="43" t="str" cm="1">
        <f t="array" ref="T472">IF($AC472=0,"",INDEX(Models!J$2:J$605,$AC472))</f>
        <v/>
      </c>
      <c r="U472" s="42"/>
      <c r="V472" s="42"/>
      <c r="W472" s="44" t="str">
        <f>IF(($Z472+$AA472+$AD472)=0,"",_xlfn.TEXTJOIN(", ",TRUE,IF($AA472=0,"",INDEX(My_Audit!L$2:L$456,$AA472)),IF($Z472=0,"",INDEX(Output_Mac!AA$2:AA$500,$Z472)),IF($AD472=0,"",INDEX(Output_Win!AA$2:AA$243,$AD472))))</f>
        <v/>
      </c>
      <c r="Y472">
        <f>IFERROR(MATCH($A472,CSV!$A$2:$A$510,0),0)</f>
        <v>0</v>
      </c>
      <c r="Z472">
        <f>IFERROR(MATCH($A472,Output_Mac!$A$2:$A$500,0),0)</f>
        <v>0</v>
      </c>
      <c r="AA472">
        <f>IFERROR(MATCH($A472,My_Audit!$A$2:$A$456,0),0)</f>
        <v>0</v>
      </c>
      <c r="AB472">
        <f>IFERROR(MATCH($C472,My_Audit!$B$2:$B$456,0),0)</f>
        <v>0</v>
      </c>
      <c r="AC472">
        <f>IFERROR(MATCH($E472,Models!$I$2:$I$605,0),0)</f>
        <v>0</v>
      </c>
      <c r="AD472">
        <f>IFERROR(MATCH($A472,Output_Win!$A$2:$A$243,0),0)</f>
        <v>0</v>
      </c>
    </row>
    <row r="473" spans="1:30">
      <c r="A473" s="42" t="str">
        <f>_xlfn.TEXTJOIN("",TRUE,Input!$A$4,TEXT(ROW(My_Audit!A472)+Input!$A$8-1,"00"))</f>
        <v>GG472</v>
      </c>
      <c r="B473" s="42" t="str">
        <f>_xlfn.TEXTJOIN("-",TRUE,"ITD",Input!$A$2,A473)</f>
        <v>ITD-SHR11697-GG472</v>
      </c>
      <c r="C473" s="43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3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3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3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3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3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3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3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3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3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3" t="str" cm="1">
        <f t="array" ref="M473">IF(($Y473+$Z473+$AA473+$AD473)=0,"",ExpandDiagCodes(_xlfn.TEXTJOIN(", ",TRUE,IF($AA473=0,"",INDEX(My_Audit!N$2:N$456,$AA473)),IF($Z473=0,"",INDEX(Output_Mac!S$2:S$500,$Z473)),IF($AD473=0,"",INDEX(Output_Win!S$2:S$243,$AD473)),IF($Y473=0,"",INDEX(CSV!AE$2:AE$510,$Y473)))))</f>
        <v/>
      </c>
      <c r="N473" s="43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O$2:O$456,$AA473)),_xlfn.IFS(_xlpm.MyAuditVal&lt;&gt;"",_xlpm.MyAuditVal,_xlpm.MacVal&lt;&gt;"",_xlpm.MacVal,_xlpm.WinVal&lt;&gt;"",_xlpm.WinVal,_xlpm.CSVVal&lt;&gt;"",_xlpm.CSVVal)),""))</f>
        <v/>
      </c>
      <c r="O473" s="42" t="str" cm="1">
        <f t="array" ref="O473">IF($AB473=0,"",INDEX(My_Audit!P$2:P$456,$AB473))&amp;""</f>
        <v/>
      </c>
      <c r="P473" s="42"/>
      <c r="Q473" s="43" t="str">
        <f>IF(LEFT(N473,4)="Pass","Nist SP 800-88",My_Audit!R473)&amp;""</f>
        <v/>
      </c>
      <c r="R473" s="42"/>
      <c r="S473" s="42"/>
      <c r="T473" s="43" t="str" cm="1">
        <f t="array" ref="T473">IF($AC473=0,"",INDEX(Models!J$2:J$605,$AC473))</f>
        <v/>
      </c>
      <c r="U473" s="42"/>
      <c r="V473" s="42"/>
      <c r="W473" s="44" t="str">
        <f>IF(($Z473+$AA473+$AD473)=0,"",_xlfn.TEXTJOIN(", ",TRUE,IF($AA473=0,"",INDEX(My_Audit!L$2:L$456,$AA473)),IF($Z473=0,"",INDEX(Output_Mac!AA$2:AA$500,$Z473)),IF($AD473=0,"",INDEX(Output_Win!AA$2:AA$243,$AD473))))</f>
        <v/>
      </c>
      <c r="Y473">
        <f>IFERROR(MATCH($A473,CSV!$A$2:$A$510,0),0)</f>
        <v>0</v>
      </c>
      <c r="Z473">
        <f>IFERROR(MATCH($A473,Output_Mac!$A$2:$A$500,0),0)</f>
        <v>0</v>
      </c>
      <c r="AA473">
        <f>IFERROR(MATCH($A473,My_Audit!$A$2:$A$456,0),0)</f>
        <v>0</v>
      </c>
      <c r="AB473">
        <f>IFERROR(MATCH($C473,My_Audit!$B$2:$B$456,0),0)</f>
        <v>0</v>
      </c>
      <c r="AC473">
        <f>IFERROR(MATCH($E473,Models!$I$2:$I$605,0),0)</f>
        <v>0</v>
      </c>
      <c r="AD473">
        <f>IFERROR(MATCH($A473,Output_Win!$A$2:$A$243,0),0)</f>
        <v>0</v>
      </c>
    </row>
    <row r="474" spans="1:30">
      <c r="A474" s="42" t="str">
        <f>_xlfn.TEXTJOIN("",TRUE,Input!$A$4,TEXT(ROW(My_Audit!A473)+Input!$A$8-1,"00"))</f>
        <v>GG473</v>
      </c>
      <c r="B474" s="42" t="str">
        <f>_xlfn.TEXTJOIN("-",TRUE,"ITD",Input!$A$2,A474)</f>
        <v>ITD-SHR11697-GG473</v>
      </c>
      <c r="C474" s="43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3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3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3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3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3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3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3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3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3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3" t="str" cm="1">
        <f t="array" ref="M474">IF(($Y474+$Z474+$AA474+$AD474)=0,"",ExpandDiagCodes(_xlfn.TEXTJOIN(", ",TRUE,IF($AA474=0,"",INDEX(My_Audit!N$2:N$456,$AA474)),IF($Z474=0,"",INDEX(Output_Mac!S$2:S$500,$Z474)),IF($AD474=0,"",INDEX(Output_Win!S$2:S$243,$AD474)),IF($Y474=0,"",INDEX(CSV!AE$2:AE$510,$Y474)))))</f>
        <v/>
      </c>
      <c r="N474" s="43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O$2:O$456,$AA474)),_xlfn.IFS(_xlpm.MyAuditVal&lt;&gt;"",_xlpm.MyAuditVal,_xlpm.MacVal&lt;&gt;"",_xlpm.MacVal,_xlpm.WinVal&lt;&gt;"",_xlpm.WinVal,_xlpm.CSVVal&lt;&gt;"",_xlpm.CSVVal)),""))</f>
        <v/>
      </c>
      <c r="O474" s="42" t="str" cm="1">
        <f t="array" ref="O474">IF($AB474=0,"",INDEX(My_Audit!P$2:P$456,$AB474))&amp;""</f>
        <v/>
      </c>
      <c r="P474" s="42"/>
      <c r="Q474" s="43" t="str">
        <f>IF(LEFT(N474,4)="Pass","Nist SP 800-88",My_Audit!R474)&amp;""</f>
        <v/>
      </c>
      <c r="R474" s="42"/>
      <c r="S474" s="42"/>
      <c r="T474" s="43" t="str" cm="1">
        <f t="array" ref="T474">IF($AC474=0,"",INDEX(Models!J$2:J$605,$AC474))</f>
        <v/>
      </c>
      <c r="U474" s="42"/>
      <c r="V474" s="42"/>
      <c r="W474" s="44" t="str">
        <f>IF(($Z474+$AA474+$AD474)=0,"",_xlfn.TEXTJOIN(", ",TRUE,IF($AA474=0,"",INDEX(My_Audit!L$2:L$456,$AA474)),IF($Z474=0,"",INDEX(Output_Mac!AA$2:AA$500,$Z474)),IF($AD474=0,"",INDEX(Output_Win!AA$2:AA$243,$AD474))))</f>
        <v/>
      </c>
      <c r="Y474">
        <f>IFERROR(MATCH($A474,CSV!$A$2:$A$510,0),0)</f>
        <v>0</v>
      </c>
      <c r="Z474">
        <f>IFERROR(MATCH($A474,Output_Mac!$A$2:$A$500,0),0)</f>
        <v>0</v>
      </c>
      <c r="AA474">
        <f>IFERROR(MATCH($A474,My_Audit!$A$2:$A$456,0),0)</f>
        <v>0</v>
      </c>
      <c r="AB474">
        <f>IFERROR(MATCH($C474,My_Audit!$B$2:$B$456,0),0)</f>
        <v>0</v>
      </c>
      <c r="AC474">
        <f>IFERROR(MATCH($E474,Models!$I$2:$I$605,0),0)</f>
        <v>0</v>
      </c>
      <c r="AD474">
        <f>IFERROR(MATCH($A474,Output_Win!$A$2:$A$243,0),0)</f>
        <v>0</v>
      </c>
    </row>
    <row r="475" spans="1:30">
      <c r="A475" s="42" t="str">
        <f>_xlfn.TEXTJOIN("",TRUE,Input!$A$4,TEXT(ROW(My_Audit!A474)+Input!$A$8-1,"00"))</f>
        <v>GG474</v>
      </c>
      <c r="B475" s="42" t="str">
        <f>_xlfn.TEXTJOIN("-",TRUE,"ITD",Input!$A$2,A475)</f>
        <v>ITD-SHR11697-GG474</v>
      </c>
      <c r="C475" s="43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3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3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3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3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3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3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3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3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3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3" t="str" cm="1">
        <f t="array" ref="M475">IF(($Y475+$Z475+$AA475+$AD475)=0,"",ExpandDiagCodes(_xlfn.TEXTJOIN(", ",TRUE,IF($AA475=0,"",INDEX(My_Audit!N$2:N$456,$AA475)),IF($Z475=0,"",INDEX(Output_Mac!S$2:S$500,$Z475)),IF($AD475=0,"",INDEX(Output_Win!S$2:S$243,$AD475)),IF($Y475=0,"",INDEX(CSV!AE$2:AE$510,$Y475)))))</f>
        <v/>
      </c>
      <c r="N475" s="43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O$2:O$456,$AA475)),_xlfn.IFS(_xlpm.MyAuditVal&lt;&gt;"",_xlpm.MyAuditVal,_xlpm.MacVal&lt;&gt;"",_xlpm.MacVal,_xlpm.WinVal&lt;&gt;"",_xlpm.WinVal,_xlpm.CSVVal&lt;&gt;"",_xlpm.CSVVal)),""))</f>
        <v/>
      </c>
      <c r="O475" s="42" t="str" cm="1">
        <f t="array" ref="O475">IF($AB475=0,"",INDEX(My_Audit!P$2:P$456,$AB475))&amp;""</f>
        <v/>
      </c>
      <c r="P475" s="42"/>
      <c r="Q475" s="43" t="str">
        <f>IF(LEFT(N475,4)="Pass","Nist SP 800-88",My_Audit!R475)&amp;""</f>
        <v/>
      </c>
      <c r="R475" s="42"/>
      <c r="S475" s="42"/>
      <c r="T475" s="43" t="str" cm="1">
        <f t="array" ref="T475">IF($AC475=0,"",INDEX(Models!J$2:J$605,$AC475))</f>
        <v/>
      </c>
      <c r="U475" s="42"/>
      <c r="V475" s="42"/>
      <c r="W475" s="44" t="str">
        <f>IF(($Z475+$AA475+$AD475)=0,"",_xlfn.TEXTJOIN(", ",TRUE,IF($AA475=0,"",INDEX(My_Audit!L$2:L$456,$AA475)),IF($Z475=0,"",INDEX(Output_Mac!AA$2:AA$500,$Z475)),IF($AD475=0,"",INDEX(Output_Win!AA$2:AA$243,$AD475))))</f>
        <v/>
      </c>
      <c r="Y475">
        <f>IFERROR(MATCH($A475,CSV!$A$2:$A$510,0),0)</f>
        <v>0</v>
      </c>
      <c r="Z475">
        <f>IFERROR(MATCH($A475,Output_Mac!$A$2:$A$500,0),0)</f>
        <v>0</v>
      </c>
      <c r="AA475">
        <f>IFERROR(MATCH($A475,My_Audit!$A$2:$A$456,0),0)</f>
        <v>0</v>
      </c>
      <c r="AB475">
        <f>IFERROR(MATCH($C475,My_Audit!$B$2:$B$456,0),0)</f>
        <v>0</v>
      </c>
      <c r="AC475">
        <f>IFERROR(MATCH($E475,Models!$I$2:$I$605,0),0)</f>
        <v>0</v>
      </c>
      <c r="AD475">
        <f>IFERROR(MATCH($A475,Output_Win!$A$2:$A$243,0),0)</f>
        <v>0</v>
      </c>
    </row>
    <row r="476" spans="1:30">
      <c r="A476" s="42" t="str">
        <f>_xlfn.TEXTJOIN("",TRUE,Input!$A$4,TEXT(ROW(My_Audit!A475)+Input!$A$8-1,"00"))</f>
        <v>GG475</v>
      </c>
      <c r="B476" s="42" t="str">
        <f>_xlfn.TEXTJOIN("-",TRUE,"ITD",Input!$A$2,A476)</f>
        <v>ITD-SHR11697-GG475</v>
      </c>
      <c r="C476" s="43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3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3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3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3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3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3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3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3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3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3" t="str" cm="1">
        <f t="array" ref="M476">IF(($Y476+$Z476+$AA476+$AD476)=0,"",ExpandDiagCodes(_xlfn.TEXTJOIN(", ",TRUE,IF($AA476=0,"",INDEX(My_Audit!N$2:N$456,$AA476)),IF($Z476=0,"",INDEX(Output_Mac!S$2:S$500,$Z476)),IF($AD476=0,"",INDEX(Output_Win!S$2:S$243,$AD476)),IF($Y476=0,"",INDEX(CSV!AE$2:AE$510,$Y476)))))</f>
        <v/>
      </c>
      <c r="N476" s="43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O$2:O$456,$AA476)),_xlfn.IFS(_xlpm.MyAuditVal&lt;&gt;"",_xlpm.MyAuditVal,_xlpm.MacVal&lt;&gt;"",_xlpm.MacVal,_xlpm.WinVal&lt;&gt;"",_xlpm.WinVal,_xlpm.CSVVal&lt;&gt;"",_xlpm.CSVVal)),""))</f>
        <v/>
      </c>
      <c r="O476" s="42" t="str" cm="1">
        <f t="array" ref="O476">IF($AB476=0,"",INDEX(My_Audit!P$2:P$456,$AB476))&amp;""</f>
        <v/>
      </c>
      <c r="P476" s="42"/>
      <c r="Q476" s="43" t="str">
        <f>IF(LEFT(N476,4)="Pass","Nist SP 800-88",My_Audit!R476)&amp;""</f>
        <v/>
      </c>
      <c r="R476" s="42"/>
      <c r="S476" s="42"/>
      <c r="T476" s="43" t="str" cm="1">
        <f t="array" ref="T476">IF($AC476=0,"",INDEX(Models!J$2:J$605,$AC476))</f>
        <v/>
      </c>
      <c r="U476" s="42"/>
      <c r="V476" s="42"/>
      <c r="W476" s="44" t="str">
        <f>IF(($Z476+$AA476+$AD476)=0,"",_xlfn.TEXTJOIN(", ",TRUE,IF($AA476=0,"",INDEX(My_Audit!L$2:L$456,$AA476)),IF($Z476=0,"",INDEX(Output_Mac!AA$2:AA$500,$Z476)),IF($AD476=0,"",INDEX(Output_Win!AA$2:AA$243,$AD476))))</f>
        <v/>
      </c>
      <c r="Y476">
        <f>IFERROR(MATCH($A476,CSV!$A$2:$A$510,0),0)</f>
        <v>0</v>
      </c>
      <c r="Z476">
        <f>IFERROR(MATCH($A476,Output_Mac!$A$2:$A$500,0),0)</f>
        <v>0</v>
      </c>
      <c r="AA476">
        <f>IFERROR(MATCH($A476,My_Audit!$A$2:$A$456,0),0)</f>
        <v>0</v>
      </c>
      <c r="AB476">
        <f>IFERROR(MATCH($C476,My_Audit!$B$2:$B$456,0),0)</f>
        <v>0</v>
      </c>
      <c r="AC476">
        <f>IFERROR(MATCH($E476,Models!$I$2:$I$605,0),0)</f>
        <v>0</v>
      </c>
      <c r="AD476">
        <f>IFERROR(MATCH($A476,Output_Win!$A$2:$A$243,0),0)</f>
        <v>0</v>
      </c>
    </row>
    <row r="477" spans="1:30">
      <c r="A477" s="42" t="str">
        <f>_xlfn.TEXTJOIN("",TRUE,Input!$A$4,TEXT(ROW(My_Audit!A476)+Input!$A$8-1,"00"))</f>
        <v>GG476</v>
      </c>
      <c r="B477" s="42" t="str">
        <f>_xlfn.TEXTJOIN("-",TRUE,"ITD",Input!$A$2,A477)</f>
        <v>ITD-SHR11697-GG476</v>
      </c>
      <c r="C477" s="43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3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3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3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3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3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3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3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3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3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3" t="str" cm="1">
        <f t="array" ref="M477">IF(($Y477+$Z477+$AA477+$AD477)=0,"",ExpandDiagCodes(_xlfn.TEXTJOIN(", ",TRUE,IF($AA477=0,"",INDEX(My_Audit!N$2:N$456,$AA477)),IF($Z477=0,"",INDEX(Output_Mac!S$2:S$500,$Z477)),IF($AD477=0,"",INDEX(Output_Win!S$2:S$243,$AD477)),IF($Y477=0,"",INDEX(CSV!AE$2:AE$510,$Y477)))))</f>
        <v/>
      </c>
      <c r="N477" s="43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O$2:O$456,$AA477)),_xlfn.IFS(_xlpm.MyAuditVal&lt;&gt;"",_xlpm.MyAuditVal,_xlpm.MacVal&lt;&gt;"",_xlpm.MacVal,_xlpm.WinVal&lt;&gt;"",_xlpm.WinVal,_xlpm.CSVVal&lt;&gt;"",_xlpm.CSVVal)),""))</f>
        <v/>
      </c>
      <c r="O477" s="42" t="str" cm="1">
        <f t="array" ref="O477">IF($AB477=0,"",INDEX(My_Audit!P$2:P$456,$AB477))&amp;""</f>
        <v/>
      </c>
      <c r="P477" s="42"/>
      <c r="Q477" s="43" t="str">
        <f>IF(LEFT(N477,4)="Pass","Nist SP 800-88",My_Audit!R477)&amp;""</f>
        <v/>
      </c>
      <c r="R477" s="42"/>
      <c r="S477" s="42"/>
      <c r="T477" s="43" t="str" cm="1">
        <f t="array" ref="T477">IF($AC477=0,"",INDEX(Models!J$2:J$605,$AC477))</f>
        <v/>
      </c>
      <c r="U477" s="42"/>
      <c r="V477" s="42"/>
      <c r="W477" s="44" t="str">
        <f>IF(($Z477+$AA477+$AD477)=0,"",_xlfn.TEXTJOIN(", ",TRUE,IF($AA477=0,"",INDEX(My_Audit!L$2:L$456,$AA477)),IF($Z477=0,"",INDEX(Output_Mac!AA$2:AA$500,$Z477)),IF($AD477=0,"",INDEX(Output_Win!AA$2:AA$243,$AD477))))</f>
        <v/>
      </c>
      <c r="Y477">
        <f>IFERROR(MATCH($A477,CSV!$A$2:$A$510,0),0)</f>
        <v>0</v>
      </c>
      <c r="Z477">
        <f>IFERROR(MATCH($A477,Output_Mac!$A$2:$A$500,0),0)</f>
        <v>0</v>
      </c>
      <c r="AA477">
        <f>IFERROR(MATCH($A477,My_Audit!$A$2:$A$456,0),0)</f>
        <v>0</v>
      </c>
      <c r="AB477">
        <f>IFERROR(MATCH($C477,My_Audit!$B$2:$B$456,0),0)</f>
        <v>0</v>
      </c>
      <c r="AC477">
        <f>IFERROR(MATCH($E477,Models!$I$2:$I$605,0),0)</f>
        <v>0</v>
      </c>
      <c r="AD477">
        <f>IFERROR(MATCH($A477,Output_Win!$A$2:$A$243,0),0)</f>
        <v>0</v>
      </c>
    </row>
    <row r="478" spans="1:30">
      <c r="A478" s="42" t="str">
        <f>_xlfn.TEXTJOIN("",TRUE,Input!$A$4,TEXT(ROW(My_Audit!A477)+Input!$A$8-1,"00"))</f>
        <v>GG477</v>
      </c>
      <c r="B478" s="42" t="str">
        <f>_xlfn.TEXTJOIN("-",TRUE,"ITD",Input!$A$2,A478)</f>
        <v>ITD-SHR11697-GG477</v>
      </c>
      <c r="C478" s="43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3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3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3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3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3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3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3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3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3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3" t="str" cm="1">
        <f t="array" ref="M478">IF(($Y478+$Z478+$AA478+$AD478)=0,"",ExpandDiagCodes(_xlfn.TEXTJOIN(", ",TRUE,IF($AA478=0,"",INDEX(My_Audit!N$2:N$456,$AA478)),IF($Z478=0,"",INDEX(Output_Mac!S$2:S$500,$Z478)),IF($AD478=0,"",INDEX(Output_Win!S$2:S$243,$AD478)),IF($Y478=0,"",INDEX(CSV!AE$2:AE$510,$Y478)))))</f>
        <v/>
      </c>
      <c r="N478" s="43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O$2:O$456,$AA478)),_xlfn.IFS(_xlpm.MyAuditVal&lt;&gt;"",_xlpm.MyAuditVal,_xlpm.MacVal&lt;&gt;"",_xlpm.MacVal,_xlpm.WinVal&lt;&gt;"",_xlpm.WinVal,_xlpm.CSVVal&lt;&gt;"",_xlpm.CSVVal)),""))</f>
        <v/>
      </c>
      <c r="O478" s="42" t="str" cm="1">
        <f t="array" ref="O478">IF($AB478=0,"",INDEX(My_Audit!P$2:P$456,$AB478))&amp;""</f>
        <v/>
      </c>
      <c r="P478" s="42"/>
      <c r="Q478" s="43" t="str">
        <f>IF(LEFT(N478,4)="Pass","Nist SP 800-88",My_Audit!R478)&amp;""</f>
        <v/>
      </c>
      <c r="R478" s="42"/>
      <c r="S478" s="42"/>
      <c r="T478" s="43" t="str" cm="1">
        <f t="array" ref="T478">IF($AC478=0,"",INDEX(Models!J$2:J$605,$AC478))</f>
        <v/>
      </c>
      <c r="U478" s="42"/>
      <c r="V478" s="42"/>
      <c r="W478" s="44" t="str">
        <f>IF(($Z478+$AA478+$AD478)=0,"",_xlfn.TEXTJOIN(", ",TRUE,IF($AA478=0,"",INDEX(My_Audit!L$2:L$456,$AA478)),IF($Z478=0,"",INDEX(Output_Mac!AA$2:AA$500,$Z478)),IF($AD478=0,"",INDEX(Output_Win!AA$2:AA$243,$AD478))))</f>
        <v/>
      </c>
      <c r="Y478">
        <f>IFERROR(MATCH($A478,CSV!$A$2:$A$510,0),0)</f>
        <v>0</v>
      </c>
      <c r="Z478">
        <f>IFERROR(MATCH($A478,Output_Mac!$A$2:$A$500,0),0)</f>
        <v>0</v>
      </c>
      <c r="AA478">
        <f>IFERROR(MATCH($A478,My_Audit!$A$2:$A$456,0),0)</f>
        <v>0</v>
      </c>
      <c r="AB478">
        <f>IFERROR(MATCH($C478,My_Audit!$B$2:$B$456,0),0)</f>
        <v>0</v>
      </c>
      <c r="AC478">
        <f>IFERROR(MATCH($E478,Models!$I$2:$I$605,0),0)</f>
        <v>0</v>
      </c>
      <c r="AD478">
        <f>IFERROR(MATCH($A478,Output_Win!$A$2:$A$243,0),0)</f>
        <v>0</v>
      </c>
    </row>
    <row r="479" spans="1:30">
      <c r="A479" s="42" t="str">
        <f>_xlfn.TEXTJOIN("",TRUE,Input!$A$4,TEXT(ROW(My_Audit!A478)+Input!$A$8-1,"00"))</f>
        <v>GG478</v>
      </c>
      <c r="B479" s="42" t="str">
        <f>_xlfn.TEXTJOIN("-",TRUE,"ITD",Input!$A$2,A479)</f>
        <v>ITD-SHR11697-GG478</v>
      </c>
      <c r="C479" s="43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3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3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3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3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3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3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3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3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3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3" t="str" cm="1">
        <f t="array" ref="M479">IF(($Y479+$Z479+$AA479+$AD479)=0,"",ExpandDiagCodes(_xlfn.TEXTJOIN(", ",TRUE,IF($AA479=0,"",INDEX(My_Audit!N$2:N$456,$AA479)),IF($Z479=0,"",INDEX(Output_Mac!S$2:S$500,$Z479)),IF($AD479=0,"",INDEX(Output_Win!S$2:S$243,$AD479)),IF($Y479=0,"",INDEX(CSV!AE$2:AE$510,$Y479)))))</f>
        <v/>
      </c>
      <c r="N479" s="43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O$2:O$456,$AA479)),_xlfn.IFS(_xlpm.MyAuditVal&lt;&gt;"",_xlpm.MyAuditVal,_xlpm.MacVal&lt;&gt;"",_xlpm.MacVal,_xlpm.WinVal&lt;&gt;"",_xlpm.WinVal,_xlpm.CSVVal&lt;&gt;"",_xlpm.CSVVal)),""))</f>
        <v/>
      </c>
      <c r="O479" s="42" t="str" cm="1">
        <f t="array" ref="O479">IF($AB479=0,"",INDEX(My_Audit!P$2:P$456,$AB479))&amp;""</f>
        <v/>
      </c>
      <c r="P479" s="42"/>
      <c r="Q479" s="43" t="str">
        <f>IF(LEFT(N479,4)="Pass","Nist SP 800-88",My_Audit!R479)&amp;""</f>
        <v/>
      </c>
      <c r="R479" s="42"/>
      <c r="S479" s="42"/>
      <c r="T479" s="43" t="str" cm="1">
        <f t="array" ref="T479">IF($AC479=0,"",INDEX(Models!J$2:J$605,$AC479))</f>
        <v/>
      </c>
      <c r="U479" s="42"/>
      <c r="V479" s="42"/>
      <c r="W479" s="44" t="str">
        <f>IF(($Z479+$AA479+$AD479)=0,"",_xlfn.TEXTJOIN(", ",TRUE,IF($AA479=0,"",INDEX(My_Audit!L$2:L$456,$AA479)),IF($Z479=0,"",INDEX(Output_Mac!AA$2:AA$500,$Z479)),IF($AD479=0,"",INDEX(Output_Win!AA$2:AA$243,$AD479))))</f>
        <v/>
      </c>
      <c r="Y479">
        <f>IFERROR(MATCH($A479,CSV!$A$2:$A$510,0),0)</f>
        <v>0</v>
      </c>
      <c r="Z479">
        <f>IFERROR(MATCH($A479,Output_Mac!$A$2:$A$500,0),0)</f>
        <v>0</v>
      </c>
      <c r="AA479">
        <f>IFERROR(MATCH($A479,My_Audit!$A$2:$A$456,0),0)</f>
        <v>0</v>
      </c>
      <c r="AB479">
        <f>IFERROR(MATCH($C479,My_Audit!$B$2:$B$456,0),0)</f>
        <v>0</v>
      </c>
      <c r="AC479">
        <f>IFERROR(MATCH($E479,Models!$I$2:$I$605,0),0)</f>
        <v>0</v>
      </c>
      <c r="AD479">
        <f>IFERROR(MATCH($A479,Output_Win!$A$2:$A$243,0),0)</f>
        <v>0</v>
      </c>
    </row>
    <row r="480" spans="1:30">
      <c r="A480" s="42" t="str">
        <f>_xlfn.TEXTJOIN("",TRUE,Input!$A$4,TEXT(ROW(My_Audit!A479)+Input!$A$8-1,"00"))</f>
        <v>GG479</v>
      </c>
      <c r="B480" s="42" t="str">
        <f>_xlfn.TEXTJOIN("-",TRUE,"ITD",Input!$A$2,A480)</f>
        <v>ITD-SHR11697-GG479</v>
      </c>
      <c r="C480" s="43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3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3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3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3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3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3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3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3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3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3" t="str" cm="1">
        <f t="array" ref="M480">IF(($Y480+$Z480+$AA480+$AD480)=0,"",ExpandDiagCodes(_xlfn.TEXTJOIN(", ",TRUE,IF($AA480=0,"",INDEX(My_Audit!N$2:N$456,$AA480)),IF($Z480=0,"",INDEX(Output_Mac!S$2:S$500,$Z480)),IF($AD480=0,"",INDEX(Output_Win!S$2:S$243,$AD480)),IF($Y480=0,"",INDEX(CSV!AE$2:AE$510,$Y480)))))</f>
        <v/>
      </c>
      <c r="N480" s="43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O$2:O$456,$AA480)),_xlfn.IFS(_xlpm.MyAuditVal&lt;&gt;"",_xlpm.MyAuditVal,_xlpm.MacVal&lt;&gt;"",_xlpm.MacVal,_xlpm.WinVal&lt;&gt;"",_xlpm.WinVal,_xlpm.CSVVal&lt;&gt;"",_xlpm.CSVVal)),""))</f>
        <v/>
      </c>
      <c r="O480" s="42" t="str" cm="1">
        <f t="array" ref="O480">IF($AB480=0,"",INDEX(My_Audit!P$2:P$456,$AB480))&amp;""</f>
        <v/>
      </c>
      <c r="P480" s="42"/>
      <c r="Q480" s="43" t="str">
        <f>IF(LEFT(N480,4)="Pass","Nist SP 800-88",My_Audit!R480)&amp;""</f>
        <v/>
      </c>
      <c r="R480" s="42"/>
      <c r="S480" s="42"/>
      <c r="T480" s="43" t="str" cm="1">
        <f t="array" ref="T480">IF($AC480=0,"",INDEX(Models!J$2:J$605,$AC480))</f>
        <v/>
      </c>
      <c r="U480" s="42"/>
      <c r="V480" s="42"/>
      <c r="W480" s="44" t="str">
        <f>IF(($Z480+$AA480+$AD480)=0,"",_xlfn.TEXTJOIN(", ",TRUE,IF($AA480=0,"",INDEX(My_Audit!L$2:L$456,$AA480)),IF($Z480=0,"",INDEX(Output_Mac!AA$2:AA$500,$Z480)),IF($AD480=0,"",INDEX(Output_Win!AA$2:AA$243,$AD480))))</f>
        <v/>
      </c>
      <c r="Y480">
        <f>IFERROR(MATCH($A480,CSV!$A$2:$A$510,0),0)</f>
        <v>0</v>
      </c>
      <c r="Z480">
        <f>IFERROR(MATCH($A480,Output_Mac!$A$2:$A$500,0),0)</f>
        <v>0</v>
      </c>
      <c r="AA480">
        <f>IFERROR(MATCH($A480,My_Audit!$A$2:$A$456,0),0)</f>
        <v>0</v>
      </c>
      <c r="AB480">
        <f>IFERROR(MATCH($C480,My_Audit!$B$2:$B$456,0),0)</f>
        <v>0</v>
      </c>
      <c r="AC480">
        <f>IFERROR(MATCH($E480,Models!$I$2:$I$605,0),0)</f>
        <v>0</v>
      </c>
      <c r="AD480">
        <f>IFERROR(MATCH($A480,Output_Win!$A$2:$A$243,0),0)</f>
        <v>0</v>
      </c>
    </row>
    <row r="481" spans="1:30">
      <c r="A481" s="42" t="str">
        <f>_xlfn.TEXTJOIN("",TRUE,Input!$A$4,TEXT(ROW(My_Audit!A480)+Input!$A$8-1,"00"))</f>
        <v>GG480</v>
      </c>
      <c r="B481" s="42" t="str">
        <f>_xlfn.TEXTJOIN("-",TRUE,"ITD",Input!$A$2,A481)</f>
        <v>ITD-SHR11697-GG480</v>
      </c>
      <c r="C481" s="43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3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3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3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3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3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3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3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3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3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3" t="str" cm="1">
        <f t="array" ref="M481">IF(($Y481+$Z481+$AA481+$AD481)=0,"",ExpandDiagCodes(_xlfn.TEXTJOIN(", ",TRUE,IF($AA481=0,"",INDEX(My_Audit!N$2:N$456,$AA481)),IF($Z481=0,"",INDEX(Output_Mac!S$2:S$500,$Z481)),IF($AD481=0,"",INDEX(Output_Win!S$2:S$243,$AD481)),IF($Y481=0,"",INDEX(CSV!AE$2:AE$510,$Y481)))))</f>
        <v/>
      </c>
      <c r="N481" s="43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O$2:O$456,$AA481)),_xlfn.IFS(_xlpm.MyAuditVal&lt;&gt;"",_xlpm.MyAuditVal,_xlpm.MacVal&lt;&gt;"",_xlpm.MacVal,_xlpm.WinVal&lt;&gt;"",_xlpm.WinVal,_xlpm.CSVVal&lt;&gt;"",_xlpm.CSVVal)),""))</f>
        <v/>
      </c>
      <c r="O481" s="42" t="str" cm="1">
        <f t="array" ref="O481">IF($AB481=0,"",INDEX(My_Audit!P$2:P$456,$AB481))&amp;""</f>
        <v/>
      </c>
      <c r="P481" s="42"/>
      <c r="Q481" s="43" t="str">
        <f>IF(LEFT(N481,4)="Pass","Nist SP 800-88",My_Audit!R481)&amp;""</f>
        <v/>
      </c>
      <c r="R481" s="42"/>
      <c r="S481" s="42"/>
      <c r="T481" s="43" t="str" cm="1">
        <f t="array" ref="T481">IF($AC481=0,"",INDEX(Models!J$2:J$605,$AC481))</f>
        <v/>
      </c>
      <c r="U481" s="42"/>
      <c r="V481" s="42"/>
      <c r="W481" s="44" t="str">
        <f>IF(($Z481+$AA481+$AD481)=0,"",_xlfn.TEXTJOIN(", ",TRUE,IF($AA481=0,"",INDEX(My_Audit!L$2:L$456,$AA481)),IF($Z481=0,"",INDEX(Output_Mac!AA$2:AA$500,$Z481)),IF($AD481=0,"",INDEX(Output_Win!AA$2:AA$243,$AD481))))</f>
        <v/>
      </c>
      <c r="Y481">
        <f>IFERROR(MATCH($A481,CSV!$A$2:$A$510,0),0)</f>
        <v>0</v>
      </c>
      <c r="Z481">
        <f>IFERROR(MATCH($A481,Output_Mac!$A$2:$A$500,0),0)</f>
        <v>0</v>
      </c>
      <c r="AA481">
        <f>IFERROR(MATCH($A481,My_Audit!$A$2:$A$456,0),0)</f>
        <v>0</v>
      </c>
      <c r="AB481">
        <f>IFERROR(MATCH($C481,My_Audit!$B$2:$B$456,0),0)</f>
        <v>0</v>
      </c>
      <c r="AC481">
        <f>IFERROR(MATCH($E481,Models!$I$2:$I$605,0),0)</f>
        <v>0</v>
      </c>
      <c r="AD481">
        <f>IFERROR(MATCH($A481,Output_Win!$A$2:$A$243,0),0)</f>
        <v>0</v>
      </c>
    </row>
    <row r="482" spans="1:30">
      <c r="A482" s="42" t="str">
        <f>_xlfn.TEXTJOIN("",TRUE,Input!$A$4,TEXT(ROW(My_Audit!A481)+Input!$A$8-1,"00"))</f>
        <v>GG481</v>
      </c>
      <c r="B482" s="42" t="str">
        <f>_xlfn.TEXTJOIN("-",TRUE,"ITD",Input!$A$2,A482)</f>
        <v>ITD-SHR11697-GG481</v>
      </c>
      <c r="C482" s="43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3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3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3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3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3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3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3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3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3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3" t="str" cm="1">
        <f t="array" ref="M482">IF(($Y482+$Z482+$AA482+$AD482)=0,"",ExpandDiagCodes(_xlfn.TEXTJOIN(", ",TRUE,IF($AA482=0,"",INDEX(My_Audit!N$2:N$456,$AA482)),IF($Z482=0,"",INDEX(Output_Mac!S$2:S$500,$Z482)),IF($AD482=0,"",INDEX(Output_Win!S$2:S$243,$AD482)),IF($Y482=0,"",INDEX(CSV!AE$2:AE$510,$Y482)))))</f>
        <v/>
      </c>
      <c r="N482" s="43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O$2:O$456,$AA482)),_xlfn.IFS(_xlpm.MyAuditVal&lt;&gt;"",_xlpm.MyAuditVal,_xlpm.MacVal&lt;&gt;"",_xlpm.MacVal,_xlpm.WinVal&lt;&gt;"",_xlpm.WinVal,_xlpm.CSVVal&lt;&gt;"",_xlpm.CSVVal)),""))</f>
        <v/>
      </c>
      <c r="O482" s="42" t="str" cm="1">
        <f t="array" ref="O482">IF($AB482=0,"",INDEX(My_Audit!P$2:P$456,$AB482))&amp;""</f>
        <v/>
      </c>
      <c r="P482" s="42"/>
      <c r="Q482" s="43" t="str">
        <f>IF(LEFT(N482,4)="Pass","Nist SP 800-88",My_Audit!R482)&amp;""</f>
        <v/>
      </c>
      <c r="R482" s="42"/>
      <c r="S482" s="42"/>
      <c r="T482" s="43" t="str" cm="1">
        <f t="array" ref="T482">IF($AC482=0,"",INDEX(Models!J$2:J$605,$AC482))</f>
        <v/>
      </c>
      <c r="U482" s="42"/>
      <c r="V482" s="42"/>
      <c r="W482" s="44" t="str">
        <f>IF(($Z482+$AA482+$AD482)=0,"",_xlfn.TEXTJOIN(", ",TRUE,IF($AA482=0,"",INDEX(My_Audit!L$2:L$456,$AA482)),IF($Z482=0,"",INDEX(Output_Mac!AA$2:AA$500,$Z482)),IF($AD482=0,"",INDEX(Output_Win!AA$2:AA$243,$AD482))))</f>
        <v/>
      </c>
      <c r="Y482">
        <f>IFERROR(MATCH($A482,CSV!$A$2:$A$510,0),0)</f>
        <v>0</v>
      </c>
      <c r="Z482">
        <f>IFERROR(MATCH($A482,Output_Mac!$A$2:$A$500,0),0)</f>
        <v>0</v>
      </c>
      <c r="AA482">
        <f>IFERROR(MATCH($A482,My_Audit!$A$2:$A$456,0),0)</f>
        <v>0</v>
      </c>
      <c r="AB482">
        <f>IFERROR(MATCH($C482,My_Audit!$B$2:$B$456,0),0)</f>
        <v>0</v>
      </c>
      <c r="AC482">
        <f>IFERROR(MATCH($E482,Models!$I$2:$I$605,0),0)</f>
        <v>0</v>
      </c>
      <c r="AD482">
        <f>IFERROR(MATCH($A482,Output_Win!$A$2:$A$243,0),0)</f>
        <v>0</v>
      </c>
    </row>
    <row r="483" spans="1:30">
      <c r="A483" s="42" t="str">
        <f>_xlfn.TEXTJOIN("",TRUE,Input!$A$4,TEXT(ROW(My_Audit!A482)+Input!$A$8-1,"00"))</f>
        <v>GG482</v>
      </c>
      <c r="B483" s="42" t="str">
        <f>_xlfn.TEXTJOIN("-",TRUE,"ITD",Input!$A$2,A483)</f>
        <v>ITD-SHR11697-GG482</v>
      </c>
      <c r="C483" s="43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3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3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3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3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3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3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3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3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3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3" t="str" cm="1">
        <f t="array" ref="M483">IF(($Y483+$Z483+$AA483+$AD483)=0,"",ExpandDiagCodes(_xlfn.TEXTJOIN(", ",TRUE,IF($AA483=0,"",INDEX(My_Audit!N$2:N$456,$AA483)),IF($Z483=0,"",INDEX(Output_Mac!S$2:S$500,$Z483)),IF($AD483=0,"",INDEX(Output_Win!S$2:S$243,$AD483)),IF($Y483=0,"",INDEX(CSV!AE$2:AE$510,$Y483)))))</f>
        <v/>
      </c>
      <c r="N483" s="43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O$2:O$456,$AA483)),_xlfn.IFS(_xlpm.MyAuditVal&lt;&gt;"",_xlpm.MyAuditVal,_xlpm.MacVal&lt;&gt;"",_xlpm.MacVal,_xlpm.WinVal&lt;&gt;"",_xlpm.WinVal,_xlpm.CSVVal&lt;&gt;"",_xlpm.CSVVal)),""))</f>
        <v/>
      </c>
      <c r="O483" s="42" t="str" cm="1">
        <f t="array" ref="O483">IF($AB483=0,"",INDEX(My_Audit!P$2:P$456,$AB483))&amp;""</f>
        <v/>
      </c>
      <c r="P483" s="42"/>
      <c r="Q483" s="43" t="str">
        <f>IF(LEFT(N483,4)="Pass","Nist SP 800-88",My_Audit!R483)&amp;""</f>
        <v/>
      </c>
      <c r="R483" s="42"/>
      <c r="S483" s="42"/>
      <c r="T483" s="43" t="str" cm="1">
        <f t="array" ref="T483">IF($AC483=0,"",INDEX(Models!J$2:J$605,$AC483))</f>
        <v/>
      </c>
      <c r="U483" s="42"/>
      <c r="V483" s="42"/>
      <c r="W483" s="44" t="str">
        <f>IF(($Z483+$AA483+$AD483)=0,"",_xlfn.TEXTJOIN(", ",TRUE,IF($AA483=0,"",INDEX(My_Audit!L$2:L$456,$AA483)),IF($Z483=0,"",INDEX(Output_Mac!AA$2:AA$500,$Z483)),IF($AD483=0,"",INDEX(Output_Win!AA$2:AA$243,$AD483))))</f>
        <v/>
      </c>
      <c r="Y483">
        <f>IFERROR(MATCH($A483,CSV!$A$2:$A$510,0),0)</f>
        <v>0</v>
      </c>
      <c r="Z483">
        <f>IFERROR(MATCH($A483,Output_Mac!$A$2:$A$500,0),0)</f>
        <v>0</v>
      </c>
      <c r="AA483">
        <f>IFERROR(MATCH($A483,My_Audit!$A$2:$A$456,0),0)</f>
        <v>0</v>
      </c>
      <c r="AB483">
        <f>IFERROR(MATCH($C483,My_Audit!$B$2:$B$456,0),0)</f>
        <v>0</v>
      </c>
      <c r="AC483">
        <f>IFERROR(MATCH($E483,Models!$I$2:$I$605,0),0)</f>
        <v>0</v>
      </c>
      <c r="AD483">
        <f>IFERROR(MATCH($A483,Output_Win!$A$2:$A$243,0),0)</f>
        <v>0</v>
      </c>
    </row>
    <row r="484" spans="1:30">
      <c r="A484" s="42" t="str">
        <f>_xlfn.TEXTJOIN("",TRUE,Input!$A$4,TEXT(ROW(My_Audit!A483)+Input!$A$8-1,"00"))</f>
        <v>GG483</v>
      </c>
      <c r="B484" s="42" t="str">
        <f>_xlfn.TEXTJOIN("-",TRUE,"ITD",Input!$A$2,A484)</f>
        <v>ITD-SHR11697-GG483</v>
      </c>
      <c r="C484" s="43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3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3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3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3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3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3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3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3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3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3" t="str" cm="1">
        <f t="array" ref="M484">IF(($Y484+$Z484+$AA484+$AD484)=0,"",ExpandDiagCodes(_xlfn.TEXTJOIN(", ",TRUE,IF($AA484=0,"",INDEX(My_Audit!N$2:N$456,$AA484)),IF($Z484=0,"",INDEX(Output_Mac!S$2:S$500,$Z484)),IF($AD484=0,"",INDEX(Output_Win!S$2:S$243,$AD484)),IF($Y484=0,"",INDEX(CSV!AE$2:AE$510,$Y484)))))</f>
        <v/>
      </c>
      <c r="N484" s="43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O$2:O$456,$AA484)),_xlfn.IFS(_xlpm.MyAuditVal&lt;&gt;"",_xlpm.MyAuditVal,_xlpm.MacVal&lt;&gt;"",_xlpm.MacVal,_xlpm.WinVal&lt;&gt;"",_xlpm.WinVal,_xlpm.CSVVal&lt;&gt;"",_xlpm.CSVVal)),""))</f>
        <v/>
      </c>
      <c r="O484" s="42" t="str" cm="1">
        <f t="array" ref="O484">IF($AB484=0,"",INDEX(My_Audit!P$2:P$456,$AB484))&amp;""</f>
        <v/>
      </c>
      <c r="P484" s="42"/>
      <c r="Q484" s="43" t="str">
        <f>IF(LEFT(N484,4)="Pass","Nist SP 800-88",My_Audit!R484)&amp;""</f>
        <v/>
      </c>
      <c r="R484" s="42"/>
      <c r="S484" s="42"/>
      <c r="T484" s="43" t="str" cm="1">
        <f t="array" ref="T484">IF($AC484=0,"",INDEX(Models!J$2:J$605,$AC484))</f>
        <v/>
      </c>
      <c r="U484" s="42"/>
      <c r="V484" s="42"/>
      <c r="W484" s="44" t="str">
        <f>IF(($Z484+$AA484+$AD484)=0,"",_xlfn.TEXTJOIN(", ",TRUE,IF($AA484=0,"",INDEX(My_Audit!L$2:L$456,$AA484)),IF($Z484=0,"",INDEX(Output_Mac!AA$2:AA$500,$Z484)),IF($AD484=0,"",INDEX(Output_Win!AA$2:AA$243,$AD484))))</f>
        <v/>
      </c>
      <c r="Y484">
        <f>IFERROR(MATCH($A484,CSV!$A$2:$A$510,0),0)</f>
        <v>0</v>
      </c>
      <c r="Z484">
        <f>IFERROR(MATCH($A484,Output_Mac!$A$2:$A$500,0),0)</f>
        <v>0</v>
      </c>
      <c r="AA484">
        <f>IFERROR(MATCH($A484,My_Audit!$A$2:$A$456,0),0)</f>
        <v>0</v>
      </c>
      <c r="AB484">
        <f>IFERROR(MATCH($C484,My_Audit!$B$2:$B$456,0),0)</f>
        <v>0</v>
      </c>
      <c r="AC484">
        <f>IFERROR(MATCH($E484,Models!$I$2:$I$605,0),0)</f>
        <v>0</v>
      </c>
      <c r="AD484">
        <f>IFERROR(MATCH($A484,Output_Win!$A$2:$A$243,0),0)</f>
        <v>0</v>
      </c>
    </row>
    <row r="485" spans="1:30">
      <c r="A485" s="42" t="str">
        <f>_xlfn.TEXTJOIN("",TRUE,Input!$A$4,TEXT(ROW(My_Audit!A484)+Input!$A$8-1,"00"))</f>
        <v>GG484</v>
      </c>
      <c r="B485" s="42" t="str">
        <f>_xlfn.TEXTJOIN("-",TRUE,"ITD",Input!$A$2,A485)</f>
        <v>ITD-SHR11697-GG484</v>
      </c>
      <c r="C485" s="43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3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3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3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3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3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3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3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3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3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3" t="str" cm="1">
        <f t="array" ref="M485">IF(($Y485+$Z485+$AA485+$AD485)=0,"",ExpandDiagCodes(_xlfn.TEXTJOIN(", ",TRUE,IF($AA485=0,"",INDEX(My_Audit!N$2:N$456,$AA485)),IF($Z485=0,"",INDEX(Output_Mac!S$2:S$500,$Z485)),IF($AD485=0,"",INDEX(Output_Win!S$2:S$243,$AD485)),IF($Y485=0,"",INDEX(CSV!AE$2:AE$510,$Y485)))))</f>
        <v/>
      </c>
      <c r="N485" s="43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O$2:O$456,$AA485)),_xlfn.IFS(_xlpm.MyAuditVal&lt;&gt;"",_xlpm.MyAuditVal,_xlpm.MacVal&lt;&gt;"",_xlpm.MacVal,_xlpm.WinVal&lt;&gt;"",_xlpm.WinVal,_xlpm.CSVVal&lt;&gt;"",_xlpm.CSVVal)),""))</f>
        <v/>
      </c>
      <c r="O485" s="42" t="str" cm="1">
        <f t="array" ref="O485">IF($AB485=0,"",INDEX(My_Audit!P$2:P$456,$AB485))&amp;""</f>
        <v/>
      </c>
      <c r="P485" s="42"/>
      <c r="Q485" s="43" t="str">
        <f>IF(LEFT(N485,4)="Pass","Nist SP 800-88",My_Audit!R485)&amp;""</f>
        <v/>
      </c>
      <c r="R485" s="42"/>
      <c r="S485" s="42"/>
      <c r="T485" s="43" t="str" cm="1">
        <f t="array" ref="T485">IF($AC485=0,"",INDEX(Models!J$2:J$605,$AC485))</f>
        <v/>
      </c>
      <c r="U485" s="42"/>
      <c r="V485" s="42"/>
      <c r="W485" s="44" t="str">
        <f>IF(($Z485+$AA485+$AD485)=0,"",_xlfn.TEXTJOIN(", ",TRUE,IF($AA485=0,"",INDEX(My_Audit!L$2:L$456,$AA485)),IF($Z485=0,"",INDEX(Output_Mac!AA$2:AA$500,$Z485)),IF($AD485=0,"",INDEX(Output_Win!AA$2:AA$243,$AD485))))</f>
        <v/>
      </c>
      <c r="Y485">
        <f>IFERROR(MATCH($A485,CSV!$A$2:$A$510,0),0)</f>
        <v>0</v>
      </c>
      <c r="Z485">
        <f>IFERROR(MATCH($A485,Output_Mac!$A$2:$A$500,0),0)</f>
        <v>0</v>
      </c>
      <c r="AA485">
        <f>IFERROR(MATCH($A485,My_Audit!$A$2:$A$456,0),0)</f>
        <v>0</v>
      </c>
      <c r="AB485">
        <f>IFERROR(MATCH($C485,My_Audit!$B$2:$B$456,0),0)</f>
        <v>0</v>
      </c>
      <c r="AC485">
        <f>IFERROR(MATCH($E485,Models!$I$2:$I$605,0),0)</f>
        <v>0</v>
      </c>
      <c r="AD485">
        <f>IFERROR(MATCH($A485,Output_Win!$A$2:$A$243,0),0)</f>
        <v>0</v>
      </c>
    </row>
    <row r="486" spans="1:30">
      <c r="A486" s="42" t="str">
        <f>_xlfn.TEXTJOIN("",TRUE,Input!$A$4,TEXT(ROW(My_Audit!A485)+Input!$A$8-1,"00"))</f>
        <v>GG485</v>
      </c>
      <c r="B486" s="42" t="str">
        <f>_xlfn.TEXTJOIN("-",TRUE,"ITD",Input!$A$2,A486)</f>
        <v>ITD-SHR11697-GG485</v>
      </c>
      <c r="C486" s="43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3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3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3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3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3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3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3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3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3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3" t="str" cm="1">
        <f t="array" ref="M486">IF(($Y486+$Z486+$AA486+$AD486)=0,"",ExpandDiagCodes(_xlfn.TEXTJOIN(", ",TRUE,IF($AA486=0,"",INDEX(My_Audit!N$2:N$456,$AA486)),IF($Z486=0,"",INDEX(Output_Mac!S$2:S$500,$Z486)),IF($AD486=0,"",INDEX(Output_Win!S$2:S$243,$AD486)),IF($Y486=0,"",INDEX(CSV!AE$2:AE$510,$Y486)))))</f>
        <v/>
      </c>
      <c r="N486" s="43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O$2:O$456,$AA486)),_xlfn.IFS(_xlpm.MyAuditVal&lt;&gt;"",_xlpm.MyAuditVal,_xlpm.MacVal&lt;&gt;"",_xlpm.MacVal,_xlpm.WinVal&lt;&gt;"",_xlpm.WinVal,_xlpm.CSVVal&lt;&gt;"",_xlpm.CSVVal)),""))</f>
        <v/>
      </c>
      <c r="O486" s="42" t="str" cm="1">
        <f t="array" ref="O486">IF($AB486=0,"",INDEX(My_Audit!P$2:P$456,$AB486))&amp;""</f>
        <v/>
      </c>
      <c r="P486" s="42"/>
      <c r="Q486" s="43" t="str">
        <f>IF(LEFT(N486,4)="Pass","Nist SP 800-88",My_Audit!R486)&amp;""</f>
        <v/>
      </c>
      <c r="R486" s="42"/>
      <c r="S486" s="42"/>
      <c r="T486" s="43" t="str" cm="1">
        <f t="array" ref="T486">IF($AC486=0,"",INDEX(Models!J$2:J$605,$AC486))</f>
        <v/>
      </c>
      <c r="U486" s="42"/>
      <c r="V486" s="42"/>
      <c r="W486" s="44" t="str">
        <f>IF(($Z486+$AA486+$AD486)=0,"",_xlfn.TEXTJOIN(", ",TRUE,IF($AA486=0,"",INDEX(My_Audit!L$2:L$456,$AA486)),IF($Z486=0,"",INDEX(Output_Mac!AA$2:AA$500,$Z486)),IF($AD486=0,"",INDEX(Output_Win!AA$2:AA$243,$AD486))))</f>
        <v/>
      </c>
      <c r="Y486">
        <f>IFERROR(MATCH($A486,CSV!$A$2:$A$510,0),0)</f>
        <v>0</v>
      </c>
      <c r="Z486">
        <f>IFERROR(MATCH($A486,Output_Mac!$A$2:$A$500,0),0)</f>
        <v>0</v>
      </c>
      <c r="AA486">
        <f>IFERROR(MATCH($A486,My_Audit!$A$2:$A$456,0),0)</f>
        <v>0</v>
      </c>
      <c r="AB486">
        <f>IFERROR(MATCH($C486,My_Audit!$B$2:$B$456,0),0)</f>
        <v>0</v>
      </c>
      <c r="AC486">
        <f>IFERROR(MATCH($E486,Models!$I$2:$I$605,0),0)</f>
        <v>0</v>
      </c>
      <c r="AD486">
        <f>IFERROR(MATCH($A486,Output_Win!$A$2:$A$243,0),0)</f>
        <v>0</v>
      </c>
    </row>
    <row r="487" spans="1:30">
      <c r="A487" s="42" t="str">
        <f>_xlfn.TEXTJOIN("",TRUE,Input!$A$4,TEXT(ROW(My_Audit!A486)+Input!$A$8-1,"00"))</f>
        <v>GG486</v>
      </c>
      <c r="B487" s="42" t="str">
        <f>_xlfn.TEXTJOIN("-",TRUE,"ITD",Input!$A$2,A487)</f>
        <v>ITD-SHR11697-GG486</v>
      </c>
      <c r="C487" s="43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3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3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3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3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3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3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3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3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3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3" t="str" cm="1">
        <f t="array" ref="M487">IF(($Y487+$Z487+$AA487+$AD487)=0,"",ExpandDiagCodes(_xlfn.TEXTJOIN(", ",TRUE,IF($AA487=0,"",INDEX(My_Audit!N$2:N$456,$AA487)),IF($Z487=0,"",INDEX(Output_Mac!S$2:S$500,$Z487)),IF($AD487=0,"",INDEX(Output_Win!S$2:S$243,$AD487)),IF($Y487=0,"",INDEX(CSV!AE$2:AE$510,$Y487)))))</f>
        <v/>
      </c>
      <c r="N487" s="43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O$2:O$456,$AA487)),_xlfn.IFS(_xlpm.MyAuditVal&lt;&gt;"",_xlpm.MyAuditVal,_xlpm.MacVal&lt;&gt;"",_xlpm.MacVal,_xlpm.WinVal&lt;&gt;"",_xlpm.WinVal,_xlpm.CSVVal&lt;&gt;"",_xlpm.CSVVal)),""))</f>
        <v/>
      </c>
      <c r="O487" s="42" t="str" cm="1">
        <f t="array" ref="O487">IF($AB487=0,"",INDEX(My_Audit!P$2:P$456,$AB487))&amp;""</f>
        <v/>
      </c>
      <c r="P487" s="42"/>
      <c r="Q487" s="43" t="str">
        <f>IF(LEFT(N487,4)="Pass","Nist SP 800-88",My_Audit!R487)&amp;""</f>
        <v/>
      </c>
      <c r="R487" s="42"/>
      <c r="S487" s="42"/>
      <c r="T487" s="43" t="str" cm="1">
        <f t="array" ref="T487">IF($AC487=0,"",INDEX(Models!J$2:J$605,$AC487))</f>
        <v/>
      </c>
      <c r="U487" s="42"/>
      <c r="V487" s="42"/>
      <c r="W487" s="44" t="str">
        <f>IF(($Z487+$AA487+$AD487)=0,"",_xlfn.TEXTJOIN(", ",TRUE,IF($AA487=0,"",INDEX(My_Audit!L$2:L$456,$AA487)),IF($Z487=0,"",INDEX(Output_Mac!AA$2:AA$500,$Z487)),IF($AD487=0,"",INDEX(Output_Win!AA$2:AA$243,$AD487))))</f>
        <v/>
      </c>
      <c r="Y487">
        <f>IFERROR(MATCH($A487,CSV!$A$2:$A$510,0),0)</f>
        <v>0</v>
      </c>
      <c r="Z487">
        <f>IFERROR(MATCH($A487,Output_Mac!$A$2:$A$500,0),0)</f>
        <v>0</v>
      </c>
      <c r="AA487">
        <f>IFERROR(MATCH($A487,My_Audit!$A$2:$A$456,0),0)</f>
        <v>0</v>
      </c>
      <c r="AB487">
        <f>IFERROR(MATCH($C487,My_Audit!$B$2:$B$456,0),0)</f>
        <v>0</v>
      </c>
      <c r="AC487">
        <f>IFERROR(MATCH($E487,Models!$I$2:$I$605,0),0)</f>
        <v>0</v>
      </c>
      <c r="AD487">
        <f>IFERROR(MATCH($A487,Output_Win!$A$2:$A$243,0),0)</f>
        <v>0</v>
      </c>
    </row>
    <row r="488" spans="1:30">
      <c r="A488" s="42" t="str">
        <f>_xlfn.TEXTJOIN("",TRUE,Input!$A$4,TEXT(ROW(My_Audit!A487)+Input!$A$8-1,"00"))</f>
        <v>GG487</v>
      </c>
      <c r="B488" s="42" t="str">
        <f>_xlfn.TEXTJOIN("-",TRUE,"ITD",Input!$A$2,A488)</f>
        <v>ITD-SHR11697-GG487</v>
      </c>
      <c r="C488" s="43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3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3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3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3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3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3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3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3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3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3" t="str" cm="1">
        <f t="array" ref="M488">IF(($Y488+$Z488+$AA488+$AD488)=0,"",ExpandDiagCodes(_xlfn.TEXTJOIN(", ",TRUE,IF($AA488=0,"",INDEX(My_Audit!N$2:N$456,$AA488)),IF($Z488=0,"",INDEX(Output_Mac!S$2:S$500,$Z488)),IF($AD488=0,"",INDEX(Output_Win!S$2:S$243,$AD488)),IF($Y488=0,"",INDEX(CSV!AE$2:AE$510,$Y488)))))</f>
        <v/>
      </c>
      <c r="N488" s="43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O$2:O$456,$AA488)),_xlfn.IFS(_xlpm.MyAuditVal&lt;&gt;"",_xlpm.MyAuditVal,_xlpm.MacVal&lt;&gt;"",_xlpm.MacVal,_xlpm.WinVal&lt;&gt;"",_xlpm.WinVal,_xlpm.CSVVal&lt;&gt;"",_xlpm.CSVVal)),""))</f>
        <v/>
      </c>
      <c r="O488" s="42" t="str" cm="1">
        <f t="array" ref="O488">IF($AB488=0,"",INDEX(My_Audit!P$2:P$456,$AB488))&amp;""</f>
        <v/>
      </c>
      <c r="P488" s="42"/>
      <c r="Q488" s="43" t="str">
        <f>IF(LEFT(N488,4)="Pass","Nist SP 800-88",My_Audit!R488)&amp;""</f>
        <v/>
      </c>
      <c r="R488" s="42"/>
      <c r="S488" s="42"/>
      <c r="T488" s="43" t="str" cm="1">
        <f t="array" ref="T488">IF($AC488=0,"",INDEX(Models!J$2:J$605,$AC488))</f>
        <v/>
      </c>
      <c r="U488" s="42"/>
      <c r="V488" s="42"/>
      <c r="W488" s="44" t="str">
        <f>IF(($Z488+$AA488+$AD488)=0,"",_xlfn.TEXTJOIN(", ",TRUE,IF($AA488=0,"",INDEX(My_Audit!L$2:L$456,$AA488)),IF($Z488=0,"",INDEX(Output_Mac!AA$2:AA$500,$Z488)),IF($AD488=0,"",INDEX(Output_Win!AA$2:AA$243,$AD488))))</f>
        <v/>
      </c>
      <c r="Y488">
        <f>IFERROR(MATCH($A488,CSV!$A$2:$A$510,0),0)</f>
        <v>0</v>
      </c>
      <c r="Z488">
        <f>IFERROR(MATCH($A488,Output_Mac!$A$2:$A$500,0),0)</f>
        <v>0</v>
      </c>
      <c r="AA488">
        <f>IFERROR(MATCH($A488,My_Audit!$A$2:$A$456,0),0)</f>
        <v>0</v>
      </c>
      <c r="AB488">
        <f>IFERROR(MATCH($C488,My_Audit!$B$2:$B$456,0),0)</f>
        <v>0</v>
      </c>
      <c r="AC488">
        <f>IFERROR(MATCH($E488,Models!$I$2:$I$605,0),0)</f>
        <v>0</v>
      </c>
      <c r="AD488">
        <f>IFERROR(MATCH($A488,Output_Win!$A$2:$A$243,0),0)</f>
        <v>0</v>
      </c>
    </row>
    <row r="489" spans="1:30">
      <c r="A489" s="42" t="str">
        <f>_xlfn.TEXTJOIN("",TRUE,Input!$A$4,TEXT(ROW(My_Audit!A488)+Input!$A$8-1,"00"))</f>
        <v>GG488</v>
      </c>
      <c r="B489" s="42" t="str">
        <f>_xlfn.TEXTJOIN("-",TRUE,"ITD",Input!$A$2,A489)</f>
        <v>ITD-SHR11697-GG488</v>
      </c>
      <c r="C489" s="43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3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3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3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3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3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3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3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3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3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3" t="str" cm="1">
        <f t="array" ref="M489">IF(($Y489+$Z489+$AA489+$AD489)=0,"",ExpandDiagCodes(_xlfn.TEXTJOIN(", ",TRUE,IF($AA489=0,"",INDEX(My_Audit!N$2:N$456,$AA489)),IF($Z489=0,"",INDEX(Output_Mac!S$2:S$500,$Z489)),IF($AD489=0,"",INDEX(Output_Win!S$2:S$243,$AD489)),IF($Y489=0,"",INDEX(CSV!AE$2:AE$510,$Y489)))))</f>
        <v/>
      </c>
      <c r="N489" s="43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O$2:O$456,$AA489)),_xlfn.IFS(_xlpm.MyAuditVal&lt;&gt;"",_xlpm.MyAuditVal,_xlpm.MacVal&lt;&gt;"",_xlpm.MacVal,_xlpm.WinVal&lt;&gt;"",_xlpm.WinVal,_xlpm.CSVVal&lt;&gt;"",_xlpm.CSVVal)),""))</f>
        <v/>
      </c>
      <c r="O489" s="42" t="str" cm="1">
        <f t="array" ref="O489">IF($AB489=0,"",INDEX(My_Audit!P$2:P$456,$AB489))&amp;""</f>
        <v/>
      </c>
      <c r="P489" s="42"/>
      <c r="Q489" s="43" t="str">
        <f>IF(LEFT(N489,4)="Pass","Nist SP 800-88",My_Audit!R489)&amp;""</f>
        <v/>
      </c>
      <c r="R489" s="42"/>
      <c r="S489" s="42"/>
      <c r="T489" s="43" t="str" cm="1">
        <f t="array" ref="T489">IF($AC489=0,"",INDEX(Models!J$2:J$605,$AC489))</f>
        <v/>
      </c>
      <c r="U489" s="42"/>
      <c r="V489" s="42"/>
      <c r="W489" s="44" t="str">
        <f>IF(($Z489+$AA489+$AD489)=0,"",_xlfn.TEXTJOIN(", ",TRUE,IF($AA489=0,"",INDEX(My_Audit!L$2:L$456,$AA489)),IF($Z489=0,"",INDEX(Output_Mac!AA$2:AA$500,$Z489)),IF($AD489=0,"",INDEX(Output_Win!AA$2:AA$243,$AD489))))</f>
        <v/>
      </c>
      <c r="Y489">
        <f>IFERROR(MATCH($A489,CSV!$A$2:$A$510,0),0)</f>
        <v>0</v>
      </c>
      <c r="Z489">
        <f>IFERROR(MATCH($A489,Output_Mac!$A$2:$A$500,0),0)</f>
        <v>0</v>
      </c>
      <c r="AA489">
        <f>IFERROR(MATCH($A489,My_Audit!$A$2:$A$456,0),0)</f>
        <v>0</v>
      </c>
      <c r="AB489">
        <f>IFERROR(MATCH($C489,My_Audit!$B$2:$B$456,0),0)</f>
        <v>0</v>
      </c>
      <c r="AC489">
        <f>IFERROR(MATCH($E489,Models!$I$2:$I$605,0),0)</f>
        <v>0</v>
      </c>
      <c r="AD489">
        <f>IFERROR(MATCH($A489,Output_Win!$A$2:$A$243,0),0)</f>
        <v>0</v>
      </c>
    </row>
    <row r="490" spans="1:30">
      <c r="A490" s="42" t="str">
        <f>_xlfn.TEXTJOIN("",TRUE,Input!$A$4,TEXT(ROW(My_Audit!A489)+Input!$A$8-1,"00"))</f>
        <v>GG489</v>
      </c>
      <c r="B490" s="42" t="str">
        <f>_xlfn.TEXTJOIN("-",TRUE,"ITD",Input!$A$2,A490)</f>
        <v>ITD-SHR11697-GG489</v>
      </c>
      <c r="C490" s="43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3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3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3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3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3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3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3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3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3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3" t="str" cm="1">
        <f t="array" ref="M490">IF(($Y490+$Z490+$AA490+$AD490)=0,"",ExpandDiagCodes(_xlfn.TEXTJOIN(", ",TRUE,IF($AA490=0,"",INDEX(My_Audit!N$2:N$456,$AA490)),IF($Z490=0,"",INDEX(Output_Mac!S$2:S$500,$Z490)),IF($AD490=0,"",INDEX(Output_Win!S$2:S$243,$AD490)),IF($Y490=0,"",INDEX(CSV!AE$2:AE$510,$Y490)))))</f>
        <v/>
      </c>
      <c r="N490" s="43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O$2:O$456,$AA490)),_xlfn.IFS(_xlpm.MyAuditVal&lt;&gt;"",_xlpm.MyAuditVal,_xlpm.MacVal&lt;&gt;"",_xlpm.MacVal,_xlpm.WinVal&lt;&gt;"",_xlpm.WinVal,_xlpm.CSVVal&lt;&gt;"",_xlpm.CSVVal)),""))</f>
        <v/>
      </c>
      <c r="O490" s="42" t="str" cm="1">
        <f t="array" ref="O490">IF($AB490=0,"",INDEX(My_Audit!P$2:P$456,$AB490))&amp;""</f>
        <v/>
      </c>
      <c r="P490" s="42"/>
      <c r="Q490" s="43" t="str">
        <f>IF(LEFT(N490,4)="Pass","Nist SP 800-88",My_Audit!R490)&amp;""</f>
        <v/>
      </c>
      <c r="R490" s="42"/>
      <c r="S490" s="42"/>
      <c r="T490" s="43" t="str" cm="1">
        <f t="array" ref="T490">IF($AC490=0,"",INDEX(Models!J$2:J$605,$AC490))</f>
        <v/>
      </c>
      <c r="U490" s="42"/>
      <c r="V490" s="42"/>
      <c r="W490" s="44" t="str">
        <f>IF(($Z490+$AA490+$AD490)=0,"",_xlfn.TEXTJOIN(", ",TRUE,IF($AA490=0,"",INDEX(My_Audit!L$2:L$456,$AA490)),IF($Z490=0,"",INDEX(Output_Mac!AA$2:AA$500,$Z490)),IF($AD490=0,"",INDEX(Output_Win!AA$2:AA$243,$AD490))))</f>
        <v/>
      </c>
      <c r="Y490">
        <f>IFERROR(MATCH($A490,CSV!$A$2:$A$510,0),0)</f>
        <v>0</v>
      </c>
      <c r="Z490">
        <f>IFERROR(MATCH($A490,Output_Mac!$A$2:$A$500,0),0)</f>
        <v>0</v>
      </c>
      <c r="AA490">
        <f>IFERROR(MATCH($A490,My_Audit!$A$2:$A$456,0),0)</f>
        <v>0</v>
      </c>
      <c r="AB490">
        <f>IFERROR(MATCH($C490,My_Audit!$B$2:$B$456,0),0)</f>
        <v>0</v>
      </c>
      <c r="AC490">
        <f>IFERROR(MATCH($E490,Models!$I$2:$I$605,0),0)</f>
        <v>0</v>
      </c>
      <c r="AD490">
        <f>IFERROR(MATCH($A490,Output_Win!$A$2:$A$243,0),0)</f>
        <v>0</v>
      </c>
    </row>
    <row r="491" spans="1:30">
      <c r="A491" s="42" t="str">
        <f>_xlfn.TEXTJOIN("",TRUE,Input!$A$4,TEXT(ROW(My_Audit!A490)+Input!$A$8-1,"00"))</f>
        <v>GG490</v>
      </c>
      <c r="B491" s="42" t="str">
        <f>_xlfn.TEXTJOIN("-",TRUE,"ITD",Input!$A$2,A491)</f>
        <v>ITD-SHR11697-GG490</v>
      </c>
      <c r="C491" s="43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3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3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3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3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3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3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3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3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3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3" t="str" cm="1">
        <f t="array" ref="M491">IF(($Y491+$Z491+$AA491+$AD491)=0,"",ExpandDiagCodes(_xlfn.TEXTJOIN(", ",TRUE,IF($AA491=0,"",INDEX(My_Audit!N$2:N$456,$AA491)),IF($Z491=0,"",INDEX(Output_Mac!S$2:S$500,$Z491)),IF($AD491=0,"",INDEX(Output_Win!S$2:S$243,$AD491)),IF($Y491=0,"",INDEX(CSV!AE$2:AE$510,$Y491)))))</f>
        <v/>
      </c>
      <c r="N491" s="43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O$2:O$456,$AA491)),_xlfn.IFS(_xlpm.MyAuditVal&lt;&gt;"",_xlpm.MyAuditVal,_xlpm.MacVal&lt;&gt;"",_xlpm.MacVal,_xlpm.WinVal&lt;&gt;"",_xlpm.WinVal,_xlpm.CSVVal&lt;&gt;"",_xlpm.CSVVal)),""))</f>
        <v/>
      </c>
      <c r="O491" s="42" t="str" cm="1">
        <f t="array" ref="O491">IF($AB491=0,"",INDEX(My_Audit!P$2:P$456,$AB491))&amp;""</f>
        <v/>
      </c>
      <c r="P491" s="42"/>
      <c r="Q491" s="43" t="str">
        <f>IF(LEFT(N491,4)="Pass","Nist SP 800-88",My_Audit!R491)&amp;""</f>
        <v/>
      </c>
      <c r="R491" s="42"/>
      <c r="S491" s="42"/>
      <c r="T491" s="43" t="str" cm="1">
        <f t="array" ref="T491">IF($AC491=0,"",INDEX(Models!J$2:J$605,$AC491))</f>
        <v/>
      </c>
      <c r="U491" s="42"/>
      <c r="V491" s="42"/>
      <c r="W491" s="44" t="str">
        <f>IF(($Z491+$AA491+$AD491)=0,"",_xlfn.TEXTJOIN(", ",TRUE,IF($AA491=0,"",INDEX(My_Audit!L$2:L$456,$AA491)),IF($Z491=0,"",INDEX(Output_Mac!AA$2:AA$500,$Z491)),IF($AD491=0,"",INDEX(Output_Win!AA$2:AA$243,$AD491))))</f>
        <v/>
      </c>
      <c r="Y491">
        <f>IFERROR(MATCH($A491,CSV!$A$2:$A$510,0),0)</f>
        <v>0</v>
      </c>
      <c r="Z491">
        <f>IFERROR(MATCH($A491,Output_Mac!$A$2:$A$500,0),0)</f>
        <v>0</v>
      </c>
      <c r="AA491">
        <f>IFERROR(MATCH($A491,My_Audit!$A$2:$A$456,0),0)</f>
        <v>0</v>
      </c>
      <c r="AB491">
        <f>IFERROR(MATCH($C491,My_Audit!$B$2:$B$456,0),0)</f>
        <v>0</v>
      </c>
      <c r="AC491">
        <f>IFERROR(MATCH($E491,Models!$I$2:$I$605,0),0)</f>
        <v>0</v>
      </c>
      <c r="AD491">
        <f>IFERROR(MATCH($A491,Output_Win!$A$2:$A$243,0),0)</f>
        <v>0</v>
      </c>
    </row>
    <row r="492" spans="1:30">
      <c r="A492" s="42" t="str">
        <f>_xlfn.TEXTJOIN("",TRUE,Input!$A$4,TEXT(ROW(My_Audit!A491)+Input!$A$8-1,"00"))</f>
        <v>GG491</v>
      </c>
      <c r="B492" s="42" t="str">
        <f>_xlfn.TEXTJOIN("-",TRUE,"ITD",Input!$A$2,A492)</f>
        <v>ITD-SHR11697-GG491</v>
      </c>
      <c r="C492" s="43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3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3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3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3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3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3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3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3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3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3" t="str" cm="1">
        <f t="array" ref="M492">IF(($Y492+$Z492+$AA492+$AD492)=0,"",ExpandDiagCodes(_xlfn.TEXTJOIN(", ",TRUE,IF($AA492=0,"",INDEX(My_Audit!N$2:N$456,$AA492)),IF($Z492=0,"",INDEX(Output_Mac!S$2:S$500,$Z492)),IF($AD492=0,"",INDEX(Output_Win!S$2:S$243,$AD492)),IF($Y492=0,"",INDEX(CSV!AE$2:AE$510,$Y492)))))</f>
        <v/>
      </c>
      <c r="N492" s="43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O$2:O$456,$AA492)),_xlfn.IFS(_xlpm.MyAuditVal&lt;&gt;"",_xlpm.MyAuditVal,_xlpm.MacVal&lt;&gt;"",_xlpm.MacVal,_xlpm.WinVal&lt;&gt;"",_xlpm.WinVal,_xlpm.CSVVal&lt;&gt;"",_xlpm.CSVVal)),""))</f>
        <v/>
      </c>
      <c r="O492" s="42" t="str" cm="1">
        <f t="array" ref="O492">IF($AB492=0,"",INDEX(My_Audit!P$2:P$456,$AB492))&amp;""</f>
        <v/>
      </c>
      <c r="P492" s="42"/>
      <c r="Q492" s="43" t="str">
        <f>IF(LEFT(N492,4)="Pass","Nist SP 800-88",My_Audit!R492)&amp;""</f>
        <v/>
      </c>
      <c r="R492" s="42"/>
      <c r="S492" s="42"/>
      <c r="T492" s="43" t="str" cm="1">
        <f t="array" ref="T492">IF($AC492=0,"",INDEX(Models!J$2:J$605,$AC492))</f>
        <v/>
      </c>
      <c r="U492" s="42"/>
      <c r="V492" s="42"/>
      <c r="W492" s="44" t="str">
        <f>IF(($Z492+$AA492+$AD492)=0,"",_xlfn.TEXTJOIN(", ",TRUE,IF($AA492=0,"",INDEX(My_Audit!L$2:L$456,$AA492)),IF($Z492=0,"",INDEX(Output_Mac!AA$2:AA$500,$Z492)),IF($AD492=0,"",INDEX(Output_Win!AA$2:AA$243,$AD492))))</f>
        <v/>
      </c>
      <c r="Y492">
        <f>IFERROR(MATCH($A492,CSV!$A$2:$A$510,0),0)</f>
        <v>0</v>
      </c>
      <c r="Z492">
        <f>IFERROR(MATCH($A492,Output_Mac!$A$2:$A$500,0),0)</f>
        <v>0</v>
      </c>
      <c r="AA492">
        <f>IFERROR(MATCH($A492,My_Audit!$A$2:$A$456,0),0)</f>
        <v>0</v>
      </c>
      <c r="AB492">
        <f>IFERROR(MATCH($C492,My_Audit!$B$2:$B$456,0),0)</f>
        <v>0</v>
      </c>
      <c r="AC492">
        <f>IFERROR(MATCH($E492,Models!$I$2:$I$605,0),0)</f>
        <v>0</v>
      </c>
      <c r="AD492">
        <f>IFERROR(MATCH($A492,Output_Win!$A$2:$A$243,0),0)</f>
        <v>0</v>
      </c>
    </row>
    <row r="493" spans="1:30">
      <c r="A493" s="42" t="str">
        <f>_xlfn.TEXTJOIN("",TRUE,Input!$A$4,TEXT(ROW(My_Audit!A492)+Input!$A$8-1,"00"))</f>
        <v>GG492</v>
      </c>
      <c r="B493" s="42" t="str">
        <f>_xlfn.TEXTJOIN("-",TRUE,"ITD",Input!$A$2,A493)</f>
        <v>ITD-SHR11697-GG492</v>
      </c>
      <c r="C493" s="43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3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3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3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3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3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3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3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3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3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3" t="str" cm="1">
        <f t="array" ref="M493">IF(($Y493+$Z493+$AA493+$AD493)=0,"",ExpandDiagCodes(_xlfn.TEXTJOIN(", ",TRUE,IF($AA493=0,"",INDEX(My_Audit!N$2:N$456,$AA493)),IF($Z493=0,"",INDEX(Output_Mac!S$2:S$500,$Z493)),IF($AD493=0,"",INDEX(Output_Win!S$2:S$243,$AD493)),IF($Y493=0,"",INDEX(CSV!AE$2:AE$510,$Y493)))))</f>
        <v/>
      </c>
      <c r="N493" s="43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O$2:O$456,$AA493)),_xlfn.IFS(_xlpm.MyAuditVal&lt;&gt;"",_xlpm.MyAuditVal,_xlpm.MacVal&lt;&gt;"",_xlpm.MacVal,_xlpm.WinVal&lt;&gt;"",_xlpm.WinVal,_xlpm.CSVVal&lt;&gt;"",_xlpm.CSVVal)),""))</f>
        <v/>
      </c>
      <c r="O493" s="42" t="str" cm="1">
        <f t="array" ref="O493">IF($AB493=0,"",INDEX(My_Audit!P$2:P$456,$AB493))&amp;""</f>
        <v/>
      </c>
      <c r="P493" s="42"/>
      <c r="Q493" s="43" t="str">
        <f>IF(LEFT(N493,4)="Pass","Nist SP 800-88",My_Audit!R493)&amp;""</f>
        <v/>
      </c>
      <c r="R493" s="42"/>
      <c r="S493" s="42"/>
      <c r="T493" s="43" t="str" cm="1">
        <f t="array" ref="T493">IF($AC493=0,"",INDEX(Models!J$2:J$605,$AC493))</f>
        <v/>
      </c>
      <c r="U493" s="42"/>
      <c r="V493" s="42"/>
      <c r="W493" s="44" t="str">
        <f>IF(($Z493+$AA493+$AD493)=0,"",_xlfn.TEXTJOIN(", ",TRUE,IF($AA493=0,"",INDEX(My_Audit!L$2:L$456,$AA493)),IF($Z493=0,"",INDEX(Output_Mac!AA$2:AA$500,$Z493)),IF($AD493=0,"",INDEX(Output_Win!AA$2:AA$243,$AD493))))</f>
        <v/>
      </c>
      <c r="Y493">
        <f>IFERROR(MATCH($A493,CSV!$A$2:$A$510,0),0)</f>
        <v>0</v>
      </c>
      <c r="Z493">
        <f>IFERROR(MATCH($A493,Output_Mac!$A$2:$A$500,0),0)</f>
        <v>0</v>
      </c>
      <c r="AA493">
        <f>IFERROR(MATCH($A493,My_Audit!$A$2:$A$456,0),0)</f>
        <v>0</v>
      </c>
      <c r="AB493">
        <f>IFERROR(MATCH($C493,My_Audit!$B$2:$B$456,0),0)</f>
        <v>0</v>
      </c>
      <c r="AC493">
        <f>IFERROR(MATCH($E493,Models!$I$2:$I$605,0),0)</f>
        <v>0</v>
      </c>
      <c r="AD493">
        <f>IFERROR(MATCH($A493,Output_Win!$A$2:$A$243,0),0)</f>
        <v>0</v>
      </c>
    </row>
    <row r="494" spans="1:30">
      <c r="A494" s="42" t="str">
        <f>_xlfn.TEXTJOIN("",TRUE,Input!$A$4,TEXT(ROW(My_Audit!A493)+Input!$A$8-1,"00"))</f>
        <v>GG493</v>
      </c>
      <c r="B494" s="42" t="str">
        <f>_xlfn.TEXTJOIN("-",TRUE,"ITD",Input!$A$2,A494)</f>
        <v>ITD-SHR11697-GG493</v>
      </c>
      <c r="C494" s="43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3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3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3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3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3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3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3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3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3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3" t="str" cm="1">
        <f t="array" ref="M494">IF(($Y494+$Z494+$AA494+$AD494)=0,"",ExpandDiagCodes(_xlfn.TEXTJOIN(", ",TRUE,IF($AA494=0,"",INDEX(My_Audit!N$2:N$456,$AA494)),IF($Z494=0,"",INDEX(Output_Mac!S$2:S$500,$Z494)),IF($AD494=0,"",INDEX(Output_Win!S$2:S$243,$AD494)),IF($Y494=0,"",INDEX(CSV!AE$2:AE$510,$Y494)))))</f>
        <v/>
      </c>
      <c r="N494" s="43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O$2:O$456,$AA494)),_xlfn.IFS(_xlpm.MyAuditVal&lt;&gt;"",_xlpm.MyAuditVal,_xlpm.MacVal&lt;&gt;"",_xlpm.MacVal,_xlpm.WinVal&lt;&gt;"",_xlpm.WinVal,_xlpm.CSVVal&lt;&gt;"",_xlpm.CSVVal)),""))</f>
        <v/>
      </c>
      <c r="O494" s="42" t="str" cm="1">
        <f t="array" ref="O494">IF($AB494=0,"",INDEX(My_Audit!P$2:P$456,$AB494))&amp;""</f>
        <v/>
      </c>
      <c r="P494" s="42"/>
      <c r="Q494" s="43" t="str">
        <f>IF(LEFT(N494,4)="Pass","Nist SP 800-88",My_Audit!R494)&amp;""</f>
        <v/>
      </c>
      <c r="R494" s="42"/>
      <c r="S494" s="42"/>
      <c r="T494" s="43" t="str" cm="1">
        <f t="array" ref="T494">IF($AC494=0,"",INDEX(Models!J$2:J$605,$AC494))</f>
        <v/>
      </c>
      <c r="U494" s="42"/>
      <c r="V494" s="42"/>
      <c r="W494" s="44" t="str">
        <f>IF(($Z494+$AA494+$AD494)=0,"",_xlfn.TEXTJOIN(", ",TRUE,IF($AA494=0,"",INDEX(My_Audit!L$2:L$456,$AA494)),IF($Z494=0,"",INDEX(Output_Mac!AA$2:AA$500,$Z494)),IF($AD494=0,"",INDEX(Output_Win!AA$2:AA$243,$AD494))))</f>
        <v/>
      </c>
      <c r="Y494">
        <f>IFERROR(MATCH($A494,CSV!$A$2:$A$510,0),0)</f>
        <v>0</v>
      </c>
      <c r="Z494">
        <f>IFERROR(MATCH($A494,Output_Mac!$A$2:$A$500,0),0)</f>
        <v>0</v>
      </c>
      <c r="AA494">
        <f>IFERROR(MATCH($A494,My_Audit!$A$2:$A$456,0),0)</f>
        <v>0</v>
      </c>
      <c r="AB494">
        <f>IFERROR(MATCH($C494,My_Audit!$B$2:$B$456,0),0)</f>
        <v>0</v>
      </c>
      <c r="AC494">
        <f>IFERROR(MATCH($E494,Models!$I$2:$I$605,0),0)</f>
        <v>0</v>
      </c>
      <c r="AD494">
        <f>IFERROR(MATCH($A494,Output_Win!$A$2:$A$243,0),0)</f>
        <v>0</v>
      </c>
    </row>
    <row r="495" spans="1:30">
      <c r="A495" s="42" t="str">
        <f>_xlfn.TEXTJOIN("",TRUE,Input!$A$4,TEXT(ROW(My_Audit!A494)+Input!$A$8-1,"00"))</f>
        <v>GG494</v>
      </c>
      <c r="B495" s="42" t="str">
        <f>_xlfn.TEXTJOIN("-",TRUE,"ITD",Input!$A$2,A495)</f>
        <v>ITD-SHR11697-GG494</v>
      </c>
      <c r="C495" s="43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3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3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3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3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3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3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3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3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3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3" t="str" cm="1">
        <f t="array" ref="M495">IF(($Y495+$Z495+$AA495+$AD495)=0,"",ExpandDiagCodes(_xlfn.TEXTJOIN(", ",TRUE,IF($AA495=0,"",INDEX(My_Audit!N$2:N$456,$AA495)),IF($Z495=0,"",INDEX(Output_Mac!S$2:S$500,$Z495)),IF($AD495=0,"",INDEX(Output_Win!S$2:S$243,$AD495)),IF($Y495=0,"",INDEX(CSV!AE$2:AE$510,$Y495)))))</f>
        <v/>
      </c>
      <c r="N495" s="43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O$2:O$456,$AA495)),_xlfn.IFS(_xlpm.MyAuditVal&lt;&gt;"",_xlpm.MyAuditVal,_xlpm.MacVal&lt;&gt;"",_xlpm.MacVal,_xlpm.WinVal&lt;&gt;"",_xlpm.WinVal,_xlpm.CSVVal&lt;&gt;"",_xlpm.CSVVal)),""))</f>
        <v/>
      </c>
      <c r="O495" s="42" t="str" cm="1">
        <f t="array" ref="O495">IF($AB495=0,"",INDEX(My_Audit!P$2:P$456,$AB495))&amp;""</f>
        <v/>
      </c>
      <c r="P495" s="42"/>
      <c r="Q495" s="43" t="str">
        <f>IF(LEFT(N495,4)="Pass","Nist SP 800-88",My_Audit!R495)&amp;""</f>
        <v/>
      </c>
      <c r="R495" s="42"/>
      <c r="S495" s="42"/>
      <c r="T495" s="43" t="str" cm="1">
        <f t="array" ref="T495">IF($AC495=0,"",INDEX(Models!J$2:J$605,$AC495))</f>
        <v/>
      </c>
      <c r="U495" s="42"/>
      <c r="V495" s="42"/>
      <c r="W495" s="44" t="str">
        <f>IF(($Z495+$AA495+$AD495)=0,"",_xlfn.TEXTJOIN(", ",TRUE,IF($AA495=0,"",INDEX(My_Audit!L$2:L$456,$AA495)),IF($Z495=0,"",INDEX(Output_Mac!AA$2:AA$500,$Z495)),IF($AD495=0,"",INDEX(Output_Win!AA$2:AA$243,$AD495))))</f>
        <v/>
      </c>
      <c r="Y495">
        <f>IFERROR(MATCH($A495,CSV!$A$2:$A$510,0),0)</f>
        <v>0</v>
      </c>
      <c r="Z495">
        <f>IFERROR(MATCH($A495,Output_Mac!$A$2:$A$500,0),0)</f>
        <v>0</v>
      </c>
      <c r="AA495">
        <f>IFERROR(MATCH($A495,My_Audit!$A$2:$A$456,0),0)</f>
        <v>0</v>
      </c>
      <c r="AB495">
        <f>IFERROR(MATCH($C495,My_Audit!$B$2:$B$456,0),0)</f>
        <v>0</v>
      </c>
      <c r="AC495">
        <f>IFERROR(MATCH($E495,Models!$I$2:$I$605,0),0)</f>
        <v>0</v>
      </c>
      <c r="AD495">
        <f>IFERROR(MATCH($A495,Output_Win!$A$2:$A$243,0),0)</f>
        <v>0</v>
      </c>
    </row>
    <row r="496" spans="1:30">
      <c r="A496" s="42" t="str">
        <f>_xlfn.TEXTJOIN("",TRUE,Input!$A$4,TEXT(ROW(My_Audit!A495)+Input!$A$8-1,"00"))</f>
        <v>GG495</v>
      </c>
      <c r="B496" s="42" t="str">
        <f>_xlfn.TEXTJOIN("-",TRUE,"ITD",Input!$A$2,A496)</f>
        <v>ITD-SHR11697-GG495</v>
      </c>
      <c r="C496" s="43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3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3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3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3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3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3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3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3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3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3" t="str" cm="1">
        <f t="array" ref="M496">IF(($Y496+$Z496+$AA496+$AD496)=0,"",ExpandDiagCodes(_xlfn.TEXTJOIN(", ",TRUE,IF($AA496=0,"",INDEX(My_Audit!N$2:N$456,$AA496)),IF($Z496=0,"",INDEX(Output_Mac!S$2:S$500,$Z496)),IF($AD496=0,"",INDEX(Output_Win!S$2:S$243,$AD496)),IF($Y496=0,"",INDEX(CSV!AE$2:AE$510,$Y496)))))</f>
        <v/>
      </c>
      <c r="N496" s="43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O$2:O$456,$AA496)),_xlfn.IFS(_xlpm.MyAuditVal&lt;&gt;"",_xlpm.MyAuditVal,_xlpm.MacVal&lt;&gt;"",_xlpm.MacVal,_xlpm.WinVal&lt;&gt;"",_xlpm.WinVal,_xlpm.CSVVal&lt;&gt;"",_xlpm.CSVVal)),""))</f>
        <v/>
      </c>
      <c r="O496" s="42" t="str" cm="1">
        <f t="array" ref="O496">IF($AB496=0,"",INDEX(My_Audit!P$2:P$456,$AB496))&amp;""</f>
        <v/>
      </c>
      <c r="P496" s="42"/>
      <c r="Q496" s="43" t="str">
        <f>IF(LEFT(N496,4)="Pass","Nist SP 800-88",My_Audit!R496)&amp;""</f>
        <v/>
      </c>
      <c r="R496" s="42"/>
      <c r="S496" s="42"/>
      <c r="T496" s="43" t="str" cm="1">
        <f t="array" ref="T496">IF($AC496=0,"",INDEX(Models!J$2:J$605,$AC496))</f>
        <v/>
      </c>
      <c r="U496" s="42"/>
      <c r="V496" s="42"/>
      <c r="W496" s="44" t="str">
        <f>IF(($Z496+$AA496+$AD496)=0,"",_xlfn.TEXTJOIN(", ",TRUE,IF($AA496=0,"",INDEX(My_Audit!L$2:L$456,$AA496)),IF($Z496=0,"",INDEX(Output_Mac!AA$2:AA$500,$Z496)),IF($AD496=0,"",INDEX(Output_Win!AA$2:AA$243,$AD496))))</f>
        <v/>
      </c>
      <c r="Y496">
        <f>IFERROR(MATCH($A496,CSV!$A$2:$A$510,0),0)</f>
        <v>0</v>
      </c>
      <c r="Z496">
        <f>IFERROR(MATCH($A496,Output_Mac!$A$2:$A$500,0),0)</f>
        <v>0</v>
      </c>
      <c r="AA496">
        <f>IFERROR(MATCH($A496,My_Audit!$A$2:$A$456,0),0)</f>
        <v>0</v>
      </c>
      <c r="AB496">
        <f>IFERROR(MATCH($C496,My_Audit!$B$2:$B$456,0),0)</f>
        <v>0</v>
      </c>
      <c r="AC496">
        <f>IFERROR(MATCH($E496,Models!$I$2:$I$605,0),0)</f>
        <v>0</v>
      </c>
      <c r="AD496">
        <f>IFERROR(MATCH($A496,Output_Win!$A$2:$A$243,0),0)</f>
        <v>0</v>
      </c>
    </row>
    <row r="497" spans="1:30">
      <c r="A497" s="42" t="str">
        <f>_xlfn.TEXTJOIN("",TRUE,Input!$A$4,TEXT(ROW(My_Audit!A496)+Input!$A$8-1,"00"))</f>
        <v>GG496</v>
      </c>
      <c r="B497" s="42" t="str">
        <f>_xlfn.TEXTJOIN("-",TRUE,"ITD",Input!$A$2,A497)</f>
        <v>ITD-SHR11697-GG496</v>
      </c>
      <c r="C497" s="43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3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3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3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3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3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3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3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3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3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3" t="str" cm="1">
        <f t="array" ref="M497">IF(($Y497+$Z497+$AA497+$AD497)=0,"",ExpandDiagCodes(_xlfn.TEXTJOIN(", ",TRUE,IF($AA497=0,"",INDEX(My_Audit!N$2:N$456,$AA497)),IF($Z497=0,"",INDEX(Output_Mac!S$2:S$500,$Z497)),IF($AD497=0,"",INDEX(Output_Win!S$2:S$243,$AD497)),IF($Y497=0,"",INDEX(CSV!AE$2:AE$510,$Y497)))))</f>
        <v/>
      </c>
      <c r="N497" s="43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O$2:O$456,$AA497)),_xlfn.IFS(_xlpm.MyAuditVal&lt;&gt;"",_xlpm.MyAuditVal,_xlpm.MacVal&lt;&gt;"",_xlpm.MacVal,_xlpm.WinVal&lt;&gt;"",_xlpm.WinVal,_xlpm.CSVVal&lt;&gt;"",_xlpm.CSVVal)),""))</f>
        <v/>
      </c>
      <c r="O497" s="42" t="str" cm="1">
        <f t="array" ref="O497">IF($AB497=0,"",INDEX(My_Audit!P$2:P$456,$AB497))&amp;""</f>
        <v/>
      </c>
      <c r="P497" s="42"/>
      <c r="Q497" s="43" t="str">
        <f>IF(LEFT(N497,4)="Pass","Nist SP 800-88",My_Audit!R497)&amp;""</f>
        <v/>
      </c>
      <c r="R497" s="42"/>
      <c r="S497" s="42"/>
      <c r="T497" s="43" t="str" cm="1">
        <f t="array" ref="T497">IF($AC497=0,"",INDEX(Models!J$2:J$605,$AC497))</f>
        <v/>
      </c>
      <c r="U497" s="42"/>
      <c r="V497" s="42"/>
      <c r="W497" s="44" t="str">
        <f>IF(($Z497+$AA497+$AD497)=0,"",_xlfn.TEXTJOIN(", ",TRUE,IF($AA497=0,"",INDEX(My_Audit!L$2:L$456,$AA497)),IF($Z497=0,"",INDEX(Output_Mac!AA$2:AA$500,$Z497)),IF($AD497=0,"",INDEX(Output_Win!AA$2:AA$243,$AD497))))</f>
        <v/>
      </c>
      <c r="Y497">
        <f>IFERROR(MATCH($A497,CSV!$A$2:$A$510,0),0)</f>
        <v>0</v>
      </c>
      <c r="Z497">
        <f>IFERROR(MATCH($A497,Output_Mac!$A$2:$A$500,0),0)</f>
        <v>0</v>
      </c>
      <c r="AA497">
        <f>IFERROR(MATCH($A497,My_Audit!$A$2:$A$456,0),0)</f>
        <v>0</v>
      </c>
      <c r="AB497">
        <f>IFERROR(MATCH($C497,My_Audit!$B$2:$B$456,0),0)</f>
        <v>0</v>
      </c>
      <c r="AC497">
        <f>IFERROR(MATCH($E497,Models!$I$2:$I$605,0),0)</f>
        <v>0</v>
      </c>
      <c r="AD497">
        <f>IFERROR(MATCH($A497,Output_Win!$A$2:$A$243,0),0)</f>
        <v>0</v>
      </c>
    </row>
    <row r="498" spans="1:30">
      <c r="A498" s="42" t="str">
        <f>_xlfn.TEXTJOIN("",TRUE,Input!$A$4,TEXT(ROW(My_Audit!A497)+Input!$A$8-1,"00"))</f>
        <v>GG497</v>
      </c>
      <c r="B498" s="42" t="str">
        <f>_xlfn.TEXTJOIN("-",TRUE,"ITD",Input!$A$2,A498)</f>
        <v>ITD-SHR11697-GG497</v>
      </c>
      <c r="C498" s="43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3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3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3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3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3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3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3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3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3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3" t="str" cm="1">
        <f t="array" ref="M498">IF(($Y498+$Z498+$AA498+$AD498)=0,"",ExpandDiagCodes(_xlfn.TEXTJOIN(", ",TRUE,IF($AA498=0,"",INDEX(My_Audit!N$2:N$456,$AA498)),IF($Z498=0,"",INDEX(Output_Mac!S$2:S$500,$Z498)),IF($AD498=0,"",INDEX(Output_Win!S$2:S$243,$AD498)),IF($Y498=0,"",INDEX(CSV!AE$2:AE$510,$Y498)))))</f>
        <v/>
      </c>
      <c r="N498" s="43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O$2:O$456,$AA498)),_xlfn.IFS(_xlpm.MyAuditVal&lt;&gt;"",_xlpm.MyAuditVal,_xlpm.MacVal&lt;&gt;"",_xlpm.MacVal,_xlpm.WinVal&lt;&gt;"",_xlpm.WinVal,_xlpm.CSVVal&lt;&gt;"",_xlpm.CSVVal)),""))</f>
        <v/>
      </c>
      <c r="O498" s="42" t="str" cm="1">
        <f t="array" ref="O498">IF($AB498=0,"",INDEX(My_Audit!P$2:P$456,$AB498))&amp;""</f>
        <v/>
      </c>
      <c r="P498" s="42"/>
      <c r="Q498" s="43" t="str">
        <f>IF(LEFT(N498,4)="Pass","Nist SP 800-88",My_Audit!R498)&amp;""</f>
        <v/>
      </c>
      <c r="R498" s="42"/>
      <c r="S498" s="42"/>
      <c r="T498" s="43" t="str" cm="1">
        <f t="array" ref="T498">IF($AC498=0,"",INDEX(Models!J$2:J$605,$AC498))</f>
        <v/>
      </c>
      <c r="U498" s="42"/>
      <c r="V498" s="42"/>
      <c r="W498" s="44" t="str">
        <f>IF(($Z498+$AA498+$AD498)=0,"",_xlfn.TEXTJOIN(", ",TRUE,IF($AA498=0,"",INDEX(My_Audit!L$2:L$456,$AA498)),IF($Z498=0,"",INDEX(Output_Mac!AA$2:AA$500,$Z498)),IF($AD498=0,"",INDEX(Output_Win!AA$2:AA$243,$AD498))))</f>
        <v/>
      </c>
      <c r="Y498">
        <f>IFERROR(MATCH($A498,CSV!$A$2:$A$510,0),0)</f>
        <v>0</v>
      </c>
      <c r="Z498">
        <f>IFERROR(MATCH($A498,Output_Mac!$A$2:$A$500,0),0)</f>
        <v>0</v>
      </c>
      <c r="AA498">
        <f>IFERROR(MATCH($A498,My_Audit!$A$2:$A$456,0),0)</f>
        <v>0</v>
      </c>
      <c r="AB498">
        <f>IFERROR(MATCH($C498,My_Audit!$B$2:$B$456,0),0)</f>
        <v>0</v>
      </c>
      <c r="AC498">
        <f>IFERROR(MATCH($E498,Models!$I$2:$I$605,0),0)</f>
        <v>0</v>
      </c>
      <c r="AD498">
        <f>IFERROR(MATCH($A498,Output_Win!$A$2:$A$243,0),0)</f>
        <v>0</v>
      </c>
    </row>
    <row r="499" spans="1:30">
      <c r="A499" s="42" t="str">
        <f>_xlfn.TEXTJOIN("",TRUE,Input!$A$4,TEXT(ROW(My_Audit!A498)+Input!$A$8-1,"00"))</f>
        <v>GG498</v>
      </c>
      <c r="B499" s="42" t="str">
        <f>_xlfn.TEXTJOIN("-",TRUE,"ITD",Input!$A$2,A499)</f>
        <v>ITD-SHR11697-GG498</v>
      </c>
      <c r="C499" s="43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3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3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3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3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3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3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3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3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3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3" t="str" cm="1">
        <f t="array" ref="M499">IF(($Y499+$Z499+$AA499+$AD499)=0,"",ExpandDiagCodes(_xlfn.TEXTJOIN(", ",TRUE,IF($AA499=0,"",INDEX(My_Audit!N$2:N$456,$AA499)),IF($Z499=0,"",INDEX(Output_Mac!S$2:S$500,$Z499)),IF($AD499=0,"",INDEX(Output_Win!S$2:S$243,$AD499)),IF($Y499=0,"",INDEX(CSV!AE$2:AE$510,$Y499)))))</f>
        <v/>
      </c>
      <c r="N499" s="43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O$2:O$456,$AA499)),_xlfn.IFS(_xlpm.MyAuditVal&lt;&gt;"",_xlpm.MyAuditVal,_xlpm.MacVal&lt;&gt;"",_xlpm.MacVal,_xlpm.WinVal&lt;&gt;"",_xlpm.WinVal,_xlpm.CSVVal&lt;&gt;"",_xlpm.CSVVal)),""))</f>
        <v/>
      </c>
      <c r="O499" s="42" t="str" cm="1">
        <f t="array" ref="O499">IF($AB499=0,"",INDEX(My_Audit!P$2:P$456,$AB499))&amp;""</f>
        <v/>
      </c>
      <c r="P499" s="42"/>
      <c r="Q499" s="43" t="str">
        <f>IF(LEFT(N499,4)="Pass","Nist SP 800-88",My_Audit!R499)&amp;""</f>
        <v/>
      </c>
      <c r="R499" s="42"/>
      <c r="S499" s="42"/>
      <c r="T499" s="43" t="str" cm="1">
        <f t="array" ref="T499">IF($AC499=0,"",INDEX(Models!J$2:J$605,$AC499))</f>
        <v/>
      </c>
      <c r="U499" s="42"/>
      <c r="V499" s="42"/>
      <c r="W499" s="44" t="str">
        <f>IF(($Z499+$AA499+$AD499)=0,"",_xlfn.TEXTJOIN(", ",TRUE,IF($AA499=0,"",INDEX(My_Audit!L$2:L$456,$AA499)),IF($Z499=0,"",INDEX(Output_Mac!AA$2:AA$500,$Z499)),IF($AD499=0,"",INDEX(Output_Win!AA$2:AA$243,$AD499))))</f>
        <v/>
      </c>
      <c r="Y499">
        <f>IFERROR(MATCH($A499,CSV!$A$2:$A$510,0),0)</f>
        <v>0</v>
      </c>
      <c r="Z499">
        <f>IFERROR(MATCH($A499,Output_Mac!$A$2:$A$500,0),0)</f>
        <v>0</v>
      </c>
      <c r="AA499">
        <f>IFERROR(MATCH($A499,My_Audit!$A$2:$A$456,0),0)</f>
        <v>0</v>
      </c>
      <c r="AB499">
        <f>IFERROR(MATCH($C499,My_Audit!$B$2:$B$456,0),0)</f>
        <v>0</v>
      </c>
      <c r="AC499">
        <f>IFERROR(MATCH($E499,Models!$I$2:$I$605,0),0)</f>
        <v>0</v>
      </c>
      <c r="AD499">
        <f>IFERROR(MATCH($A499,Output_Win!$A$2:$A$243,0),0)</f>
        <v>0</v>
      </c>
    </row>
    <row r="500" spans="1:30">
      <c r="A500" s="42" t="str">
        <f>_xlfn.TEXTJOIN("",TRUE,Input!$A$4,TEXT(ROW(My_Audit!A499)+Input!$A$8-1,"00"))</f>
        <v>GG499</v>
      </c>
      <c r="B500" s="42" t="str">
        <f>_xlfn.TEXTJOIN("-",TRUE,"ITD",Input!$A$2,A500)</f>
        <v>ITD-SHR11697-GG499</v>
      </c>
      <c r="C500" s="43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3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3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3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3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3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3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3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3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3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3" t="str" cm="1">
        <f t="array" ref="M500">IF(($Y500+$Z500+$AA500+$AD500)=0,"",ExpandDiagCodes(_xlfn.TEXTJOIN(", ",TRUE,IF($AA500=0,"",INDEX(My_Audit!N$2:N$456,$AA500)),IF($Z500=0,"",INDEX(Output_Mac!S$2:S$500,$Z500)),IF($AD500=0,"",INDEX(Output_Win!S$2:S$243,$AD500)),IF($Y500=0,"",INDEX(CSV!AE$2:AE$510,$Y500)))))</f>
        <v/>
      </c>
      <c r="N500" s="43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O$2:O$456,$AA500)),_xlfn.IFS(_xlpm.MyAuditVal&lt;&gt;"",_xlpm.MyAuditVal,_xlpm.MacVal&lt;&gt;"",_xlpm.MacVal,_xlpm.WinVal&lt;&gt;"",_xlpm.WinVal,_xlpm.CSVVal&lt;&gt;"",_xlpm.CSVVal)),""))</f>
        <v/>
      </c>
      <c r="O500" s="42" t="str" cm="1">
        <f t="array" ref="O500">IF($AB500=0,"",INDEX(My_Audit!P$2:P$456,$AB500))&amp;""</f>
        <v/>
      </c>
      <c r="P500" s="42"/>
      <c r="Q500" s="43" t="str">
        <f>IF(LEFT(N500,4)="Pass","Nist SP 800-88",My_Audit!R500)&amp;""</f>
        <v/>
      </c>
      <c r="R500" s="42"/>
      <c r="S500" s="42"/>
      <c r="T500" s="43" t="str" cm="1">
        <f t="array" ref="T500">IF($AC500=0,"",INDEX(Models!J$2:J$605,$AC500))</f>
        <v/>
      </c>
      <c r="U500" s="42"/>
      <c r="V500" s="42"/>
      <c r="W500" s="44" t="str">
        <f>IF(($Z500+$AA500+$AD500)=0,"",_xlfn.TEXTJOIN(", ",TRUE,IF($AA500=0,"",INDEX(My_Audit!L$2:L$456,$AA500)),IF($Z500=0,"",INDEX(Output_Mac!AA$2:AA$500,$Z500)),IF($AD500=0,"",INDEX(Output_Win!AA$2:AA$243,$AD500))))</f>
        <v/>
      </c>
      <c r="Y500">
        <f>IFERROR(MATCH($A500,CSV!$A$2:$A$510,0),0)</f>
        <v>0</v>
      </c>
      <c r="Z500">
        <f>IFERROR(MATCH($A500,Output_Mac!$A$2:$A$500,0),0)</f>
        <v>0</v>
      </c>
      <c r="AA500">
        <f>IFERROR(MATCH($A500,My_Audit!$A$2:$A$456,0),0)</f>
        <v>0</v>
      </c>
      <c r="AB500">
        <f>IFERROR(MATCH($C500,My_Audit!$B$2:$B$456,0),0)</f>
        <v>0</v>
      </c>
      <c r="AC500">
        <f>IFERROR(MATCH($E500,Models!$I$2:$I$605,0),0)</f>
        <v>0</v>
      </c>
      <c r="AD500">
        <f>IFERROR(MATCH($A500,Output_Win!$A$2:$A$243,0),0)</f>
        <v>0</v>
      </c>
    </row>
    <row r="501" spans="1:30">
      <c r="A501" s="42" t="str">
        <f>_xlfn.TEXTJOIN("",TRUE,Input!$A$4,TEXT(ROW(My_Audit!A500)+Input!$A$8-1,"00"))</f>
        <v>GG500</v>
      </c>
      <c r="B501" s="42" t="str">
        <f>_xlfn.TEXTJOIN("-",TRUE,"ITD",Input!$A$2,A501)</f>
        <v>ITD-SHR11697-GG500</v>
      </c>
      <c r="C501" s="43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3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3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3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3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3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3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3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3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3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3" t="str" cm="1">
        <f t="array" ref="M501">IF(($Y501+$Z501+$AA501+$AD501)=0,"",ExpandDiagCodes(_xlfn.TEXTJOIN(", ",TRUE,IF($AA501=0,"",INDEX(My_Audit!N$2:N$456,$AA501)),IF($Z501=0,"",INDEX(Output_Mac!S$2:S$500,$Z501)),IF($AD501=0,"",INDEX(Output_Win!S$2:S$243,$AD501)),IF($Y501=0,"",INDEX(CSV!AE$2:AE$510,$Y501)))))</f>
        <v/>
      </c>
      <c r="N501" s="43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O$2:O$456,$AA501)),_xlfn.IFS(_xlpm.MyAuditVal&lt;&gt;"",_xlpm.MyAuditVal,_xlpm.MacVal&lt;&gt;"",_xlpm.MacVal,_xlpm.WinVal&lt;&gt;"",_xlpm.WinVal,_xlpm.CSVVal&lt;&gt;"",_xlpm.CSVVal)),""))</f>
        <v/>
      </c>
      <c r="O501" s="42" t="str" cm="1">
        <f t="array" ref="O501">IF($AB501=0,"",INDEX(My_Audit!P$2:P$456,$AB501))&amp;""</f>
        <v/>
      </c>
      <c r="P501" s="42"/>
      <c r="Q501" s="43" t="str">
        <f>IF(LEFT(N501,4)="Pass","Nist SP 800-88",My_Audit!R501)&amp;""</f>
        <v/>
      </c>
      <c r="R501" s="42"/>
      <c r="S501" s="42"/>
      <c r="T501" s="43" t="str" cm="1">
        <f t="array" ref="T501">IF($AC501=0,"",INDEX(Models!J$2:J$605,$AC501))</f>
        <v/>
      </c>
      <c r="U501" s="42"/>
      <c r="V501" s="42"/>
      <c r="W501" s="44" t="str">
        <f>IF(($Z501+$AA501+$AD501)=0,"",_xlfn.TEXTJOIN(", ",TRUE,IF($AA501=0,"",INDEX(My_Audit!L$2:L$456,$AA501)),IF($Z501=0,"",INDEX(Output_Mac!AA$2:AA$500,$Z501)),IF($AD501=0,"",INDEX(Output_Win!AA$2:AA$243,$AD501))))</f>
        <v/>
      </c>
      <c r="Y501">
        <f>IFERROR(MATCH($A501,CSV!$A$2:$A$510,0),0)</f>
        <v>0</v>
      </c>
      <c r="Z501">
        <f>IFERROR(MATCH($A501,Output_Mac!$A$2:$A$500,0),0)</f>
        <v>0</v>
      </c>
      <c r="AA501">
        <f>IFERROR(MATCH($A501,My_Audit!$A$2:$A$456,0),0)</f>
        <v>0</v>
      </c>
      <c r="AB501">
        <f>IFERROR(MATCH($C501,My_Audit!$B$2:$B$456,0),0)</f>
        <v>0</v>
      </c>
      <c r="AC501">
        <f>IFERROR(MATCH($E501,Models!$I$2:$I$605,0),0)</f>
        <v>0</v>
      </c>
      <c r="AD501">
        <f>IFERROR(MATCH($A501,Output_Win!$A$2:$A$243,0),0)</f>
        <v>0</v>
      </c>
    </row>
    <row r="502" spans="1:30">
      <c r="A502" s="42" t="str">
        <f>_xlfn.TEXTJOIN("",TRUE,Input!$A$4,TEXT(ROW(My_Audit!A501)+Input!$A$8-1,"00"))</f>
        <v>GG501</v>
      </c>
      <c r="B502" s="42" t="str">
        <f>_xlfn.TEXTJOIN("-",TRUE,"ITD",Input!$A$2,A502)</f>
        <v>ITD-SHR11697-GG501</v>
      </c>
      <c r="C502" s="43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3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3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3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3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3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3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3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3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3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3" t="str" cm="1">
        <f t="array" ref="M502">IF(($Y502+$Z502+$AA502+$AD502)=0,"",ExpandDiagCodes(_xlfn.TEXTJOIN(", ",TRUE,IF($AA502=0,"",INDEX(My_Audit!N$2:N$456,$AA502)),IF($Z502=0,"",INDEX(Output_Mac!S$2:S$500,$Z502)),IF($AD502=0,"",INDEX(Output_Win!S$2:S$243,$AD502)),IF($Y502=0,"",INDEX(CSV!AE$2:AE$510,$Y502)))))</f>
        <v/>
      </c>
      <c r="N502" s="43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O$2:O$456,$AA502)),_xlfn.IFS(_xlpm.MyAuditVal&lt;&gt;"",_xlpm.MyAuditVal,_xlpm.MacVal&lt;&gt;"",_xlpm.MacVal,_xlpm.WinVal&lt;&gt;"",_xlpm.WinVal,_xlpm.CSVVal&lt;&gt;"",_xlpm.CSVVal)),""))</f>
        <v/>
      </c>
      <c r="O502" s="42" t="str" cm="1">
        <f t="array" ref="O502">IF($AB502=0,"",INDEX(My_Audit!P$2:P$456,$AB502))&amp;""</f>
        <v/>
      </c>
      <c r="P502" s="42"/>
      <c r="Q502" s="43" t="str">
        <f>IF(LEFT(N502,4)="Pass","Nist SP 800-88",My_Audit!R502)&amp;""</f>
        <v/>
      </c>
      <c r="R502" s="42"/>
      <c r="S502" s="42"/>
      <c r="T502" s="43" t="str" cm="1">
        <f t="array" ref="T502">IF($AC502=0,"",INDEX(Models!J$2:J$605,$AC502))</f>
        <v/>
      </c>
      <c r="U502" s="42"/>
      <c r="V502" s="42"/>
      <c r="W502" s="44" t="str">
        <f>IF(($Z502+$AA502+$AD502)=0,"",_xlfn.TEXTJOIN(", ",TRUE,IF($AA502=0,"",INDEX(My_Audit!L$2:L$456,$AA502)),IF($Z502=0,"",INDEX(Output_Mac!AA$2:AA$500,$Z502)),IF($AD502=0,"",INDEX(Output_Win!AA$2:AA$243,$AD502))))</f>
        <v/>
      </c>
      <c r="Y502">
        <f>IFERROR(MATCH($A502,CSV!$A$2:$A$510,0),0)</f>
        <v>0</v>
      </c>
      <c r="Z502">
        <f>IFERROR(MATCH($A502,Output_Mac!$A$2:$A$500,0),0)</f>
        <v>0</v>
      </c>
      <c r="AA502">
        <f>IFERROR(MATCH($A502,My_Audit!$A$2:$A$456,0),0)</f>
        <v>0</v>
      </c>
      <c r="AB502">
        <f>IFERROR(MATCH($C502,My_Audit!$B$2:$B$456,0),0)</f>
        <v>0</v>
      </c>
      <c r="AC502">
        <f>IFERROR(MATCH($E502,Models!$I$2:$I$605,0),0)</f>
        <v>0</v>
      </c>
      <c r="AD502">
        <f>IFERROR(MATCH($A502,Output_Win!$A$2:$A$243,0),0)</f>
        <v>0</v>
      </c>
    </row>
    <row r="503" spans="1:30">
      <c r="A503" s="42" t="str">
        <f>_xlfn.TEXTJOIN("",TRUE,Input!$A$4,TEXT(ROW(My_Audit!A502)+Input!$A$8-1,"00"))</f>
        <v>GG502</v>
      </c>
      <c r="B503" s="42" t="str">
        <f>_xlfn.TEXTJOIN("-",TRUE,"ITD",Input!$A$2,A503)</f>
        <v>ITD-SHR11697-GG502</v>
      </c>
      <c r="C503" s="43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3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3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3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3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3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3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3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3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3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3" t="str" cm="1">
        <f t="array" ref="M503">IF(($Y503+$Z503+$AA503+$AD503)=0,"",ExpandDiagCodes(_xlfn.TEXTJOIN(", ",TRUE,IF($AA503=0,"",INDEX(My_Audit!N$2:N$456,$AA503)),IF($Z503=0,"",INDEX(Output_Mac!S$2:S$500,$Z503)),IF($AD503=0,"",INDEX(Output_Win!S$2:S$243,$AD503)),IF($Y503=0,"",INDEX(CSV!AE$2:AE$510,$Y503)))))</f>
        <v/>
      </c>
      <c r="N503" s="43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O$2:O$456,$AA503)),_xlfn.IFS(_xlpm.MyAuditVal&lt;&gt;"",_xlpm.MyAuditVal,_xlpm.MacVal&lt;&gt;"",_xlpm.MacVal,_xlpm.WinVal&lt;&gt;"",_xlpm.WinVal,_xlpm.CSVVal&lt;&gt;"",_xlpm.CSVVal)),""))</f>
        <v/>
      </c>
      <c r="O503" s="42" t="str" cm="1">
        <f t="array" ref="O503">IF($AB503=0,"",INDEX(My_Audit!P$2:P$456,$AB503))&amp;""</f>
        <v/>
      </c>
      <c r="P503" s="42"/>
      <c r="Q503" s="43" t="str">
        <f>IF(LEFT(N503,4)="Pass","Nist SP 800-88",My_Audit!R503)&amp;""</f>
        <v/>
      </c>
      <c r="R503" s="42"/>
      <c r="S503" s="42"/>
      <c r="T503" s="43" t="str" cm="1">
        <f t="array" ref="T503">IF($AC503=0,"",INDEX(Models!J$2:J$605,$AC503))</f>
        <v/>
      </c>
      <c r="U503" s="42"/>
      <c r="V503" s="42"/>
      <c r="W503" s="44" t="str">
        <f>IF(($Z503+$AA503+$AD503)=0,"",_xlfn.TEXTJOIN(", ",TRUE,IF($AA503=0,"",INDEX(My_Audit!L$2:L$456,$AA503)),IF($Z503=0,"",INDEX(Output_Mac!AA$2:AA$500,$Z503)),IF($AD503=0,"",INDEX(Output_Win!AA$2:AA$243,$AD503))))</f>
        <v/>
      </c>
      <c r="Y503">
        <f>IFERROR(MATCH($A503,CSV!$A$2:$A$510,0),0)</f>
        <v>0</v>
      </c>
      <c r="Z503">
        <f>IFERROR(MATCH($A503,Output_Mac!$A$2:$A$500,0),0)</f>
        <v>0</v>
      </c>
      <c r="AA503">
        <f>IFERROR(MATCH($A503,My_Audit!$A$2:$A$456,0),0)</f>
        <v>0</v>
      </c>
      <c r="AB503">
        <f>IFERROR(MATCH($C503,My_Audit!$B$2:$B$456,0),0)</f>
        <v>0</v>
      </c>
      <c r="AC503">
        <f>IFERROR(MATCH($E503,Models!$I$2:$I$605,0),0)</f>
        <v>0</v>
      </c>
      <c r="AD503">
        <f>IFERROR(MATCH($A503,Output_Win!$A$2:$A$243,0),0)</f>
        <v>0</v>
      </c>
    </row>
    <row r="504" spans="1:30">
      <c r="A504" s="42" t="str">
        <f>_xlfn.TEXTJOIN("",TRUE,Input!$A$4,TEXT(ROW(My_Audit!A503)+Input!$A$8-1,"00"))</f>
        <v>GG503</v>
      </c>
      <c r="B504" s="42" t="str">
        <f>_xlfn.TEXTJOIN("-",TRUE,"ITD",Input!$A$2,A504)</f>
        <v>ITD-SHR11697-GG503</v>
      </c>
      <c r="C504" s="43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3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3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3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3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3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3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3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3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3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3" t="str" cm="1">
        <f t="array" ref="M504">IF(($Y504+$Z504+$AA504+$AD504)=0,"",ExpandDiagCodes(_xlfn.TEXTJOIN(", ",TRUE,IF($AA504=0,"",INDEX(My_Audit!N$2:N$456,$AA504)),IF($Z504=0,"",INDEX(Output_Mac!S$2:S$500,$Z504)),IF($AD504=0,"",INDEX(Output_Win!S$2:S$243,$AD504)),IF($Y504=0,"",INDEX(CSV!AE$2:AE$510,$Y504)))))</f>
        <v/>
      </c>
      <c r="N504" s="43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O$2:O$456,$AA504)),_xlfn.IFS(_xlpm.MyAuditVal&lt;&gt;"",_xlpm.MyAuditVal,_xlpm.MacVal&lt;&gt;"",_xlpm.MacVal,_xlpm.WinVal&lt;&gt;"",_xlpm.WinVal,_xlpm.CSVVal&lt;&gt;"",_xlpm.CSVVal)),""))</f>
        <v/>
      </c>
      <c r="O504" s="42" t="str" cm="1">
        <f t="array" ref="O504">IF($AB504=0,"",INDEX(My_Audit!P$2:P$456,$AB504))&amp;""</f>
        <v/>
      </c>
      <c r="P504" s="42"/>
      <c r="Q504" s="43" t="str">
        <f>IF(LEFT(N504,4)="Pass","Nist SP 800-88",My_Audit!R504)&amp;""</f>
        <v/>
      </c>
      <c r="R504" s="42"/>
      <c r="S504" s="42"/>
      <c r="T504" s="43" t="str" cm="1">
        <f t="array" ref="T504">IF($AC504=0,"",INDEX(Models!J$2:J$605,$AC504))</f>
        <v/>
      </c>
      <c r="U504" s="42"/>
      <c r="V504" s="42"/>
      <c r="W504" s="44" t="str">
        <f>IF(($Z504+$AA504+$AD504)=0,"",_xlfn.TEXTJOIN(", ",TRUE,IF($AA504=0,"",INDEX(My_Audit!L$2:L$456,$AA504)),IF($Z504=0,"",INDEX(Output_Mac!AA$2:AA$500,$Z504)),IF($AD504=0,"",INDEX(Output_Win!AA$2:AA$243,$AD504))))</f>
        <v/>
      </c>
      <c r="Y504">
        <f>IFERROR(MATCH($A504,CSV!$A$2:$A$510,0),0)</f>
        <v>0</v>
      </c>
      <c r="Z504">
        <f>IFERROR(MATCH($A504,Output_Mac!$A$2:$A$500,0),0)</f>
        <v>0</v>
      </c>
      <c r="AA504">
        <f>IFERROR(MATCH($A504,My_Audit!$A$2:$A$456,0),0)</f>
        <v>0</v>
      </c>
      <c r="AB504">
        <f>IFERROR(MATCH($C504,My_Audit!$B$2:$B$456,0),0)</f>
        <v>0</v>
      </c>
      <c r="AC504">
        <f>IFERROR(MATCH($E504,Models!$I$2:$I$605,0),0)</f>
        <v>0</v>
      </c>
      <c r="AD504">
        <f>IFERROR(MATCH($A504,Output_Win!$A$2:$A$243,0),0)</f>
        <v>0</v>
      </c>
    </row>
    <row r="505" spans="1:30">
      <c r="A505" s="42" t="str">
        <f>_xlfn.TEXTJOIN("",TRUE,Input!$A$4,TEXT(ROW(My_Audit!A504)+Input!$A$8-1,"00"))</f>
        <v>GG504</v>
      </c>
      <c r="B505" s="42" t="str">
        <f>_xlfn.TEXTJOIN("-",TRUE,"ITD",Input!$A$2,A505)</f>
        <v>ITD-SHR11697-GG504</v>
      </c>
      <c r="C505" s="43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3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3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3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3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3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3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3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3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3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3" t="str" cm="1">
        <f t="array" ref="M505">IF(($Y505+$Z505+$AA505+$AD505)=0,"",ExpandDiagCodes(_xlfn.TEXTJOIN(", ",TRUE,IF($AA505=0,"",INDEX(My_Audit!N$2:N$456,$AA505)),IF($Z505=0,"",INDEX(Output_Mac!S$2:S$500,$Z505)),IF($AD505=0,"",INDEX(Output_Win!S$2:S$243,$AD505)),IF($Y505=0,"",INDEX(CSV!AE$2:AE$510,$Y505)))))</f>
        <v/>
      </c>
      <c r="N505" s="43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O$2:O$456,$AA505)),_xlfn.IFS(_xlpm.MyAuditVal&lt;&gt;"",_xlpm.MyAuditVal,_xlpm.MacVal&lt;&gt;"",_xlpm.MacVal,_xlpm.WinVal&lt;&gt;"",_xlpm.WinVal,_xlpm.CSVVal&lt;&gt;"",_xlpm.CSVVal)),""))</f>
        <v/>
      </c>
      <c r="O505" s="42" t="str" cm="1">
        <f t="array" ref="O505">IF($AB505=0,"",INDEX(My_Audit!P$2:P$456,$AB505))&amp;""</f>
        <v/>
      </c>
      <c r="P505" s="42"/>
      <c r="Q505" s="43" t="str">
        <f>IF(LEFT(N505,4)="Pass","Nist SP 800-88",My_Audit!R505)&amp;""</f>
        <v/>
      </c>
      <c r="R505" s="42"/>
      <c r="S505" s="42"/>
      <c r="T505" s="43" t="str" cm="1">
        <f t="array" ref="T505">IF($AC505=0,"",INDEX(Models!J$2:J$605,$AC505))</f>
        <v/>
      </c>
      <c r="U505" s="42"/>
      <c r="V505" s="42"/>
      <c r="W505" s="44" t="str">
        <f>IF(($Z505+$AA505+$AD505)=0,"",_xlfn.TEXTJOIN(", ",TRUE,IF($AA505=0,"",INDEX(My_Audit!L$2:L$456,$AA505)),IF($Z505=0,"",INDEX(Output_Mac!AA$2:AA$500,$Z505)),IF($AD505=0,"",INDEX(Output_Win!AA$2:AA$243,$AD505))))</f>
        <v/>
      </c>
      <c r="Y505">
        <f>IFERROR(MATCH($A505,CSV!$A$2:$A$510,0),0)</f>
        <v>0</v>
      </c>
      <c r="Z505">
        <f>IFERROR(MATCH($A505,Output_Mac!$A$2:$A$500,0),0)</f>
        <v>0</v>
      </c>
      <c r="AA505">
        <f>IFERROR(MATCH($A505,My_Audit!$A$2:$A$456,0),0)</f>
        <v>0</v>
      </c>
      <c r="AB505">
        <f>IFERROR(MATCH($C505,My_Audit!$B$2:$B$456,0),0)</f>
        <v>0</v>
      </c>
      <c r="AC505">
        <f>IFERROR(MATCH($E505,Models!$I$2:$I$605,0),0)</f>
        <v>0</v>
      </c>
      <c r="AD505">
        <f>IFERROR(MATCH($A505,Output_Win!$A$2:$A$243,0),0)</f>
        <v>0</v>
      </c>
    </row>
    <row r="506" spans="1:30">
      <c r="A506" s="42" t="str">
        <f>_xlfn.TEXTJOIN("",TRUE,Input!$A$4,TEXT(ROW(My_Audit!A505)+Input!$A$8-1,"00"))</f>
        <v>GG505</v>
      </c>
      <c r="B506" s="42" t="str">
        <f>_xlfn.TEXTJOIN("-",TRUE,"ITD",Input!$A$2,A506)</f>
        <v>ITD-SHR11697-GG505</v>
      </c>
      <c r="C506" s="43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3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3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3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3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3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3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3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3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3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3" t="str" cm="1">
        <f t="array" ref="M506">IF(($Y506+$Z506+$AA506+$AD506)=0,"",ExpandDiagCodes(_xlfn.TEXTJOIN(", ",TRUE,IF($AA506=0,"",INDEX(My_Audit!N$2:N$456,$AA506)),IF($Z506=0,"",INDEX(Output_Mac!S$2:S$500,$Z506)),IF($AD506=0,"",INDEX(Output_Win!S$2:S$243,$AD506)),IF($Y506=0,"",INDEX(CSV!AE$2:AE$510,$Y506)))))</f>
        <v/>
      </c>
      <c r="N506" s="43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O$2:O$456,$AA506)),_xlfn.IFS(_xlpm.MyAuditVal&lt;&gt;"",_xlpm.MyAuditVal,_xlpm.MacVal&lt;&gt;"",_xlpm.MacVal,_xlpm.WinVal&lt;&gt;"",_xlpm.WinVal,_xlpm.CSVVal&lt;&gt;"",_xlpm.CSVVal)),""))</f>
        <v/>
      </c>
      <c r="O506" s="42" t="str" cm="1">
        <f t="array" ref="O506">IF($AB506=0,"",INDEX(My_Audit!P$2:P$456,$AB506))&amp;""</f>
        <v/>
      </c>
      <c r="P506" s="42"/>
      <c r="Q506" s="43" t="str">
        <f>IF(LEFT(N506,4)="Pass","Nist SP 800-88",My_Audit!R506)&amp;""</f>
        <v/>
      </c>
      <c r="R506" s="42"/>
      <c r="S506" s="42"/>
      <c r="T506" s="43" t="str" cm="1">
        <f t="array" ref="T506">IF($AC506=0,"",INDEX(Models!J$2:J$605,$AC506))</f>
        <v/>
      </c>
      <c r="U506" s="42"/>
      <c r="V506" s="42"/>
      <c r="W506" s="44" t="str">
        <f>IF(($Z506+$AA506+$AD506)=0,"",_xlfn.TEXTJOIN(", ",TRUE,IF($AA506=0,"",INDEX(My_Audit!L$2:L$456,$AA506)),IF($Z506=0,"",INDEX(Output_Mac!AA$2:AA$500,$Z506)),IF($AD506=0,"",INDEX(Output_Win!AA$2:AA$243,$AD506))))</f>
        <v/>
      </c>
      <c r="Y506">
        <f>IFERROR(MATCH($A506,CSV!$A$2:$A$510,0),0)</f>
        <v>0</v>
      </c>
      <c r="Z506">
        <f>IFERROR(MATCH($A506,Output_Mac!$A$2:$A$500,0),0)</f>
        <v>0</v>
      </c>
      <c r="AA506">
        <f>IFERROR(MATCH($A506,My_Audit!$A$2:$A$456,0),0)</f>
        <v>0</v>
      </c>
      <c r="AB506">
        <f>IFERROR(MATCH($C506,My_Audit!$B$2:$B$456,0),0)</f>
        <v>0</v>
      </c>
      <c r="AC506">
        <f>IFERROR(MATCH($E506,Models!$I$2:$I$605,0),0)</f>
        <v>0</v>
      </c>
      <c r="AD506">
        <f>IFERROR(MATCH($A506,Output_Win!$A$2:$A$243,0),0)</f>
        <v>0</v>
      </c>
    </row>
    <row r="507" spans="1:30">
      <c r="A507" s="42" t="str">
        <f>_xlfn.TEXTJOIN("",TRUE,Input!$A$4,TEXT(ROW(My_Audit!A506)+Input!$A$8-1,"00"))</f>
        <v>GG506</v>
      </c>
      <c r="B507" s="42" t="str">
        <f>_xlfn.TEXTJOIN("-",TRUE,"ITD",Input!$A$2,A507)</f>
        <v>ITD-SHR11697-GG506</v>
      </c>
      <c r="C507" s="43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3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3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3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3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3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3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3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3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3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3" t="str" cm="1">
        <f t="array" ref="M507">IF(($Y507+$Z507+$AA507+$AD507)=0,"",ExpandDiagCodes(_xlfn.TEXTJOIN(", ",TRUE,IF($AA507=0,"",INDEX(My_Audit!N$2:N$456,$AA507)),IF($Z507=0,"",INDEX(Output_Mac!S$2:S$500,$Z507)),IF($AD507=0,"",INDEX(Output_Win!S$2:S$243,$AD507)),IF($Y507=0,"",INDEX(CSV!AE$2:AE$510,$Y507)))))</f>
        <v/>
      </c>
      <c r="N507" s="43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O$2:O$456,$AA507)),_xlfn.IFS(_xlpm.MyAuditVal&lt;&gt;"",_xlpm.MyAuditVal,_xlpm.MacVal&lt;&gt;"",_xlpm.MacVal,_xlpm.WinVal&lt;&gt;"",_xlpm.WinVal,_xlpm.CSVVal&lt;&gt;"",_xlpm.CSVVal)),""))</f>
        <v/>
      </c>
      <c r="O507" s="42" t="str" cm="1">
        <f t="array" ref="O507">IF($AB507=0,"",INDEX(My_Audit!P$2:P$456,$AB507))&amp;""</f>
        <v/>
      </c>
      <c r="P507" s="42"/>
      <c r="Q507" s="43" t="str">
        <f>IF(LEFT(N507,4)="Pass","Nist SP 800-88",My_Audit!R507)&amp;""</f>
        <v/>
      </c>
      <c r="R507" s="42"/>
      <c r="S507" s="42"/>
      <c r="T507" s="43" t="str" cm="1">
        <f t="array" ref="T507">IF($AC507=0,"",INDEX(Models!J$2:J$605,$AC507))</f>
        <v/>
      </c>
      <c r="U507" s="42"/>
      <c r="V507" s="42"/>
      <c r="W507" s="44" t="str">
        <f>IF(($Z507+$AA507+$AD507)=0,"",_xlfn.TEXTJOIN(", ",TRUE,IF($AA507=0,"",INDEX(My_Audit!L$2:L$456,$AA507)),IF($Z507=0,"",INDEX(Output_Mac!AA$2:AA$500,$Z507)),IF($AD507=0,"",INDEX(Output_Win!AA$2:AA$243,$AD507))))</f>
        <v/>
      </c>
      <c r="Y507">
        <f>IFERROR(MATCH($A507,CSV!$A$2:$A$510,0),0)</f>
        <v>0</v>
      </c>
      <c r="Z507">
        <f>IFERROR(MATCH($A507,Output_Mac!$A$2:$A$500,0),0)</f>
        <v>0</v>
      </c>
      <c r="AA507">
        <f>IFERROR(MATCH($A507,My_Audit!$A$2:$A$456,0),0)</f>
        <v>0</v>
      </c>
      <c r="AB507">
        <f>IFERROR(MATCH($C507,My_Audit!$B$2:$B$456,0),0)</f>
        <v>0</v>
      </c>
      <c r="AC507">
        <f>IFERROR(MATCH($E507,Models!$I$2:$I$605,0),0)</f>
        <v>0</v>
      </c>
      <c r="AD507">
        <f>IFERROR(MATCH($A507,Output_Win!$A$2:$A$243,0),0)</f>
        <v>0</v>
      </c>
    </row>
    <row r="508" spans="1:30">
      <c r="A508" s="42" t="str">
        <f>_xlfn.TEXTJOIN("",TRUE,Input!$A$4,TEXT(ROW(My_Audit!A507)+Input!$A$8-1,"00"))</f>
        <v>GG507</v>
      </c>
      <c r="B508" s="42" t="str">
        <f>_xlfn.TEXTJOIN("-",TRUE,"ITD",Input!$A$2,A508)</f>
        <v>ITD-SHR11697-GG507</v>
      </c>
      <c r="C508" s="43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3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3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3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3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3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3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3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3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3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3" t="str" cm="1">
        <f t="array" ref="M508">IF(($Y508+$Z508+$AA508+$AD508)=0,"",ExpandDiagCodes(_xlfn.TEXTJOIN(", ",TRUE,IF($AA508=0,"",INDEX(My_Audit!N$2:N$456,$AA508)),IF($Z508=0,"",INDEX(Output_Mac!S$2:S$500,$Z508)),IF($AD508=0,"",INDEX(Output_Win!S$2:S$243,$AD508)),IF($Y508=0,"",INDEX(CSV!AE$2:AE$510,$Y508)))))</f>
        <v/>
      </c>
      <c r="N508" s="43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O$2:O$456,$AA508)),_xlfn.IFS(_xlpm.MyAuditVal&lt;&gt;"",_xlpm.MyAuditVal,_xlpm.MacVal&lt;&gt;"",_xlpm.MacVal,_xlpm.WinVal&lt;&gt;"",_xlpm.WinVal,_xlpm.CSVVal&lt;&gt;"",_xlpm.CSVVal)),""))</f>
        <v/>
      </c>
      <c r="O508" s="42" t="str" cm="1">
        <f t="array" ref="O508">IF($AB508=0,"",INDEX(My_Audit!P$2:P$456,$AB508))&amp;""</f>
        <v/>
      </c>
      <c r="P508" s="42"/>
      <c r="Q508" s="43" t="str">
        <f>IF(LEFT(N508,4)="Pass","Nist SP 800-88",My_Audit!R508)&amp;""</f>
        <v/>
      </c>
      <c r="R508" s="42"/>
      <c r="S508" s="42"/>
      <c r="T508" s="43" t="str" cm="1">
        <f t="array" ref="T508">IF($AC508=0,"",INDEX(Models!J$2:J$605,$AC508))</f>
        <v/>
      </c>
      <c r="U508" s="42"/>
      <c r="V508" s="42"/>
      <c r="W508" s="44" t="str">
        <f>IF(($Z508+$AA508+$AD508)=0,"",_xlfn.TEXTJOIN(", ",TRUE,IF($AA508=0,"",INDEX(My_Audit!L$2:L$456,$AA508)),IF($Z508=0,"",INDEX(Output_Mac!AA$2:AA$500,$Z508)),IF($AD508=0,"",INDEX(Output_Win!AA$2:AA$243,$AD508))))</f>
        <v/>
      </c>
      <c r="Y508">
        <f>IFERROR(MATCH($A508,CSV!$A$2:$A$510,0),0)</f>
        <v>0</v>
      </c>
      <c r="Z508">
        <f>IFERROR(MATCH($A508,Output_Mac!$A$2:$A$500,0),0)</f>
        <v>0</v>
      </c>
      <c r="AA508">
        <f>IFERROR(MATCH($A508,My_Audit!$A$2:$A$456,0),0)</f>
        <v>0</v>
      </c>
      <c r="AB508">
        <f>IFERROR(MATCH($C508,My_Audit!$B$2:$B$456,0),0)</f>
        <v>0</v>
      </c>
      <c r="AC508">
        <f>IFERROR(MATCH($E508,Models!$I$2:$I$605,0),0)</f>
        <v>0</v>
      </c>
      <c r="AD508">
        <f>IFERROR(MATCH($A508,Output_Win!$A$2:$A$243,0),0)</f>
        <v>0</v>
      </c>
    </row>
    <row r="509" spans="1:30">
      <c r="A509" s="42" t="str">
        <f>_xlfn.TEXTJOIN("",TRUE,Input!$A$4,TEXT(ROW(My_Audit!A508)+Input!$A$8-1,"00"))</f>
        <v>GG508</v>
      </c>
      <c r="B509" s="42" t="str">
        <f>_xlfn.TEXTJOIN("-",TRUE,"ITD",Input!$A$2,A509)</f>
        <v>ITD-SHR11697-GG508</v>
      </c>
      <c r="C509" s="43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3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3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3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3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3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3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3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3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3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3" t="str" cm="1">
        <f t="array" ref="M509">IF(($Y509+$Z509+$AA509+$AD509)=0,"",ExpandDiagCodes(_xlfn.TEXTJOIN(", ",TRUE,IF($AA509=0,"",INDEX(My_Audit!N$2:N$456,$AA509)),IF($Z509=0,"",INDEX(Output_Mac!S$2:S$500,$Z509)),IF($AD509=0,"",INDEX(Output_Win!S$2:S$243,$AD509)),IF($Y509=0,"",INDEX(CSV!AE$2:AE$510,$Y509)))))</f>
        <v/>
      </c>
      <c r="N509" s="43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O$2:O$456,$AA509)),_xlfn.IFS(_xlpm.MyAuditVal&lt;&gt;"",_xlpm.MyAuditVal,_xlpm.MacVal&lt;&gt;"",_xlpm.MacVal,_xlpm.WinVal&lt;&gt;"",_xlpm.WinVal,_xlpm.CSVVal&lt;&gt;"",_xlpm.CSVVal)),""))</f>
        <v/>
      </c>
      <c r="O509" s="42" t="str" cm="1">
        <f t="array" ref="O509">IF($AB509=0,"",INDEX(My_Audit!P$2:P$456,$AB509))&amp;""</f>
        <v/>
      </c>
      <c r="P509" s="42"/>
      <c r="Q509" s="43" t="str">
        <f>IF(LEFT(N509,4)="Pass","Nist SP 800-88",My_Audit!R509)&amp;""</f>
        <v/>
      </c>
      <c r="R509" s="42"/>
      <c r="S509" s="42"/>
      <c r="T509" s="43" t="str" cm="1">
        <f t="array" ref="T509">IF($AC509=0,"",INDEX(Models!J$2:J$605,$AC509))</f>
        <v/>
      </c>
      <c r="U509" s="42"/>
      <c r="V509" s="42"/>
      <c r="W509" s="44" t="str">
        <f>IF(($Z509+$AA509+$AD509)=0,"",_xlfn.TEXTJOIN(", ",TRUE,IF($AA509=0,"",INDEX(My_Audit!L$2:L$456,$AA509)),IF($Z509=0,"",INDEX(Output_Mac!AA$2:AA$500,$Z509)),IF($AD509=0,"",INDEX(Output_Win!AA$2:AA$243,$AD509))))</f>
        <v/>
      </c>
      <c r="Y509">
        <f>IFERROR(MATCH($A509,CSV!$A$2:$A$510,0),0)</f>
        <v>0</v>
      </c>
      <c r="Z509">
        <f>IFERROR(MATCH($A509,Output_Mac!$A$2:$A$500,0),0)</f>
        <v>0</v>
      </c>
      <c r="AA509">
        <f>IFERROR(MATCH($A509,My_Audit!$A$2:$A$456,0),0)</f>
        <v>0</v>
      </c>
      <c r="AB509">
        <f>IFERROR(MATCH($C509,My_Audit!$B$2:$B$456,0),0)</f>
        <v>0</v>
      </c>
      <c r="AC509">
        <f>IFERROR(MATCH($E509,Models!$I$2:$I$605,0),0)</f>
        <v>0</v>
      </c>
      <c r="AD509">
        <f>IFERROR(MATCH($A509,Output_Win!$A$2:$A$243,0),0)</f>
        <v>0</v>
      </c>
    </row>
    <row r="510" spans="1:30">
      <c r="A510" s="42" t="str">
        <f>_xlfn.TEXTJOIN("",TRUE,Input!$A$4,TEXT(ROW(My_Audit!A509)+Input!$A$8-1,"00"))</f>
        <v>GG509</v>
      </c>
      <c r="B510" s="42" t="str">
        <f>_xlfn.TEXTJOIN("-",TRUE,"ITD",Input!$A$2,A510)</f>
        <v>ITD-SHR11697-GG509</v>
      </c>
      <c r="C510" s="43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3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3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3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3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3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3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3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3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3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3" t="str" cm="1">
        <f t="array" ref="M510">IF(($Y510+$Z510+$AA510+$AD510)=0,"",ExpandDiagCodes(_xlfn.TEXTJOIN(", ",TRUE,IF($AA510=0,"",INDEX(My_Audit!N$2:N$456,$AA510)),IF($Z510=0,"",INDEX(Output_Mac!S$2:S$500,$Z510)),IF($AD510=0,"",INDEX(Output_Win!S$2:S$243,$AD510)),IF($Y510=0,"",INDEX(CSV!AE$2:AE$510,$Y510)))))</f>
        <v/>
      </c>
      <c r="N510" s="43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O$2:O$456,$AA510)),_xlfn.IFS(_xlpm.MyAuditVal&lt;&gt;"",_xlpm.MyAuditVal,_xlpm.MacVal&lt;&gt;"",_xlpm.MacVal,_xlpm.WinVal&lt;&gt;"",_xlpm.WinVal,_xlpm.CSVVal&lt;&gt;"",_xlpm.CSVVal)),""))</f>
        <v/>
      </c>
      <c r="O510" s="42" t="str" cm="1">
        <f t="array" ref="O510">IF($AB510=0,"",INDEX(My_Audit!P$2:P$456,$AB510))&amp;""</f>
        <v/>
      </c>
      <c r="P510" s="42"/>
      <c r="Q510" s="43" t="str">
        <f>IF(LEFT(N510,4)="Pass","Nist SP 800-88",My_Audit!R510)&amp;""</f>
        <v/>
      </c>
      <c r="R510" s="42"/>
      <c r="S510" s="42"/>
      <c r="T510" s="43" t="str" cm="1">
        <f t="array" ref="T510">IF($AC510=0,"",INDEX(Models!J$2:J$605,$AC510))</f>
        <v/>
      </c>
      <c r="U510" s="42"/>
      <c r="V510" s="42"/>
      <c r="W510" s="44" t="str">
        <f>IF(($Z510+$AA510+$AD510)=0,"",_xlfn.TEXTJOIN(", ",TRUE,IF($AA510=0,"",INDEX(My_Audit!L$2:L$456,$AA510)),IF($Z510=0,"",INDEX(Output_Mac!AA$2:AA$500,$Z510)),IF($AD510=0,"",INDEX(Output_Win!AA$2:AA$243,$AD510))))</f>
        <v/>
      </c>
      <c r="Y510">
        <f>IFERROR(MATCH($A510,CSV!$A$2:$A$510,0),0)</f>
        <v>0</v>
      </c>
      <c r="Z510">
        <f>IFERROR(MATCH($A510,Output_Mac!$A$2:$A$500,0),0)</f>
        <v>0</v>
      </c>
      <c r="AA510">
        <f>IFERROR(MATCH($A510,My_Audit!$A$2:$A$456,0),0)</f>
        <v>0</v>
      </c>
      <c r="AB510">
        <f>IFERROR(MATCH($C510,My_Audit!$B$2:$B$456,0),0)</f>
        <v>0</v>
      </c>
      <c r="AC510">
        <f>IFERROR(MATCH($E510,Models!$I$2:$I$605,0),0)</f>
        <v>0</v>
      </c>
      <c r="AD510">
        <f>IFERROR(MATCH($A510,Output_Win!$A$2:$A$243,0),0)</f>
        <v>0</v>
      </c>
    </row>
    <row r="511" spans="1:30">
      <c r="A511" s="42" t="str">
        <f>_xlfn.TEXTJOIN("",TRUE,Input!$A$4,TEXT(ROW(My_Audit!A510)+Input!$A$8-1,"00"))</f>
        <v>GG510</v>
      </c>
      <c r="B511" s="42" t="str">
        <f>_xlfn.TEXTJOIN("-",TRUE,"ITD",Input!$A$2,A511)</f>
        <v>ITD-SHR11697-GG510</v>
      </c>
      <c r="C511" s="43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3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3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3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3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3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3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3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3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3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3" t="str" cm="1">
        <f t="array" ref="M511">IF(($Y511+$Z511+$AA511+$AD511)=0,"",ExpandDiagCodes(_xlfn.TEXTJOIN(", ",TRUE,IF($AA511=0,"",INDEX(My_Audit!N$2:N$456,$AA511)),IF($Z511=0,"",INDEX(Output_Mac!S$2:S$500,$Z511)),IF($AD511=0,"",INDEX(Output_Win!S$2:S$243,$AD511)),IF($Y511=0,"",INDEX(CSV!AE$2:AE$510,$Y511)))))</f>
        <v/>
      </c>
      <c r="N511" s="43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O$2:O$456,$AA511)),_xlfn.IFS(_xlpm.MyAuditVal&lt;&gt;"",_xlpm.MyAuditVal,_xlpm.MacVal&lt;&gt;"",_xlpm.MacVal,_xlpm.WinVal&lt;&gt;"",_xlpm.WinVal,_xlpm.CSVVal&lt;&gt;"",_xlpm.CSVVal)),""))</f>
        <v/>
      </c>
      <c r="O511" s="42" t="str" cm="1">
        <f t="array" ref="O511">IF($AB511=0,"",INDEX(My_Audit!P$2:P$456,$AB511))&amp;""</f>
        <v/>
      </c>
      <c r="P511" s="42"/>
      <c r="Q511" s="43" t="str">
        <f>IF(LEFT(N511,4)="Pass","Nist SP 800-88",My_Audit!R511)&amp;""</f>
        <v/>
      </c>
      <c r="R511" s="42"/>
      <c r="S511" s="42"/>
      <c r="T511" s="43" t="str" cm="1">
        <f t="array" ref="T511">IF($AC511=0,"",INDEX(Models!J$2:J$605,$AC511))</f>
        <v/>
      </c>
      <c r="U511" s="42"/>
      <c r="V511" s="42"/>
      <c r="W511" s="44" t="str">
        <f>IF(($Z511+$AA511+$AD511)=0,"",_xlfn.TEXTJOIN(", ",TRUE,IF($AA511=0,"",INDEX(My_Audit!L$2:L$456,$AA511)),IF($Z511=0,"",INDEX(Output_Mac!AA$2:AA$500,$Z511)),IF($AD511=0,"",INDEX(Output_Win!AA$2:AA$243,$AD511))))</f>
        <v/>
      </c>
      <c r="Y511">
        <f>IFERROR(MATCH($A511,CSV!$A$2:$A$510,0),0)</f>
        <v>0</v>
      </c>
      <c r="Z511">
        <f>IFERROR(MATCH($A511,Output_Mac!$A$2:$A$500,0),0)</f>
        <v>0</v>
      </c>
      <c r="AA511">
        <f>IFERROR(MATCH($A511,My_Audit!$A$2:$A$456,0),0)</f>
        <v>0</v>
      </c>
      <c r="AB511">
        <f>IFERROR(MATCH($C511,My_Audit!$B$2:$B$456,0),0)</f>
        <v>0</v>
      </c>
      <c r="AC511">
        <f>IFERROR(MATCH($E511,Models!$I$2:$I$605,0),0)</f>
        <v>0</v>
      </c>
      <c r="AD511">
        <f>IFERROR(MATCH($A511,Output_Win!$A$2:$A$243,0),0)</f>
        <v>0</v>
      </c>
    </row>
    <row r="512" spans="1:30">
      <c r="A512" s="42" t="str">
        <f>_xlfn.TEXTJOIN("",TRUE,Input!$A$4,TEXT(ROW(My_Audit!A511)+Input!$A$8-1,"00"))</f>
        <v>GG511</v>
      </c>
      <c r="B512" s="42" t="str">
        <f>_xlfn.TEXTJOIN("-",TRUE,"ITD",Input!$A$2,A512)</f>
        <v>ITD-SHR11697-GG511</v>
      </c>
      <c r="C512" s="43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3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3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3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3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3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3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3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3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3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3" t="str" cm="1">
        <f t="array" ref="M512">IF(($Y512+$Z512+$AA512+$AD512)=0,"",ExpandDiagCodes(_xlfn.TEXTJOIN(", ",TRUE,IF($AA512=0,"",INDEX(My_Audit!N$2:N$456,$AA512)),IF($Z512=0,"",INDEX(Output_Mac!S$2:S$500,$Z512)),IF($AD512=0,"",INDEX(Output_Win!S$2:S$243,$AD512)),IF($Y512=0,"",INDEX(CSV!AE$2:AE$510,$Y512)))))</f>
        <v/>
      </c>
      <c r="N512" s="43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O$2:O$456,$AA512)),_xlfn.IFS(_xlpm.MyAuditVal&lt;&gt;"",_xlpm.MyAuditVal,_xlpm.MacVal&lt;&gt;"",_xlpm.MacVal,_xlpm.WinVal&lt;&gt;"",_xlpm.WinVal,_xlpm.CSVVal&lt;&gt;"",_xlpm.CSVVal)),""))</f>
        <v/>
      </c>
      <c r="O512" s="42" t="str" cm="1">
        <f t="array" ref="O512">IF($AB512=0,"",INDEX(My_Audit!P$2:P$456,$AB512))&amp;""</f>
        <v/>
      </c>
      <c r="P512" s="42"/>
      <c r="Q512" s="43" t="str">
        <f>IF(LEFT(N512,4)="Pass","Nist SP 800-88",My_Audit!R512)&amp;""</f>
        <v/>
      </c>
      <c r="R512" s="42"/>
      <c r="S512" s="42"/>
      <c r="T512" s="43" t="str" cm="1">
        <f t="array" ref="T512">IF($AC512=0,"",INDEX(Models!J$2:J$605,$AC512))</f>
        <v/>
      </c>
      <c r="U512" s="42"/>
      <c r="V512" s="42"/>
      <c r="W512" s="44" t="str">
        <f>IF(($Z512+$AA512+$AD512)=0,"",_xlfn.TEXTJOIN(", ",TRUE,IF($AA512=0,"",INDEX(My_Audit!L$2:L$456,$AA512)),IF($Z512=0,"",INDEX(Output_Mac!AA$2:AA$500,$Z512)),IF($AD512=0,"",INDEX(Output_Win!AA$2:AA$243,$AD512))))</f>
        <v/>
      </c>
      <c r="Y512">
        <f>IFERROR(MATCH($A512,CSV!$A$2:$A$510,0),0)</f>
        <v>0</v>
      </c>
      <c r="Z512">
        <f>IFERROR(MATCH($A512,Output_Mac!$A$2:$A$500,0),0)</f>
        <v>0</v>
      </c>
      <c r="AA512">
        <f>IFERROR(MATCH($A512,My_Audit!$A$2:$A$456,0),0)</f>
        <v>0</v>
      </c>
      <c r="AB512">
        <f>IFERROR(MATCH($C512,My_Audit!$B$2:$B$456,0),0)</f>
        <v>0</v>
      </c>
      <c r="AC512">
        <f>IFERROR(MATCH($E512,Models!$I$2:$I$605,0),0)</f>
        <v>0</v>
      </c>
      <c r="AD512">
        <f>IFERROR(MATCH($A512,Output_Win!$A$2:$A$243,0),0)</f>
        <v>0</v>
      </c>
    </row>
    <row r="513" spans="1:30">
      <c r="A513" s="42" t="str">
        <f>_xlfn.TEXTJOIN("",TRUE,Input!$A$4,TEXT(ROW(My_Audit!A512)+Input!$A$8-1,"00"))</f>
        <v>GG512</v>
      </c>
      <c r="B513" s="42" t="str">
        <f>_xlfn.TEXTJOIN("-",TRUE,"ITD",Input!$A$2,A513)</f>
        <v>ITD-SHR11697-GG512</v>
      </c>
      <c r="C513" s="43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3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3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3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3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3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3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3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3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3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3" t="str" cm="1">
        <f t="array" ref="M513">IF(($Y513+$Z513+$AA513+$AD513)=0,"",ExpandDiagCodes(_xlfn.TEXTJOIN(", ",TRUE,IF($AA513=0,"",INDEX(My_Audit!N$2:N$456,$AA513)),IF($Z513=0,"",INDEX(Output_Mac!S$2:S$500,$Z513)),IF($AD513=0,"",INDEX(Output_Win!S$2:S$243,$AD513)),IF($Y513=0,"",INDEX(CSV!AE$2:AE$510,$Y513)))))</f>
        <v/>
      </c>
      <c r="N513" s="43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O$2:O$456,$AA513)),_xlfn.IFS(_xlpm.MyAuditVal&lt;&gt;"",_xlpm.MyAuditVal,_xlpm.MacVal&lt;&gt;"",_xlpm.MacVal,_xlpm.WinVal&lt;&gt;"",_xlpm.WinVal,_xlpm.CSVVal&lt;&gt;"",_xlpm.CSVVal)),""))</f>
        <v/>
      </c>
      <c r="O513" s="42" t="str" cm="1">
        <f t="array" ref="O513">IF($AB513=0,"",INDEX(My_Audit!P$2:P$456,$AB513))&amp;""</f>
        <v/>
      </c>
      <c r="P513" s="42"/>
      <c r="Q513" s="43" t="str">
        <f>IF(LEFT(N513,4)="Pass","Nist SP 800-88",My_Audit!R513)&amp;""</f>
        <v/>
      </c>
      <c r="R513" s="42"/>
      <c r="S513" s="42"/>
      <c r="T513" s="43" t="str" cm="1">
        <f t="array" ref="T513">IF($AC513=0,"",INDEX(Models!J$2:J$605,$AC513))</f>
        <v/>
      </c>
      <c r="U513" s="42"/>
      <c r="V513" s="42"/>
      <c r="W513" s="44" t="str">
        <f>IF(($Z513+$AA513+$AD513)=0,"",_xlfn.TEXTJOIN(", ",TRUE,IF($AA513=0,"",INDEX(My_Audit!L$2:L$456,$AA513)),IF($Z513=0,"",INDEX(Output_Mac!AA$2:AA$500,$Z513)),IF($AD513=0,"",INDEX(Output_Win!AA$2:AA$243,$AD513))))</f>
        <v/>
      </c>
      <c r="Y513">
        <f>IFERROR(MATCH($A513,CSV!$A$2:$A$510,0),0)</f>
        <v>0</v>
      </c>
      <c r="Z513">
        <f>IFERROR(MATCH($A513,Output_Mac!$A$2:$A$500,0),0)</f>
        <v>0</v>
      </c>
      <c r="AA513">
        <f>IFERROR(MATCH($A513,My_Audit!$A$2:$A$456,0),0)</f>
        <v>0</v>
      </c>
      <c r="AB513">
        <f>IFERROR(MATCH($C513,My_Audit!$B$2:$B$456,0),0)</f>
        <v>0</v>
      </c>
      <c r="AC513">
        <f>IFERROR(MATCH($E513,Models!$I$2:$I$605,0),0)</f>
        <v>0</v>
      </c>
      <c r="AD513">
        <f>IFERROR(MATCH($A513,Output_Win!$A$2:$A$243,0),0)</f>
        <v>0</v>
      </c>
    </row>
    <row r="514" spans="1:30">
      <c r="A514" s="42" t="str">
        <f>_xlfn.TEXTJOIN("",TRUE,Input!$A$4,TEXT(ROW(My_Audit!A513)+Input!$A$8-1,"00"))</f>
        <v>GG513</v>
      </c>
      <c r="B514" s="42" t="str">
        <f>_xlfn.TEXTJOIN("-",TRUE,"ITD",Input!$A$2,A514)</f>
        <v>ITD-SHR11697-GG513</v>
      </c>
      <c r="C514" s="43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3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3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3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3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3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3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3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3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3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3" t="str" cm="1">
        <f t="array" ref="M514">IF(($Y514+$Z514+$AA514+$AD514)=0,"",ExpandDiagCodes(_xlfn.TEXTJOIN(", ",TRUE,IF($AA514=0,"",INDEX(My_Audit!N$2:N$456,$AA514)),IF($Z514=0,"",INDEX(Output_Mac!S$2:S$500,$Z514)),IF($AD514=0,"",INDEX(Output_Win!S$2:S$243,$AD514)),IF($Y514=0,"",INDEX(CSV!AE$2:AE$510,$Y514)))))</f>
        <v/>
      </c>
      <c r="N514" s="43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O$2:O$456,$AA514)),_xlfn.IFS(_xlpm.MyAuditVal&lt;&gt;"",_xlpm.MyAuditVal,_xlpm.MacVal&lt;&gt;"",_xlpm.MacVal,_xlpm.WinVal&lt;&gt;"",_xlpm.WinVal,_xlpm.CSVVal&lt;&gt;"",_xlpm.CSVVal)),""))</f>
        <v/>
      </c>
      <c r="O514" s="42" t="str" cm="1">
        <f t="array" ref="O514">IF($AB514=0,"",INDEX(My_Audit!P$2:P$456,$AB514))&amp;""</f>
        <v/>
      </c>
      <c r="P514" s="42"/>
      <c r="Q514" s="43" t="str">
        <f>IF(LEFT(N514,4)="Pass","Nist SP 800-88",My_Audit!R514)&amp;""</f>
        <v/>
      </c>
      <c r="R514" s="42"/>
      <c r="S514" s="42"/>
      <c r="T514" s="43" t="str" cm="1">
        <f t="array" ref="T514">IF($AC514=0,"",INDEX(Models!J$2:J$605,$AC514))</f>
        <v/>
      </c>
      <c r="U514" s="42"/>
      <c r="V514" s="42"/>
      <c r="W514" s="44" t="str">
        <f>IF(($Z514+$AA514+$AD514)=0,"",_xlfn.TEXTJOIN(", ",TRUE,IF($AA514=0,"",INDEX(My_Audit!L$2:L$456,$AA514)),IF($Z514=0,"",INDEX(Output_Mac!AA$2:AA$500,$Z514)),IF($AD514=0,"",INDEX(Output_Win!AA$2:AA$243,$AD514))))</f>
        <v/>
      </c>
      <c r="Y514">
        <f>IFERROR(MATCH($A514,CSV!$A$2:$A$510,0),0)</f>
        <v>0</v>
      </c>
      <c r="Z514">
        <f>IFERROR(MATCH($A514,Output_Mac!$A$2:$A$500,0),0)</f>
        <v>0</v>
      </c>
      <c r="AA514">
        <f>IFERROR(MATCH($A514,My_Audit!$A$2:$A$456,0),0)</f>
        <v>0</v>
      </c>
      <c r="AB514">
        <f>IFERROR(MATCH($C514,My_Audit!$B$2:$B$456,0),0)</f>
        <v>0</v>
      </c>
      <c r="AC514">
        <f>IFERROR(MATCH($E514,Models!$I$2:$I$605,0),0)</f>
        <v>0</v>
      </c>
      <c r="AD514">
        <f>IFERROR(MATCH($A514,Output_Win!$A$2:$A$243,0),0)</f>
        <v>0</v>
      </c>
    </row>
    <row r="515" spans="1:30">
      <c r="A515" s="42" t="str">
        <f>_xlfn.TEXTJOIN("",TRUE,Input!$A$4,TEXT(ROW(My_Audit!A514)+Input!$A$8-1,"00"))</f>
        <v>GG514</v>
      </c>
      <c r="B515" s="42" t="str">
        <f>_xlfn.TEXTJOIN("-",TRUE,"ITD",Input!$A$2,A515)</f>
        <v>ITD-SHR11697-GG514</v>
      </c>
      <c r="C515" s="43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3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3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3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3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3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3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3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3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3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3" t="str" cm="1">
        <f t="array" ref="M515">IF(($Y515+$Z515+$AA515+$AD515)=0,"",ExpandDiagCodes(_xlfn.TEXTJOIN(", ",TRUE,IF($AA515=0,"",INDEX(My_Audit!N$2:N$456,$AA515)),IF($Z515=0,"",INDEX(Output_Mac!S$2:S$500,$Z515)),IF($AD515=0,"",INDEX(Output_Win!S$2:S$243,$AD515)),IF($Y515=0,"",INDEX(CSV!AE$2:AE$510,$Y515)))))</f>
        <v/>
      </c>
      <c r="N515" s="43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O$2:O$456,$AA515)),_xlfn.IFS(_xlpm.MyAuditVal&lt;&gt;"",_xlpm.MyAuditVal,_xlpm.MacVal&lt;&gt;"",_xlpm.MacVal,_xlpm.WinVal&lt;&gt;"",_xlpm.WinVal,_xlpm.CSVVal&lt;&gt;"",_xlpm.CSVVal)),""))</f>
        <v/>
      </c>
      <c r="O515" s="42" t="str" cm="1">
        <f t="array" ref="O515">IF($AB515=0,"",INDEX(My_Audit!P$2:P$456,$AB515))&amp;""</f>
        <v/>
      </c>
      <c r="P515" s="42"/>
      <c r="Q515" s="43" t="str">
        <f>IF(LEFT(N515,4)="Pass","Nist SP 800-88",My_Audit!R515)&amp;""</f>
        <v/>
      </c>
      <c r="R515" s="42"/>
      <c r="S515" s="42"/>
      <c r="T515" s="43" t="str" cm="1">
        <f t="array" ref="T515">IF($AC515=0,"",INDEX(Models!J$2:J$605,$AC515))</f>
        <v/>
      </c>
      <c r="U515" s="42"/>
      <c r="V515" s="42"/>
      <c r="W515" s="44" t="str">
        <f>IF(($Z515+$AA515+$AD515)=0,"",_xlfn.TEXTJOIN(", ",TRUE,IF($AA515=0,"",INDEX(My_Audit!L$2:L$456,$AA515)),IF($Z515=0,"",INDEX(Output_Mac!AA$2:AA$500,$Z515)),IF($AD515=0,"",INDEX(Output_Win!AA$2:AA$243,$AD515))))</f>
        <v/>
      </c>
      <c r="Y515">
        <f>IFERROR(MATCH($A515,CSV!$A$2:$A$510,0),0)</f>
        <v>0</v>
      </c>
      <c r="Z515">
        <f>IFERROR(MATCH($A515,Output_Mac!$A$2:$A$500,0),0)</f>
        <v>0</v>
      </c>
      <c r="AA515">
        <f>IFERROR(MATCH($A515,My_Audit!$A$2:$A$456,0),0)</f>
        <v>0</v>
      </c>
      <c r="AB515">
        <f>IFERROR(MATCH($C515,My_Audit!$B$2:$B$456,0),0)</f>
        <v>0</v>
      </c>
      <c r="AC515">
        <f>IFERROR(MATCH($E515,Models!$I$2:$I$605,0),0)</f>
        <v>0</v>
      </c>
      <c r="AD515">
        <f>IFERROR(MATCH($A515,Output_Win!$A$2:$A$243,0),0)</f>
        <v>0</v>
      </c>
    </row>
    <row r="516" spans="1:30">
      <c r="A516" s="42" t="str">
        <f>_xlfn.TEXTJOIN("",TRUE,Input!$A$4,TEXT(ROW(My_Audit!A515)+Input!$A$8-1,"00"))</f>
        <v>GG515</v>
      </c>
      <c r="B516" s="42" t="str">
        <f>_xlfn.TEXTJOIN("-",TRUE,"ITD",Input!$A$2,A516)</f>
        <v>ITD-SHR11697-GG515</v>
      </c>
      <c r="C516" s="43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3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3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3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3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3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3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3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3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3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3" t="str" cm="1">
        <f t="array" ref="M516">IF(($Y516+$Z516+$AA516+$AD516)=0,"",ExpandDiagCodes(_xlfn.TEXTJOIN(", ",TRUE,IF($AA516=0,"",INDEX(My_Audit!N$2:N$456,$AA516)),IF($Z516=0,"",INDEX(Output_Mac!S$2:S$500,$Z516)),IF($AD516=0,"",INDEX(Output_Win!S$2:S$243,$AD516)),IF($Y516=0,"",INDEX(CSV!AE$2:AE$510,$Y516)))))</f>
        <v/>
      </c>
      <c r="N516" s="43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O$2:O$456,$AA516)),_xlfn.IFS(_xlpm.MyAuditVal&lt;&gt;"",_xlpm.MyAuditVal,_xlpm.MacVal&lt;&gt;"",_xlpm.MacVal,_xlpm.WinVal&lt;&gt;"",_xlpm.WinVal,_xlpm.CSVVal&lt;&gt;"",_xlpm.CSVVal)),""))</f>
        <v/>
      </c>
      <c r="O516" s="42" t="str" cm="1">
        <f t="array" ref="O516">IF($AB516=0,"",INDEX(My_Audit!P$2:P$456,$AB516))&amp;""</f>
        <v/>
      </c>
      <c r="P516" s="42"/>
      <c r="Q516" s="43" t="str">
        <f>IF(LEFT(N516,4)="Pass","Nist SP 800-88",My_Audit!R516)&amp;""</f>
        <v/>
      </c>
      <c r="R516" s="42"/>
      <c r="S516" s="42"/>
      <c r="T516" s="43" t="str" cm="1">
        <f t="array" ref="T516">IF($AC516=0,"",INDEX(Models!J$2:J$605,$AC516))</f>
        <v/>
      </c>
      <c r="U516" s="42"/>
      <c r="V516" s="42"/>
      <c r="W516" s="44" t="str">
        <f>IF(($Z516+$AA516+$AD516)=0,"",_xlfn.TEXTJOIN(", ",TRUE,IF($AA516=0,"",INDEX(My_Audit!L$2:L$456,$AA516)),IF($Z516=0,"",INDEX(Output_Mac!AA$2:AA$500,$Z516)),IF($AD516=0,"",INDEX(Output_Win!AA$2:AA$243,$AD516))))</f>
        <v/>
      </c>
      <c r="Y516">
        <f>IFERROR(MATCH($A516,CSV!$A$2:$A$510,0),0)</f>
        <v>0</v>
      </c>
      <c r="Z516">
        <f>IFERROR(MATCH($A516,Output_Mac!$A$2:$A$500,0),0)</f>
        <v>0</v>
      </c>
      <c r="AA516">
        <f>IFERROR(MATCH($A516,My_Audit!$A$2:$A$456,0),0)</f>
        <v>0</v>
      </c>
      <c r="AB516">
        <f>IFERROR(MATCH($C516,My_Audit!$B$2:$B$456,0),0)</f>
        <v>0</v>
      </c>
      <c r="AC516">
        <f>IFERROR(MATCH($E516,Models!$I$2:$I$605,0),0)</f>
        <v>0</v>
      </c>
      <c r="AD516">
        <f>IFERROR(MATCH($A516,Output_Win!$A$2:$A$243,0),0)</f>
        <v>0</v>
      </c>
    </row>
    <row r="517" spans="1:30">
      <c r="A517" s="42" t="str">
        <f>_xlfn.TEXTJOIN("",TRUE,Input!$A$4,TEXT(ROW(My_Audit!A516)+Input!$A$8-1,"00"))</f>
        <v>GG516</v>
      </c>
      <c r="B517" s="42" t="str">
        <f>_xlfn.TEXTJOIN("-",TRUE,"ITD",Input!$A$2,A517)</f>
        <v>ITD-SHR11697-GG516</v>
      </c>
      <c r="C517" s="43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3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3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3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3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3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3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3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3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3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3" t="str" cm="1">
        <f t="array" ref="M517">IF(($Y517+$Z517+$AA517+$AD517)=0,"",ExpandDiagCodes(_xlfn.TEXTJOIN(", ",TRUE,IF($AA517=0,"",INDEX(My_Audit!N$2:N$456,$AA517)),IF($Z517=0,"",INDEX(Output_Mac!S$2:S$500,$Z517)),IF($AD517=0,"",INDEX(Output_Win!S$2:S$243,$AD517)),IF($Y517=0,"",INDEX(CSV!AE$2:AE$510,$Y517)))))</f>
        <v/>
      </c>
      <c r="N517" s="43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O$2:O$456,$AA517)),_xlfn.IFS(_xlpm.MyAuditVal&lt;&gt;"",_xlpm.MyAuditVal,_xlpm.MacVal&lt;&gt;"",_xlpm.MacVal,_xlpm.WinVal&lt;&gt;"",_xlpm.WinVal,_xlpm.CSVVal&lt;&gt;"",_xlpm.CSVVal)),""))</f>
        <v/>
      </c>
      <c r="O517" s="42" t="str" cm="1">
        <f t="array" ref="O517">IF($AB517=0,"",INDEX(My_Audit!P$2:P$456,$AB517))&amp;""</f>
        <v/>
      </c>
      <c r="P517" s="42"/>
      <c r="Q517" s="43" t="str">
        <f>IF(LEFT(N517,4)="Pass","Nist SP 800-88",My_Audit!R517)&amp;""</f>
        <v/>
      </c>
      <c r="R517" s="42"/>
      <c r="S517" s="42"/>
      <c r="T517" s="43" t="str" cm="1">
        <f t="array" ref="T517">IF($AC517=0,"",INDEX(Models!J$2:J$605,$AC517))</f>
        <v/>
      </c>
      <c r="U517" s="42"/>
      <c r="V517" s="42"/>
      <c r="W517" s="44" t="str">
        <f>IF(($Z517+$AA517+$AD517)=0,"",_xlfn.TEXTJOIN(", ",TRUE,IF($AA517=0,"",INDEX(My_Audit!L$2:L$456,$AA517)),IF($Z517=0,"",INDEX(Output_Mac!AA$2:AA$500,$Z517)),IF($AD517=0,"",INDEX(Output_Win!AA$2:AA$243,$AD517))))</f>
        <v/>
      </c>
      <c r="Y517">
        <f>IFERROR(MATCH($A517,CSV!$A$2:$A$510,0),0)</f>
        <v>0</v>
      </c>
      <c r="Z517">
        <f>IFERROR(MATCH($A517,Output_Mac!$A$2:$A$500,0),0)</f>
        <v>0</v>
      </c>
      <c r="AA517">
        <f>IFERROR(MATCH($A517,My_Audit!$A$2:$A$456,0),0)</f>
        <v>0</v>
      </c>
      <c r="AB517">
        <f>IFERROR(MATCH($C517,My_Audit!$B$2:$B$456,0),0)</f>
        <v>0</v>
      </c>
      <c r="AC517">
        <f>IFERROR(MATCH($E517,Models!$I$2:$I$605,0),0)</f>
        <v>0</v>
      </c>
      <c r="AD517">
        <f>IFERROR(MATCH($A517,Output_Win!$A$2:$A$243,0),0)</f>
        <v>0</v>
      </c>
    </row>
    <row r="518" spans="1:30">
      <c r="A518" s="42" t="str">
        <f>_xlfn.TEXTJOIN("",TRUE,Input!$A$4,TEXT(ROW(My_Audit!A517)+Input!$A$8-1,"00"))</f>
        <v>GG517</v>
      </c>
      <c r="B518" s="42" t="str">
        <f>_xlfn.TEXTJOIN("-",TRUE,"ITD",Input!$A$2,A518)</f>
        <v>ITD-SHR11697-GG517</v>
      </c>
      <c r="C518" s="43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3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3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3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3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3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3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3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3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3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3" t="str" cm="1">
        <f t="array" ref="M518">IF(($Y518+$Z518+$AA518+$AD518)=0,"",ExpandDiagCodes(_xlfn.TEXTJOIN(", ",TRUE,IF($AA518=0,"",INDEX(My_Audit!N$2:N$456,$AA518)),IF($Z518=0,"",INDEX(Output_Mac!S$2:S$500,$Z518)),IF($AD518=0,"",INDEX(Output_Win!S$2:S$243,$AD518)),IF($Y518=0,"",INDEX(CSV!AE$2:AE$510,$Y518)))))</f>
        <v/>
      </c>
      <c r="N518" s="43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O$2:O$456,$AA518)),_xlfn.IFS(_xlpm.MyAuditVal&lt;&gt;"",_xlpm.MyAuditVal,_xlpm.MacVal&lt;&gt;"",_xlpm.MacVal,_xlpm.WinVal&lt;&gt;"",_xlpm.WinVal,_xlpm.CSVVal&lt;&gt;"",_xlpm.CSVVal)),""))</f>
        <v/>
      </c>
      <c r="O518" s="42" t="str" cm="1">
        <f t="array" ref="O518">IF($AB518=0,"",INDEX(My_Audit!P$2:P$456,$AB518))&amp;""</f>
        <v/>
      </c>
      <c r="P518" s="42"/>
      <c r="Q518" s="43" t="str">
        <f>IF(LEFT(N518,4)="Pass","Nist SP 800-88",My_Audit!R518)&amp;""</f>
        <v/>
      </c>
      <c r="R518" s="42"/>
      <c r="S518" s="42"/>
      <c r="T518" s="43" t="str" cm="1">
        <f t="array" ref="T518">IF($AC518=0,"",INDEX(Models!J$2:J$605,$AC518))</f>
        <v/>
      </c>
      <c r="U518" s="42"/>
      <c r="V518" s="42"/>
      <c r="W518" s="44" t="str">
        <f>IF(($Z518+$AA518+$AD518)=0,"",_xlfn.TEXTJOIN(", ",TRUE,IF($AA518=0,"",INDEX(My_Audit!L$2:L$456,$AA518)),IF($Z518=0,"",INDEX(Output_Mac!AA$2:AA$500,$Z518)),IF($AD518=0,"",INDEX(Output_Win!AA$2:AA$243,$AD518))))</f>
        <v/>
      </c>
      <c r="Y518">
        <f>IFERROR(MATCH($A518,CSV!$A$2:$A$510,0),0)</f>
        <v>0</v>
      </c>
      <c r="Z518">
        <f>IFERROR(MATCH($A518,Output_Mac!$A$2:$A$500,0),0)</f>
        <v>0</v>
      </c>
      <c r="AA518">
        <f>IFERROR(MATCH($A518,My_Audit!$A$2:$A$456,0),0)</f>
        <v>0</v>
      </c>
      <c r="AB518">
        <f>IFERROR(MATCH($C518,My_Audit!$B$2:$B$456,0),0)</f>
        <v>0</v>
      </c>
      <c r="AC518">
        <f>IFERROR(MATCH($E518,Models!$I$2:$I$605,0),0)</f>
        <v>0</v>
      </c>
      <c r="AD518">
        <f>IFERROR(MATCH($A518,Output_Win!$A$2:$A$243,0),0)</f>
        <v>0</v>
      </c>
    </row>
    <row r="519" spans="1:30">
      <c r="A519" s="42" t="str">
        <f>_xlfn.TEXTJOIN("",TRUE,Input!$A$4,TEXT(ROW(My_Audit!A518)+Input!$A$8-1,"00"))</f>
        <v>GG518</v>
      </c>
      <c r="B519" s="42" t="str">
        <f>_xlfn.TEXTJOIN("-",TRUE,"ITD",Input!$A$2,A519)</f>
        <v>ITD-SHR11697-GG518</v>
      </c>
      <c r="C519" s="43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3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3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3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3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3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3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3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3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3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3" t="str" cm="1">
        <f t="array" ref="M519">IF(($Y519+$Z519+$AA519+$AD519)=0,"",ExpandDiagCodes(_xlfn.TEXTJOIN(", ",TRUE,IF($AA519=0,"",INDEX(My_Audit!N$2:N$456,$AA519)),IF($Z519=0,"",INDEX(Output_Mac!S$2:S$500,$Z519)),IF($AD519=0,"",INDEX(Output_Win!S$2:S$243,$AD519)),IF($Y519=0,"",INDEX(CSV!AE$2:AE$510,$Y519)))))</f>
        <v/>
      </c>
      <c r="N519" s="43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O$2:O$456,$AA519)),_xlfn.IFS(_xlpm.MyAuditVal&lt;&gt;"",_xlpm.MyAuditVal,_xlpm.MacVal&lt;&gt;"",_xlpm.MacVal,_xlpm.WinVal&lt;&gt;"",_xlpm.WinVal,_xlpm.CSVVal&lt;&gt;"",_xlpm.CSVVal)),""))</f>
        <v/>
      </c>
      <c r="O519" s="42" t="str" cm="1">
        <f t="array" ref="O519">IF($AB519=0,"",INDEX(My_Audit!P$2:P$456,$AB519))&amp;""</f>
        <v/>
      </c>
      <c r="P519" s="42"/>
      <c r="Q519" s="43" t="str">
        <f>IF(LEFT(N519,4)="Pass","Nist SP 800-88",My_Audit!R519)&amp;""</f>
        <v/>
      </c>
      <c r="R519" s="42"/>
      <c r="S519" s="42"/>
      <c r="T519" s="43" t="str" cm="1">
        <f t="array" ref="T519">IF($AC519=0,"",INDEX(Models!J$2:J$605,$AC519))</f>
        <v/>
      </c>
      <c r="U519" s="42"/>
      <c r="V519" s="42"/>
      <c r="W519" s="44" t="str">
        <f>IF(($Z519+$AA519+$AD519)=0,"",_xlfn.TEXTJOIN(", ",TRUE,IF($AA519=0,"",INDEX(My_Audit!L$2:L$456,$AA519)),IF($Z519=0,"",INDEX(Output_Mac!AA$2:AA$500,$Z519)),IF($AD519=0,"",INDEX(Output_Win!AA$2:AA$243,$AD519))))</f>
        <v/>
      </c>
      <c r="Y519">
        <f>IFERROR(MATCH($A519,CSV!$A$2:$A$510,0),0)</f>
        <v>0</v>
      </c>
      <c r="Z519">
        <f>IFERROR(MATCH($A519,Output_Mac!$A$2:$A$500,0),0)</f>
        <v>0</v>
      </c>
      <c r="AA519">
        <f>IFERROR(MATCH($A519,My_Audit!$A$2:$A$456,0),0)</f>
        <v>0</v>
      </c>
      <c r="AB519">
        <f>IFERROR(MATCH($C519,My_Audit!$B$2:$B$456,0),0)</f>
        <v>0</v>
      </c>
      <c r="AC519">
        <f>IFERROR(MATCH($E519,Models!$I$2:$I$605,0),0)</f>
        <v>0</v>
      </c>
      <c r="AD519">
        <f>IFERROR(MATCH($A519,Output_Win!$A$2:$A$243,0),0)</f>
        <v>0</v>
      </c>
    </row>
    <row r="520" spans="1:30">
      <c r="A520" s="42" t="str">
        <f>_xlfn.TEXTJOIN("",TRUE,Input!$A$4,TEXT(ROW(My_Audit!A519)+Input!$A$8-1,"00"))</f>
        <v>GG519</v>
      </c>
      <c r="B520" s="42" t="str">
        <f>_xlfn.TEXTJOIN("-",TRUE,"ITD",Input!$A$2,A520)</f>
        <v>ITD-SHR11697-GG519</v>
      </c>
      <c r="C520" s="43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3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3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3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3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3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3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3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3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3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3" t="str" cm="1">
        <f t="array" ref="M520">IF(($Y520+$Z520+$AA520+$AD520)=0,"",ExpandDiagCodes(_xlfn.TEXTJOIN(", ",TRUE,IF($AA520=0,"",INDEX(My_Audit!N$2:N$456,$AA520)),IF($Z520=0,"",INDEX(Output_Mac!S$2:S$500,$Z520)),IF($AD520=0,"",INDEX(Output_Win!S$2:S$243,$AD520)),IF($Y520=0,"",INDEX(CSV!AE$2:AE$510,$Y520)))))</f>
        <v/>
      </c>
      <c r="N520" s="43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O$2:O$456,$AA520)),_xlfn.IFS(_xlpm.MyAuditVal&lt;&gt;"",_xlpm.MyAuditVal,_xlpm.MacVal&lt;&gt;"",_xlpm.MacVal,_xlpm.WinVal&lt;&gt;"",_xlpm.WinVal,_xlpm.CSVVal&lt;&gt;"",_xlpm.CSVVal)),""))</f>
        <v/>
      </c>
      <c r="O520" s="42" t="str" cm="1">
        <f t="array" ref="O520">IF($AB520=0,"",INDEX(My_Audit!P$2:P$456,$AB520))&amp;""</f>
        <v/>
      </c>
      <c r="P520" s="42"/>
      <c r="Q520" s="43" t="str">
        <f>IF(LEFT(N520,4)="Pass","Nist SP 800-88",My_Audit!R520)&amp;""</f>
        <v/>
      </c>
      <c r="R520" s="42"/>
      <c r="S520" s="42"/>
      <c r="T520" s="43" t="str" cm="1">
        <f t="array" ref="T520">IF($AC520=0,"",INDEX(Models!J$2:J$605,$AC520))</f>
        <v/>
      </c>
      <c r="U520" s="42"/>
      <c r="V520" s="42"/>
      <c r="W520" s="44" t="str">
        <f>IF(($Z520+$AA520+$AD520)=0,"",_xlfn.TEXTJOIN(", ",TRUE,IF($AA520=0,"",INDEX(My_Audit!L$2:L$456,$AA520)),IF($Z520=0,"",INDEX(Output_Mac!AA$2:AA$500,$Z520)),IF($AD520=0,"",INDEX(Output_Win!AA$2:AA$243,$AD520))))</f>
        <v/>
      </c>
      <c r="Y520">
        <f>IFERROR(MATCH($A520,CSV!$A$2:$A$510,0),0)</f>
        <v>0</v>
      </c>
      <c r="Z520">
        <f>IFERROR(MATCH($A520,Output_Mac!$A$2:$A$500,0),0)</f>
        <v>0</v>
      </c>
      <c r="AA520">
        <f>IFERROR(MATCH($A520,My_Audit!$A$2:$A$456,0),0)</f>
        <v>0</v>
      </c>
      <c r="AB520">
        <f>IFERROR(MATCH($C520,My_Audit!$B$2:$B$456,0),0)</f>
        <v>0</v>
      </c>
      <c r="AC520">
        <f>IFERROR(MATCH($E520,Models!$I$2:$I$605,0),0)</f>
        <v>0</v>
      </c>
      <c r="AD520">
        <f>IFERROR(MATCH($A520,Output_Win!$A$2:$A$243,0),0)</f>
        <v>0</v>
      </c>
    </row>
    <row r="521" spans="1:30">
      <c r="A521" s="42" t="str">
        <f>_xlfn.TEXTJOIN("",TRUE,Input!$A$4,TEXT(ROW(My_Audit!A520)+Input!$A$8-1,"00"))</f>
        <v>GG520</v>
      </c>
      <c r="B521" s="42" t="str">
        <f>_xlfn.TEXTJOIN("-",TRUE,"ITD",Input!$A$2,A521)</f>
        <v>ITD-SHR11697-GG520</v>
      </c>
      <c r="C521" s="43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3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3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3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3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3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3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3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3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3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3" t="str" cm="1">
        <f t="array" ref="M521">IF(($Y521+$Z521+$AA521+$AD521)=0,"",ExpandDiagCodes(_xlfn.TEXTJOIN(", ",TRUE,IF($AA521=0,"",INDEX(My_Audit!N$2:N$456,$AA521)),IF($Z521=0,"",INDEX(Output_Mac!S$2:S$500,$Z521)),IF($AD521=0,"",INDEX(Output_Win!S$2:S$243,$AD521)),IF($Y521=0,"",INDEX(CSV!AE$2:AE$510,$Y521)))))</f>
        <v/>
      </c>
      <c r="N521" s="43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O$2:O$456,$AA521)),_xlfn.IFS(_xlpm.MyAuditVal&lt;&gt;"",_xlpm.MyAuditVal,_xlpm.MacVal&lt;&gt;"",_xlpm.MacVal,_xlpm.WinVal&lt;&gt;"",_xlpm.WinVal,_xlpm.CSVVal&lt;&gt;"",_xlpm.CSVVal)),""))</f>
        <v/>
      </c>
      <c r="O521" s="42" t="str" cm="1">
        <f t="array" ref="O521">IF($AB521=0,"",INDEX(My_Audit!P$2:P$456,$AB521))&amp;""</f>
        <v/>
      </c>
      <c r="P521" s="42"/>
      <c r="Q521" s="43" t="str">
        <f>IF(LEFT(N521,4)="Pass","Nist SP 800-88",My_Audit!R521)&amp;""</f>
        <v/>
      </c>
      <c r="R521" s="42"/>
      <c r="S521" s="42"/>
      <c r="T521" s="43" t="str" cm="1">
        <f t="array" ref="T521">IF($AC521=0,"",INDEX(Models!J$2:J$605,$AC521))</f>
        <v/>
      </c>
      <c r="U521" s="42"/>
      <c r="V521" s="42"/>
      <c r="W521" s="44" t="str">
        <f>IF(($Z521+$AA521+$AD521)=0,"",_xlfn.TEXTJOIN(", ",TRUE,IF($AA521=0,"",INDEX(My_Audit!L$2:L$456,$AA521)),IF($Z521=0,"",INDEX(Output_Mac!AA$2:AA$500,$Z521)),IF($AD521=0,"",INDEX(Output_Win!AA$2:AA$243,$AD521))))</f>
        <v/>
      </c>
      <c r="Y521">
        <f>IFERROR(MATCH($A521,CSV!$A$2:$A$510,0),0)</f>
        <v>0</v>
      </c>
      <c r="Z521">
        <f>IFERROR(MATCH($A521,Output_Mac!$A$2:$A$500,0),0)</f>
        <v>0</v>
      </c>
      <c r="AA521">
        <f>IFERROR(MATCH($A521,My_Audit!$A$2:$A$456,0),0)</f>
        <v>0</v>
      </c>
      <c r="AB521">
        <f>IFERROR(MATCH($C521,My_Audit!$B$2:$B$456,0),0)</f>
        <v>0</v>
      </c>
      <c r="AC521">
        <f>IFERROR(MATCH($E521,Models!$I$2:$I$605,0),0)</f>
        <v>0</v>
      </c>
      <c r="AD521">
        <f>IFERROR(MATCH($A521,Output_Win!$A$2:$A$243,0),0)</f>
        <v>0</v>
      </c>
    </row>
    <row r="522" spans="1:30">
      <c r="A522" s="42" t="str">
        <f>_xlfn.TEXTJOIN("",TRUE,Input!$A$4,TEXT(ROW(My_Audit!A521)+Input!$A$8-1,"00"))</f>
        <v>GG521</v>
      </c>
      <c r="B522" s="42" t="str">
        <f>_xlfn.TEXTJOIN("-",TRUE,"ITD",Input!$A$2,A522)</f>
        <v>ITD-SHR11697-GG521</v>
      </c>
      <c r="C522" s="43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3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3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3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3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3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3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3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3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3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3" t="str" cm="1">
        <f t="array" ref="M522">IF(($Y522+$Z522+$AA522+$AD522)=0,"",ExpandDiagCodes(_xlfn.TEXTJOIN(", ",TRUE,IF($AA522=0,"",INDEX(My_Audit!N$2:N$456,$AA522)),IF($Z522=0,"",INDEX(Output_Mac!S$2:S$500,$Z522)),IF($AD522=0,"",INDEX(Output_Win!S$2:S$243,$AD522)),IF($Y522=0,"",INDEX(CSV!AE$2:AE$510,$Y522)))))</f>
        <v/>
      </c>
      <c r="N522" s="43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O$2:O$456,$AA522)),_xlfn.IFS(_xlpm.MyAuditVal&lt;&gt;"",_xlpm.MyAuditVal,_xlpm.MacVal&lt;&gt;"",_xlpm.MacVal,_xlpm.WinVal&lt;&gt;"",_xlpm.WinVal,_xlpm.CSVVal&lt;&gt;"",_xlpm.CSVVal)),""))</f>
        <v/>
      </c>
      <c r="O522" s="42" t="str" cm="1">
        <f t="array" ref="O522">IF($AB522=0,"",INDEX(My_Audit!P$2:P$456,$AB522))&amp;""</f>
        <v/>
      </c>
      <c r="P522" s="42"/>
      <c r="Q522" s="43" t="str">
        <f>IF(LEFT(N522,4)="Pass","Nist SP 800-88",My_Audit!R522)&amp;""</f>
        <v/>
      </c>
      <c r="R522" s="42"/>
      <c r="S522" s="42"/>
      <c r="T522" s="43" t="str" cm="1">
        <f t="array" ref="T522">IF($AC522=0,"",INDEX(Models!J$2:J$605,$AC522))</f>
        <v/>
      </c>
      <c r="U522" s="42"/>
      <c r="V522" s="42"/>
      <c r="W522" s="44" t="str">
        <f>IF(($Z522+$AA522+$AD522)=0,"",_xlfn.TEXTJOIN(", ",TRUE,IF($AA522=0,"",INDEX(My_Audit!L$2:L$456,$AA522)),IF($Z522=0,"",INDEX(Output_Mac!AA$2:AA$500,$Z522)),IF($AD522=0,"",INDEX(Output_Win!AA$2:AA$243,$AD522))))</f>
        <v/>
      </c>
      <c r="Y522">
        <f>IFERROR(MATCH($A522,CSV!$A$2:$A$510,0),0)</f>
        <v>0</v>
      </c>
      <c r="Z522">
        <f>IFERROR(MATCH($A522,Output_Mac!$A$2:$A$500,0),0)</f>
        <v>0</v>
      </c>
      <c r="AA522">
        <f>IFERROR(MATCH($A522,My_Audit!$A$2:$A$456,0),0)</f>
        <v>0</v>
      </c>
      <c r="AB522">
        <f>IFERROR(MATCH($C522,My_Audit!$B$2:$B$456,0),0)</f>
        <v>0</v>
      </c>
      <c r="AC522">
        <f>IFERROR(MATCH($E522,Models!$I$2:$I$605,0),0)</f>
        <v>0</v>
      </c>
      <c r="AD522">
        <f>IFERROR(MATCH($A522,Output_Win!$A$2:$A$243,0),0)</f>
        <v>0</v>
      </c>
    </row>
    <row r="523" spans="1:30">
      <c r="A523" s="42" t="str">
        <f>_xlfn.TEXTJOIN("",TRUE,Input!$A$4,TEXT(ROW(My_Audit!A522)+Input!$A$8-1,"00"))</f>
        <v>GG522</v>
      </c>
      <c r="B523" s="42" t="str">
        <f>_xlfn.TEXTJOIN("-",TRUE,"ITD",Input!$A$2,A523)</f>
        <v>ITD-SHR11697-GG522</v>
      </c>
      <c r="C523" s="43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3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3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3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3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3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3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3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3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3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3" t="str" cm="1">
        <f t="array" ref="M523">IF(($Y523+$Z523+$AA523+$AD523)=0,"",ExpandDiagCodes(_xlfn.TEXTJOIN(", ",TRUE,IF($AA523=0,"",INDEX(My_Audit!N$2:N$456,$AA523)),IF($Z523=0,"",INDEX(Output_Mac!S$2:S$500,$Z523)),IF($AD523=0,"",INDEX(Output_Win!S$2:S$243,$AD523)),IF($Y523=0,"",INDEX(CSV!AE$2:AE$510,$Y523)))))</f>
        <v/>
      </c>
      <c r="N523" s="43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O$2:O$456,$AA523)),_xlfn.IFS(_xlpm.MyAuditVal&lt;&gt;"",_xlpm.MyAuditVal,_xlpm.MacVal&lt;&gt;"",_xlpm.MacVal,_xlpm.WinVal&lt;&gt;"",_xlpm.WinVal,_xlpm.CSVVal&lt;&gt;"",_xlpm.CSVVal)),""))</f>
        <v/>
      </c>
      <c r="O523" s="42" t="str" cm="1">
        <f t="array" ref="O523">IF($AB523=0,"",INDEX(My_Audit!P$2:P$456,$AB523))&amp;""</f>
        <v/>
      </c>
      <c r="P523" s="42"/>
      <c r="Q523" s="43" t="str">
        <f>IF(LEFT(N523,4)="Pass","Nist SP 800-88",My_Audit!R523)&amp;""</f>
        <v/>
      </c>
      <c r="R523" s="42"/>
      <c r="S523" s="42"/>
      <c r="T523" s="43" t="str" cm="1">
        <f t="array" ref="T523">IF($AC523=0,"",INDEX(Models!J$2:J$605,$AC523))</f>
        <v/>
      </c>
      <c r="U523" s="42"/>
      <c r="V523" s="42"/>
      <c r="W523" s="44" t="str">
        <f>IF(($Z523+$AA523+$AD523)=0,"",_xlfn.TEXTJOIN(", ",TRUE,IF($AA523=0,"",INDEX(My_Audit!L$2:L$456,$AA523)),IF($Z523=0,"",INDEX(Output_Mac!AA$2:AA$500,$Z523)),IF($AD523=0,"",INDEX(Output_Win!AA$2:AA$243,$AD523))))</f>
        <v/>
      </c>
      <c r="Y523">
        <f>IFERROR(MATCH($A523,CSV!$A$2:$A$510,0),0)</f>
        <v>0</v>
      </c>
      <c r="Z523">
        <f>IFERROR(MATCH($A523,Output_Mac!$A$2:$A$500,0),0)</f>
        <v>0</v>
      </c>
      <c r="AA523">
        <f>IFERROR(MATCH($A523,My_Audit!$A$2:$A$456,0),0)</f>
        <v>0</v>
      </c>
      <c r="AB523">
        <f>IFERROR(MATCH($C523,My_Audit!$B$2:$B$456,0),0)</f>
        <v>0</v>
      </c>
      <c r="AC523">
        <f>IFERROR(MATCH($E523,Models!$I$2:$I$605,0),0)</f>
        <v>0</v>
      </c>
      <c r="AD523">
        <f>IFERROR(MATCH($A523,Output_Win!$A$2:$A$243,0),0)</f>
        <v>0</v>
      </c>
    </row>
    <row r="524" spans="1:30">
      <c r="A524" s="42" t="str">
        <f>_xlfn.TEXTJOIN("",TRUE,Input!$A$4,TEXT(ROW(My_Audit!A523)+Input!$A$8-1,"00"))</f>
        <v>GG523</v>
      </c>
      <c r="B524" s="42" t="str">
        <f>_xlfn.TEXTJOIN("-",TRUE,"ITD",Input!$A$2,A524)</f>
        <v>ITD-SHR11697-GG523</v>
      </c>
      <c r="C524" s="43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3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3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3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3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3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3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3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3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3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3" t="str" cm="1">
        <f t="array" ref="M524">IF(($Y524+$Z524+$AA524+$AD524)=0,"",ExpandDiagCodes(_xlfn.TEXTJOIN(", ",TRUE,IF($AA524=0,"",INDEX(My_Audit!N$2:N$456,$AA524)),IF($Z524=0,"",INDEX(Output_Mac!S$2:S$500,$Z524)),IF($AD524=0,"",INDEX(Output_Win!S$2:S$243,$AD524)),IF($Y524=0,"",INDEX(CSV!AE$2:AE$510,$Y524)))))</f>
        <v/>
      </c>
      <c r="N524" s="43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O$2:O$456,$AA524)),_xlfn.IFS(_xlpm.MyAuditVal&lt;&gt;"",_xlpm.MyAuditVal,_xlpm.MacVal&lt;&gt;"",_xlpm.MacVal,_xlpm.WinVal&lt;&gt;"",_xlpm.WinVal,_xlpm.CSVVal&lt;&gt;"",_xlpm.CSVVal)),""))</f>
        <v/>
      </c>
      <c r="O524" s="42" t="str" cm="1">
        <f t="array" ref="O524">IF($AB524=0,"",INDEX(My_Audit!P$2:P$456,$AB524))&amp;""</f>
        <v/>
      </c>
      <c r="P524" s="42"/>
      <c r="Q524" s="43" t="str">
        <f>IF(LEFT(N524,4)="Pass","Nist SP 800-88",My_Audit!R524)&amp;""</f>
        <v/>
      </c>
      <c r="R524" s="42"/>
      <c r="S524" s="42"/>
      <c r="T524" s="43" t="str" cm="1">
        <f t="array" ref="T524">IF($AC524=0,"",INDEX(Models!J$2:J$605,$AC524))</f>
        <v/>
      </c>
      <c r="U524" s="42"/>
      <c r="V524" s="42"/>
      <c r="W524" s="44" t="str">
        <f>IF(($Z524+$AA524+$AD524)=0,"",_xlfn.TEXTJOIN(", ",TRUE,IF($AA524=0,"",INDEX(My_Audit!L$2:L$456,$AA524)),IF($Z524=0,"",INDEX(Output_Mac!AA$2:AA$500,$Z524)),IF($AD524=0,"",INDEX(Output_Win!AA$2:AA$243,$AD524))))</f>
        <v/>
      </c>
      <c r="Y524">
        <f>IFERROR(MATCH($A524,CSV!$A$2:$A$510,0),0)</f>
        <v>0</v>
      </c>
      <c r="Z524">
        <f>IFERROR(MATCH($A524,Output_Mac!$A$2:$A$500,0),0)</f>
        <v>0</v>
      </c>
      <c r="AA524">
        <f>IFERROR(MATCH($A524,My_Audit!$A$2:$A$456,0),0)</f>
        <v>0</v>
      </c>
      <c r="AB524">
        <f>IFERROR(MATCH($C524,My_Audit!$B$2:$B$456,0),0)</f>
        <v>0</v>
      </c>
      <c r="AC524">
        <f>IFERROR(MATCH($E524,Models!$I$2:$I$605,0),0)</f>
        <v>0</v>
      </c>
      <c r="AD524">
        <f>IFERROR(MATCH($A524,Output_Win!$A$2:$A$243,0),0)</f>
        <v>0</v>
      </c>
    </row>
    <row r="525" spans="1:30">
      <c r="A525" s="42" t="str">
        <f>_xlfn.TEXTJOIN("",TRUE,Input!$A$4,TEXT(ROW(My_Audit!A524)+Input!$A$8-1,"00"))</f>
        <v>GG524</v>
      </c>
      <c r="B525" s="42" t="str">
        <f>_xlfn.TEXTJOIN("-",TRUE,"ITD",Input!$A$2,A525)</f>
        <v>ITD-SHR11697-GG524</v>
      </c>
      <c r="C525" s="43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3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3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3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3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3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3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3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3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3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3" t="str" cm="1">
        <f t="array" ref="M525">IF(($Y525+$Z525+$AA525+$AD525)=0,"",ExpandDiagCodes(_xlfn.TEXTJOIN(", ",TRUE,IF($AA525=0,"",INDEX(My_Audit!N$2:N$456,$AA525)),IF($Z525=0,"",INDEX(Output_Mac!S$2:S$500,$Z525)),IF($AD525=0,"",INDEX(Output_Win!S$2:S$243,$AD525)),IF($Y525=0,"",INDEX(CSV!AE$2:AE$510,$Y525)))))</f>
        <v/>
      </c>
      <c r="N525" s="43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O$2:O$456,$AA525)),_xlfn.IFS(_xlpm.MyAuditVal&lt;&gt;"",_xlpm.MyAuditVal,_xlpm.MacVal&lt;&gt;"",_xlpm.MacVal,_xlpm.WinVal&lt;&gt;"",_xlpm.WinVal,_xlpm.CSVVal&lt;&gt;"",_xlpm.CSVVal)),""))</f>
        <v/>
      </c>
      <c r="O525" s="42" t="str" cm="1">
        <f t="array" ref="O525">IF($AB525=0,"",INDEX(My_Audit!P$2:P$456,$AB525))&amp;""</f>
        <v/>
      </c>
      <c r="P525" s="42"/>
      <c r="Q525" s="43" t="str">
        <f>IF(LEFT(N525,4)="Pass","Nist SP 800-88",My_Audit!R525)&amp;""</f>
        <v/>
      </c>
      <c r="R525" s="42"/>
      <c r="S525" s="42"/>
      <c r="T525" s="43" t="str" cm="1">
        <f t="array" ref="T525">IF($AC525=0,"",INDEX(Models!J$2:J$605,$AC525))</f>
        <v/>
      </c>
      <c r="U525" s="42"/>
      <c r="V525" s="42"/>
      <c r="W525" s="44" t="str">
        <f>IF(($Z525+$AA525+$AD525)=0,"",_xlfn.TEXTJOIN(", ",TRUE,IF($AA525=0,"",INDEX(My_Audit!L$2:L$456,$AA525)),IF($Z525=0,"",INDEX(Output_Mac!AA$2:AA$500,$Z525)),IF($AD525=0,"",INDEX(Output_Win!AA$2:AA$243,$AD525))))</f>
        <v/>
      </c>
      <c r="Y525">
        <f>IFERROR(MATCH($A525,CSV!$A$2:$A$510,0),0)</f>
        <v>0</v>
      </c>
      <c r="Z525">
        <f>IFERROR(MATCH($A525,Output_Mac!$A$2:$A$500,0),0)</f>
        <v>0</v>
      </c>
      <c r="AA525">
        <f>IFERROR(MATCH($A525,My_Audit!$A$2:$A$456,0),0)</f>
        <v>0</v>
      </c>
      <c r="AB525">
        <f>IFERROR(MATCH($C525,My_Audit!$B$2:$B$456,0),0)</f>
        <v>0</v>
      </c>
      <c r="AC525">
        <f>IFERROR(MATCH($E525,Models!$I$2:$I$605,0),0)</f>
        <v>0</v>
      </c>
      <c r="AD525">
        <f>IFERROR(MATCH($A525,Output_Win!$A$2:$A$243,0),0)</f>
        <v>0</v>
      </c>
    </row>
    <row r="526" spans="1:30">
      <c r="A526" s="42" t="str">
        <f>_xlfn.TEXTJOIN("",TRUE,Input!$A$4,TEXT(ROW(My_Audit!A525)+Input!$A$8-1,"00"))</f>
        <v>GG525</v>
      </c>
      <c r="B526" s="42" t="str">
        <f>_xlfn.TEXTJOIN("-",TRUE,"ITD",Input!$A$2,A526)</f>
        <v>ITD-SHR11697-GG525</v>
      </c>
      <c r="C526" s="43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3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3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3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3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3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3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3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3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3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3" t="str" cm="1">
        <f t="array" ref="M526">IF(($Y526+$Z526+$AA526+$AD526)=0,"",ExpandDiagCodes(_xlfn.TEXTJOIN(", ",TRUE,IF($AA526=0,"",INDEX(My_Audit!N$2:N$456,$AA526)),IF($Z526=0,"",INDEX(Output_Mac!S$2:S$500,$Z526)),IF($AD526=0,"",INDEX(Output_Win!S$2:S$243,$AD526)),IF($Y526=0,"",INDEX(CSV!AE$2:AE$510,$Y526)))))</f>
        <v/>
      </c>
      <c r="N526" s="43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O$2:O$456,$AA526)),_xlfn.IFS(_xlpm.MyAuditVal&lt;&gt;"",_xlpm.MyAuditVal,_xlpm.MacVal&lt;&gt;"",_xlpm.MacVal,_xlpm.WinVal&lt;&gt;"",_xlpm.WinVal,_xlpm.CSVVal&lt;&gt;"",_xlpm.CSVVal)),""))</f>
        <v/>
      </c>
      <c r="O526" s="42" t="str" cm="1">
        <f t="array" ref="O526">IF($AB526=0,"",INDEX(My_Audit!P$2:P$456,$AB526))&amp;""</f>
        <v/>
      </c>
      <c r="P526" s="42"/>
      <c r="Q526" s="43" t="str">
        <f>IF(LEFT(N526,4)="Pass","Nist SP 800-88",My_Audit!R526)&amp;""</f>
        <v/>
      </c>
      <c r="R526" s="42"/>
      <c r="S526" s="42"/>
      <c r="T526" s="43" t="str" cm="1">
        <f t="array" ref="T526">IF($AC526=0,"",INDEX(Models!J$2:J$605,$AC526))</f>
        <v/>
      </c>
      <c r="U526" s="42"/>
      <c r="V526" s="42"/>
      <c r="W526" s="44" t="str">
        <f>IF(($Z526+$AA526+$AD526)=0,"",_xlfn.TEXTJOIN(", ",TRUE,IF($AA526=0,"",INDEX(My_Audit!L$2:L$456,$AA526)),IF($Z526=0,"",INDEX(Output_Mac!AA$2:AA$500,$Z526)),IF($AD526=0,"",INDEX(Output_Win!AA$2:AA$243,$AD526))))</f>
        <v/>
      </c>
      <c r="Y526">
        <f>IFERROR(MATCH($A526,CSV!$A$2:$A$510,0),0)</f>
        <v>0</v>
      </c>
      <c r="Z526">
        <f>IFERROR(MATCH($A526,Output_Mac!$A$2:$A$500,0),0)</f>
        <v>0</v>
      </c>
      <c r="AA526">
        <f>IFERROR(MATCH($A526,My_Audit!$A$2:$A$456,0),0)</f>
        <v>0</v>
      </c>
      <c r="AB526">
        <f>IFERROR(MATCH($C526,My_Audit!$B$2:$B$456,0),0)</f>
        <v>0</v>
      </c>
      <c r="AC526">
        <f>IFERROR(MATCH($E526,Models!$I$2:$I$605,0),0)</f>
        <v>0</v>
      </c>
      <c r="AD526">
        <f>IFERROR(MATCH($A526,Output_Win!$A$2:$A$243,0),0)</f>
        <v>0</v>
      </c>
    </row>
    <row r="527" spans="1:30">
      <c r="A527" s="42" t="str">
        <f>_xlfn.TEXTJOIN("",TRUE,Input!$A$4,TEXT(ROW(My_Audit!A526)+Input!$A$8-1,"00"))</f>
        <v>GG526</v>
      </c>
      <c r="B527" s="42" t="str">
        <f>_xlfn.TEXTJOIN("-",TRUE,"ITD",Input!$A$2,A527)</f>
        <v>ITD-SHR11697-GG526</v>
      </c>
      <c r="C527" s="43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3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3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3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3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3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3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3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3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3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3" t="str" cm="1">
        <f t="array" ref="M527">IF(($Y527+$Z527+$AA527+$AD527)=0,"",ExpandDiagCodes(_xlfn.TEXTJOIN(", ",TRUE,IF($AA527=0,"",INDEX(My_Audit!N$2:N$456,$AA527)),IF($Z527=0,"",INDEX(Output_Mac!S$2:S$500,$Z527)),IF($AD527=0,"",INDEX(Output_Win!S$2:S$243,$AD527)),IF($Y527=0,"",INDEX(CSV!AE$2:AE$510,$Y527)))))</f>
        <v/>
      </c>
      <c r="N527" s="43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O$2:O$456,$AA527)),_xlfn.IFS(_xlpm.MyAuditVal&lt;&gt;"",_xlpm.MyAuditVal,_xlpm.MacVal&lt;&gt;"",_xlpm.MacVal,_xlpm.WinVal&lt;&gt;"",_xlpm.WinVal,_xlpm.CSVVal&lt;&gt;"",_xlpm.CSVVal)),""))</f>
        <v/>
      </c>
      <c r="O527" s="42" t="str" cm="1">
        <f t="array" ref="O527">IF($AB527=0,"",INDEX(My_Audit!P$2:P$456,$AB527))&amp;""</f>
        <v/>
      </c>
      <c r="P527" s="42"/>
      <c r="Q527" s="43" t="str">
        <f>IF(LEFT(N527,4)="Pass","Nist SP 800-88",My_Audit!R527)&amp;""</f>
        <v/>
      </c>
      <c r="R527" s="42"/>
      <c r="S527" s="42"/>
      <c r="T527" s="43" t="str" cm="1">
        <f t="array" ref="T527">IF($AC527=0,"",INDEX(Models!J$2:J$605,$AC527))</f>
        <v/>
      </c>
      <c r="U527" s="42"/>
      <c r="V527" s="42"/>
      <c r="W527" s="44" t="str">
        <f>IF(($Z527+$AA527+$AD527)=0,"",_xlfn.TEXTJOIN(", ",TRUE,IF($AA527=0,"",INDEX(My_Audit!L$2:L$456,$AA527)),IF($Z527=0,"",INDEX(Output_Mac!AA$2:AA$500,$Z527)),IF($AD527=0,"",INDEX(Output_Win!AA$2:AA$243,$AD527))))</f>
        <v/>
      </c>
      <c r="Y527">
        <f>IFERROR(MATCH($A527,CSV!$A$2:$A$510,0),0)</f>
        <v>0</v>
      </c>
      <c r="Z527">
        <f>IFERROR(MATCH($A527,Output_Mac!$A$2:$A$500,0),0)</f>
        <v>0</v>
      </c>
      <c r="AA527">
        <f>IFERROR(MATCH($A527,My_Audit!$A$2:$A$456,0),0)</f>
        <v>0</v>
      </c>
      <c r="AB527">
        <f>IFERROR(MATCH($C527,My_Audit!$B$2:$B$456,0),0)</f>
        <v>0</v>
      </c>
      <c r="AC527">
        <f>IFERROR(MATCH($E527,Models!$I$2:$I$605,0),0)</f>
        <v>0</v>
      </c>
      <c r="AD527">
        <f>IFERROR(MATCH($A527,Output_Win!$A$2:$A$243,0),0)</f>
        <v>0</v>
      </c>
    </row>
    <row r="528" spans="1:30">
      <c r="A528" s="42" t="str">
        <f>_xlfn.TEXTJOIN("",TRUE,Input!$A$4,TEXT(ROW(My_Audit!A527)+Input!$A$8-1,"00"))</f>
        <v>GG527</v>
      </c>
      <c r="B528" s="42" t="str">
        <f>_xlfn.TEXTJOIN("-",TRUE,"ITD",Input!$A$2,A528)</f>
        <v>ITD-SHR11697-GG527</v>
      </c>
      <c r="C528" s="43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3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3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3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3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3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3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3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3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3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3" t="str" cm="1">
        <f t="array" ref="M528">IF(($Y528+$Z528+$AA528+$AD528)=0,"",ExpandDiagCodes(_xlfn.TEXTJOIN(", ",TRUE,IF($AA528=0,"",INDEX(My_Audit!N$2:N$456,$AA528)),IF($Z528=0,"",INDEX(Output_Mac!S$2:S$500,$Z528)),IF($AD528=0,"",INDEX(Output_Win!S$2:S$243,$AD528)),IF($Y528=0,"",INDEX(CSV!AE$2:AE$510,$Y528)))))</f>
        <v/>
      </c>
      <c r="N528" s="43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O$2:O$456,$AA528)),_xlfn.IFS(_xlpm.MyAuditVal&lt;&gt;"",_xlpm.MyAuditVal,_xlpm.MacVal&lt;&gt;"",_xlpm.MacVal,_xlpm.WinVal&lt;&gt;"",_xlpm.WinVal,_xlpm.CSVVal&lt;&gt;"",_xlpm.CSVVal)),""))</f>
        <v/>
      </c>
      <c r="O528" s="42" t="str" cm="1">
        <f t="array" ref="O528">IF($AB528=0,"",INDEX(My_Audit!P$2:P$456,$AB528))&amp;""</f>
        <v/>
      </c>
      <c r="P528" s="42"/>
      <c r="Q528" s="43" t="str">
        <f>IF(LEFT(N528,4)="Pass","Nist SP 800-88",My_Audit!R528)&amp;""</f>
        <v/>
      </c>
      <c r="R528" s="42"/>
      <c r="S528" s="42"/>
      <c r="T528" s="43" t="str" cm="1">
        <f t="array" ref="T528">IF($AC528=0,"",INDEX(Models!J$2:J$605,$AC528))</f>
        <v/>
      </c>
      <c r="U528" s="42"/>
      <c r="V528" s="42"/>
      <c r="W528" s="44" t="str">
        <f>IF(($Z528+$AA528+$AD528)=0,"",_xlfn.TEXTJOIN(", ",TRUE,IF($AA528=0,"",INDEX(My_Audit!L$2:L$456,$AA528)),IF($Z528=0,"",INDEX(Output_Mac!AA$2:AA$500,$Z528)),IF($AD528=0,"",INDEX(Output_Win!AA$2:AA$243,$AD528))))</f>
        <v/>
      </c>
      <c r="Y528">
        <f>IFERROR(MATCH($A528,CSV!$A$2:$A$510,0),0)</f>
        <v>0</v>
      </c>
      <c r="Z528">
        <f>IFERROR(MATCH($A528,Output_Mac!$A$2:$A$500,0),0)</f>
        <v>0</v>
      </c>
      <c r="AA528">
        <f>IFERROR(MATCH($A528,My_Audit!$A$2:$A$456,0),0)</f>
        <v>0</v>
      </c>
      <c r="AB528">
        <f>IFERROR(MATCH($C528,My_Audit!$B$2:$B$456,0),0)</f>
        <v>0</v>
      </c>
      <c r="AC528">
        <f>IFERROR(MATCH($E528,Models!$I$2:$I$605,0),0)</f>
        <v>0</v>
      </c>
      <c r="AD528">
        <f>IFERROR(MATCH($A528,Output_Win!$A$2:$A$243,0),0)</f>
        <v>0</v>
      </c>
    </row>
    <row r="529" spans="1:30">
      <c r="A529" s="42" t="str">
        <f>_xlfn.TEXTJOIN("",TRUE,Input!$A$4,TEXT(ROW(My_Audit!A528)+Input!$A$8-1,"00"))</f>
        <v>GG528</v>
      </c>
      <c r="B529" s="42" t="str">
        <f>_xlfn.TEXTJOIN("-",TRUE,"ITD",Input!$A$2,A529)</f>
        <v>ITD-SHR11697-GG528</v>
      </c>
      <c r="C529" s="43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3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3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3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3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3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3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3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3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3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3" t="str" cm="1">
        <f t="array" ref="M529">IF(($Y529+$Z529+$AA529+$AD529)=0,"",ExpandDiagCodes(_xlfn.TEXTJOIN(", ",TRUE,IF($AA529=0,"",INDEX(My_Audit!N$2:N$456,$AA529)),IF($Z529=0,"",INDEX(Output_Mac!S$2:S$500,$Z529)),IF($AD529=0,"",INDEX(Output_Win!S$2:S$243,$AD529)),IF($Y529=0,"",INDEX(CSV!AE$2:AE$510,$Y529)))))</f>
        <v/>
      </c>
      <c r="N529" s="43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O$2:O$456,$AA529)),_xlfn.IFS(_xlpm.MyAuditVal&lt;&gt;"",_xlpm.MyAuditVal,_xlpm.MacVal&lt;&gt;"",_xlpm.MacVal,_xlpm.WinVal&lt;&gt;"",_xlpm.WinVal,_xlpm.CSVVal&lt;&gt;"",_xlpm.CSVVal)),""))</f>
        <v/>
      </c>
      <c r="O529" s="42" t="str" cm="1">
        <f t="array" ref="O529">IF($AB529=0,"",INDEX(My_Audit!P$2:P$456,$AB529))&amp;""</f>
        <v/>
      </c>
      <c r="P529" s="42"/>
      <c r="Q529" s="43" t="str">
        <f>IF(LEFT(N529,4)="Pass","Nist SP 800-88",My_Audit!R529)&amp;""</f>
        <v/>
      </c>
      <c r="R529" s="42"/>
      <c r="S529" s="42"/>
      <c r="T529" s="43" t="str" cm="1">
        <f t="array" ref="T529">IF($AC529=0,"",INDEX(Models!J$2:J$605,$AC529))</f>
        <v/>
      </c>
      <c r="U529" s="42"/>
      <c r="V529" s="42"/>
      <c r="W529" s="44" t="str">
        <f>IF(($Z529+$AA529+$AD529)=0,"",_xlfn.TEXTJOIN(", ",TRUE,IF($AA529=0,"",INDEX(My_Audit!L$2:L$456,$AA529)),IF($Z529=0,"",INDEX(Output_Mac!AA$2:AA$500,$Z529)),IF($AD529=0,"",INDEX(Output_Win!AA$2:AA$243,$AD529))))</f>
        <v/>
      </c>
      <c r="Y529">
        <f>IFERROR(MATCH($A529,CSV!$A$2:$A$510,0),0)</f>
        <v>0</v>
      </c>
      <c r="Z529">
        <f>IFERROR(MATCH($A529,Output_Mac!$A$2:$A$500,0),0)</f>
        <v>0</v>
      </c>
      <c r="AA529">
        <f>IFERROR(MATCH($A529,My_Audit!$A$2:$A$456,0),0)</f>
        <v>0</v>
      </c>
      <c r="AB529">
        <f>IFERROR(MATCH($C529,My_Audit!$B$2:$B$456,0),0)</f>
        <v>0</v>
      </c>
      <c r="AC529">
        <f>IFERROR(MATCH($E529,Models!$I$2:$I$605,0),0)</f>
        <v>0</v>
      </c>
      <c r="AD529">
        <f>IFERROR(MATCH($A529,Output_Win!$A$2:$A$243,0),0)</f>
        <v>0</v>
      </c>
    </row>
    <row r="530" spans="1:30">
      <c r="A530" s="42" t="str">
        <f>_xlfn.TEXTJOIN("",TRUE,Input!$A$4,TEXT(ROW(My_Audit!A529)+Input!$A$8-1,"00"))</f>
        <v>GG529</v>
      </c>
      <c r="B530" s="42" t="str">
        <f>_xlfn.TEXTJOIN("-",TRUE,"ITD",Input!$A$2,A530)</f>
        <v>ITD-SHR11697-GG529</v>
      </c>
      <c r="C530" s="43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3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3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3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3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3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3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3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3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3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3" t="str" cm="1">
        <f t="array" ref="M530">IF(($Y530+$Z530+$AA530+$AD530)=0,"",ExpandDiagCodes(_xlfn.TEXTJOIN(", ",TRUE,IF($AA530=0,"",INDEX(My_Audit!N$2:N$456,$AA530)),IF($Z530=0,"",INDEX(Output_Mac!S$2:S$500,$Z530)),IF($AD530=0,"",INDEX(Output_Win!S$2:S$243,$AD530)),IF($Y530=0,"",INDEX(CSV!AE$2:AE$510,$Y530)))))</f>
        <v/>
      </c>
      <c r="N530" s="43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O$2:O$456,$AA530)),_xlfn.IFS(_xlpm.MyAuditVal&lt;&gt;"",_xlpm.MyAuditVal,_xlpm.MacVal&lt;&gt;"",_xlpm.MacVal,_xlpm.WinVal&lt;&gt;"",_xlpm.WinVal,_xlpm.CSVVal&lt;&gt;"",_xlpm.CSVVal)),""))</f>
        <v/>
      </c>
      <c r="O530" s="42" t="str" cm="1">
        <f t="array" ref="O530">IF($AB530=0,"",INDEX(My_Audit!P$2:P$456,$AB530))&amp;""</f>
        <v/>
      </c>
      <c r="P530" s="42"/>
      <c r="Q530" s="43" t="str">
        <f>IF(LEFT(N530,4)="Pass","Nist SP 800-88",My_Audit!R530)&amp;""</f>
        <v/>
      </c>
      <c r="R530" s="42"/>
      <c r="S530" s="42"/>
      <c r="T530" s="43" t="str" cm="1">
        <f t="array" ref="T530">IF($AC530=0,"",INDEX(Models!J$2:J$605,$AC530))</f>
        <v/>
      </c>
      <c r="U530" s="42"/>
      <c r="V530" s="42"/>
      <c r="W530" s="44" t="str">
        <f>IF(($Z530+$AA530+$AD530)=0,"",_xlfn.TEXTJOIN(", ",TRUE,IF($AA530=0,"",INDEX(My_Audit!L$2:L$456,$AA530)),IF($Z530=0,"",INDEX(Output_Mac!AA$2:AA$500,$Z530)),IF($AD530=0,"",INDEX(Output_Win!AA$2:AA$243,$AD530))))</f>
        <v/>
      </c>
      <c r="Y530">
        <f>IFERROR(MATCH($A530,CSV!$A$2:$A$510,0),0)</f>
        <v>0</v>
      </c>
      <c r="Z530">
        <f>IFERROR(MATCH($A530,Output_Mac!$A$2:$A$500,0),0)</f>
        <v>0</v>
      </c>
      <c r="AA530">
        <f>IFERROR(MATCH($A530,My_Audit!$A$2:$A$456,0),0)</f>
        <v>0</v>
      </c>
      <c r="AB530">
        <f>IFERROR(MATCH($C530,My_Audit!$B$2:$B$456,0),0)</f>
        <v>0</v>
      </c>
      <c r="AC530">
        <f>IFERROR(MATCH($E530,Models!$I$2:$I$605,0),0)</f>
        <v>0</v>
      </c>
      <c r="AD530">
        <f>IFERROR(MATCH($A530,Output_Win!$A$2:$A$243,0),0)</f>
        <v>0</v>
      </c>
    </row>
    <row r="531" spans="1:30">
      <c r="A531" s="42" t="str">
        <f>_xlfn.TEXTJOIN("",TRUE,Input!$A$4,TEXT(ROW(My_Audit!A530)+Input!$A$8-1,"00"))</f>
        <v>GG530</v>
      </c>
      <c r="B531" s="42" t="str">
        <f>_xlfn.TEXTJOIN("-",TRUE,"ITD",Input!$A$2,A531)</f>
        <v>ITD-SHR11697-GG530</v>
      </c>
      <c r="C531" s="43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3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3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3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3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3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3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3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3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3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3" t="str" cm="1">
        <f t="array" ref="M531">IF(($Y531+$Z531+$AA531+$AD531)=0,"",ExpandDiagCodes(_xlfn.TEXTJOIN(", ",TRUE,IF($AA531=0,"",INDEX(My_Audit!N$2:N$456,$AA531)),IF($Z531=0,"",INDEX(Output_Mac!S$2:S$500,$Z531)),IF($AD531=0,"",INDEX(Output_Win!S$2:S$243,$AD531)),IF($Y531=0,"",INDEX(CSV!AE$2:AE$510,$Y531)))))</f>
        <v/>
      </c>
      <c r="N531" s="43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O$2:O$456,$AA531)),_xlfn.IFS(_xlpm.MyAuditVal&lt;&gt;"",_xlpm.MyAuditVal,_xlpm.MacVal&lt;&gt;"",_xlpm.MacVal,_xlpm.WinVal&lt;&gt;"",_xlpm.WinVal,_xlpm.CSVVal&lt;&gt;"",_xlpm.CSVVal)),""))</f>
        <v/>
      </c>
      <c r="O531" s="42" t="str" cm="1">
        <f t="array" ref="O531">IF($AB531=0,"",INDEX(My_Audit!P$2:P$456,$AB531))&amp;""</f>
        <v/>
      </c>
      <c r="P531" s="42"/>
      <c r="Q531" s="43" t="str">
        <f>IF(LEFT(N531,4)="Pass","Nist SP 800-88",My_Audit!R531)&amp;""</f>
        <v/>
      </c>
      <c r="R531" s="42"/>
      <c r="S531" s="42"/>
      <c r="T531" s="43" t="str" cm="1">
        <f t="array" ref="T531">IF($AC531=0,"",INDEX(Models!J$2:J$605,$AC531))</f>
        <v/>
      </c>
      <c r="U531" s="42"/>
      <c r="V531" s="42"/>
      <c r="W531" s="44" t="str">
        <f>IF(($Z531+$AA531+$AD531)=0,"",_xlfn.TEXTJOIN(", ",TRUE,IF($AA531=0,"",INDEX(My_Audit!L$2:L$456,$AA531)),IF($Z531=0,"",INDEX(Output_Mac!AA$2:AA$500,$Z531)),IF($AD531=0,"",INDEX(Output_Win!AA$2:AA$243,$AD531))))</f>
        <v/>
      </c>
      <c r="Y531">
        <f>IFERROR(MATCH($A531,CSV!$A$2:$A$510,0),0)</f>
        <v>0</v>
      </c>
      <c r="Z531">
        <f>IFERROR(MATCH($A531,Output_Mac!$A$2:$A$500,0),0)</f>
        <v>0</v>
      </c>
      <c r="AA531">
        <f>IFERROR(MATCH($A531,My_Audit!$A$2:$A$456,0),0)</f>
        <v>0</v>
      </c>
      <c r="AB531">
        <f>IFERROR(MATCH($C531,My_Audit!$B$2:$B$456,0),0)</f>
        <v>0</v>
      </c>
      <c r="AC531">
        <f>IFERROR(MATCH($E531,Models!$I$2:$I$605,0),0)</f>
        <v>0</v>
      </c>
      <c r="AD531">
        <f>IFERROR(MATCH($A531,Output_Win!$A$2:$A$243,0),0)</f>
        <v>0</v>
      </c>
    </row>
    <row r="532" spans="1:30">
      <c r="A532" s="42" t="str">
        <f>_xlfn.TEXTJOIN("",TRUE,Input!$A$4,TEXT(ROW(My_Audit!A531)+Input!$A$8-1,"00"))</f>
        <v>GG531</v>
      </c>
      <c r="B532" s="42" t="str">
        <f>_xlfn.TEXTJOIN("-",TRUE,"ITD",Input!$A$2,A532)</f>
        <v>ITD-SHR11697-GG531</v>
      </c>
      <c r="C532" s="43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3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3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3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3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3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3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3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3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3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3" t="str" cm="1">
        <f t="array" ref="M532">IF(($Y532+$Z532+$AA532+$AD532)=0,"",ExpandDiagCodes(_xlfn.TEXTJOIN(", ",TRUE,IF($AA532=0,"",INDEX(My_Audit!N$2:N$456,$AA532)),IF($Z532=0,"",INDEX(Output_Mac!S$2:S$500,$Z532)),IF($AD532=0,"",INDEX(Output_Win!S$2:S$243,$AD532)),IF($Y532=0,"",INDEX(CSV!AE$2:AE$510,$Y532)))))</f>
        <v/>
      </c>
      <c r="N532" s="43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O$2:O$456,$AA532)),_xlfn.IFS(_xlpm.MyAuditVal&lt;&gt;"",_xlpm.MyAuditVal,_xlpm.MacVal&lt;&gt;"",_xlpm.MacVal,_xlpm.WinVal&lt;&gt;"",_xlpm.WinVal,_xlpm.CSVVal&lt;&gt;"",_xlpm.CSVVal)),""))</f>
        <v/>
      </c>
      <c r="O532" s="42" t="str" cm="1">
        <f t="array" ref="O532">IF($AB532=0,"",INDEX(My_Audit!P$2:P$456,$AB532))&amp;""</f>
        <v/>
      </c>
      <c r="P532" s="42"/>
      <c r="Q532" s="43" t="str">
        <f>IF(LEFT(N532,4)="Pass","Nist SP 800-88",My_Audit!R532)&amp;""</f>
        <v/>
      </c>
      <c r="R532" s="42"/>
      <c r="S532" s="42"/>
      <c r="T532" s="43" t="str" cm="1">
        <f t="array" ref="T532">IF($AC532=0,"",INDEX(Models!J$2:J$605,$AC532))</f>
        <v/>
      </c>
      <c r="U532" s="42"/>
      <c r="V532" s="42"/>
      <c r="W532" s="44" t="str">
        <f>IF(($Z532+$AA532+$AD532)=0,"",_xlfn.TEXTJOIN(", ",TRUE,IF($AA532=0,"",INDEX(My_Audit!L$2:L$456,$AA532)),IF($Z532=0,"",INDEX(Output_Mac!AA$2:AA$500,$Z532)),IF($AD532=0,"",INDEX(Output_Win!AA$2:AA$243,$AD532))))</f>
        <v/>
      </c>
      <c r="Y532">
        <f>IFERROR(MATCH($A532,CSV!$A$2:$A$510,0),0)</f>
        <v>0</v>
      </c>
      <c r="Z532">
        <f>IFERROR(MATCH($A532,Output_Mac!$A$2:$A$500,0),0)</f>
        <v>0</v>
      </c>
      <c r="AA532">
        <f>IFERROR(MATCH($A532,My_Audit!$A$2:$A$456,0),0)</f>
        <v>0</v>
      </c>
      <c r="AB532">
        <f>IFERROR(MATCH($C532,My_Audit!$B$2:$B$456,0),0)</f>
        <v>0</v>
      </c>
      <c r="AC532">
        <f>IFERROR(MATCH($E532,Models!$I$2:$I$605,0),0)</f>
        <v>0</v>
      </c>
      <c r="AD532">
        <f>IFERROR(MATCH($A532,Output_Win!$A$2:$A$243,0),0)</f>
        <v>0</v>
      </c>
    </row>
    <row r="533" spans="1:30">
      <c r="A533" s="42" t="str">
        <f>_xlfn.TEXTJOIN("",TRUE,Input!$A$4,TEXT(ROW(My_Audit!A532)+Input!$A$8-1,"00"))</f>
        <v>GG532</v>
      </c>
      <c r="B533" s="42" t="str">
        <f>_xlfn.TEXTJOIN("-",TRUE,"ITD",Input!$A$2,A533)</f>
        <v>ITD-SHR11697-GG532</v>
      </c>
      <c r="C533" s="43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3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3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3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3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3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3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3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3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3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3" t="str" cm="1">
        <f t="array" ref="M533">IF(($Y533+$Z533+$AA533+$AD533)=0,"",ExpandDiagCodes(_xlfn.TEXTJOIN(", ",TRUE,IF($AA533=0,"",INDEX(My_Audit!N$2:N$456,$AA533)),IF($Z533=0,"",INDEX(Output_Mac!S$2:S$500,$Z533)),IF($AD533=0,"",INDEX(Output_Win!S$2:S$243,$AD533)),IF($Y533=0,"",INDEX(CSV!AE$2:AE$510,$Y533)))))</f>
        <v/>
      </c>
      <c r="N533" s="43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O$2:O$456,$AA533)),_xlfn.IFS(_xlpm.MyAuditVal&lt;&gt;"",_xlpm.MyAuditVal,_xlpm.MacVal&lt;&gt;"",_xlpm.MacVal,_xlpm.WinVal&lt;&gt;"",_xlpm.WinVal,_xlpm.CSVVal&lt;&gt;"",_xlpm.CSVVal)),""))</f>
        <v/>
      </c>
      <c r="O533" s="42" t="str" cm="1">
        <f t="array" ref="O533">IF($AB533=0,"",INDEX(My_Audit!P$2:P$456,$AB533))&amp;""</f>
        <v/>
      </c>
      <c r="P533" s="42"/>
      <c r="Q533" s="43" t="str">
        <f>IF(LEFT(N533,4)="Pass","Nist SP 800-88",My_Audit!R533)&amp;""</f>
        <v/>
      </c>
      <c r="R533" s="42"/>
      <c r="S533" s="42"/>
      <c r="T533" s="43" t="str" cm="1">
        <f t="array" ref="T533">IF($AC533=0,"",INDEX(Models!J$2:J$605,$AC533))</f>
        <v/>
      </c>
      <c r="U533" s="42"/>
      <c r="V533" s="42"/>
      <c r="W533" s="44" t="str">
        <f>IF(($Z533+$AA533+$AD533)=0,"",_xlfn.TEXTJOIN(", ",TRUE,IF($AA533=0,"",INDEX(My_Audit!L$2:L$456,$AA533)),IF($Z533=0,"",INDEX(Output_Mac!AA$2:AA$500,$Z533)),IF($AD533=0,"",INDEX(Output_Win!AA$2:AA$243,$AD533))))</f>
        <v/>
      </c>
      <c r="Y533">
        <f>IFERROR(MATCH($A533,CSV!$A$2:$A$510,0),0)</f>
        <v>0</v>
      </c>
      <c r="Z533">
        <f>IFERROR(MATCH($A533,Output_Mac!$A$2:$A$500,0),0)</f>
        <v>0</v>
      </c>
      <c r="AA533">
        <f>IFERROR(MATCH($A533,My_Audit!$A$2:$A$456,0),0)</f>
        <v>0</v>
      </c>
      <c r="AB533">
        <f>IFERROR(MATCH($C533,My_Audit!$B$2:$B$456,0),0)</f>
        <v>0</v>
      </c>
      <c r="AC533">
        <f>IFERROR(MATCH($E533,Models!$I$2:$I$605,0),0)</f>
        <v>0</v>
      </c>
      <c r="AD533">
        <f>IFERROR(MATCH($A533,Output_Win!$A$2:$A$243,0),0)</f>
        <v>0</v>
      </c>
    </row>
    <row r="534" spans="1:30">
      <c r="A534" s="42" t="str">
        <f>_xlfn.TEXTJOIN("",TRUE,Input!$A$4,TEXT(ROW(My_Audit!A533)+Input!$A$8-1,"00"))</f>
        <v>GG533</v>
      </c>
      <c r="B534" s="42" t="str">
        <f>_xlfn.TEXTJOIN("-",TRUE,"ITD",Input!$A$2,A534)</f>
        <v>ITD-SHR11697-GG533</v>
      </c>
      <c r="C534" s="43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3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3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3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3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3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3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3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3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3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3" t="str" cm="1">
        <f t="array" ref="M534">IF(($Y534+$Z534+$AA534+$AD534)=0,"",ExpandDiagCodes(_xlfn.TEXTJOIN(", ",TRUE,IF($AA534=0,"",INDEX(My_Audit!N$2:N$456,$AA534)),IF($Z534=0,"",INDEX(Output_Mac!S$2:S$500,$Z534)),IF($AD534=0,"",INDEX(Output_Win!S$2:S$243,$AD534)),IF($Y534=0,"",INDEX(CSV!AE$2:AE$510,$Y534)))))</f>
        <v/>
      </c>
      <c r="N534" s="43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O$2:O$456,$AA534)),_xlfn.IFS(_xlpm.MyAuditVal&lt;&gt;"",_xlpm.MyAuditVal,_xlpm.MacVal&lt;&gt;"",_xlpm.MacVal,_xlpm.WinVal&lt;&gt;"",_xlpm.WinVal,_xlpm.CSVVal&lt;&gt;"",_xlpm.CSVVal)),""))</f>
        <v/>
      </c>
      <c r="O534" s="42" t="str" cm="1">
        <f t="array" ref="O534">IF($AB534=0,"",INDEX(My_Audit!P$2:P$456,$AB534))&amp;""</f>
        <v/>
      </c>
      <c r="P534" s="42"/>
      <c r="Q534" s="43" t="str">
        <f>IF(LEFT(N534,4)="Pass","Nist SP 800-88",My_Audit!R534)&amp;""</f>
        <v/>
      </c>
      <c r="R534" s="42"/>
      <c r="S534" s="42"/>
      <c r="T534" s="43" t="str" cm="1">
        <f t="array" ref="T534">IF($AC534=0,"",INDEX(Models!J$2:J$605,$AC534))</f>
        <v/>
      </c>
      <c r="U534" s="42"/>
      <c r="V534" s="42"/>
      <c r="W534" s="44" t="str">
        <f>IF(($Z534+$AA534+$AD534)=0,"",_xlfn.TEXTJOIN(", ",TRUE,IF($AA534=0,"",INDEX(My_Audit!L$2:L$456,$AA534)),IF($Z534=0,"",INDEX(Output_Mac!AA$2:AA$500,$Z534)),IF($AD534=0,"",INDEX(Output_Win!AA$2:AA$243,$AD534))))</f>
        <v/>
      </c>
      <c r="Y534">
        <f>IFERROR(MATCH($A534,CSV!$A$2:$A$510,0),0)</f>
        <v>0</v>
      </c>
      <c r="Z534">
        <f>IFERROR(MATCH($A534,Output_Mac!$A$2:$A$500,0),0)</f>
        <v>0</v>
      </c>
      <c r="AA534">
        <f>IFERROR(MATCH($A534,My_Audit!$A$2:$A$456,0),0)</f>
        <v>0</v>
      </c>
      <c r="AB534">
        <f>IFERROR(MATCH($C534,My_Audit!$B$2:$B$456,0),0)</f>
        <v>0</v>
      </c>
      <c r="AC534">
        <f>IFERROR(MATCH($E534,Models!$I$2:$I$605,0),0)</f>
        <v>0</v>
      </c>
      <c r="AD534">
        <f>IFERROR(MATCH($A534,Output_Win!$A$2:$A$243,0),0)</f>
        <v>0</v>
      </c>
    </row>
    <row r="535" spans="1:30">
      <c r="A535" s="42" t="str">
        <f>_xlfn.TEXTJOIN("",TRUE,Input!$A$4,TEXT(ROW(My_Audit!A534)+Input!$A$8-1,"00"))</f>
        <v>GG534</v>
      </c>
      <c r="B535" s="42" t="str">
        <f>_xlfn.TEXTJOIN("-",TRUE,"ITD",Input!$A$2,A535)</f>
        <v>ITD-SHR11697-GG534</v>
      </c>
      <c r="C535" s="43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3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3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3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3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3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3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3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3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3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3" t="str" cm="1">
        <f t="array" ref="M535">IF(($Y535+$Z535+$AA535+$AD535)=0,"",ExpandDiagCodes(_xlfn.TEXTJOIN(", ",TRUE,IF($AA535=0,"",INDEX(My_Audit!N$2:N$456,$AA535)),IF($Z535=0,"",INDEX(Output_Mac!S$2:S$500,$Z535)),IF($AD535=0,"",INDEX(Output_Win!S$2:S$243,$AD535)),IF($Y535=0,"",INDEX(CSV!AE$2:AE$510,$Y535)))))</f>
        <v/>
      </c>
      <c r="N535" s="43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O$2:O$456,$AA535)),_xlfn.IFS(_xlpm.MyAuditVal&lt;&gt;"",_xlpm.MyAuditVal,_xlpm.MacVal&lt;&gt;"",_xlpm.MacVal,_xlpm.WinVal&lt;&gt;"",_xlpm.WinVal,_xlpm.CSVVal&lt;&gt;"",_xlpm.CSVVal)),""))</f>
        <v/>
      </c>
      <c r="O535" s="42" t="str" cm="1">
        <f t="array" ref="O535">IF($AB535=0,"",INDEX(My_Audit!P$2:P$456,$AB535))&amp;""</f>
        <v/>
      </c>
      <c r="P535" s="42"/>
      <c r="Q535" s="43" t="str">
        <f>IF(LEFT(N535,4)="Pass","Nist SP 800-88",My_Audit!R535)&amp;""</f>
        <v/>
      </c>
      <c r="R535" s="42"/>
      <c r="S535" s="42"/>
      <c r="T535" s="43" t="str" cm="1">
        <f t="array" ref="T535">IF($AC535=0,"",INDEX(Models!J$2:J$605,$AC535))</f>
        <v/>
      </c>
      <c r="U535" s="42"/>
      <c r="V535" s="42"/>
      <c r="W535" s="44" t="str">
        <f>IF(($Z535+$AA535+$AD535)=0,"",_xlfn.TEXTJOIN(", ",TRUE,IF($AA535=0,"",INDEX(My_Audit!L$2:L$456,$AA535)),IF($Z535=0,"",INDEX(Output_Mac!AA$2:AA$500,$Z535)),IF($AD535=0,"",INDEX(Output_Win!AA$2:AA$243,$AD535))))</f>
        <v/>
      </c>
      <c r="Y535">
        <f>IFERROR(MATCH($A535,CSV!$A$2:$A$510,0),0)</f>
        <v>0</v>
      </c>
      <c r="Z535">
        <f>IFERROR(MATCH($A535,Output_Mac!$A$2:$A$500,0),0)</f>
        <v>0</v>
      </c>
      <c r="AA535">
        <f>IFERROR(MATCH($A535,My_Audit!$A$2:$A$456,0),0)</f>
        <v>0</v>
      </c>
      <c r="AB535">
        <f>IFERROR(MATCH($C535,My_Audit!$B$2:$B$456,0),0)</f>
        <v>0</v>
      </c>
      <c r="AC535">
        <f>IFERROR(MATCH($E535,Models!$I$2:$I$605,0),0)</f>
        <v>0</v>
      </c>
      <c r="AD535">
        <f>IFERROR(MATCH($A535,Output_Win!$A$2:$A$243,0),0)</f>
        <v>0</v>
      </c>
    </row>
    <row r="536" spans="1:30">
      <c r="A536" s="42" t="str">
        <f>_xlfn.TEXTJOIN("",TRUE,Input!$A$4,TEXT(ROW(My_Audit!A535)+Input!$A$8-1,"00"))</f>
        <v>GG535</v>
      </c>
      <c r="B536" s="42" t="str">
        <f>_xlfn.TEXTJOIN("-",TRUE,"ITD",Input!$A$2,A536)</f>
        <v>ITD-SHR11697-GG535</v>
      </c>
      <c r="C536" s="43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3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3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3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3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3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3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3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3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3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3" t="str" cm="1">
        <f t="array" ref="M536">IF(($Y536+$Z536+$AA536+$AD536)=0,"",ExpandDiagCodes(_xlfn.TEXTJOIN(", ",TRUE,IF($AA536=0,"",INDEX(My_Audit!N$2:N$456,$AA536)),IF($Z536=0,"",INDEX(Output_Mac!S$2:S$500,$Z536)),IF($AD536=0,"",INDEX(Output_Win!S$2:S$243,$AD536)),IF($Y536=0,"",INDEX(CSV!AE$2:AE$510,$Y536)))))</f>
        <v/>
      </c>
      <c r="N536" s="43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O$2:O$456,$AA536)),_xlfn.IFS(_xlpm.MyAuditVal&lt;&gt;"",_xlpm.MyAuditVal,_xlpm.MacVal&lt;&gt;"",_xlpm.MacVal,_xlpm.WinVal&lt;&gt;"",_xlpm.WinVal,_xlpm.CSVVal&lt;&gt;"",_xlpm.CSVVal)),""))</f>
        <v/>
      </c>
      <c r="O536" s="42" t="str" cm="1">
        <f t="array" ref="O536">IF($AB536=0,"",INDEX(My_Audit!P$2:P$456,$AB536))&amp;""</f>
        <v/>
      </c>
      <c r="P536" s="42"/>
      <c r="Q536" s="43" t="str">
        <f>IF(LEFT(N536,4)="Pass","Nist SP 800-88",My_Audit!R536)&amp;""</f>
        <v/>
      </c>
      <c r="R536" s="42"/>
      <c r="S536" s="42"/>
      <c r="T536" s="43" t="str" cm="1">
        <f t="array" ref="T536">IF($AC536=0,"",INDEX(Models!J$2:J$605,$AC536))</f>
        <v/>
      </c>
      <c r="U536" s="42"/>
      <c r="V536" s="42"/>
      <c r="W536" s="44" t="str">
        <f>IF(($Z536+$AA536+$AD536)=0,"",_xlfn.TEXTJOIN(", ",TRUE,IF($AA536=0,"",INDEX(My_Audit!L$2:L$456,$AA536)),IF($Z536=0,"",INDEX(Output_Mac!AA$2:AA$500,$Z536)),IF($AD536=0,"",INDEX(Output_Win!AA$2:AA$243,$AD536))))</f>
        <v/>
      </c>
      <c r="Y536">
        <f>IFERROR(MATCH($A536,CSV!$A$2:$A$510,0),0)</f>
        <v>0</v>
      </c>
      <c r="Z536">
        <f>IFERROR(MATCH($A536,Output_Mac!$A$2:$A$500,0),0)</f>
        <v>0</v>
      </c>
      <c r="AA536">
        <f>IFERROR(MATCH($A536,My_Audit!$A$2:$A$456,0),0)</f>
        <v>0</v>
      </c>
      <c r="AB536">
        <f>IFERROR(MATCH($C536,My_Audit!$B$2:$B$456,0),0)</f>
        <v>0</v>
      </c>
      <c r="AC536">
        <f>IFERROR(MATCH($E536,Models!$I$2:$I$605,0),0)</f>
        <v>0</v>
      </c>
      <c r="AD536">
        <f>IFERROR(MATCH($A536,Output_Win!$A$2:$A$243,0),0)</f>
        <v>0</v>
      </c>
    </row>
    <row r="537" spans="1:30">
      <c r="A537" s="42" t="str">
        <f>_xlfn.TEXTJOIN("",TRUE,Input!$A$4,TEXT(ROW(My_Audit!A536)+Input!$A$8-1,"00"))</f>
        <v>GG536</v>
      </c>
      <c r="B537" s="42" t="str">
        <f>_xlfn.TEXTJOIN("-",TRUE,"ITD",Input!$A$2,A537)</f>
        <v>ITD-SHR11697-GG536</v>
      </c>
      <c r="C537" s="43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3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3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3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3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3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3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3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3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3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3" t="str" cm="1">
        <f t="array" ref="M537">IF(($Y537+$Z537+$AA537+$AD537)=0,"",ExpandDiagCodes(_xlfn.TEXTJOIN(", ",TRUE,IF($AA537=0,"",INDEX(My_Audit!N$2:N$456,$AA537)),IF($Z537=0,"",INDEX(Output_Mac!S$2:S$500,$Z537)),IF($AD537=0,"",INDEX(Output_Win!S$2:S$243,$AD537)),IF($Y537=0,"",INDEX(CSV!AE$2:AE$510,$Y537)))))</f>
        <v/>
      </c>
      <c r="N537" s="43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O$2:O$456,$AA537)),_xlfn.IFS(_xlpm.MyAuditVal&lt;&gt;"",_xlpm.MyAuditVal,_xlpm.MacVal&lt;&gt;"",_xlpm.MacVal,_xlpm.WinVal&lt;&gt;"",_xlpm.WinVal,_xlpm.CSVVal&lt;&gt;"",_xlpm.CSVVal)),""))</f>
        <v/>
      </c>
      <c r="O537" s="42" t="str" cm="1">
        <f t="array" ref="O537">IF($AB537=0,"",INDEX(My_Audit!P$2:P$456,$AB537))&amp;""</f>
        <v/>
      </c>
      <c r="P537" s="42"/>
      <c r="Q537" s="43" t="str">
        <f>IF(LEFT(N537,4)="Pass","Nist SP 800-88",My_Audit!R537)&amp;""</f>
        <v/>
      </c>
      <c r="R537" s="42"/>
      <c r="S537" s="42"/>
      <c r="T537" s="43" t="str" cm="1">
        <f t="array" ref="T537">IF($AC537=0,"",INDEX(Models!J$2:J$605,$AC537))</f>
        <v/>
      </c>
      <c r="U537" s="42"/>
      <c r="V537" s="42"/>
      <c r="W537" s="44" t="str">
        <f>IF(($Z537+$AA537+$AD537)=0,"",_xlfn.TEXTJOIN(", ",TRUE,IF($AA537=0,"",INDEX(My_Audit!L$2:L$456,$AA537)),IF($Z537=0,"",INDEX(Output_Mac!AA$2:AA$500,$Z537)),IF($AD537=0,"",INDEX(Output_Win!AA$2:AA$243,$AD537))))</f>
        <v/>
      </c>
      <c r="Y537">
        <f>IFERROR(MATCH($A537,CSV!$A$2:$A$510,0),0)</f>
        <v>0</v>
      </c>
      <c r="Z537">
        <f>IFERROR(MATCH($A537,Output_Mac!$A$2:$A$500,0),0)</f>
        <v>0</v>
      </c>
      <c r="AA537">
        <f>IFERROR(MATCH($A537,My_Audit!$A$2:$A$456,0),0)</f>
        <v>0</v>
      </c>
      <c r="AB537">
        <f>IFERROR(MATCH($C537,My_Audit!$B$2:$B$456,0),0)</f>
        <v>0</v>
      </c>
      <c r="AC537">
        <f>IFERROR(MATCH($E537,Models!$I$2:$I$605,0),0)</f>
        <v>0</v>
      </c>
      <c r="AD537">
        <f>IFERROR(MATCH($A537,Output_Win!$A$2:$A$243,0),0)</f>
        <v>0</v>
      </c>
    </row>
    <row r="538" spans="1:30">
      <c r="A538" s="42" t="str">
        <f>_xlfn.TEXTJOIN("",TRUE,Input!$A$4,TEXT(ROW(My_Audit!A537)+Input!$A$8-1,"00"))</f>
        <v>GG537</v>
      </c>
      <c r="B538" s="42" t="str">
        <f>_xlfn.TEXTJOIN("-",TRUE,"ITD",Input!$A$2,A538)</f>
        <v>ITD-SHR11697-GG537</v>
      </c>
      <c r="C538" s="43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3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3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3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3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3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3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3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3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3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3" t="str" cm="1">
        <f t="array" ref="M538">IF(($Y538+$Z538+$AA538+$AD538)=0,"",ExpandDiagCodes(_xlfn.TEXTJOIN(", ",TRUE,IF($AA538=0,"",INDEX(My_Audit!N$2:N$456,$AA538)),IF($Z538=0,"",INDEX(Output_Mac!S$2:S$500,$Z538)),IF($AD538=0,"",INDEX(Output_Win!S$2:S$243,$AD538)),IF($Y538=0,"",INDEX(CSV!AE$2:AE$510,$Y538)))))</f>
        <v/>
      </c>
      <c r="N538" s="43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O$2:O$456,$AA538)),_xlfn.IFS(_xlpm.MyAuditVal&lt;&gt;"",_xlpm.MyAuditVal,_xlpm.MacVal&lt;&gt;"",_xlpm.MacVal,_xlpm.WinVal&lt;&gt;"",_xlpm.WinVal,_xlpm.CSVVal&lt;&gt;"",_xlpm.CSVVal)),""))</f>
        <v/>
      </c>
      <c r="O538" s="42" t="str" cm="1">
        <f t="array" ref="O538">IF($AB538=0,"",INDEX(My_Audit!P$2:P$456,$AB538))&amp;""</f>
        <v/>
      </c>
      <c r="P538" s="42"/>
      <c r="Q538" s="43" t="str">
        <f>IF(LEFT(N538,4)="Pass","Nist SP 800-88",My_Audit!R538)&amp;""</f>
        <v/>
      </c>
      <c r="R538" s="42"/>
      <c r="S538" s="42"/>
      <c r="T538" s="43" t="str" cm="1">
        <f t="array" ref="T538">IF($AC538=0,"",INDEX(Models!J$2:J$605,$AC538))</f>
        <v/>
      </c>
      <c r="U538" s="42"/>
      <c r="V538" s="42"/>
      <c r="W538" s="44" t="str">
        <f>IF(($Z538+$AA538+$AD538)=0,"",_xlfn.TEXTJOIN(", ",TRUE,IF($AA538=0,"",INDEX(My_Audit!L$2:L$456,$AA538)),IF($Z538=0,"",INDEX(Output_Mac!AA$2:AA$500,$Z538)),IF($AD538=0,"",INDEX(Output_Win!AA$2:AA$243,$AD538))))</f>
        <v/>
      </c>
      <c r="Y538">
        <f>IFERROR(MATCH($A538,CSV!$A$2:$A$510,0),0)</f>
        <v>0</v>
      </c>
      <c r="Z538">
        <f>IFERROR(MATCH($A538,Output_Mac!$A$2:$A$500,0),0)</f>
        <v>0</v>
      </c>
      <c r="AA538">
        <f>IFERROR(MATCH($A538,My_Audit!$A$2:$A$456,0),0)</f>
        <v>0</v>
      </c>
      <c r="AB538">
        <f>IFERROR(MATCH($C538,My_Audit!$B$2:$B$456,0),0)</f>
        <v>0</v>
      </c>
      <c r="AC538">
        <f>IFERROR(MATCH($E538,Models!$I$2:$I$605,0),0)</f>
        <v>0</v>
      </c>
      <c r="AD538">
        <f>IFERROR(MATCH($A538,Output_Win!$A$2:$A$243,0),0)</f>
        <v>0</v>
      </c>
    </row>
    <row r="539" spans="1:30">
      <c r="A539" s="42" t="str">
        <f>_xlfn.TEXTJOIN("",TRUE,Input!$A$4,TEXT(ROW(My_Audit!A538)+Input!$A$8-1,"00"))</f>
        <v>GG538</v>
      </c>
      <c r="B539" s="42" t="str">
        <f>_xlfn.TEXTJOIN("-",TRUE,"ITD",Input!$A$2,A539)</f>
        <v>ITD-SHR11697-GG538</v>
      </c>
      <c r="C539" s="43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3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3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3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3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3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3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3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3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3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3" t="str" cm="1">
        <f t="array" ref="M539">IF(($Y539+$Z539+$AA539+$AD539)=0,"",ExpandDiagCodes(_xlfn.TEXTJOIN(", ",TRUE,IF($AA539=0,"",INDEX(My_Audit!N$2:N$456,$AA539)),IF($Z539=0,"",INDEX(Output_Mac!S$2:S$500,$Z539)),IF($AD539=0,"",INDEX(Output_Win!S$2:S$243,$AD539)),IF($Y539=0,"",INDEX(CSV!AE$2:AE$510,$Y539)))))</f>
        <v/>
      </c>
      <c r="N539" s="43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O$2:O$456,$AA539)),_xlfn.IFS(_xlpm.MyAuditVal&lt;&gt;"",_xlpm.MyAuditVal,_xlpm.MacVal&lt;&gt;"",_xlpm.MacVal,_xlpm.WinVal&lt;&gt;"",_xlpm.WinVal,_xlpm.CSVVal&lt;&gt;"",_xlpm.CSVVal)),""))</f>
        <v/>
      </c>
      <c r="O539" s="42" t="str" cm="1">
        <f t="array" ref="O539">IF($AB539=0,"",INDEX(My_Audit!P$2:P$456,$AB539))&amp;""</f>
        <v/>
      </c>
      <c r="P539" s="42"/>
      <c r="Q539" s="43" t="str">
        <f>IF(LEFT(N539,4)="Pass","Nist SP 800-88",My_Audit!R539)&amp;""</f>
        <v/>
      </c>
      <c r="R539" s="42"/>
      <c r="S539" s="42"/>
      <c r="T539" s="43" t="str" cm="1">
        <f t="array" ref="T539">IF($AC539=0,"",INDEX(Models!J$2:J$605,$AC539))</f>
        <v/>
      </c>
      <c r="U539" s="42"/>
      <c r="V539" s="42"/>
      <c r="W539" s="44" t="str">
        <f>IF(($Z539+$AA539+$AD539)=0,"",_xlfn.TEXTJOIN(", ",TRUE,IF($AA539=0,"",INDEX(My_Audit!L$2:L$456,$AA539)),IF($Z539=0,"",INDEX(Output_Mac!AA$2:AA$500,$Z539)),IF($AD539=0,"",INDEX(Output_Win!AA$2:AA$243,$AD539))))</f>
        <v/>
      </c>
      <c r="Y539">
        <f>IFERROR(MATCH($A539,CSV!$A$2:$A$510,0),0)</f>
        <v>0</v>
      </c>
      <c r="Z539">
        <f>IFERROR(MATCH($A539,Output_Mac!$A$2:$A$500,0),0)</f>
        <v>0</v>
      </c>
      <c r="AA539">
        <f>IFERROR(MATCH($A539,My_Audit!$A$2:$A$456,0),0)</f>
        <v>0</v>
      </c>
      <c r="AB539">
        <f>IFERROR(MATCH($C539,My_Audit!$B$2:$B$456,0),0)</f>
        <v>0</v>
      </c>
      <c r="AC539">
        <f>IFERROR(MATCH($E539,Models!$I$2:$I$605,0),0)</f>
        <v>0</v>
      </c>
      <c r="AD539">
        <f>IFERROR(MATCH($A539,Output_Win!$A$2:$A$243,0),0)</f>
        <v>0</v>
      </c>
    </row>
    <row r="540" spans="1:30">
      <c r="A540" s="42" t="str">
        <f>_xlfn.TEXTJOIN("",TRUE,Input!$A$4,TEXT(ROW(My_Audit!A539)+Input!$A$8-1,"00"))</f>
        <v>GG539</v>
      </c>
      <c r="B540" s="42" t="str">
        <f>_xlfn.TEXTJOIN("-",TRUE,"ITD",Input!$A$2,A540)</f>
        <v>ITD-SHR11697-GG539</v>
      </c>
      <c r="C540" s="43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3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3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3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3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3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3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3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3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3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3" t="str" cm="1">
        <f t="array" ref="M540">IF(($Y540+$Z540+$AA540+$AD540)=0,"",ExpandDiagCodes(_xlfn.TEXTJOIN(", ",TRUE,IF($AA540=0,"",INDEX(My_Audit!N$2:N$456,$AA540)),IF($Z540=0,"",INDEX(Output_Mac!S$2:S$500,$Z540)),IF($AD540=0,"",INDEX(Output_Win!S$2:S$243,$AD540)),IF($Y540=0,"",INDEX(CSV!AE$2:AE$510,$Y540)))))</f>
        <v/>
      </c>
      <c r="N540" s="43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O$2:O$456,$AA540)),_xlfn.IFS(_xlpm.MyAuditVal&lt;&gt;"",_xlpm.MyAuditVal,_xlpm.MacVal&lt;&gt;"",_xlpm.MacVal,_xlpm.WinVal&lt;&gt;"",_xlpm.WinVal,_xlpm.CSVVal&lt;&gt;"",_xlpm.CSVVal)),""))</f>
        <v/>
      </c>
      <c r="O540" s="42" t="str" cm="1">
        <f t="array" ref="O540">IF($AB540=0,"",INDEX(My_Audit!P$2:P$456,$AB540))&amp;""</f>
        <v/>
      </c>
      <c r="P540" s="42"/>
      <c r="Q540" s="43" t="str">
        <f>IF(LEFT(N540,4)="Pass","Nist SP 800-88",My_Audit!R540)&amp;""</f>
        <v/>
      </c>
      <c r="R540" s="42"/>
      <c r="S540" s="42"/>
      <c r="T540" s="43" t="str" cm="1">
        <f t="array" ref="T540">IF($AC540=0,"",INDEX(Models!J$2:J$605,$AC540))</f>
        <v/>
      </c>
      <c r="U540" s="42"/>
      <c r="V540" s="42"/>
      <c r="W540" s="44" t="str">
        <f>IF(($Z540+$AA540+$AD540)=0,"",_xlfn.TEXTJOIN(", ",TRUE,IF($AA540=0,"",INDEX(My_Audit!L$2:L$456,$AA540)),IF($Z540=0,"",INDEX(Output_Mac!AA$2:AA$500,$Z540)),IF($AD540=0,"",INDEX(Output_Win!AA$2:AA$243,$AD540))))</f>
        <v/>
      </c>
      <c r="Y540">
        <f>IFERROR(MATCH($A540,CSV!$A$2:$A$510,0),0)</f>
        <v>0</v>
      </c>
      <c r="Z540">
        <f>IFERROR(MATCH($A540,Output_Mac!$A$2:$A$500,0),0)</f>
        <v>0</v>
      </c>
      <c r="AA540">
        <f>IFERROR(MATCH($A540,My_Audit!$A$2:$A$456,0),0)</f>
        <v>0</v>
      </c>
      <c r="AB540">
        <f>IFERROR(MATCH($C540,My_Audit!$B$2:$B$456,0),0)</f>
        <v>0</v>
      </c>
      <c r="AC540">
        <f>IFERROR(MATCH($E540,Models!$I$2:$I$605,0),0)</f>
        <v>0</v>
      </c>
      <c r="AD540">
        <f>IFERROR(MATCH($A540,Output_Win!$A$2:$A$243,0),0)</f>
        <v>0</v>
      </c>
    </row>
    <row r="541" spans="1:30">
      <c r="A541" s="42" t="str">
        <f>_xlfn.TEXTJOIN("",TRUE,Input!$A$4,TEXT(ROW(My_Audit!A540)+Input!$A$8-1,"00"))</f>
        <v>GG540</v>
      </c>
      <c r="B541" s="42" t="str">
        <f>_xlfn.TEXTJOIN("-",TRUE,"ITD",Input!$A$2,A541)</f>
        <v>ITD-SHR11697-GG540</v>
      </c>
      <c r="C541" s="43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3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3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3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3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3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3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3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3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3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3" t="str" cm="1">
        <f t="array" ref="M541">IF(($Y541+$Z541+$AA541+$AD541)=0,"",ExpandDiagCodes(_xlfn.TEXTJOIN(", ",TRUE,IF($AA541=0,"",INDEX(My_Audit!N$2:N$456,$AA541)),IF($Z541=0,"",INDEX(Output_Mac!S$2:S$500,$Z541)),IF($AD541=0,"",INDEX(Output_Win!S$2:S$243,$AD541)),IF($Y541=0,"",INDEX(CSV!AE$2:AE$510,$Y541)))))</f>
        <v/>
      </c>
      <c r="N541" s="43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O$2:O$456,$AA541)),_xlfn.IFS(_xlpm.MyAuditVal&lt;&gt;"",_xlpm.MyAuditVal,_xlpm.MacVal&lt;&gt;"",_xlpm.MacVal,_xlpm.WinVal&lt;&gt;"",_xlpm.WinVal,_xlpm.CSVVal&lt;&gt;"",_xlpm.CSVVal)),""))</f>
        <v/>
      </c>
      <c r="O541" s="42" t="str" cm="1">
        <f t="array" ref="O541">IF($AB541=0,"",INDEX(My_Audit!P$2:P$456,$AB541))&amp;""</f>
        <v/>
      </c>
      <c r="P541" s="42"/>
      <c r="Q541" s="43" t="str">
        <f>IF(LEFT(N541,4)="Pass","Nist SP 800-88",My_Audit!R541)&amp;""</f>
        <v/>
      </c>
      <c r="R541" s="42"/>
      <c r="S541" s="42"/>
      <c r="T541" s="43" t="str" cm="1">
        <f t="array" ref="T541">IF($AC541=0,"",INDEX(Models!J$2:J$605,$AC541))</f>
        <v/>
      </c>
      <c r="U541" s="42"/>
      <c r="V541" s="42"/>
      <c r="W541" s="44" t="str">
        <f>IF(($Z541+$AA541+$AD541)=0,"",_xlfn.TEXTJOIN(", ",TRUE,IF($AA541=0,"",INDEX(My_Audit!L$2:L$456,$AA541)),IF($Z541=0,"",INDEX(Output_Mac!AA$2:AA$500,$Z541)),IF($AD541=0,"",INDEX(Output_Win!AA$2:AA$243,$AD541))))</f>
        <v/>
      </c>
      <c r="Y541">
        <f>IFERROR(MATCH($A541,CSV!$A$2:$A$510,0),0)</f>
        <v>0</v>
      </c>
      <c r="Z541">
        <f>IFERROR(MATCH($A541,Output_Mac!$A$2:$A$500,0),0)</f>
        <v>0</v>
      </c>
      <c r="AA541">
        <f>IFERROR(MATCH($A541,My_Audit!$A$2:$A$456,0),0)</f>
        <v>0</v>
      </c>
      <c r="AB541">
        <f>IFERROR(MATCH($C541,My_Audit!$B$2:$B$456,0),0)</f>
        <v>0</v>
      </c>
      <c r="AC541">
        <f>IFERROR(MATCH($E541,Models!$I$2:$I$605,0),0)</f>
        <v>0</v>
      </c>
      <c r="AD541">
        <f>IFERROR(MATCH($A541,Output_Win!$A$2:$A$243,0),0)</f>
        <v>0</v>
      </c>
    </row>
    <row r="542" spans="1:30">
      <c r="A542" s="42" t="str">
        <f>_xlfn.TEXTJOIN("",TRUE,Input!$A$4,TEXT(ROW(My_Audit!A541)+Input!$A$8-1,"00"))</f>
        <v>GG541</v>
      </c>
      <c r="B542" s="42" t="str">
        <f>_xlfn.TEXTJOIN("-",TRUE,"ITD",Input!$A$2,A542)</f>
        <v>ITD-SHR11697-GG541</v>
      </c>
      <c r="C542" s="43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3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3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3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3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3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3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3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3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3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3" t="str" cm="1">
        <f t="array" ref="M542">IF(($Y542+$Z542+$AA542+$AD542)=0,"",ExpandDiagCodes(_xlfn.TEXTJOIN(", ",TRUE,IF($AA542=0,"",INDEX(My_Audit!N$2:N$456,$AA542)),IF($Z542=0,"",INDEX(Output_Mac!S$2:S$500,$Z542)),IF($AD542=0,"",INDEX(Output_Win!S$2:S$243,$AD542)),IF($Y542=0,"",INDEX(CSV!AE$2:AE$510,$Y542)))))</f>
        <v/>
      </c>
      <c r="N542" s="43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O$2:O$456,$AA542)),_xlfn.IFS(_xlpm.MyAuditVal&lt;&gt;"",_xlpm.MyAuditVal,_xlpm.MacVal&lt;&gt;"",_xlpm.MacVal,_xlpm.WinVal&lt;&gt;"",_xlpm.WinVal,_xlpm.CSVVal&lt;&gt;"",_xlpm.CSVVal)),""))</f>
        <v/>
      </c>
      <c r="O542" s="42" t="str" cm="1">
        <f t="array" ref="O542">IF($AB542=0,"",INDEX(My_Audit!P$2:P$456,$AB542))&amp;""</f>
        <v/>
      </c>
      <c r="P542" s="42"/>
      <c r="Q542" s="43" t="str">
        <f>IF(LEFT(N542,4)="Pass","Nist SP 800-88",My_Audit!R542)&amp;""</f>
        <v/>
      </c>
      <c r="R542" s="42"/>
      <c r="S542" s="42"/>
      <c r="T542" s="43" t="str" cm="1">
        <f t="array" ref="T542">IF($AC542=0,"",INDEX(Models!J$2:J$605,$AC542))</f>
        <v/>
      </c>
      <c r="U542" s="42"/>
      <c r="V542" s="42"/>
      <c r="W542" s="44" t="str">
        <f>IF(($Z542+$AA542+$AD542)=0,"",_xlfn.TEXTJOIN(", ",TRUE,IF($AA542=0,"",INDEX(My_Audit!L$2:L$456,$AA542)),IF($Z542=0,"",INDEX(Output_Mac!AA$2:AA$500,$Z542)),IF($AD542=0,"",INDEX(Output_Win!AA$2:AA$243,$AD542))))</f>
        <v/>
      </c>
      <c r="Y542">
        <f>IFERROR(MATCH($A542,CSV!$A$2:$A$510,0),0)</f>
        <v>0</v>
      </c>
      <c r="Z542">
        <f>IFERROR(MATCH($A542,Output_Mac!$A$2:$A$500,0),0)</f>
        <v>0</v>
      </c>
      <c r="AA542">
        <f>IFERROR(MATCH($A542,My_Audit!$A$2:$A$456,0),0)</f>
        <v>0</v>
      </c>
      <c r="AB542">
        <f>IFERROR(MATCH($C542,My_Audit!$B$2:$B$456,0),0)</f>
        <v>0</v>
      </c>
      <c r="AC542">
        <f>IFERROR(MATCH($E542,Models!$I$2:$I$605,0),0)</f>
        <v>0</v>
      </c>
      <c r="AD542">
        <f>IFERROR(MATCH($A542,Output_Win!$A$2:$A$243,0),0)</f>
        <v>0</v>
      </c>
    </row>
    <row r="543" spans="1:30">
      <c r="A543" s="42" t="str">
        <f>_xlfn.TEXTJOIN("",TRUE,Input!$A$4,TEXT(ROW(My_Audit!A542)+Input!$A$8-1,"00"))</f>
        <v>GG542</v>
      </c>
      <c r="B543" s="42" t="str">
        <f>_xlfn.TEXTJOIN("-",TRUE,"ITD",Input!$A$2,A543)</f>
        <v>ITD-SHR11697-GG542</v>
      </c>
      <c r="C543" s="43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3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3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3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3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3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3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3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3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3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3" t="str" cm="1">
        <f t="array" ref="M543">IF(($Y543+$Z543+$AA543+$AD543)=0,"",ExpandDiagCodes(_xlfn.TEXTJOIN(", ",TRUE,IF($AA543=0,"",INDEX(My_Audit!N$2:N$456,$AA543)),IF($Z543=0,"",INDEX(Output_Mac!S$2:S$500,$Z543)),IF($AD543=0,"",INDEX(Output_Win!S$2:S$243,$AD543)),IF($Y543=0,"",INDEX(CSV!AE$2:AE$510,$Y543)))))</f>
        <v/>
      </c>
      <c r="N543" s="43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O$2:O$456,$AA543)),_xlfn.IFS(_xlpm.MyAuditVal&lt;&gt;"",_xlpm.MyAuditVal,_xlpm.MacVal&lt;&gt;"",_xlpm.MacVal,_xlpm.WinVal&lt;&gt;"",_xlpm.WinVal,_xlpm.CSVVal&lt;&gt;"",_xlpm.CSVVal)),""))</f>
        <v/>
      </c>
      <c r="O543" s="42" t="str" cm="1">
        <f t="array" ref="O543">IF($AB543=0,"",INDEX(My_Audit!P$2:P$456,$AB543))&amp;""</f>
        <v/>
      </c>
      <c r="P543" s="42"/>
      <c r="Q543" s="43" t="str">
        <f>IF(LEFT(N543,4)="Pass","Nist SP 800-88",My_Audit!R543)&amp;""</f>
        <v/>
      </c>
      <c r="R543" s="42"/>
      <c r="S543" s="42"/>
      <c r="T543" s="43" t="str" cm="1">
        <f t="array" ref="T543">IF($AC543=0,"",INDEX(Models!J$2:J$605,$AC543))</f>
        <v/>
      </c>
      <c r="U543" s="42"/>
      <c r="V543" s="42"/>
      <c r="W543" s="44" t="str">
        <f>IF(($Z543+$AA543+$AD543)=0,"",_xlfn.TEXTJOIN(", ",TRUE,IF($AA543=0,"",INDEX(My_Audit!L$2:L$456,$AA543)),IF($Z543=0,"",INDEX(Output_Mac!AA$2:AA$500,$Z543)),IF($AD543=0,"",INDEX(Output_Win!AA$2:AA$243,$AD543))))</f>
        <v/>
      </c>
      <c r="Y543">
        <f>IFERROR(MATCH($A543,CSV!$A$2:$A$510,0),0)</f>
        <v>0</v>
      </c>
      <c r="Z543">
        <f>IFERROR(MATCH($A543,Output_Mac!$A$2:$A$500,0),0)</f>
        <v>0</v>
      </c>
      <c r="AA543">
        <f>IFERROR(MATCH($A543,My_Audit!$A$2:$A$456,0),0)</f>
        <v>0</v>
      </c>
      <c r="AB543">
        <f>IFERROR(MATCH($C543,My_Audit!$B$2:$B$456,0),0)</f>
        <v>0</v>
      </c>
      <c r="AC543">
        <f>IFERROR(MATCH($E543,Models!$I$2:$I$605,0),0)</f>
        <v>0</v>
      </c>
      <c r="AD543">
        <f>IFERROR(MATCH($A543,Output_Win!$A$2:$A$243,0),0)</f>
        <v>0</v>
      </c>
    </row>
    <row r="544" spans="1:30">
      <c r="A544" s="42" t="str">
        <f>_xlfn.TEXTJOIN("",TRUE,Input!$A$4,TEXT(ROW(My_Audit!A543)+Input!$A$8-1,"00"))</f>
        <v>GG543</v>
      </c>
      <c r="B544" s="42" t="str">
        <f>_xlfn.TEXTJOIN("-",TRUE,"ITD",Input!$A$2,A544)</f>
        <v>ITD-SHR11697-GG543</v>
      </c>
      <c r="C544" s="43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3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3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3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3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3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3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3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3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3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3" t="str" cm="1">
        <f t="array" ref="M544">IF(($Y544+$Z544+$AA544+$AD544)=0,"",ExpandDiagCodes(_xlfn.TEXTJOIN(", ",TRUE,IF($AA544=0,"",INDEX(My_Audit!N$2:N$456,$AA544)),IF($Z544=0,"",INDEX(Output_Mac!S$2:S$500,$Z544)),IF($AD544=0,"",INDEX(Output_Win!S$2:S$243,$AD544)),IF($Y544=0,"",INDEX(CSV!AE$2:AE$510,$Y544)))))</f>
        <v/>
      </c>
      <c r="N544" s="43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O$2:O$456,$AA544)),_xlfn.IFS(_xlpm.MyAuditVal&lt;&gt;"",_xlpm.MyAuditVal,_xlpm.MacVal&lt;&gt;"",_xlpm.MacVal,_xlpm.WinVal&lt;&gt;"",_xlpm.WinVal,_xlpm.CSVVal&lt;&gt;"",_xlpm.CSVVal)),""))</f>
        <v/>
      </c>
      <c r="O544" s="42" t="str" cm="1">
        <f t="array" ref="O544">IF($AB544=0,"",INDEX(My_Audit!P$2:P$456,$AB544))&amp;""</f>
        <v/>
      </c>
      <c r="P544" s="42"/>
      <c r="Q544" s="43" t="str">
        <f>IF(LEFT(N544,4)="Pass","Nist SP 800-88",My_Audit!R544)&amp;""</f>
        <v/>
      </c>
      <c r="R544" s="42"/>
      <c r="S544" s="42"/>
      <c r="T544" s="43" t="str" cm="1">
        <f t="array" ref="T544">IF($AC544=0,"",INDEX(Models!J$2:J$605,$AC544))</f>
        <v/>
      </c>
      <c r="U544" s="42"/>
      <c r="V544" s="42"/>
      <c r="W544" s="44" t="str">
        <f>IF(($Z544+$AA544+$AD544)=0,"",_xlfn.TEXTJOIN(", ",TRUE,IF($AA544=0,"",INDEX(My_Audit!L$2:L$456,$AA544)),IF($Z544=0,"",INDEX(Output_Mac!AA$2:AA$500,$Z544)),IF($AD544=0,"",INDEX(Output_Win!AA$2:AA$243,$AD544))))</f>
        <v/>
      </c>
      <c r="Y544">
        <f>IFERROR(MATCH($A544,CSV!$A$2:$A$510,0),0)</f>
        <v>0</v>
      </c>
      <c r="Z544">
        <f>IFERROR(MATCH($A544,Output_Mac!$A$2:$A$500,0),0)</f>
        <v>0</v>
      </c>
      <c r="AA544">
        <f>IFERROR(MATCH($A544,My_Audit!$A$2:$A$456,0),0)</f>
        <v>0</v>
      </c>
      <c r="AB544">
        <f>IFERROR(MATCH($C544,My_Audit!$B$2:$B$456,0),0)</f>
        <v>0</v>
      </c>
      <c r="AC544">
        <f>IFERROR(MATCH($E544,Models!$I$2:$I$605,0),0)</f>
        <v>0</v>
      </c>
      <c r="AD544">
        <f>IFERROR(MATCH($A544,Output_Win!$A$2:$A$243,0),0)</f>
        <v>0</v>
      </c>
    </row>
    <row r="545" spans="1:30">
      <c r="A545" s="42" t="str">
        <f>_xlfn.TEXTJOIN("",TRUE,Input!$A$4,TEXT(ROW(My_Audit!A544)+Input!$A$8-1,"00"))</f>
        <v>GG544</v>
      </c>
      <c r="B545" s="42" t="str">
        <f>_xlfn.TEXTJOIN("-",TRUE,"ITD",Input!$A$2,A545)</f>
        <v>ITD-SHR11697-GG544</v>
      </c>
      <c r="C545" s="43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3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3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3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3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3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3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3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3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3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3" t="str" cm="1">
        <f t="array" ref="M545">IF(($Y545+$Z545+$AA545+$AD545)=0,"",ExpandDiagCodes(_xlfn.TEXTJOIN(", ",TRUE,IF($AA545=0,"",INDEX(My_Audit!N$2:N$456,$AA545)),IF($Z545=0,"",INDEX(Output_Mac!S$2:S$500,$Z545)),IF($AD545=0,"",INDEX(Output_Win!S$2:S$243,$AD545)),IF($Y545=0,"",INDEX(CSV!AE$2:AE$510,$Y545)))))</f>
        <v/>
      </c>
      <c r="N545" s="43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O$2:O$456,$AA545)),_xlfn.IFS(_xlpm.MyAuditVal&lt;&gt;"",_xlpm.MyAuditVal,_xlpm.MacVal&lt;&gt;"",_xlpm.MacVal,_xlpm.WinVal&lt;&gt;"",_xlpm.WinVal,_xlpm.CSVVal&lt;&gt;"",_xlpm.CSVVal)),""))</f>
        <v/>
      </c>
      <c r="O545" s="42" t="str" cm="1">
        <f t="array" ref="O545">IF($AB545=0,"",INDEX(My_Audit!P$2:P$456,$AB545))&amp;""</f>
        <v/>
      </c>
      <c r="P545" s="42"/>
      <c r="Q545" s="43" t="str">
        <f>IF(LEFT(N545,4)="Pass","Nist SP 800-88",My_Audit!R545)&amp;""</f>
        <v/>
      </c>
      <c r="R545" s="42"/>
      <c r="S545" s="42"/>
      <c r="T545" s="43" t="str" cm="1">
        <f t="array" ref="T545">IF($AC545=0,"",INDEX(Models!J$2:J$605,$AC545))</f>
        <v/>
      </c>
      <c r="U545" s="42"/>
      <c r="V545" s="42"/>
      <c r="W545" s="44" t="str">
        <f>IF(($Z545+$AA545+$AD545)=0,"",_xlfn.TEXTJOIN(", ",TRUE,IF($AA545=0,"",INDEX(My_Audit!L$2:L$456,$AA545)),IF($Z545=0,"",INDEX(Output_Mac!AA$2:AA$500,$Z545)),IF($AD545=0,"",INDEX(Output_Win!AA$2:AA$243,$AD545))))</f>
        <v/>
      </c>
      <c r="Y545">
        <f>IFERROR(MATCH($A545,CSV!$A$2:$A$510,0),0)</f>
        <v>0</v>
      </c>
      <c r="Z545">
        <f>IFERROR(MATCH($A545,Output_Mac!$A$2:$A$500,0),0)</f>
        <v>0</v>
      </c>
      <c r="AA545">
        <f>IFERROR(MATCH($A545,My_Audit!$A$2:$A$456,0),0)</f>
        <v>0</v>
      </c>
      <c r="AB545">
        <f>IFERROR(MATCH($C545,My_Audit!$B$2:$B$456,0),0)</f>
        <v>0</v>
      </c>
      <c r="AC545">
        <f>IFERROR(MATCH($E545,Models!$I$2:$I$605,0),0)</f>
        <v>0</v>
      </c>
      <c r="AD545">
        <f>IFERROR(MATCH($A545,Output_Win!$A$2:$A$243,0),0)</f>
        <v>0</v>
      </c>
    </row>
    <row r="546" spans="1:30">
      <c r="A546" s="42" t="str">
        <f>_xlfn.TEXTJOIN("",TRUE,Input!$A$4,TEXT(ROW(My_Audit!A545)+Input!$A$8-1,"00"))</f>
        <v>GG545</v>
      </c>
      <c r="B546" s="42" t="str">
        <f>_xlfn.TEXTJOIN("-",TRUE,"ITD",Input!$A$2,A546)</f>
        <v>ITD-SHR11697-GG545</v>
      </c>
      <c r="C546" s="43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3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3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3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3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3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3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3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3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3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3" t="str" cm="1">
        <f t="array" ref="M546">IF(($Y546+$Z546+$AA546+$AD546)=0,"",ExpandDiagCodes(_xlfn.TEXTJOIN(", ",TRUE,IF($AA546=0,"",INDEX(My_Audit!N$2:N$456,$AA546)),IF($Z546=0,"",INDEX(Output_Mac!S$2:S$500,$Z546)),IF($AD546=0,"",INDEX(Output_Win!S$2:S$243,$AD546)),IF($Y546=0,"",INDEX(CSV!AE$2:AE$510,$Y546)))))</f>
        <v/>
      </c>
      <c r="N546" s="43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O$2:O$456,$AA546)),_xlfn.IFS(_xlpm.MyAuditVal&lt;&gt;"",_xlpm.MyAuditVal,_xlpm.MacVal&lt;&gt;"",_xlpm.MacVal,_xlpm.WinVal&lt;&gt;"",_xlpm.WinVal,_xlpm.CSVVal&lt;&gt;"",_xlpm.CSVVal)),""))</f>
        <v/>
      </c>
      <c r="O546" s="42" t="str" cm="1">
        <f t="array" ref="O546">IF($AB546=0,"",INDEX(My_Audit!P$2:P$456,$AB546))&amp;""</f>
        <v/>
      </c>
      <c r="P546" s="42"/>
      <c r="Q546" s="43" t="str">
        <f>IF(LEFT(N546,4)="Pass","Nist SP 800-88",My_Audit!R546)&amp;""</f>
        <v/>
      </c>
      <c r="R546" s="42"/>
      <c r="S546" s="42"/>
      <c r="T546" s="43" t="str" cm="1">
        <f t="array" ref="T546">IF($AC546=0,"",INDEX(Models!J$2:J$605,$AC546))</f>
        <v/>
      </c>
      <c r="U546" s="42"/>
      <c r="V546" s="42"/>
      <c r="W546" s="44" t="str">
        <f>IF(($Z546+$AA546+$AD546)=0,"",_xlfn.TEXTJOIN(", ",TRUE,IF($AA546=0,"",INDEX(My_Audit!L$2:L$456,$AA546)),IF($Z546=0,"",INDEX(Output_Mac!AA$2:AA$500,$Z546)),IF($AD546=0,"",INDEX(Output_Win!AA$2:AA$243,$AD546))))</f>
        <v/>
      </c>
      <c r="Y546">
        <f>IFERROR(MATCH($A546,CSV!$A$2:$A$510,0),0)</f>
        <v>0</v>
      </c>
      <c r="Z546">
        <f>IFERROR(MATCH($A546,Output_Mac!$A$2:$A$500,0),0)</f>
        <v>0</v>
      </c>
      <c r="AA546">
        <f>IFERROR(MATCH($A546,My_Audit!$A$2:$A$456,0),0)</f>
        <v>0</v>
      </c>
      <c r="AB546">
        <f>IFERROR(MATCH($C546,My_Audit!$B$2:$B$456,0),0)</f>
        <v>0</v>
      </c>
      <c r="AC546">
        <f>IFERROR(MATCH($E546,Models!$I$2:$I$605,0),0)</f>
        <v>0</v>
      </c>
      <c r="AD546">
        <f>IFERROR(MATCH($A546,Output_Win!$A$2:$A$243,0),0)</f>
        <v>0</v>
      </c>
    </row>
    <row r="547" spans="1:30">
      <c r="A547" s="42" t="str">
        <f>_xlfn.TEXTJOIN("",TRUE,Input!$A$4,TEXT(ROW(My_Audit!A546)+Input!$A$8-1,"00"))</f>
        <v>GG546</v>
      </c>
      <c r="B547" s="42" t="str">
        <f>_xlfn.TEXTJOIN("-",TRUE,"ITD",Input!$A$2,A547)</f>
        <v>ITD-SHR11697-GG546</v>
      </c>
      <c r="C547" s="43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3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3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3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3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3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3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3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3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3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3" t="str" cm="1">
        <f t="array" ref="M547">IF(($Y547+$Z547+$AA547+$AD547)=0,"",ExpandDiagCodes(_xlfn.TEXTJOIN(", ",TRUE,IF($AA547=0,"",INDEX(My_Audit!N$2:N$456,$AA547)),IF($Z547=0,"",INDEX(Output_Mac!S$2:S$500,$Z547)),IF($AD547=0,"",INDEX(Output_Win!S$2:S$243,$AD547)),IF($Y547=0,"",INDEX(CSV!AE$2:AE$510,$Y547)))))</f>
        <v/>
      </c>
      <c r="N547" s="43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O$2:O$456,$AA547)),_xlfn.IFS(_xlpm.MyAuditVal&lt;&gt;"",_xlpm.MyAuditVal,_xlpm.MacVal&lt;&gt;"",_xlpm.MacVal,_xlpm.WinVal&lt;&gt;"",_xlpm.WinVal,_xlpm.CSVVal&lt;&gt;"",_xlpm.CSVVal)),""))</f>
        <v/>
      </c>
      <c r="O547" s="42" t="str" cm="1">
        <f t="array" ref="O547">IF($AB547=0,"",INDEX(My_Audit!P$2:P$456,$AB547))&amp;""</f>
        <v/>
      </c>
      <c r="P547" s="42"/>
      <c r="Q547" s="43" t="str">
        <f>IF(LEFT(N547,4)="Pass","Nist SP 800-88",My_Audit!R547)&amp;""</f>
        <v/>
      </c>
      <c r="R547" s="42"/>
      <c r="S547" s="42"/>
      <c r="T547" s="43" t="str" cm="1">
        <f t="array" ref="T547">IF($AC547=0,"",INDEX(Models!J$2:J$605,$AC547))</f>
        <v/>
      </c>
      <c r="U547" s="42"/>
      <c r="V547" s="42"/>
      <c r="W547" s="44" t="str">
        <f>IF(($Z547+$AA547+$AD547)=0,"",_xlfn.TEXTJOIN(", ",TRUE,IF($AA547=0,"",INDEX(My_Audit!L$2:L$456,$AA547)),IF($Z547=0,"",INDEX(Output_Mac!AA$2:AA$500,$Z547)),IF($AD547=0,"",INDEX(Output_Win!AA$2:AA$243,$AD547))))</f>
        <v/>
      </c>
      <c r="Y547">
        <f>IFERROR(MATCH($A547,CSV!$A$2:$A$510,0),0)</f>
        <v>0</v>
      </c>
      <c r="Z547">
        <f>IFERROR(MATCH($A547,Output_Mac!$A$2:$A$500,0),0)</f>
        <v>0</v>
      </c>
      <c r="AA547">
        <f>IFERROR(MATCH($A547,My_Audit!$A$2:$A$456,0),0)</f>
        <v>0</v>
      </c>
      <c r="AB547">
        <f>IFERROR(MATCH($C547,My_Audit!$B$2:$B$456,0),0)</f>
        <v>0</v>
      </c>
      <c r="AC547">
        <f>IFERROR(MATCH($E547,Models!$I$2:$I$605,0),0)</f>
        <v>0</v>
      </c>
      <c r="AD547">
        <f>IFERROR(MATCH($A547,Output_Win!$A$2:$A$243,0),0)</f>
        <v>0</v>
      </c>
    </row>
    <row r="548" spans="1:30">
      <c r="A548" s="42" t="str">
        <f>_xlfn.TEXTJOIN("",TRUE,Input!$A$4,TEXT(ROW(My_Audit!A547)+Input!$A$8-1,"00"))</f>
        <v>GG547</v>
      </c>
      <c r="B548" s="42" t="str">
        <f>_xlfn.TEXTJOIN("-",TRUE,"ITD",Input!$A$2,A548)</f>
        <v>ITD-SHR11697-GG547</v>
      </c>
      <c r="C548" s="43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3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3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3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3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3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3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3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3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3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3" t="str" cm="1">
        <f t="array" ref="M548">IF(($Y548+$Z548+$AA548+$AD548)=0,"",ExpandDiagCodes(_xlfn.TEXTJOIN(", ",TRUE,IF($AA548=0,"",INDEX(My_Audit!N$2:N$456,$AA548)),IF($Z548=0,"",INDEX(Output_Mac!S$2:S$500,$Z548)),IF($AD548=0,"",INDEX(Output_Win!S$2:S$243,$AD548)),IF($Y548=0,"",INDEX(CSV!AE$2:AE$510,$Y548)))))</f>
        <v/>
      </c>
      <c r="N548" s="43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O$2:O$456,$AA548)),_xlfn.IFS(_xlpm.MyAuditVal&lt;&gt;"",_xlpm.MyAuditVal,_xlpm.MacVal&lt;&gt;"",_xlpm.MacVal,_xlpm.WinVal&lt;&gt;"",_xlpm.WinVal,_xlpm.CSVVal&lt;&gt;"",_xlpm.CSVVal)),""))</f>
        <v/>
      </c>
      <c r="O548" s="42" t="str" cm="1">
        <f t="array" ref="O548">IF($AB548=0,"",INDEX(My_Audit!P$2:P$456,$AB548))&amp;""</f>
        <v/>
      </c>
      <c r="P548" s="42"/>
      <c r="Q548" s="43" t="str">
        <f>IF(LEFT(N548,4)="Pass","Nist SP 800-88",My_Audit!R548)&amp;""</f>
        <v/>
      </c>
      <c r="R548" s="42"/>
      <c r="S548" s="42"/>
      <c r="T548" s="43" t="str" cm="1">
        <f t="array" ref="T548">IF($AC548=0,"",INDEX(Models!J$2:J$605,$AC548))</f>
        <v/>
      </c>
      <c r="U548" s="42"/>
      <c r="V548" s="42"/>
      <c r="W548" s="44" t="str">
        <f>IF(($Z548+$AA548+$AD548)=0,"",_xlfn.TEXTJOIN(", ",TRUE,IF($AA548=0,"",INDEX(My_Audit!L$2:L$456,$AA548)),IF($Z548=0,"",INDEX(Output_Mac!AA$2:AA$500,$Z548)),IF($AD548=0,"",INDEX(Output_Win!AA$2:AA$243,$AD548))))</f>
        <v/>
      </c>
      <c r="Y548">
        <f>IFERROR(MATCH($A548,CSV!$A$2:$A$510,0),0)</f>
        <v>0</v>
      </c>
      <c r="Z548">
        <f>IFERROR(MATCH($A548,Output_Mac!$A$2:$A$500,0),0)</f>
        <v>0</v>
      </c>
      <c r="AA548">
        <f>IFERROR(MATCH($A548,My_Audit!$A$2:$A$456,0),0)</f>
        <v>0</v>
      </c>
      <c r="AB548">
        <f>IFERROR(MATCH($C548,My_Audit!$B$2:$B$456,0),0)</f>
        <v>0</v>
      </c>
      <c r="AC548">
        <f>IFERROR(MATCH($E548,Models!$I$2:$I$605,0),0)</f>
        <v>0</v>
      </c>
      <c r="AD548">
        <f>IFERROR(MATCH($A548,Output_Win!$A$2:$A$243,0),0)</f>
        <v>0</v>
      </c>
    </row>
    <row r="549" spans="1:30">
      <c r="A549" s="42" t="str">
        <f>_xlfn.TEXTJOIN("",TRUE,Input!$A$4,TEXT(ROW(My_Audit!A548)+Input!$A$8-1,"00"))</f>
        <v>GG548</v>
      </c>
      <c r="B549" s="42" t="str">
        <f>_xlfn.TEXTJOIN("-",TRUE,"ITD",Input!$A$2,A549)</f>
        <v>ITD-SHR11697-GG548</v>
      </c>
      <c r="C549" s="43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3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3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3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3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3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3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3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3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3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3" t="str" cm="1">
        <f t="array" ref="M549">IF(($Y549+$Z549+$AA549+$AD549)=0,"",ExpandDiagCodes(_xlfn.TEXTJOIN(", ",TRUE,IF($AA549=0,"",INDEX(My_Audit!N$2:N$456,$AA549)),IF($Z549=0,"",INDEX(Output_Mac!S$2:S$500,$Z549)),IF($AD549=0,"",INDEX(Output_Win!S$2:S$243,$AD549)),IF($Y549=0,"",INDEX(CSV!AE$2:AE$510,$Y549)))))</f>
        <v/>
      </c>
      <c r="N549" s="43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O$2:O$456,$AA549)),_xlfn.IFS(_xlpm.MyAuditVal&lt;&gt;"",_xlpm.MyAuditVal,_xlpm.MacVal&lt;&gt;"",_xlpm.MacVal,_xlpm.WinVal&lt;&gt;"",_xlpm.WinVal,_xlpm.CSVVal&lt;&gt;"",_xlpm.CSVVal)),""))</f>
        <v/>
      </c>
      <c r="O549" s="42" t="str" cm="1">
        <f t="array" ref="O549">IF($AB549=0,"",INDEX(My_Audit!P$2:P$456,$AB549))&amp;""</f>
        <v/>
      </c>
      <c r="P549" s="42"/>
      <c r="Q549" s="43" t="str">
        <f>IF(LEFT(N549,4)="Pass","Nist SP 800-88",My_Audit!R549)&amp;""</f>
        <v/>
      </c>
      <c r="R549" s="42"/>
      <c r="S549" s="42"/>
      <c r="T549" s="43" t="str" cm="1">
        <f t="array" ref="T549">IF($AC549=0,"",INDEX(Models!J$2:J$605,$AC549))</f>
        <v/>
      </c>
      <c r="U549" s="42"/>
      <c r="V549" s="42"/>
      <c r="W549" s="44" t="str">
        <f>IF(($Z549+$AA549+$AD549)=0,"",_xlfn.TEXTJOIN(", ",TRUE,IF($AA549=0,"",INDEX(My_Audit!L$2:L$456,$AA549)),IF($Z549=0,"",INDEX(Output_Mac!AA$2:AA$500,$Z549)),IF($AD549=0,"",INDEX(Output_Win!AA$2:AA$243,$AD549))))</f>
        <v/>
      </c>
      <c r="Y549">
        <f>IFERROR(MATCH($A549,CSV!$A$2:$A$510,0),0)</f>
        <v>0</v>
      </c>
      <c r="Z549">
        <f>IFERROR(MATCH($A549,Output_Mac!$A$2:$A$500,0),0)</f>
        <v>0</v>
      </c>
      <c r="AA549">
        <f>IFERROR(MATCH($A549,My_Audit!$A$2:$A$456,0),0)</f>
        <v>0</v>
      </c>
      <c r="AB549">
        <f>IFERROR(MATCH($C549,My_Audit!$B$2:$B$456,0),0)</f>
        <v>0</v>
      </c>
      <c r="AC549">
        <f>IFERROR(MATCH($E549,Models!$I$2:$I$605,0),0)</f>
        <v>0</v>
      </c>
      <c r="AD549">
        <f>IFERROR(MATCH($A549,Output_Win!$A$2:$A$243,0),0)</f>
        <v>0</v>
      </c>
    </row>
    <row r="550" spans="1:30">
      <c r="A550" s="42" t="str">
        <f>_xlfn.TEXTJOIN("",TRUE,Input!$A$4,TEXT(ROW(My_Audit!A549)+Input!$A$8-1,"00"))</f>
        <v>GG549</v>
      </c>
      <c r="B550" s="42" t="str">
        <f>_xlfn.TEXTJOIN("-",TRUE,"ITD",Input!$A$2,A550)</f>
        <v>ITD-SHR11697-GG549</v>
      </c>
      <c r="C550" s="43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3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3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3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3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3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3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3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3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3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3" t="str" cm="1">
        <f t="array" ref="M550">IF(($Y550+$Z550+$AA550+$AD550)=0,"",ExpandDiagCodes(_xlfn.TEXTJOIN(", ",TRUE,IF($AA550=0,"",INDEX(My_Audit!N$2:N$456,$AA550)),IF($Z550=0,"",INDEX(Output_Mac!S$2:S$500,$Z550)),IF($AD550=0,"",INDEX(Output_Win!S$2:S$243,$AD550)),IF($Y550=0,"",INDEX(CSV!AE$2:AE$510,$Y550)))))</f>
        <v/>
      </c>
      <c r="N550" s="43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O$2:O$456,$AA550)),_xlfn.IFS(_xlpm.MyAuditVal&lt;&gt;"",_xlpm.MyAuditVal,_xlpm.MacVal&lt;&gt;"",_xlpm.MacVal,_xlpm.WinVal&lt;&gt;"",_xlpm.WinVal,_xlpm.CSVVal&lt;&gt;"",_xlpm.CSVVal)),""))</f>
        <v/>
      </c>
      <c r="O550" s="42" t="str" cm="1">
        <f t="array" ref="O550">IF($AB550=0,"",INDEX(My_Audit!P$2:P$456,$AB550))&amp;""</f>
        <v/>
      </c>
      <c r="P550" s="42"/>
      <c r="Q550" s="43" t="str">
        <f>IF(LEFT(N550,4)="Pass","Nist SP 800-88",My_Audit!R550)&amp;""</f>
        <v/>
      </c>
      <c r="R550" s="42"/>
      <c r="S550" s="42"/>
      <c r="T550" s="43" t="str" cm="1">
        <f t="array" ref="T550">IF($AC550=0,"",INDEX(Models!J$2:J$605,$AC550))</f>
        <v/>
      </c>
      <c r="U550" s="42"/>
      <c r="V550" s="42"/>
      <c r="W550" s="44" t="str">
        <f>IF(($Z550+$AA550+$AD550)=0,"",_xlfn.TEXTJOIN(", ",TRUE,IF($AA550=0,"",INDEX(My_Audit!L$2:L$456,$AA550)),IF($Z550=0,"",INDEX(Output_Mac!AA$2:AA$500,$Z550)),IF($AD550=0,"",INDEX(Output_Win!AA$2:AA$243,$AD550))))</f>
        <v/>
      </c>
      <c r="Y550">
        <f>IFERROR(MATCH($A550,CSV!$A$2:$A$510,0),0)</f>
        <v>0</v>
      </c>
      <c r="Z550">
        <f>IFERROR(MATCH($A550,Output_Mac!$A$2:$A$500,0),0)</f>
        <v>0</v>
      </c>
      <c r="AA550">
        <f>IFERROR(MATCH($A550,My_Audit!$A$2:$A$456,0),0)</f>
        <v>0</v>
      </c>
      <c r="AB550">
        <f>IFERROR(MATCH($C550,My_Audit!$B$2:$B$456,0),0)</f>
        <v>0</v>
      </c>
      <c r="AC550">
        <f>IFERROR(MATCH($E550,Models!$I$2:$I$605,0),0)</f>
        <v>0</v>
      </c>
      <c r="AD550">
        <f>IFERROR(MATCH($A550,Output_Win!$A$2:$A$243,0),0)</f>
        <v>0</v>
      </c>
    </row>
    <row r="551" spans="1:30">
      <c r="A551" s="42" t="str">
        <f>_xlfn.TEXTJOIN("",TRUE,Input!$A$4,TEXT(ROW(My_Audit!A550)+Input!$A$8-1,"00"))</f>
        <v>GG550</v>
      </c>
      <c r="B551" s="42" t="str">
        <f>_xlfn.TEXTJOIN("-",TRUE,"ITD",Input!$A$2,A551)</f>
        <v>ITD-SHR11697-GG550</v>
      </c>
      <c r="C551" s="43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3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3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3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3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3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3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3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3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3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3" t="str" cm="1">
        <f t="array" ref="M551">IF(($Y551+$Z551+$AA551+$AD551)=0,"",ExpandDiagCodes(_xlfn.TEXTJOIN(", ",TRUE,IF($AA551=0,"",INDEX(My_Audit!N$2:N$456,$AA551)),IF($Z551=0,"",INDEX(Output_Mac!S$2:S$500,$Z551)),IF($AD551=0,"",INDEX(Output_Win!S$2:S$243,$AD551)),IF($Y551=0,"",INDEX(CSV!AE$2:AE$510,$Y551)))))</f>
        <v/>
      </c>
      <c r="N551" s="43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O$2:O$456,$AA551)),_xlfn.IFS(_xlpm.MyAuditVal&lt;&gt;"",_xlpm.MyAuditVal,_xlpm.MacVal&lt;&gt;"",_xlpm.MacVal,_xlpm.WinVal&lt;&gt;"",_xlpm.WinVal,_xlpm.CSVVal&lt;&gt;"",_xlpm.CSVVal)),""))</f>
        <v/>
      </c>
      <c r="O551" s="42" t="str" cm="1">
        <f t="array" ref="O551">IF($AB551=0,"",INDEX(My_Audit!P$2:P$456,$AB551))&amp;""</f>
        <v/>
      </c>
      <c r="P551" s="42"/>
      <c r="Q551" s="43" t="str">
        <f>IF(LEFT(N551,4)="Pass","Nist SP 800-88",My_Audit!R551)&amp;""</f>
        <v/>
      </c>
      <c r="R551" s="42"/>
      <c r="S551" s="42"/>
      <c r="T551" s="43" t="str" cm="1">
        <f t="array" ref="T551">IF($AC551=0,"",INDEX(Models!J$2:J$605,$AC551))</f>
        <v/>
      </c>
      <c r="U551" s="42"/>
      <c r="V551" s="42"/>
      <c r="W551" s="44" t="str">
        <f>IF(($Z551+$AA551+$AD551)=0,"",_xlfn.TEXTJOIN(", ",TRUE,IF($AA551=0,"",INDEX(My_Audit!L$2:L$456,$AA551)),IF($Z551=0,"",INDEX(Output_Mac!AA$2:AA$500,$Z551)),IF($AD551=0,"",INDEX(Output_Win!AA$2:AA$243,$AD551))))</f>
        <v/>
      </c>
      <c r="Y551">
        <f>IFERROR(MATCH($A551,CSV!$A$2:$A$510,0),0)</f>
        <v>0</v>
      </c>
      <c r="Z551">
        <f>IFERROR(MATCH($A551,Output_Mac!$A$2:$A$500,0),0)</f>
        <v>0</v>
      </c>
      <c r="AA551">
        <f>IFERROR(MATCH($A551,My_Audit!$A$2:$A$456,0),0)</f>
        <v>0</v>
      </c>
      <c r="AB551">
        <f>IFERROR(MATCH($C551,My_Audit!$B$2:$B$456,0),0)</f>
        <v>0</v>
      </c>
      <c r="AC551">
        <f>IFERROR(MATCH($E551,Models!$I$2:$I$605,0),0)</f>
        <v>0</v>
      </c>
      <c r="AD551">
        <f>IFERROR(MATCH($A551,Output_Win!$A$2:$A$243,0),0)</f>
        <v>0</v>
      </c>
    </row>
    <row r="552" spans="1:30">
      <c r="A552" s="42" t="str">
        <f>_xlfn.TEXTJOIN("",TRUE,Input!$A$4,TEXT(ROW(My_Audit!A551)+Input!$A$8-1,"00"))</f>
        <v>GG551</v>
      </c>
      <c r="B552" s="42" t="str">
        <f>_xlfn.TEXTJOIN("-",TRUE,"ITD",Input!$A$2,A552)</f>
        <v>ITD-SHR11697-GG551</v>
      </c>
      <c r="C552" s="43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3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3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3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3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3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3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3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3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3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3" t="str" cm="1">
        <f t="array" ref="M552">IF(($Y552+$Z552+$AA552+$AD552)=0,"",ExpandDiagCodes(_xlfn.TEXTJOIN(", ",TRUE,IF($AA552=0,"",INDEX(My_Audit!N$2:N$456,$AA552)),IF($Z552=0,"",INDEX(Output_Mac!S$2:S$500,$Z552)),IF($AD552=0,"",INDEX(Output_Win!S$2:S$243,$AD552)),IF($Y552=0,"",INDEX(CSV!AE$2:AE$510,$Y552)))))</f>
        <v/>
      </c>
      <c r="N552" s="43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O$2:O$456,$AA552)),_xlfn.IFS(_xlpm.MyAuditVal&lt;&gt;"",_xlpm.MyAuditVal,_xlpm.MacVal&lt;&gt;"",_xlpm.MacVal,_xlpm.WinVal&lt;&gt;"",_xlpm.WinVal,_xlpm.CSVVal&lt;&gt;"",_xlpm.CSVVal)),""))</f>
        <v/>
      </c>
      <c r="O552" s="42" t="str" cm="1">
        <f t="array" ref="O552">IF($AB552=0,"",INDEX(My_Audit!P$2:P$456,$AB552))&amp;""</f>
        <v/>
      </c>
      <c r="P552" s="42"/>
      <c r="Q552" s="43" t="str">
        <f>IF(LEFT(N552,4)="Pass","Nist SP 800-88",My_Audit!R552)&amp;""</f>
        <v/>
      </c>
      <c r="R552" s="42"/>
      <c r="S552" s="42"/>
      <c r="T552" s="43" t="str" cm="1">
        <f t="array" ref="T552">IF($AC552=0,"",INDEX(Models!J$2:J$605,$AC552))</f>
        <v/>
      </c>
      <c r="U552" s="42"/>
      <c r="V552" s="42"/>
      <c r="W552" s="44" t="str">
        <f>IF(($Z552+$AA552+$AD552)=0,"",_xlfn.TEXTJOIN(", ",TRUE,IF($AA552=0,"",INDEX(My_Audit!L$2:L$456,$AA552)),IF($Z552=0,"",INDEX(Output_Mac!AA$2:AA$500,$Z552)),IF($AD552=0,"",INDEX(Output_Win!AA$2:AA$243,$AD552))))</f>
        <v/>
      </c>
      <c r="Y552">
        <f>IFERROR(MATCH($A552,CSV!$A$2:$A$510,0),0)</f>
        <v>0</v>
      </c>
      <c r="Z552">
        <f>IFERROR(MATCH($A552,Output_Mac!$A$2:$A$500,0),0)</f>
        <v>0</v>
      </c>
      <c r="AA552">
        <f>IFERROR(MATCH($A552,My_Audit!$A$2:$A$456,0),0)</f>
        <v>0</v>
      </c>
      <c r="AB552">
        <f>IFERROR(MATCH($C552,My_Audit!$B$2:$B$456,0),0)</f>
        <v>0</v>
      </c>
      <c r="AC552">
        <f>IFERROR(MATCH($E552,Models!$I$2:$I$605,0),0)</f>
        <v>0</v>
      </c>
      <c r="AD552">
        <f>IFERROR(MATCH($A552,Output_Win!$A$2:$A$243,0),0)</f>
        <v>0</v>
      </c>
    </row>
    <row r="553" spans="1:30">
      <c r="A553" s="42" t="str">
        <f>_xlfn.TEXTJOIN("",TRUE,Input!$A$4,TEXT(ROW(My_Audit!A552)+Input!$A$8-1,"00"))</f>
        <v>GG552</v>
      </c>
      <c r="B553" s="42" t="str">
        <f>_xlfn.TEXTJOIN("-",TRUE,"ITD",Input!$A$2,A553)</f>
        <v>ITD-SHR11697-GG552</v>
      </c>
      <c r="C553" s="43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3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3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3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3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3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3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3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3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3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3" t="str" cm="1">
        <f t="array" ref="M553">IF(($Y553+$Z553+$AA553+$AD553)=0,"",ExpandDiagCodes(_xlfn.TEXTJOIN(", ",TRUE,IF($AA553=0,"",INDEX(My_Audit!N$2:N$456,$AA553)),IF($Z553=0,"",INDEX(Output_Mac!S$2:S$500,$Z553)),IF($AD553=0,"",INDEX(Output_Win!S$2:S$243,$AD553)),IF($Y553=0,"",INDEX(CSV!AE$2:AE$510,$Y553)))))</f>
        <v/>
      </c>
      <c r="N553" s="43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O$2:O$456,$AA553)),_xlfn.IFS(_xlpm.MyAuditVal&lt;&gt;"",_xlpm.MyAuditVal,_xlpm.MacVal&lt;&gt;"",_xlpm.MacVal,_xlpm.WinVal&lt;&gt;"",_xlpm.WinVal,_xlpm.CSVVal&lt;&gt;"",_xlpm.CSVVal)),""))</f>
        <v/>
      </c>
      <c r="O553" s="42" t="str" cm="1">
        <f t="array" ref="O553">IF($AB553=0,"",INDEX(My_Audit!P$2:P$456,$AB553))&amp;""</f>
        <v/>
      </c>
      <c r="P553" s="42"/>
      <c r="Q553" s="43" t="str">
        <f>IF(LEFT(N553,4)="Pass","Nist SP 800-88",My_Audit!R553)&amp;""</f>
        <v/>
      </c>
      <c r="R553" s="42"/>
      <c r="S553" s="42"/>
      <c r="T553" s="43" t="str" cm="1">
        <f t="array" ref="T553">IF($AC553=0,"",INDEX(Models!J$2:J$605,$AC553))</f>
        <v/>
      </c>
      <c r="U553" s="42"/>
      <c r="V553" s="42"/>
      <c r="W553" s="44" t="str">
        <f>IF(($Z553+$AA553+$AD553)=0,"",_xlfn.TEXTJOIN(", ",TRUE,IF($AA553=0,"",INDEX(My_Audit!L$2:L$456,$AA553)),IF($Z553=0,"",INDEX(Output_Mac!AA$2:AA$500,$Z553)),IF($AD553=0,"",INDEX(Output_Win!AA$2:AA$243,$AD553))))</f>
        <v/>
      </c>
      <c r="Y553">
        <f>IFERROR(MATCH($A553,CSV!$A$2:$A$510,0),0)</f>
        <v>0</v>
      </c>
      <c r="Z553">
        <f>IFERROR(MATCH($A553,Output_Mac!$A$2:$A$500,0),0)</f>
        <v>0</v>
      </c>
      <c r="AA553">
        <f>IFERROR(MATCH($A553,My_Audit!$A$2:$A$456,0),0)</f>
        <v>0</v>
      </c>
      <c r="AB553">
        <f>IFERROR(MATCH($C553,My_Audit!$B$2:$B$456,0),0)</f>
        <v>0</v>
      </c>
      <c r="AC553">
        <f>IFERROR(MATCH($E553,Models!$I$2:$I$605,0),0)</f>
        <v>0</v>
      </c>
      <c r="AD553">
        <f>IFERROR(MATCH($A553,Output_Win!$A$2:$A$243,0),0)</f>
        <v>0</v>
      </c>
    </row>
    <row r="554" spans="1:30">
      <c r="A554" s="42" t="str">
        <f>_xlfn.TEXTJOIN("",TRUE,Input!$A$4,TEXT(ROW(My_Audit!A553)+Input!$A$8-1,"00"))</f>
        <v>GG553</v>
      </c>
      <c r="B554" s="42" t="str">
        <f>_xlfn.TEXTJOIN("-",TRUE,"ITD",Input!$A$2,A554)</f>
        <v>ITD-SHR11697-GG553</v>
      </c>
      <c r="C554" s="43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3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3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3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3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3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3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3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3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3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3" t="str" cm="1">
        <f t="array" ref="M554">IF(($Y554+$Z554+$AA554+$AD554)=0,"",ExpandDiagCodes(_xlfn.TEXTJOIN(", ",TRUE,IF($AA554=0,"",INDEX(My_Audit!N$2:N$456,$AA554)),IF($Z554=0,"",INDEX(Output_Mac!S$2:S$500,$Z554)),IF($AD554=0,"",INDEX(Output_Win!S$2:S$243,$AD554)),IF($Y554=0,"",INDEX(CSV!AE$2:AE$510,$Y554)))))</f>
        <v/>
      </c>
      <c r="N554" s="43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O$2:O$456,$AA554)),_xlfn.IFS(_xlpm.MyAuditVal&lt;&gt;"",_xlpm.MyAuditVal,_xlpm.MacVal&lt;&gt;"",_xlpm.MacVal,_xlpm.WinVal&lt;&gt;"",_xlpm.WinVal,_xlpm.CSVVal&lt;&gt;"",_xlpm.CSVVal)),""))</f>
        <v/>
      </c>
      <c r="O554" s="42" t="str" cm="1">
        <f t="array" ref="O554">IF($AB554=0,"",INDEX(My_Audit!P$2:P$456,$AB554))&amp;""</f>
        <v/>
      </c>
      <c r="P554" s="42"/>
      <c r="Q554" s="43" t="str">
        <f>IF(LEFT(N554,4)="Pass","Nist SP 800-88",My_Audit!R554)&amp;""</f>
        <v/>
      </c>
      <c r="R554" s="42"/>
      <c r="S554" s="42"/>
      <c r="T554" s="43" t="str" cm="1">
        <f t="array" ref="T554">IF($AC554=0,"",INDEX(Models!J$2:J$605,$AC554))</f>
        <v/>
      </c>
      <c r="U554" s="42"/>
      <c r="V554" s="42"/>
      <c r="W554" s="44" t="str">
        <f>IF(($Z554+$AA554+$AD554)=0,"",_xlfn.TEXTJOIN(", ",TRUE,IF($AA554=0,"",INDEX(My_Audit!L$2:L$456,$AA554)),IF($Z554=0,"",INDEX(Output_Mac!AA$2:AA$500,$Z554)),IF($AD554=0,"",INDEX(Output_Win!AA$2:AA$243,$AD554))))</f>
        <v/>
      </c>
      <c r="Y554">
        <f>IFERROR(MATCH($A554,CSV!$A$2:$A$510,0),0)</f>
        <v>0</v>
      </c>
      <c r="Z554">
        <f>IFERROR(MATCH($A554,Output_Mac!$A$2:$A$500,0),0)</f>
        <v>0</v>
      </c>
      <c r="AA554">
        <f>IFERROR(MATCH($A554,My_Audit!$A$2:$A$456,0),0)</f>
        <v>0</v>
      </c>
      <c r="AB554">
        <f>IFERROR(MATCH($C554,My_Audit!$B$2:$B$456,0),0)</f>
        <v>0</v>
      </c>
      <c r="AC554">
        <f>IFERROR(MATCH($E554,Models!$I$2:$I$605,0),0)</f>
        <v>0</v>
      </c>
      <c r="AD554">
        <f>IFERROR(MATCH($A554,Output_Win!$A$2:$A$243,0),0)</f>
        <v>0</v>
      </c>
    </row>
    <row r="555" spans="1:30">
      <c r="A555" s="42" t="str">
        <f>_xlfn.TEXTJOIN("",TRUE,Input!$A$4,TEXT(ROW(My_Audit!A554)+Input!$A$8-1,"00"))</f>
        <v>GG554</v>
      </c>
      <c r="B555" s="42" t="str">
        <f>_xlfn.TEXTJOIN("-",TRUE,"ITD",Input!$A$2,A555)</f>
        <v>ITD-SHR11697-GG554</v>
      </c>
      <c r="C555" s="43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3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3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3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3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3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3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3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3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3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3" t="str" cm="1">
        <f t="array" ref="M555">IF(($Y555+$Z555+$AA555+$AD555)=0,"",ExpandDiagCodes(_xlfn.TEXTJOIN(", ",TRUE,IF($AA555=0,"",INDEX(My_Audit!N$2:N$456,$AA555)),IF($Z555=0,"",INDEX(Output_Mac!S$2:S$500,$Z555)),IF($AD555=0,"",INDEX(Output_Win!S$2:S$243,$AD555)),IF($Y555=0,"",INDEX(CSV!AE$2:AE$510,$Y555)))))</f>
        <v/>
      </c>
      <c r="N555" s="43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O$2:O$456,$AA555)),_xlfn.IFS(_xlpm.MyAuditVal&lt;&gt;"",_xlpm.MyAuditVal,_xlpm.MacVal&lt;&gt;"",_xlpm.MacVal,_xlpm.WinVal&lt;&gt;"",_xlpm.WinVal,_xlpm.CSVVal&lt;&gt;"",_xlpm.CSVVal)),""))</f>
        <v/>
      </c>
      <c r="O555" s="42" t="str" cm="1">
        <f t="array" ref="O555">IF($AB555=0,"",INDEX(My_Audit!P$2:P$456,$AB555))&amp;""</f>
        <v/>
      </c>
      <c r="P555" s="42"/>
      <c r="Q555" s="43" t="str">
        <f>IF(LEFT(N555,4)="Pass","Nist SP 800-88",My_Audit!R555)&amp;""</f>
        <v/>
      </c>
      <c r="R555" s="42"/>
      <c r="S555" s="42"/>
      <c r="T555" s="43" t="str" cm="1">
        <f t="array" ref="T555">IF($AC555=0,"",INDEX(Models!J$2:J$605,$AC555))</f>
        <v/>
      </c>
      <c r="U555" s="42"/>
      <c r="V555" s="42"/>
      <c r="W555" s="44" t="str">
        <f>IF(($Z555+$AA555+$AD555)=0,"",_xlfn.TEXTJOIN(", ",TRUE,IF($AA555=0,"",INDEX(My_Audit!L$2:L$456,$AA555)),IF($Z555=0,"",INDEX(Output_Mac!AA$2:AA$500,$Z555)),IF($AD555=0,"",INDEX(Output_Win!AA$2:AA$243,$AD555))))</f>
        <v/>
      </c>
      <c r="Y555">
        <f>IFERROR(MATCH($A555,CSV!$A$2:$A$510,0),0)</f>
        <v>0</v>
      </c>
      <c r="Z555">
        <f>IFERROR(MATCH($A555,Output_Mac!$A$2:$A$500,0),0)</f>
        <v>0</v>
      </c>
      <c r="AA555">
        <f>IFERROR(MATCH($A555,My_Audit!$A$2:$A$456,0),0)</f>
        <v>0</v>
      </c>
      <c r="AB555">
        <f>IFERROR(MATCH($C555,My_Audit!$B$2:$B$456,0),0)</f>
        <v>0</v>
      </c>
      <c r="AC555">
        <f>IFERROR(MATCH($E555,Models!$I$2:$I$605,0),0)</f>
        <v>0</v>
      </c>
      <c r="AD555">
        <f>IFERROR(MATCH($A555,Output_Win!$A$2:$A$243,0),0)</f>
        <v>0</v>
      </c>
    </row>
    <row r="556" spans="1:30">
      <c r="A556" s="42" t="str">
        <f>_xlfn.TEXTJOIN("",TRUE,Input!$A$4,TEXT(ROW(My_Audit!A555)+Input!$A$8-1,"00"))</f>
        <v>GG555</v>
      </c>
      <c r="B556" s="42" t="str">
        <f>_xlfn.TEXTJOIN("-",TRUE,"ITD",Input!$A$2,A556)</f>
        <v>ITD-SHR11697-GG555</v>
      </c>
      <c r="C556" s="43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3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3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3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3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3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3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3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3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3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3" t="str" cm="1">
        <f t="array" ref="M556">IF(($Y556+$Z556+$AA556+$AD556)=0,"",ExpandDiagCodes(_xlfn.TEXTJOIN(", ",TRUE,IF($AA556=0,"",INDEX(My_Audit!N$2:N$456,$AA556)),IF($Z556=0,"",INDEX(Output_Mac!S$2:S$500,$Z556)),IF($AD556=0,"",INDEX(Output_Win!S$2:S$243,$AD556)),IF($Y556=0,"",INDEX(CSV!AE$2:AE$510,$Y556)))))</f>
        <v/>
      </c>
      <c r="N556" s="43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O$2:O$456,$AA556)),_xlfn.IFS(_xlpm.MyAuditVal&lt;&gt;"",_xlpm.MyAuditVal,_xlpm.MacVal&lt;&gt;"",_xlpm.MacVal,_xlpm.WinVal&lt;&gt;"",_xlpm.WinVal,_xlpm.CSVVal&lt;&gt;"",_xlpm.CSVVal)),""))</f>
        <v/>
      </c>
      <c r="O556" s="42" t="str" cm="1">
        <f t="array" ref="O556">IF($AB556=0,"",INDEX(My_Audit!P$2:P$456,$AB556))&amp;""</f>
        <v/>
      </c>
      <c r="P556" s="42"/>
      <c r="Q556" s="43" t="str">
        <f>IF(LEFT(N556,4)="Pass","Nist SP 800-88",My_Audit!R556)&amp;""</f>
        <v/>
      </c>
      <c r="R556" s="42"/>
      <c r="S556" s="42"/>
      <c r="T556" s="43" t="str" cm="1">
        <f t="array" ref="T556">IF($AC556=0,"",INDEX(Models!J$2:J$605,$AC556))</f>
        <v/>
      </c>
      <c r="U556" s="42"/>
      <c r="V556" s="42"/>
      <c r="W556" s="44" t="str">
        <f>IF(($Z556+$AA556+$AD556)=0,"",_xlfn.TEXTJOIN(", ",TRUE,IF($AA556=0,"",INDEX(My_Audit!L$2:L$456,$AA556)),IF($Z556=0,"",INDEX(Output_Mac!AA$2:AA$500,$Z556)),IF($AD556=0,"",INDEX(Output_Win!AA$2:AA$243,$AD556))))</f>
        <v/>
      </c>
      <c r="Y556">
        <f>IFERROR(MATCH($A556,CSV!$A$2:$A$510,0),0)</f>
        <v>0</v>
      </c>
      <c r="Z556">
        <f>IFERROR(MATCH($A556,Output_Mac!$A$2:$A$500,0),0)</f>
        <v>0</v>
      </c>
      <c r="AA556">
        <f>IFERROR(MATCH($A556,My_Audit!$A$2:$A$456,0),0)</f>
        <v>0</v>
      </c>
      <c r="AB556">
        <f>IFERROR(MATCH($C556,My_Audit!$B$2:$B$456,0),0)</f>
        <v>0</v>
      </c>
      <c r="AC556">
        <f>IFERROR(MATCH($E556,Models!$I$2:$I$605,0),0)</f>
        <v>0</v>
      </c>
      <c r="AD556">
        <f>IFERROR(MATCH($A556,Output_Win!$A$2:$A$243,0),0)</f>
        <v>0</v>
      </c>
    </row>
    <row r="557" spans="1:30">
      <c r="A557" s="42" t="str">
        <f>_xlfn.TEXTJOIN("",TRUE,Input!$A$4,TEXT(ROW(My_Audit!A556)+Input!$A$8-1,"00"))</f>
        <v>GG556</v>
      </c>
      <c r="B557" s="42" t="str">
        <f>_xlfn.TEXTJOIN("-",TRUE,"ITD",Input!$A$2,A557)</f>
        <v>ITD-SHR11697-GG556</v>
      </c>
      <c r="C557" s="43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3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3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3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3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3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3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3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3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3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3" t="str" cm="1">
        <f t="array" ref="M557">IF(($Y557+$Z557+$AA557+$AD557)=0,"",ExpandDiagCodes(_xlfn.TEXTJOIN(", ",TRUE,IF($AA557=0,"",INDEX(My_Audit!N$2:N$456,$AA557)),IF($Z557=0,"",INDEX(Output_Mac!S$2:S$500,$Z557)),IF($AD557=0,"",INDEX(Output_Win!S$2:S$243,$AD557)),IF($Y557=0,"",INDEX(CSV!AE$2:AE$510,$Y557)))))</f>
        <v/>
      </c>
      <c r="N557" s="43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O$2:O$456,$AA557)),_xlfn.IFS(_xlpm.MyAuditVal&lt;&gt;"",_xlpm.MyAuditVal,_xlpm.MacVal&lt;&gt;"",_xlpm.MacVal,_xlpm.WinVal&lt;&gt;"",_xlpm.WinVal,_xlpm.CSVVal&lt;&gt;"",_xlpm.CSVVal)),""))</f>
        <v/>
      </c>
      <c r="O557" s="42" t="str" cm="1">
        <f t="array" ref="O557">IF($AB557=0,"",INDEX(My_Audit!P$2:P$456,$AB557))&amp;""</f>
        <v/>
      </c>
      <c r="P557" s="42"/>
      <c r="Q557" s="43" t="str">
        <f>IF(LEFT(N557,4)="Pass","Nist SP 800-88",My_Audit!R557)&amp;""</f>
        <v/>
      </c>
      <c r="R557" s="42"/>
      <c r="S557" s="42"/>
      <c r="T557" s="43" t="str" cm="1">
        <f t="array" ref="T557">IF($AC557=0,"",INDEX(Models!J$2:J$605,$AC557))</f>
        <v/>
      </c>
      <c r="U557" s="42"/>
      <c r="V557" s="42"/>
      <c r="W557" s="44" t="str">
        <f>IF(($Z557+$AA557+$AD557)=0,"",_xlfn.TEXTJOIN(", ",TRUE,IF($AA557=0,"",INDEX(My_Audit!L$2:L$456,$AA557)),IF($Z557=0,"",INDEX(Output_Mac!AA$2:AA$500,$Z557)),IF($AD557=0,"",INDEX(Output_Win!AA$2:AA$243,$AD557))))</f>
        <v/>
      </c>
      <c r="Y557">
        <f>IFERROR(MATCH($A557,CSV!$A$2:$A$510,0),0)</f>
        <v>0</v>
      </c>
      <c r="Z557">
        <f>IFERROR(MATCH($A557,Output_Mac!$A$2:$A$500,0),0)</f>
        <v>0</v>
      </c>
      <c r="AA557">
        <f>IFERROR(MATCH($A557,My_Audit!$A$2:$A$456,0),0)</f>
        <v>0</v>
      </c>
      <c r="AB557">
        <f>IFERROR(MATCH($C557,My_Audit!$B$2:$B$456,0),0)</f>
        <v>0</v>
      </c>
      <c r="AC557">
        <f>IFERROR(MATCH($E557,Models!$I$2:$I$605,0),0)</f>
        <v>0</v>
      </c>
      <c r="AD557">
        <f>IFERROR(MATCH($A557,Output_Win!$A$2:$A$243,0),0)</f>
        <v>0</v>
      </c>
    </row>
    <row r="558" spans="1:30">
      <c r="A558" s="42" t="str">
        <f>_xlfn.TEXTJOIN("",TRUE,Input!$A$4,TEXT(ROW(My_Audit!A557)+Input!$A$8-1,"00"))</f>
        <v>GG557</v>
      </c>
      <c r="B558" s="42" t="str">
        <f>_xlfn.TEXTJOIN("-",TRUE,"ITD",Input!$A$2,A558)</f>
        <v>ITD-SHR11697-GG557</v>
      </c>
      <c r="C558" s="43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3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3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3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3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3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3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3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3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3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3" t="str" cm="1">
        <f t="array" ref="M558">IF(($Y558+$Z558+$AA558+$AD558)=0,"",ExpandDiagCodes(_xlfn.TEXTJOIN(", ",TRUE,IF($AA558=0,"",INDEX(My_Audit!N$2:N$456,$AA558)),IF($Z558=0,"",INDEX(Output_Mac!S$2:S$500,$Z558)),IF($AD558=0,"",INDEX(Output_Win!S$2:S$243,$AD558)),IF($Y558=0,"",INDEX(CSV!AE$2:AE$510,$Y558)))))</f>
        <v/>
      </c>
      <c r="N558" s="43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O$2:O$456,$AA558)),_xlfn.IFS(_xlpm.MyAuditVal&lt;&gt;"",_xlpm.MyAuditVal,_xlpm.MacVal&lt;&gt;"",_xlpm.MacVal,_xlpm.WinVal&lt;&gt;"",_xlpm.WinVal,_xlpm.CSVVal&lt;&gt;"",_xlpm.CSVVal)),""))</f>
        <v/>
      </c>
      <c r="O558" s="42" t="str" cm="1">
        <f t="array" ref="O558">IF($AB558=0,"",INDEX(My_Audit!P$2:P$456,$AB558))&amp;""</f>
        <v/>
      </c>
      <c r="P558" s="42"/>
      <c r="Q558" s="43" t="str">
        <f>IF(LEFT(N558,4)="Pass","Nist SP 800-88",My_Audit!R558)&amp;""</f>
        <v/>
      </c>
      <c r="R558" s="42"/>
      <c r="S558" s="42"/>
      <c r="T558" s="43" t="str" cm="1">
        <f t="array" ref="T558">IF($AC558=0,"",INDEX(Models!J$2:J$605,$AC558))</f>
        <v/>
      </c>
      <c r="U558" s="42"/>
      <c r="V558" s="42"/>
      <c r="W558" s="44" t="str">
        <f>IF(($Z558+$AA558+$AD558)=0,"",_xlfn.TEXTJOIN(", ",TRUE,IF($AA558=0,"",INDEX(My_Audit!L$2:L$456,$AA558)),IF($Z558=0,"",INDEX(Output_Mac!AA$2:AA$500,$Z558)),IF($AD558=0,"",INDEX(Output_Win!AA$2:AA$243,$AD558))))</f>
        <v/>
      </c>
      <c r="Y558">
        <f>IFERROR(MATCH($A558,CSV!$A$2:$A$510,0),0)</f>
        <v>0</v>
      </c>
      <c r="Z558">
        <f>IFERROR(MATCH($A558,Output_Mac!$A$2:$A$500,0),0)</f>
        <v>0</v>
      </c>
      <c r="AA558">
        <f>IFERROR(MATCH($A558,My_Audit!$A$2:$A$456,0),0)</f>
        <v>0</v>
      </c>
      <c r="AB558">
        <f>IFERROR(MATCH($C558,My_Audit!$B$2:$B$456,0),0)</f>
        <v>0</v>
      </c>
      <c r="AC558">
        <f>IFERROR(MATCH($E558,Models!$I$2:$I$605,0),0)</f>
        <v>0</v>
      </c>
      <c r="AD558">
        <f>IFERROR(MATCH($A558,Output_Win!$A$2:$A$243,0),0)</f>
        <v>0</v>
      </c>
    </row>
    <row r="559" spans="1:30">
      <c r="A559" s="42" t="str">
        <f>_xlfn.TEXTJOIN("",TRUE,Input!$A$4,TEXT(ROW(My_Audit!A558)+Input!$A$8-1,"00"))</f>
        <v>GG558</v>
      </c>
      <c r="B559" s="42" t="str">
        <f>_xlfn.TEXTJOIN("-",TRUE,"ITD",Input!$A$2,A559)</f>
        <v>ITD-SHR11697-GG558</v>
      </c>
      <c r="C559" s="43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3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3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3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3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3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3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3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3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3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3" t="str" cm="1">
        <f t="array" ref="M559">IF(($Y559+$Z559+$AA559+$AD559)=0,"",ExpandDiagCodes(_xlfn.TEXTJOIN(", ",TRUE,IF($AA559=0,"",INDEX(My_Audit!N$2:N$456,$AA559)),IF($Z559=0,"",INDEX(Output_Mac!S$2:S$500,$Z559)),IF($AD559=0,"",INDEX(Output_Win!S$2:S$243,$AD559)),IF($Y559=0,"",INDEX(CSV!AE$2:AE$510,$Y559)))))</f>
        <v/>
      </c>
      <c r="N559" s="43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O$2:O$456,$AA559)),_xlfn.IFS(_xlpm.MyAuditVal&lt;&gt;"",_xlpm.MyAuditVal,_xlpm.MacVal&lt;&gt;"",_xlpm.MacVal,_xlpm.WinVal&lt;&gt;"",_xlpm.WinVal,_xlpm.CSVVal&lt;&gt;"",_xlpm.CSVVal)),""))</f>
        <v/>
      </c>
      <c r="O559" s="42" t="str" cm="1">
        <f t="array" ref="O559">IF($AB559=0,"",INDEX(My_Audit!P$2:P$456,$AB559))&amp;""</f>
        <v/>
      </c>
      <c r="P559" s="42"/>
      <c r="Q559" s="43" t="str">
        <f>IF(LEFT(N559,4)="Pass","Nist SP 800-88",My_Audit!R559)&amp;""</f>
        <v/>
      </c>
      <c r="R559" s="42"/>
      <c r="S559" s="42"/>
      <c r="T559" s="43" t="str" cm="1">
        <f t="array" ref="T559">IF($AC559=0,"",INDEX(Models!J$2:J$605,$AC559))</f>
        <v/>
      </c>
      <c r="U559" s="42"/>
      <c r="V559" s="42"/>
      <c r="W559" s="44" t="str">
        <f>IF(($Z559+$AA559+$AD559)=0,"",_xlfn.TEXTJOIN(", ",TRUE,IF($AA559=0,"",INDEX(My_Audit!L$2:L$456,$AA559)),IF($Z559=0,"",INDEX(Output_Mac!AA$2:AA$500,$Z559)),IF($AD559=0,"",INDEX(Output_Win!AA$2:AA$243,$AD559))))</f>
        <v/>
      </c>
      <c r="Y559">
        <f>IFERROR(MATCH($A559,CSV!$A$2:$A$510,0),0)</f>
        <v>0</v>
      </c>
      <c r="Z559">
        <f>IFERROR(MATCH($A559,Output_Mac!$A$2:$A$500,0),0)</f>
        <v>0</v>
      </c>
      <c r="AA559">
        <f>IFERROR(MATCH($A559,My_Audit!$A$2:$A$456,0),0)</f>
        <v>0</v>
      </c>
      <c r="AB559">
        <f>IFERROR(MATCH($C559,My_Audit!$B$2:$B$456,0),0)</f>
        <v>0</v>
      </c>
      <c r="AC559">
        <f>IFERROR(MATCH($E559,Models!$I$2:$I$605,0),0)</f>
        <v>0</v>
      </c>
      <c r="AD559">
        <f>IFERROR(MATCH($A559,Output_Win!$A$2:$A$243,0),0)</f>
        <v>0</v>
      </c>
    </row>
    <row r="560" spans="1:30">
      <c r="A560" s="42" t="str">
        <f>_xlfn.TEXTJOIN("",TRUE,Input!$A$4,TEXT(ROW(My_Audit!A559)+Input!$A$8-1,"00"))</f>
        <v>GG559</v>
      </c>
      <c r="B560" s="42" t="str">
        <f>_xlfn.TEXTJOIN("-",TRUE,"ITD",Input!$A$2,A560)</f>
        <v>ITD-SHR11697-GG559</v>
      </c>
      <c r="C560" s="43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3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3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3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3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3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3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3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3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3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3" t="str" cm="1">
        <f t="array" ref="M560">IF(($Y560+$Z560+$AA560+$AD560)=0,"",ExpandDiagCodes(_xlfn.TEXTJOIN(", ",TRUE,IF($AA560=0,"",INDEX(My_Audit!N$2:N$456,$AA560)),IF($Z560=0,"",INDEX(Output_Mac!S$2:S$500,$Z560)),IF($AD560=0,"",INDEX(Output_Win!S$2:S$243,$AD560)),IF($Y560=0,"",INDEX(CSV!AE$2:AE$510,$Y560)))))</f>
        <v/>
      </c>
      <c r="N560" s="43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O$2:O$456,$AA560)),_xlfn.IFS(_xlpm.MyAuditVal&lt;&gt;"",_xlpm.MyAuditVal,_xlpm.MacVal&lt;&gt;"",_xlpm.MacVal,_xlpm.WinVal&lt;&gt;"",_xlpm.WinVal,_xlpm.CSVVal&lt;&gt;"",_xlpm.CSVVal)),""))</f>
        <v/>
      </c>
      <c r="O560" s="42" t="str" cm="1">
        <f t="array" ref="O560">IF($AB560=0,"",INDEX(My_Audit!P$2:P$456,$AB560))&amp;""</f>
        <v/>
      </c>
      <c r="P560" s="42"/>
      <c r="Q560" s="43" t="str">
        <f>IF(LEFT(N560,4)="Pass","Nist SP 800-88",My_Audit!R560)&amp;""</f>
        <v/>
      </c>
      <c r="R560" s="42"/>
      <c r="S560" s="42"/>
      <c r="T560" s="43" t="str" cm="1">
        <f t="array" ref="T560">IF($AC560=0,"",INDEX(Models!J$2:J$605,$AC560))</f>
        <v/>
      </c>
      <c r="U560" s="42"/>
      <c r="V560" s="42"/>
      <c r="W560" s="44" t="str">
        <f>IF(($Z560+$AA560+$AD560)=0,"",_xlfn.TEXTJOIN(", ",TRUE,IF($AA560=0,"",INDEX(My_Audit!L$2:L$456,$AA560)),IF($Z560=0,"",INDEX(Output_Mac!AA$2:AA$500,$Z560)),IF($AD560=0,"",INDEX(Output_Win!AA$2:AA$243,$AD560))))</f>
        <v/>
      </c>
      <c r="Y560">
        <f>IFERROR(MATCH($A560,CSV!$A$2:$A$510,0),0)</f>
        <v>0</v>
      </c>
      <c r="Z560">
        <f>IFERROR(MATCH($A560,Output_Mac!$A$2:$A$500,0),0)</f>
        <v>0</v>
      </c>
      <c r="AA560">
        <f>IFERROR(MATCH($A560,My_Audit!$A$2:$A$456,0),0)</f>
        <v>0</v>
      </c>
      <c r="AB560">
        <f>IFERROR(MATCH($C560,My_Audit!$B$2:$B$456,0),0)</f>
        <v>0</v>
      </c>
      <c r="AC560">
        <f>IFERROR(MATCH($E560,Models!$I$2:$I$605,0),0)</f>
        <v>0</v>
      </c>
      <c r="AD560">
        <f>IFERROR(MATCH($A560,Output_Win!$A$2:$A$243,0),0)</f>
        <v>0</v>
      </c>
    </row>
    <row r="561" spans="1:30">
      <c r="A561" s="42" t="str">
        <f>_xlfn.TEXTJOIN("",TRUE,Input!$A$4,TEXT(ROW(My_Audit!A560)+Input!$A$8-1,"00"))</f>
        <v>GG560</v>
      </c>
      <c r="B561" s="42" t="str">
        <f>_xlfn.TEXTJOIN("-",TRUE,"ITD",Input!$A$2,A561)</f>
        <v>ITD-SHR11697-GG560</v>
      </c>
      <c r="C561" s="43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3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3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3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3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3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3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3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3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3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3" t="str" cm="1">
        <f t="array" ref="M561">IF(($Y561+$Z561+$AA561+$AD561)=0,"",ExpandDiagCodes(_xlfn.TEXTJOIN(", ",TRUE,IF($AA561=0,"",INDEX(My_Audit!N$2:N$456,$AA561)),IF($Z561=0,"",INDEX(Output_Mac!S$2:S$500,$Z561)),IF($AD561=0,"",INDEX(Output_Win!S$2:S$243,$AD561)),IF($Y561=0,"",INDEX(CSV!AE$2:AE$510,$Y561)))))</f>
        <v/>
      </c>
      <c r="N561" s="43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O$2:O$456,$AA561)),_xlfn.IFS(_xlpm.MyAuditVal&lt;&gt;"",_xlpm.MyAuditVal,_xlpm.MacVal&lt;&gt;"",_xlpm.MacVal,_xlpm.WinVal&lt;&gt;"",_xlpm.WinVal,_xlpm.CSVVal&lt;&gt;"",_xlpm.CSVVal)),""))</f>
        <v/>
      </c>
      <c r="O561" s="42" t="str" cm="1">
        <f t="array" ref="O561">IF($AB561=0,"",INDEX(My_Audit!P$2:P$456,$AB561))&amp;""</f>
        <v/>
      </c>
      <c r="P561" s="42"/>
      <c r="Q561" s="43" t="str">
        <f>IF(LEFT(N561,4)="Pass","Nist SP 800-88",My_Audit!R561)&amp;""</f>
        <v/>
      </c>
      <c r="R561" s="42"/>
      <c r="S561" s="42"/>
      <c r="T561" s="43" t="str" cm="1">
        <f t="array" ref="T561">IF($AC561=0,"",INDEX(Models!J$2:J$605,$AC561))</f>
        <v/>
      </c>
      <c r="U561" s="42"/>
      <c r="V561" s="42"/>
      <c r="W561" s="44" t="str">
        <f>IF(($Z561+$AA561+$AD561)=0,"",_xlfn.TEXTJOIN(", ",TRUE,IF($AA561=0,"",INDEX(My_Audit!L$2:L$456,$AA561)),IF($Z561=0,"",INDEX(Output_Mac!AA$2:AA$500,$Z561)),IF($AD561=0,"",INDEX(Output_Win!AA$2:AA$243,$AD561))))</f>
        <v/>
      </c>
      <c r="Y561">
        <f>IFERROR(MATCH($A561,CSV!$A$2:$A$510,0),0)</f>
        <v>0</v>
      </c>
      <c r="Z561">
        <f>IFERROR(MATCH($A561,Output_Mac!$A$2:$A$500,0),0)</f>
        <v>0</v>
      </c>
      <c r="AA561">
        <f>IFERROR(MATCH($A561,My_Audit!$A$2:$A$456,0),0)</f>
        <v>0</v>
      </c>
      <c r="AB561">
        <f>IFERROR(MATCH($C561,My_Audit!$B$2:$B$456,0),0)</f>
        <v>0</v>
      </c>
      <c r="AC561">
        <f>IFERROR(MATCH($E561,Models!$I$2:$I$605,0),0)</f>
        <v>0</v>
      </c>
      <c r="AD561">
        <f>IFERROR(MATCH($A561,Output_Win!$A$2:$A$243,0),0)</f>
        <v>0</v>
      </c>
    </row>
    <row r="562" spans="1:30">
      <c r="A562" s="42" t="str">
        <f>_xlfn.TEXTJOIN("",TRUE,Input!$A$4,TEXT(ROW(My_Audit!A561)+Input!$A$8-1,"00"))</f>
        <v>GG561</v>
      </c>
      <c r="B562" s="42" t="str">
        <f>_xlfn.TEXTJOIN("-",TRUE,"ITD",Input!$A$2,A562)</f>
        <v>ITD-SHR11697-GG561</v>
      </c>
      <c r="C562" s="43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3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3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3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3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3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3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3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3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3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3" t="str" cm="1">
        <f t="array" ref="M562">IF(($Y562+$Z562+$AA562+$AD562)=0,"",ExpandDiagCodes(_xlfn.TEXTJOIN(", ",TRUE,IF($AA562=0,"",INDEX(My_Audit!N$2:N$456,$AA562)),IF($Z562=0,"",INDEX(Output_Mac!S$2:S$500,$Z562)),IF($AD562=0,"",INDEX(Output_Win!S$2:S$243,$AD562)),IF($Y562=0,"",INDEX(CSV!AE$2:AE$510,$Y562)))))</f>
        <v/>
      </c>
      <c r="N562" s="43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O$2:O$456,$AA562)),_xlfn.IFS(_xlpm.MyAuditVal&lt;&gt;"",_xlpm.MyAuditVal,_xlpm.MacVal&lt;&gt;"",_xlpm.MacVal,_xlpm.WinVal&lt;&gt;"",_xlpm.WinVal,_xlpm.CSVVal&lt;&gt;"",_xlpm.CSVVal)),""))</f>
        <v/>
      </c>
      <c r="O562" s="42" t="str" cm="1">
        <f t="array" ref="O562">IF($AB562=0,"",INDEX(My_Audit!P$2:P$456,$AB562))&amp;""</f>
        <v/>
      </c>
      <c r="P562" s="42"/>
      <c r="Q562" s="43" t="str">
        <f>IF(LEFT(N562,4)="Pass","Nist SP 800-88",My_Audit!R562)&amp;""</f>
        <v/>
      </c>
      <c r="R562" s="42"/>
      <c r="S562" s="42"/>
      <c r="T562" s="43" t="str" cm="1">
        <f t="array" ref="T562">IF($AC562=0,"",INDEX(Models!J$2:J$605,$AC562))</f>
        <v/>
      </c>
      <c r="U562" s="42"/>
      <c r="V562" s="42"/>
      <c r="W562" s="44" t="str">
        <f>IF(($Z562+$AA562+$AD562)=0,"",_xlfn.TEXTJOIN(", ",TRUE,IF($AA562=0,"",INDEX(My_Audit!L$2:L$456,$AA562)),IF($Z562=0,"",INDEX(Output_Mac!AA$2:AA$500,$Z562)),IF($AD562=0,"",INDEX(Output_Win!AA$2:AA$243,$AD562))))</f>
        <v/>
      </c>
      <c r="Y562">
        <f>IFERROR(MATCH($A562,CSV!$A$2:$A$510,0),0)</f>
        <v>0</v>
      </c>
      <c r="Z562">
        <f>IFERROR(MATCH($A562,Output_Mac!$A$2:$A$500,0),0)</f>
        <v>0</v>
      </c>
      <c r="AA562">
        <f>IFERROR(MATCH($A562,My_Audit!$A$2:$A$456,0),0)</f>
        <v>0</v>
      </c>
      <c r="AB562">
        <f>IFERROR(MATCH($C562,My_Audit!$B$2:$B$456,0),0)</f>
        <v>0</v>
      </c>
      <c r="AC562">
        <f>IFERROR(MATCH($E562,Models!$I$2:$I$605,0),0)</f>
        <v>0</v>
      </c>
      <c r="AD562">
        <f>IFERROR(MATCH($A562,Output_Win!$A$2:$A$243,0),0)</f>
        <v>0</v>
      </c>
    </row>
    <row r="563" spans="1:30">
      <c r="A563" s="42" t="str">
        <f>_xlfn.TEXTJOIN("",TRUE,Input!$A$4,TEXT(ROW(My_Audit!A562)+Input!$A$8-1,"00"))</f>
        <v>GG562</v>
      </c>
      <c r="B563" s="42" t="str">
        <f>_xlfn.TEXTJOIN("-",TRUE,"ITD",Input!$A$2,A563)</f>
        <v>ITD-SHR11697-GG562</v>
      </c>
      <c r="C563" s="43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3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3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3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3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3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3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3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3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3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3" t="str" cm="1">
        <f t="array" ref="M563">IF(($Y563+$Z563+$AA563+$AD563)=0,"",ExpandDiagCodes(_xlfn.TEXTJOIN(", ",TRUE,IF($AA563=0,"",INDEX(My_Audit!N$2:N$456,$AA563)),IF($Z563=0,"",INDEX(Output_Mac!S$2:S$500,$Z563)),IF($AD563=0,"",INDEX(Output_Win!S$2:S$243,$AD563)),IF($Y563=0,"",INDEX(CSV!AE$2:AE$510,$Y563)))))</f>
        <v/>
      </c>
      <c r="N563" s="43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O$2:O$456,$AA563)),_xlfn.IFS(_xlpm.MyAuditVal&lt;&gt;"",_xlpm.MyAuditVal,_xlpm.MacVal&lt;&gt;"",_xlpm.MacVal,_xlpm.WinVal&lt;&gt;"",_xlpm.WinVal,_xlpm.CSVVal&lt;&gt;"",_xlpm.CSVVal)),""))</f>
        <v/>
      </c>
      <c r="O563" s="42" t="str" cm="1">
        <f t="array" ref="O563">IF($AB563=0,"",INDEX(My_Audit!P$2:P$456,$AB563))&amp;""</f>
        <v/>
      </c>
      <c r="P563" s="42"/>
      <c r="Q563" s="43" t="str">
        <f>IF(LEFT(N563,4)="Pass","Nist SP 800-88",My_Audit!R563)&amp;""</f>
        <v/>
      </c>
      <c r="R563" s="42"/>
      <c r="S563" s="42"/>
      <c r="T563" s="43" t="str" cm="1">
        <f t="array" ref="T563">IF($AC563=0,"",INDEX(Models!J$2:J$605,$AC563))</f>
        <v/>
      </c>
      <c r="U563" s="42"/>
      <c r="V563" s="42"/>
      <c r="W563" s="44" t="str">
        <f>IF(($Z563+$AA563+$AD563)=0,"",_xlfn.TEXTJOIN(", ",TRUE,IF($AA563=0,"",INDEX(My_Audit!L$2:L$456,$AA563)),IF($Z563=0,"",INDEX(Output_Mac!AA$2:AA$500,$Z563)),IF($AD563=0,"",INDEX(Output_Win!AA$2:AA$243,$AD563))))</f>
        <v/>
      </c>
      <c r="Y563">
        <f>IFERROR(MATCH($A563,CSV!$A$2:$A$510,0),0)</f>
        <v>0</v>
      </c>
      <c r="Z563">
        <f>IFERROR(MATCH($A563,Output_Mac!$A$2:$A$500,0),0)</f>
        <v>0</v>
      </c>
      <c r="AA563">
        <f>IFERROR(MATCH($A563,My_Audit!$A$2:$A$456,0),0)</f>
        <v>0</v>
      </c>
      <c r="AB563">
        <f>IFERROR(MATCH($C563,My_Audit!$B$2:$B$456,0),0)</f>
        <v>0</v>
      </c>
      <c r="AC563">
        <f>IFERROR(MATCH($E563,Models!$I$2:$I$605,0),0)</f>
        <v>0</v>
      </c>
      <c r="AD563">
        <f>IFERROR(MATCH($A563,Output_Win!$A$2:$A$243,0),0)</f>
        <v>0</v>
      </c>
    </row>
    <row r="564" spans="1:30">
      <c r="A564" s="42" t="str">
        <f>_xlfn.TEXTJOIN("",TRUE,Input!$A$4,TEXT(ROW(My_Audit!A563)+Input!$A$8-1,"00"))</f>
        <v>GG563</v>
      </c>
      <c r="B564" s="42" t="str">
        <f>_xlfn.TEXTJOIN("-",TRUE,"ITD",Input!$A$2,A564)</f>
        <v>ITD-SHR11697-GG563</v>
      </c>
      <c r="C564" s="43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3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3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3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3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3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3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3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3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3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3" t="str" cm="1">
        <f t="array" ref="M564">IF(($Y564+$Z564+$AA564+$AD564)=0,"",ExpandDiagCodes(_xlfn.TEXTJOIN(", ",TRUE,IF($AA564=0,"",INDEX(My_Audit!N$2:N$456,$AA564)),IF($Z564=0,"",INDEX(Output_Mac!S$2:S$500,$Z564)),IF($AD564=0,"",INDEX(Output_Win!S$2:S$243,$AD564)),IF($Y564=0,"",INDEX(CSV!AE$2:AE$510,$Y564)))))</f>
        <v/>
      </c>
      <c r="N564" s="43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O$2:O$456,$AA564)),_xlfn.IFS(_xlpm.MyAuditVal&lt;&gt;"",_xlpm.MyAuditVal,_xlpm.MacVal&lt;&gt;"",_xlpm.MacVal,_xlpm.WinVal&lt;&gt;"",_xlpm.WinVal,_xlpm.CSVVal&lt;&gt;"",_xlpm.CSVVal)),""))</f>
        <v/>
      </c>
      <c r="O564" s="42" t="str" cm="1">
        <f t="array" ref="O564">IF($AB564=0,"",INDEX(My_Audit!P$2:P$456,$AB564))&amp;""</f>
        <v/>
      </c>
      <c r="P564" s="42"/>
      <c r="Q564" s="43" t="str">
        <f>IF(LEFT(N564,4)="Pass","Nist SP 800-88",My_Audit!R564)&amp;""</f>
        <v/>
      </c>
      <c r="R564" s="42"/>
      <c r="S564" s="42"/>
      <c r="T564" s="43" t="str" cm="1">
        <f t="array" ref="T564">IF($AC564=0,"",INDEX(Models!J$2:J$605,$AC564))</f>
        <v/>
      </c>
      <c r="U564" s="42"/>
      <c r="V564" s="42"/>
      <c r="W564" s="44" t="str">
        <f>IF(($Z564+$AA564+$AD564)=0,"",_xlfn.TEXTJOIN(", ",TRUE,IF($AA564=0,"",INDEX(My_Audit!L$2:L$456,$AA564)),IF($Z564=0,"",INDEX(Output_Mac!AA$2:AA$500,$Z564)),IF($AD564=0,"",INDEX(Output_Win!AA$2:AA$243,$AD564))))</f>
        <v/>
      </c>
      <c r="Y564">
        <f>IFERROR(MATCH($A564,CSV!$A$2:$A$510,0),0)</f>
        <v>0</v>
      </c>
      <c r="Z564">
        <f>IFERROR(MATCH($A564,Output_Mac!$A$2:$A$500,0),0)</f>
        <v>0</v>
      </c>
      <c r="AA564">
        <f>IFERROR(MATCH($A564,My_Audit!$A$2:$A$456,0),0)</f>
        <v>0</v>
      </c>
      <c r="AB564">
        <f>IFERROR(MATCH($C564,My_Audit!$B$2:$B$456,0),0)</f>
        <v>0</v>
      </c>
      <c r="AC564">
        <f>IFERROR(MATCH($E564,Models!$I$2:$I$605,0),0)</f>
        <v>0</v>
      </c>
      <c r="AD564">
        <f>IFERROR(MATCH($A564,Output_Win!$A$2:$A$243,0),0)</f>
        <v>0</v>
      </c>
    </row>
    <row r="565" spans="1:30">
      <c r="A565" s="42" t="str">
        <f>_xlfn.TEXTJOIN("",TRUE,Input!$A$4,TEXT(ROW(My_Audit!A564)+Input!$A$8-1,"00"))</f>
        <v>GG564</v>
      </c>
      <c r="B565" s="42" t="str">
        <f>_xlfn.TEXTJOIN("-",TRUE,"ITD",Input!$A$2,A565)</f>
        <v>ITD-SHR11697-GG564</v>
      </c>
      <c r="C565" s="43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3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3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3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3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3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3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3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3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3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3" t="str" cm="1">
        <f t="array" ref="M565">IF(($Y565+$Z565+$AA565+$AD565)=0,"",ExpandDiagCodes(_xlfn.TEXTJOIN(", ",TRUE,IF($AA565=0,"",INDEX(My_Audit!N$2:N$456,$AA565)),IF($Z565=0,"",INDEX(Output_Mac!S$2:S$500,$Z565)),IF($AD565=0,"",INDEX(Output_Win!S$2:S$243,$AD565)),IF($Y565=0,"",INDEX(CSV!AE$2:AE$510,$Y565)))))</f>
        <v/>
      </c>
      <c r="N565" s="43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O$2:O$456,$AA565)),_xlfn.IFS(_xlpm.MyAuditVal&lt;&gt;"",_xlpm.MyAuditVal,_xlpm.MacVal&lt;&gt;"",_xlpm.MacVal,_xlpm.WinVal&lt;&gt;"",_xlpm.WinVal,_xlpm.CSVVal&lt;&gt;"",_xlpm.CSVVal)),""))</f>
        <v/>
      </c>
      <c r="O565" s="42" t="str" cm="1">
        <f t="array" ref="O565">IF($AB565=0,"",INDEX(My_Audit!P$2:P$456,$AB565))&amp;""</f>
        <v/>
      </c>
      <c r="P565" s="42"/>
      <c r="Q565" s="43" t="str">
        <f>IF(LEFT(N565,4)="Pass","Nist SP 800-88",My_Audit!R565)&amp;""</f>
        <v/>
      </c>
      <c r="R565" s="42"/>
      <c r="S565" s="42"/>
      <c r="T565" s="43" t="str" cm="1">
        <f t="array" ref="T565">IF($AC565=0,"",INDEX(Models!J$2:J$605,$AC565))</f>
        <v/>
      </c>
      <c r="U565" s="42"/>
      <c r="V565" s="42"/>
      <c r="W565" s="44" t="str">
        <f>IF(($Z565+$AA565+$AD565)=0,"",_xlfn.TEXTJOIN(", ",TRUE,IF($AA565=0,"",INDEX(My_Audit!L$2:L$456,$AA565)),IF($Z565=0,"",INDEX(Output_Mac!AA$2:AA$500,$Z565)),IF($AD565=0,"",INDEX(Output_Win!AA$2:AA$243,$AD565))))</f>
        <v/>
      </c>
      <c r="Y565">
        <f>IFERROR(MATCH($A565,CSV!$A$2:$A$510,0),0)</f>
        <v>0</v>
      </c>
      <c r="Z565">
        <f>IFERROR(MATCH($A565,Output_Mac!$A$2:$A$500,0),0)</f>
        <v>0</v>
      </c>
      <c r="AA565">
        <f>IFERROR(MATCH($A565,My_Audit!$A$2:$A$456,0),0)</f>
        <v>0</v>
      </c>
      <c r="AB565">
        <f>IFERROR(MATCH($C565,My_Audit!$B$2:$B$456,0),0)</f>
        <v>0</v>
      </c>
      <c r="AC565">
        <f>IFERROR(MATCH($E565,Models!$I$2:$I$605,0),0)</f>
        <v>0</v>
      </c>
      <c r="AD565">
        <f>IFERROR(MATCH($A565,Output_Win!$A$2:$A$243,0),0)</f>
        <v>0</v>
      </c>
    </row>
    <row r="566" spans="1:30">
      <c r="A566" s="42" t="str">
        <f>_xlfn.TEXTJOIN("",TRUE,Input!$A$4,TEXT(ROW(My_Audit!A565)+Input!$A$8-1,"00"))</f>
        <v>GG565</v>
      </c>
      <c r="B566" s="42" t="str">
        <f>_xlfn.TEXTJOIN("-",TRUE,"ITD",Input!$A$2,A566)</f>
        <v>ITD-SHR11697-GG565</v>
      </c>
      <c r="C566" s="43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3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3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3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3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3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3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3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3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3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3" t="str" cm="1">
        <f t="array" ref="M566">IF(($Y566+$Z566+$AA566+$AD566)=0,"",ExpandDiagCodes(_xlfn.TEXTJOIN(", ",TRUE,IF($AA566=0,"",INDEX(My_Audit!N$2:N$456,$AA566)),IF($Z566=0,"",INDEX(Output_Mac!S$2:S$500,$Z566)),IF($AD566=0,"",INDEX(Output_Win!S$2:S$243,$AD566)),IF($Y566=0,"",INDEX(CSV!AE$2:AE$510,$Y566)))))</f>
        <v/>
      </c>
      <c r="N566" s="43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O$2:O$456,$AA566)),_xlfn.IFS(_xlpm.MyAuditVal&lt;&gt;"",_xlpm.MyAuditVal,_xlpm.MacVal&lt;&gt;"",_xlpm.MacVal,_xlpm.WinVal&lt;&gt;"",_xlpm.WinVal,_xlpm.CSVVal&lt;&gt;"",_xlpm.CSVVal)),""))</f>
        <v/>
      </c>
      <c r="O566" s="42" t="str" cm="1">
        <f t="array" ref="O566">IF($AB566=0,"",INDEX(My_Audit!P$2:P$456,$AB566))&amp;""</f>
        <v/>
      </c>
      <c r="P566" s="42"/>
      <c r="Q566" s="43" t="str">
        <f>IF(LEFT(N566,4)="Pass","Nist SP 800-88",My_Audit!R566)&amp;""</f>
        <v/>
      </c>
      <c r="R566" s="42"/>
      <c r="S566" s="42"/>
      <c r="T566" s="43" t="str" cm="1">
        <f t="array" ref="T566">IF($AC566=0,"",INDEX(Models!J$2:J$605,$AC566))</f>
        <v/>
      </c>
      <c r="U566" s="42"/>
      <c r="V566" s="42"/>
      <c r="W566" s="44" t="str">
        <f>IF(($Z566+$AA566+$AD566)=0,"",_xlfn.TEXTJOIN(", ",TRUE,IF($AA566=0,"",INDEX(My_Audit!L$2:L$456,$AA566)),IF($Z566=0,"",INDEX(Output_Mac!AA$2:AA$500,$Z566)),IF($AD566=0,"",INDEX(Output_Win!AA$2:AA$243,$AD566))))</f>
        <v/>
      </c>
      <c r="Y566">
        <f>IFERROR(MATCH($A566,CSV!$A$2:$A$510,0),0)</f>
        <v>0</v>
      </c>
      <c r="Z566">
        <f>IFERROR(MATCH($A566,Output_Mac!$A$2:$A$500,0),0)</f>
        <v>0</v>
      </c>
      <c r="AA566">
        <f>IFERROR(MATCH($A566,My_Audit!$A$2:$A$456,0),0)</f>
        <v>0</v>
      </c>
      <c r="AB566">
        <f>IFERROR(MATCH($C566,My_Audit!$B$2:$B$456,0),0)</f>
        <v>0</v>
      </c>
      <c r="AC566">
        <f>IFERROR(MATCH($E566,Models!$I$2:$I$605,0),0)</f>
        <v>0</v>
      </c>
      <c r="AD566">
        <f>IFERROR(MATCH($A566,Output_Win!$A$2:$A$243,0),0)</f>
        <v>0</v>
      </c>
    </row>
    <row r="567" spans="1:30">
      <c r="A567" s="42" t="str">
        <f>_xlfn.TEXTJOIN("",TRUE,Input!$A$4,TEXT(ROW(My_Audit!A566)+Input!$A$8-1,"00"))</f>
        <v>GG566</v>
      </c>
      <c r="B567" s="42" t="str">
        <f>_xlfn.TEXTJOIN("-",TRUE,"ITD",Input!$A$2,A567)</f>
        <v>ITD-SHR11697-GG566</v>
      </c>
      <c r="C567" s="43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3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3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3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3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3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3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3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3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3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3" t="str" cm="1">
        <f t="array" ref="M567">IF(($Y567+$Z567+$AA567+$AD567)=0,"",ExpandDiagCodes(_xlfn.TEXTJOIN(", ",TRUE,IF($AA567=0,"",INDEX(My_Audit!N$2:N$456,$AA567)),IF($Z567=0,"",INDEX(Output_Mac!S$2:S$500,$Z567)),IF($AD567=0,"",INDEX(Output_Win!S$2:S$243,$AD567)),IF($Y567=0,"",INDEX(CSV!AE$2:AE$510,$Y567)))))</f>
        <v/>
      </c>
      <c r="N567" s="43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O$2:O$456,$AA567)),_xlfn.IFS(_xlpm.MyAuditVal&lt;&gt;"",_xlpm.MyAuditVal,_xlpm.MacVal&lt;&gt;"",_xlpm.MacVal,_xlpm.WinVal&lt;&gt;"",_xlpm.WinVal,_xlpm.CSVVal&lt;&gt;"",_xlpm.CSVVal)),""))</f>
        <v/>
      </c>
      <c r="O567" s="42" t="str" cm="1">
        <f t="array" ref="O567">IF($AB567=0,"",INDEX(My_Audit!P$2:P$456,$AB567))&amp;""</f>
        <v/>
      </c>
      <c r="P567" s="42"/>
      <c r="Q567" s="43" t="str">
        <f>IF(LEFT(N567,4)="Pass","Nist SP 800-88",My_Audit!R567)&amp;""</f>
        <v/>
      </c>
      <c r="R567" s="42"/>
      <c r="S567" s="42"/>
      <c r="T567" s="43" t="str" cm="1">
        <f t="array" ref="T567">IF($AC567=0,"",INDEX(Models!J$2:J$605,$AC567))</f>
        <v/>
      </c>
      <c r="U567" s="42"/>
      <c r="V567" s="42"/>
      <c r="W567" s="44" t="str">
        <f>IF(($Z567+$AA567+$AD567)=0,"",_xlfn.TEXTJOIN(", ",TRUE,IF($AA567=0,"",INDEX(My_Audit!L$2:L$456,$AA567)),IF($Z567=0,"",INDEX(Output_Mac!AA$2:AA$500,$Z567)),IF($AD567=0,"",INDEX(Output_Win!AA$2:AA$243,$AD567))))</f>
        <v/>
      </c>
      <c r="Y567">
        <f>IFERROR(MATCH($A567,CSV!$A$2:$A$510,0),0)</f>
        <v>0</v>
      </c>
      <c r="Z567">
        <f>IFERROR(MATCH($A567,Output_Mac!$A$2:$A$500,0),0)</f>
        <v>0</v>
      </c>
      <c r="AA567">
        <f>IFERROR(MATCH($A567,My_Audit!$A$2:$A$456,0),0)</f>
        <v>0</v>
      </c>
      <c r="AB567">
        <f>IFERROR(MATCH($C567,My_Audit!$B$2:$B$456,0),0)</f>
        <v>0</v>
      </c>
      <c r="AC567">
        <f>IFERROR(MATCH($E567,Models!$I$2:$I$605,0),0)</f>
        <v>0</v>
      </c>
      <c r="AD567">
        <f>IFERROR(MATCH($A567,Output_Win!$A$2:$A$243,0),0)</f>
        <v>0</v>
      </c>
    </row>
    <row r="568" spans="1:30">
      <c r="A568" s="42" t="str">
        <f>_xlfn.TEXTJOIN("",TRUE,Input!$A$4,TEXT(ROW(My_Audit!A567)+Input!$A$8-1,"00"))</f>
        <v>GG567</v>
      </c>
      <c r="B568" s="42" t="str">
        <f>_xlfn.TEXTJOIN("-",TRUE,"ITD",Input!$A$2,A568)</f>
        <v>ITD-SHR11697-GG567</v>
      </c>
      <c r="C568" s="43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3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3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3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3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3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3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3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3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3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3" t="str" cm="1">
        <f t="array" ref="M568">IF(($Y568+$Z568+$AA568+$AD568)=0,"",ExpandDiagCodes(_xlfn.TEXTJOIN(", ",TRUE,IF($AA568=0,"",INDEX(My_Audit!N$2:N$456,$AA568)),IF($Z568=0,"",INDEX(Output_Mac!S$2:S$500,$Z568)),IF($AD568=0,"",INDEX(Output_Win!S$2:S$243,$AD568)),IF($Y568=0,"",INDEX(CSV!AE$2:AE$510,$Y568)))))</f>
        <v/>
      </c>
      <c r="N568" s="43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O$2:O$456,$AA568)),_xlfn.IFS(_xlpm.MyAuditVal&lt;&gt;"",_xlpm.MyAuditVal,_xlpm.MacVal&lt;&gt;"",_xlpm.MacVal,_xlpm.WinVal&lt;&gt;"",_xlpm.WinVal,_xlpm.CSVVal&lt;&gt;"",_xlpm.CSVVal)),""))</f>
        <v/>
      </c>
      <c r="O568" s="42" t="str" cm="1">
        <f t="array" ref="O568">IF($AB568=0,"",INDEX(My_Audit!P$2:P$456,$AB568))&amp;""</f>
        <v/>
      </c>
      <c r="P568" s="42"/>
      <c r="Q568" s="43" t="str">
        <f>IF(LEFT(N568,4)="Pass","Nist SP 800-88",My_Audit!R568)&amp;""</f>
        <v/>
      </c>
      <c r="R568" s="42"/>
      <c r="S568" s="42"/>
      <c r="T568" s="43" t="str" cm="1">
        <f t="array" ref="T568">IF($AC568=0,"",INDEX(Models!J$2:J$605,$AC568))</f>
        <v/>
      </c>
      <c r="U568" s="42"/>
      <c r="V568" s="42"/>
      <c r="W568" s="44" t="str">
        <f>IF(($Z568+$AA568+$AD568)=0,"",_xlfn.TEXTJOIN(", ",TRUE,IF($AA568=0,"",INDEX(My_Audit!L$2:L$456,$AA568)),IF($Z568=0,"",INDEX(Output_Mac!AA$2:AA$500,$Z568)),IF($AD568=0,"",INDEX(Output_Win!AA$2:AA$243,$AD568))))</f>
        <v/>
      </c>
      <c r="Y568">
        <f>IFERROR(MATCH($A568,CSV!$A$2:$A$510,0),0)</f>
        <v>0</v>
      </c>
      <c r="Z568">
        <f>IFERROR(MATCH($A568,Output_Mac!$A$2:$A$500,0),0)</f>
        <v>0</v>
      </c>
      <c r="AA568">
        <f>IFERROR(MATCH($A568,My_Audit!$A$2:$A$456,0),0)</f>
        <v>0</v>
      </c>
      <c r="AB568">
        <f>IFERROR(MATCH($C568,My_Audit!$B$2:$B$456,0),0)</f>
        <v>0</v>
      </c>
      <c r="AC568">
        <f>IFERROR(MATCH($E568,Models!$I$2:$I$605,0),0)</f>
        <v>0</v>
      </c>
      <c r="AD568">
        <f>IFERROR(MATCH($A568,Output_Win!$A$2:$A$243,0),0)</f>
        <v>0</v>
      </c>
    </row>
    <row r="569" spans="1:30">
      <c r="A569" s="42" t="str">
        <f>_xlfn.TEXTJOIN("",TRUE,Input!$A$4,TEXT(ROW(My_Audit!A568)+Input!$A$8-1,"00"))</f>
        <v>GG568</v>
      </c>
      <c r="B569" s="42" t="str">
        <f>_xlfn.TEXTJOIN("-",TRUE,"ITD",Input!$A$2,A569)</f>
        <v>ITD-SHR11697-GG568</v>
      </c>
      <c r="C569" s="43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3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3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3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3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3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3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3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3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3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3" t="str" cm="1">
        <f t="array" ref="M569">IF(($Y569+$Z569+$AA569+$AD569)=0,"",ExpandDiagCodes(_xlfn.TEXTJOIN(", ",TRUE,IF($AA569=0,"",INDEX(My_Audit!N$2:N$456,$AA569)),IF($Z569=0,"",INDEX(Output_Mac!S$2:S$500,$Z569)),IF($AD569=0,"",INDEX(Output_Win!S$2:S$243,$AD569)),IF($Y569=0,"",INDEX(CSV!AE$2:AE$510,$Y569)))))</f>
        <v/>
      </c>
      <c r="N569" s="43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O$2:O$456,$AA569)),_xlfn.IFS(_xlpm.MyAuditVal&lt;&gt;"",_xlpm.MyAuditVal,_xlpm.MacVal&lt;&gt;"",_xlpm.MacVal,_xlpm.WinVal&lt;&gt;"",_xlpm.WinVal,_xlpm.CSVVal&lt;&gt;"",_xlpm.CSVVal)),""))</f>
        <v/>
      </c>
      <c r="O569" s="42" t="str" cm="1">
        <f t="array" ref="O569">IF($AB569=0,"",INDEX(My_Audit!P$2:P$456,$AB569))&amp;""</f>
        <v/>
      </c>
      <c r="P569" s="42"/>
      <c r="Q569" s="43" t="str">
        <f>IF(LEFT(N569,4)="Pass","Nist SP 800-88",My_Audit!R569)&amp;""</f>
        <v/>
      </c>
      <c r="R569" s="42"/>
      <c r="S569" s="42"/>
      <c r="T569" s="43" t="str" cm="1">
        <f t="array" ref="T569">IF($AC569=0,"",INDEX(Models!J$2:J$605,$AC569))</f>
        <v/>
      </c>
      <c r="U569" s="42"/>
      <c r="V569" s="42"/>
      <c r="W569" s="44" t="str">
        <f>IF(($Z569+$AA569+$AD569)=0,"",_xlfn.TEXTJOIN(", ",TRUE,IF($AA569=0,"",INDEX(My_Audit!L$2:L$456,$AA569)),IF($Z569=0,"",INDEX(Output_Mac!AA$2:AA$500,$Z569)),IF($AD569=0,"",INDEX(Output_Win!AA$2:AA$243,$AD569))))</f>
        <v/>
      </c>
      <c r="Y569">
        <f>IFERROR(MATCH($A569,CSV!$A$2:$A$510,0),0)</f>
        <v>0</v>
      </c>
      <c r="Z569">
        <f>IFERROR(MATCH($A569,Output_Mac!$A$2:$A$500,0),0)</f>
        <v>0</v>
      </c>
      <c r="AA569">
        <f>IFERROR(MATCH($A569,My_Audit!$A$2:$A$456,0),0)</f>
        <v>0</v>
      </c>
      <c r="AB569">
        <f>IFERROR(MATCH($C569,My_Audit!$B$2:$B$456,0),0)</f>
        <v>0</v>
      </c>
      <c r="AC569">
        <f>IFERROR(MATCH($E569,Models!$I$2:$I$605,0),0)</f>
        <v>0</v>
      </c>
      <c r="AD569">
        <f>IFERROR(MATCH($A569,Output_Win!$A$2:$A$243,0),0)</f>
        <v>0</v>
      </c>
    </row>
    <row r="570" spans="1:30">
      <c r="A570" s="42" t="str">
        <f>_xlfn.TEXTJOIN("",TRUE,Input!$A$4,TEXT(ROW(My_Audit!A569)+Input!$A$8-1,"00"))</f>
        <v>GG569</v>
      </c>
      <c r="B570" s="42" t="str">
        <f>_xlfn.TEXTJOIN("-",TRUE,"ITD",Input!$A$2,A570)</f>
        <v>ITD-SHR11697-GG569</v>
      </c>
      <c r="C570" s="43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3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3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3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3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3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3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3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3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3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3" t="str" cm="1">
        <f t="array" ref="M570">IF(($Y570+$Z570+$AA570+$AD570)=0,"",ExpandDiagCodes(_xlfn.TEXTJOIN(", ",TRUE,IF($AA570=0,"",INDEX(My_Audit!N$2:N$456,$AA570)),IF($Z570=0,"",INDEX(Output_Mac!S$2:S$500,$Z570)),IF($AD570=0,"",INDEX(Output_Win!S$2:S$243,$AD570)),IF($Y570=0,"",INDEX(CSV!AE$2:AE$510,$Y570)))))</f>
        <v/>
      </c>
      <c r="N570" s="43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O$2:O$456,$AA570)),_xlfn.IFS(_xlpm.MyAuditVal&lt;&gt;"",_xlpm.MyAuditVal,_xlpm.MacVal&lt;&gt;"",_xlpm.MacVal,_xlpm.WinVal&lt;&gt;"",_xlpm.WinVal,_xlpm.CSVVal&lt;&gt;"",_xlpm.CSVVal)),""))</f>
        <v/>
      </c>
      <c r="O570" s="42" t="str" cm="1">
        <f t="array" ref="O570">IF($AB570=0,"",INDEX(My_Audit!P$2:P$456,$AB570))&amp;""</f>
        <v/>
      </c>
      <c r="P570" s="42"/>
      <c r="Q570" s="43" t="str">
        <f>IF(LEFT(N570,4)="Pass","Nist SP 800-88",My_Audit!R570)&amp;""</f>
        <v/>
      </c>
      <c r="R570" s="42"/>
      <c r="S570" s="42"/>
      <c r="T570" s="43" t="str" cm="1">
        <f t="array" ref="T570">IF($AC570=0,"",INDEX(Models!J$2:J$605,$AC570))</f>
        <v/>
      </c>
      <c r="U570" s="42"/>
      <c r="V570" s="42"/>
      <c r="W570" s="44" t="str">
        <f>IF(($Z570+$AA570+$AD570)=0,"",_xlfn.TEXTJOIN(", ",TRUE,IF($AA570=0,"",INDEX(My_Audit!L$2:L$456,$AA570)),IF($Z570=0,"",INDEX(Output_Mac!AA$2:AA$500,$Z570)),IF($AD570=0,"",INDEX(Output_Win!AA$2:AA$243,$AD570))))</f>
        <v/>
      </c>
      <c r="Y570">
        <f>IFERROR(MATCH($A570,CSV!$A$2:$A$510,0),0)</f>
        <v>0</v>
      </c>
      <c r="Z570">
        <f>IFERROR(MATCH($A570,Output_Mac!$A$2:$A$500,0),0)</f>
        <v>0</v>
      </c>
      <c r="AA570">
        <f>IFERROR(MATCH($A570,My_Audit!$A$2:$A$456,0),0)</f>
        <v>0</v>
      </c>
      <c r="AB570">
        <f>IFERROR(MATCH($C570,My_Audit!$B$2:$B$456,0),0)</f>
        <v>0</v>
      </c>
      <c r="AC570">
        <f>IFERROR(MATCH($E570,Models!$I$2:$I$605,0),0)</f>
        <v>0</v>
      </c>
      <c r="AD570">
        <f>IFERROR(MATCH($A570,Output_Win!$A$2:$A$243,0),0)</f>
        <v>0</v>
      </c>
    </row>
    <row r="571" spans="1:30">
      <c r="A571" s="42" t="str">
        <f>_xlfn.TEXTJOIN("",TRUE,Input!$A$4,TEXT(ROW(My_Audit!A570)+Input!$A$8-1,"00"))</f>
        <v>GG570</v>
      </c>
      <c r="B571" s="42" t="str">
        <f>_xlfn.TEXTJOIN("-",TRUE,"ITD",Input!$A$2,A571)</f>
        <v>ITD-SHR11697-GG570</v>
      </c>
      <c r="C571" s="43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3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3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3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3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3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3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3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3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3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3" t="str" cm="1">
        <f t="array" ref="M571">IF(($Y571+$Z571+$AA571+$AD571)=0,"",ExpandDiagCodes(_xlfn.TEXTJOIN(", ",TRUE,IF($AA571=0,"",INDEX(My_Audit!N$2:N$456,$AA571)),IF($Z571=0,"",INDEX(Output_Mac!S$2:S$500,$Z571)),IF($AD571=0,"",INDEX(Output_Win!S$2:S$243,$AD571)),IF($Y571=0,"",INDEX(CSV!AE$2:AE$510,$Y571)))))</f>
        <v/>
      </c>
      <c r="N571" s="43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O$2:O$456,$AA571)),_xlfn.IFS(_xlpm.MyAuditVal&lt;&gt;"",_xlpm.MyAuditVal,_xlpm.MacVal&lt;&gt;"",_xlpm.MacVal,_xlpm.WinVal&lt;&gt;"",_xlpm.WinVal,_xlpm.CSVVal&lt;&gt;"",_xlpm.CSVVal)),""))</f>
        <v/>
      </c>
      <c r="O571" s="42" t="str" cm="1">
        <f t="array" ref="O571">IF($AB571=0,"",INDEX(My_Audit!P$2:P$456,$AB571))&amp;""</f>
        <v/>
      </c>
      <c r="P571" s="42"/>
      <c r="Q571" s="43" t="str">
        <f>IF(LEFT(N571,4)="Pass","Nist SP 800-88",My_Audit!R571)&amp;""</f>
        <v/>
      </c>
      <c r="R571" s="42"/>
      <c r="S571" s="42"/>
      <c r="T571" s="43" t="str" cm="1">
        <f t="array" ref="T571">IF($AC571=0,"",INDEX(Models!J$2:J$605,$AC571))</f>
        <v/>
      </c>
      <c r="U571" s="42"/>
      <c r="V571" s="42"/>
      <c r="W571" s="44" t="str">
        <f>IF(($Z571+$AA571+$AD571)=0,"",_xlfn.TEXTJOIN(", ",TRUE,IF($AA571=0,"",INDEX(My_Audit!L$2:L$456,$AA571)),IF($Z571=0,"",INDEX(Output_Mac!AA$2:AA$500,$Z571)),IF($AD571=0,"",INDEX(Output_Win!AA$2:AA$243,$AD571))))</f>
        <v/>
      </c>
      <c r="Y571">
        <f>IFERROR(MATCH($A571,CSV!$A$2:$A$510,0),0)</f>
        <v>0</v>
      </c>
      <c r="Z571">
        <f>IFERROR(MATCH($A571,Output_Mac!$A$2:$A$500,0),0)</f>
        <v>0</v>
      </c>
      <c r="AA571">
        <f>IFERROR(MATCH($A571,My_Audit!$A$2:$A$456,0),0)</f>
        <v>0</v>
      </c>
      <c r="AB571">
        <f>IFERROR(MATCH($C571,My_Audit!$B$2:$B$456,0),0)</f>
        <v>0</v>
      </c>
      <c r="AC571">
        <f>IFERROR(MATCH($E571,Models!$I$2:$I$605,0),0)</f>
        <v>0</v>
      </c>
      <c r="AD571">
        <f>IFERROR(MATCH($A571,Output_Win!$A$2:$A$243,0),0)</f>
        <v>0</v>
      </c>
    </row>
    <row r="572" spans="1:30">
      <c r="A572" s="42" t="str">
        <f>_xlfn.TEXTJOIN("",TRUE,Input!$A$4,TEXT(ROW(My_Audit!A571)+Input!$A$8-1,"00"))</f>
        <v>GG571</v>
      </c>
      <c r="B572" s="42" t="str">
        <f>_xlfn.TEXTJOIN("-",TRUE,"ITD",Input!$A$2,A572)</f>
        <v>ITD-SHR11697-GG571</v>
      </c>
      <c r="C572" s="43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3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3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3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3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3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3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3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3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3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3" t="str" cm="1">
        <f t="array" ref="M572">IF(($Y572+$Z572+$AA572+$AD572)=0,"",ExpandDiagCodes(_xlfn.TEXTJOIN(", ",TRUE,IF($AA572=0,"",INDEX(My_Audit!N$2:N$456,$AA572)),IF($Z572=0,"",INDEX(Output_Mac!S$2:S$500,$Z572)),IF($AD572=0,"",INDEX(Output_Win!S$2:S$243,$AD572)),IF($Y572=0,"",INDEX(CSV!AE$2:AE$510,$Y572)))))</f>
        <v/>
      </c>
      <c r="N572" s="43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O$2:O$456,$AA572)),_xlfn.IFS(_xlpm.MyAuditVal&lt;&gt;"",_xlpm.MyAuditVal,_xlpm.MacVal&lt;&gt;"",_xlpm.MacVal,_xlpm.WinVal&lt;&gt;"",_xlpm.WinVal,_xlpm.CSVVal&lt;&gt;"",_xlpm.CSVVal)),""))</f>
        <v/>
      </c>
      <c r="O572" s="42" t="str" cm="1">
        <f t="array" ref="O572">IF($AB572=0,"",INDEX(My_Audit!P$2:P$456,$AB572))&amp;""</f>
        <v/>
      </c>
      <c r="P572" s="42"/>
      <c r="Q572" s="43" t="str">
        <f>IF(LEFT(N572,4)="Pass","Nist SP 800-88",My_Audit!R572)&amp;""</f>
        <v/>
      </c>
      <c r="R572" s="42"/>
      <c r="S572" s="42"/>
      <c r="T572" s="43" t="str" cm="1">
        <f t="array" ref="T572">IF($AC572=0,"",INDEX(Models!J$2:J$605,$AC572))</f>
        <v/>
      </c>
      <c r="U572" s="42"/>
      <c r="V572" s="42"/>
      <c r="W572" s="44" t="str">
        <f>IF(($Z572+$AA572+$AD572)=0,"",_xlfn.TEXTJOIN(", ",TRUE,IF($AA572=0,"",INDEX(My_Audit!L$2:L$456,$AA572)),IF($Z572=0,"",INDEX(Output_Mac!AA$2:AA$500,$Z572)),IF($AD572=0,"",INDEX(Output_Win!AA$2:AA$243,$AD572))))</f>
        <v/>
      </c>
      <c r="Y572">
        <f>IFERROR(MATCH($A572,CSV!$A$2:$A$510,0),0)</f>
        <v>0</v>
      </c>
      <c r="Z572">
        <f>IFERROR(MATCH($A572,Output_Mac!$A$2:$A$500,0),0)</f>
        <v>0</v>
      </c>
      <c r="AA572">
        <f>IFERROR(MATCH($A572,My_Audit!$A$2:$A$456,0),0)</f>
        <v>0</v>
      </c>
      <c r="AB572">
        <f>IFERROR(MATCH($C572,My_Audit!$B$2:$B$456,0),0)</f>
        <v>0</v>
      </c>
      <c r="AC572">
        <f>IFERROR(MATCH($E572,Models!$I$2:$I$605,0),0)</f>
        <v>0</v>
      </c>
      <c r="AD572">
        <f>IFERROR(MATCH($A572,Output_Win!$A$2:$A$243,0),0)</f>
        <v>0</v>
      </c>
    </row>
    <row r="573" spans="1:30">
      <c r="A573" s="42" t="str">
        <f>_xlfn.TEXTJOIN("",TRUE,Input!$A$4,TEXT(ROW(My_Audit!A572)+Input!$A$8-1,"00"))</f>
        <v>GG572</v>
      </c>
      <c r="B573" s="42" t="str">
        <f>_xlfn.TEXTJOIN("-",TRUE,"ITD",Input!$A$2,A573)</f>
        <v>ITD-SHR11697-GG572</v>
      </c>
      <c r="C573" s="43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3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3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3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3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3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3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3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3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3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3" t="str" cm="1">
        <f t="array" ref="M573">IF(($Y573+$Z573+$AA573+$AD573)=0,"",ExpandDiagCodes(_xlfn.TEXTJOIN(", ",TRUE,IF($AA573=0,"",INDEX(My_Audit!N$2:N$456,$AA573)),IF($Z573=0,"",INDEX(Output_Mac!S$2:S$500,$Z573)),IF($AD573=0,"",INDEX(Output_Win!S$2:S$243,$AD573)),IF($Y573=0,"",INDEX(CSV!AE$2:AE$510,$Y573)))))</f>
        <v/>
      </c>
      <c r="N573" s="43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O$2:O$456,$AA573)),_xlfn.IFS(_xlpm.MyAuditVal&lt;&gt;"",_xlpm.MyAuditVal,_xlpm.MacVal&lt;&gt;"",_xlpm.MacVal,_xlpm.WinVal&lt;&gt;"",_xlpm.WinVal,_xlpm.CSVVal&lt;&gt;"",_xlpm.CSVVal)),""))</f>
        <v/>
      </c>
      <c r="O573" s="42" t="str" cm="1">
        <f t="array" ref="O573">IF($AB573=0,"",INDEX(My_Audit!P$2:P$456,$AB573))&amp;""</f>
        <v/>
      </c>
      <c r="P573" s="42"/>
      <c r="Q573" s="43" t="str">
        <f>IF(LEFT(N573,4)="Pass","Nist SP 800-88",My_Audit!R573)&amp;""</f>
        <v/>
      </c>
      <c r="R573" s="42"/>
      <c r="S573" s="42"/>
      <c r="T573" s="43" t="str" cm="1">
        <f t="array" ref="T573">IF($AC573=0,"",INDEX(Models!J$2:J$605,$AC573))</f>
        <v/>
      </c>
      <c r="U573" s="42"/>
      <c r="V573" s="42"/>
      <c r="W573" s="44" t="str">
        <f>IF(($Z573+$AA573+$AD573)=0,"",_xlfn.TEXTJOIN(", ",TRUE,IF($AA573=0,"",INDEX(My_Audit!L$2:L$456,$AA573)),IF($Z573=0,"",INDEX(Output_Mac!AA$2:AA$500,$Z573)),IF($AD573=0,"",INDEX(Output_Win!AA$2:AA$243,$AD573))))</f>
        <v/>
      </c>
      <c r="Y573">
        <f>IFERROR(MATCH($A573,CSV!$A$2:$A$510,0),0)</f>
        <v>0</v>
      </c>
      <c r="Z573">
        <f>IFERROR(MATCH($A573,Output_Mac!$A$2:$A$500,0),0)</f>
        <v>0</v>
      </c>
      <c r="AA573">
        <f>IFERROR(MATCH($A573,My_Audit!$A$2:$A$456,0),0)</f>
        <v>0</v>
      </c>
      <c r="AB573">
        <f>IFERROR(MATCH($C573,My_Audit!$B$2:$B$456,0),0)</f>
        <v>0</v>
      </c>
      <c r="AC573">
        <f>IFERROR(MATCH($E573,Models!$I$2:$I$605,0),0)</f>
        <v>0</v>
      </c>
      <c r="AD573">
        <f>IFERROR(MATCH($A573,Output_Win!$A$2:$A$243,0),0)</f>
        <v>0</v>
      </c>
    </row>
    <row r="574" spans="1:30">
      <c r="A574" s="42" t="str">
        <f>_xlfn.TEXTJOIN("",TRUE,Input!$A$4,TEXT(ROW(My_Audit!A573)+Input!$A$8-1,"00"))</f>
        <v>GG573</v>
      </c>
      <c r="B574" s="42" t="str">
        <f>_xlfn.TEXTJOIN("-",TRUE,"ITD",Input!$A$2,A574)</f>
        <v>ITD-SHR11697-GG573</v>
      </c>
      <c r="C574" s="43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3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3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3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3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3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3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3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3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3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3" t="str" cm="1">
        <f t="array" ref="M574">IF(($Y574+$Z574+$AA574+$AD574)=0,"",ExpandDiagCodes(_xlfn.TEXTJOIN(", ",TRUE,IF($AA574=0,"",INDEX(My_Audit!N$2:N$456,$AA574)),IF($Z574=0,"",INDEX(Output_Mac!S$2:S$500,$Z574)),IF($AD574=0,"",INDEX(Output_Win!S$2:S$243,$AD574)),IF($Y574=0,"",INDEX(CSV!AE$2:AE$510,$Y574)))))</f>
        <v/>
      </c>
      <c r="N574" s="43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O$2:O$456,$AA574)),_xlfn.IFS(_xlpm.MyAuditVal&lt;&gt;"",_xlpm.MyAuditVal,_xlpm.MacVal&lt;&gt;"",_xlpm.MacVal,_xlpm.WinVal&lt;&gt;"",_xlpm.WinVal,_xlpm.CSVVal&lt;&gt;"",_xlpm.CSVVal)),""))</f>
        <v/>
      </c>
      <c r="O574" s="42" t="str" cm="1">
        <f t="array" ref="O574">IF($AB574=0,"",INDEX(My_Audit!P$2:P$456,$AB574))&amp;""</f>
        <v/>
      </c>
      <c r="P574" s="42"/>
      <c r="Q574" s="43" t="str">
        <f>IF(LEFT(N574,4)="Pass","Nist SP 800-88",My_Audit!R574)&amp;""</f>
        <v/>
      </c>
      <c r="R574" s="42"/>
      <c r="S574" s="42"/>
      <c r="T574" s="43" t="str" cm="1">
        <f t="array" ref="T574">IF($AC574=0,"",INDEX(Models!J$2:J$605,$AC574))</f>
        <v/>
      </c>
      <c r="U574" s="42"/>
      <c r="V574" s="42"/>
      <c r="W574" s="44" t="str">
        <f>IF(($Z574+$AA574+$AD574)=0,"",_xlfn.TEXTJOIN(", ",TRUE,IF($AA574=0,"",INDEX(My_Audit!L$2:L$456,$AA574)),IF($Z574=0,"",INDEX(Output_Mac!AA$2:AA$500,$Z574)),IF($AD574=0,"",INDEX(Output_Win!AA$2:AA$243,$AD574))))</f>
        <v/>
      </c>
      <c r="Y574">
        <f>IFERROR(MATCH($A574,CSV!$A$2:$A$510,0),0)</f>
        <v>0</v>
      </c>
      <c r="Z574">
        <f>IFERROR(MATCH($A574,Output_Mac!$A$2:$A$500,0),0)</f>
        <v>0</v>
      </c>
      <c r="AA574">
        <f>IFERROR(MATCH($A574,My_Audit!$A$2:$A$456,0),0)</f>
        <v>0</v>
      </c>
      <c r="AB574">
        <f>IFERROR(MATCH($C574,My_Audit!$B$2:$B$456,0),0)</f>
        <v>0</v>
      </c>
      <c r="AC574">
        <f>IFERROR(MATCH($E574,Models!$I$2:$I$605,0),0)</f>
        <v>0</v>
      </c>
      <c r="AD574">
        <f>IFERROR(MATCH($A574,Output_Win!$A$2:$A$243,0),0)</f>
        <v>0</v>
      </c>
    </row>
    <row r="575" spans="1:30">
      <c r="A575" s="42" t="str">
        <f>_xlfn.TEXTJOIN("",TRUE,Input!$A$4,TEXT(ROW(My_Audit!A574)+Input!$A$8-1,"00"))</f>
        <v>GG574</v>
      </c>
      <c r="B575" s="42" t="str">
        <f>_xlfn.TEXTJOIN("-",TRUE,"ITD",Input!$A$2,A575)</f>
        <v>ITD-SHR11697-GG574</v>
      </c>
      <c r="C575" s="43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3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3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3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3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3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3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3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3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3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3" t="str" cm="1">
        <f t="array" ref="M575">IF(($Y575+$Z575+$AA575+$AD575)=0,"",ExpandDiagCodes(_xlfn.TEXTJOIN(", ",TRUE,IF($AA575=0,"",INDEX(My_Audit!N$2:N$456,$AA575)),IF($Z575=0,"",INDEX(Output_Mac!S$2:S$500,$Z575)),IF($AD575=0,"",INDEX(Output_Win!S$2:S$243,$AD575)),IF($Y575=0,"",INDEX(CSV!AE$2:AE$510,$Y575)))))</f>
        <v/>
      </c>
      <c r="N575" s="43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O$2:O$456,$AA575)),_xlfn.IFS(_xlpm.MyAuditVal&lt;&gt;"",_xlpm.MyAuditVal,_xlpm.MacVal&lt;&gt;"",_xlpm.MacVal,_xlpm.WinVal&lt;&gt;"",_xlpm.WinVal,_xlpm.CSVVal&lt;&gt;"",_xlpm.CSVVal)),""))</f>
        <v/>
      </c>
      <c r="O575" s="42" t="str" cm="1">
        <f t="array" ref="O575">IF($AB575=0,"",INDEX(My_Audit!P$2:P$456,$AB575))&amp;""</f>
        <v/>
      </c>
      <c r="P575" s="42"/>
      <c r="Q575" s="43" t="str">
        <f>IF(LEFT(N575,4)="Pass","Nist SP 800-88",My_Audit!R575)&amp;""</f>
        <v/>
      </c>
      <c r="R575" s="42"/>
      <c r="S575" s="42"/>
      <c r="T575" s="43" t="str" cm="1">
        <f t="array" ref="T575">IF($AC575=0,"",INDEX(Models!J$2:J$605,$AC575))</f>
        <v/>
      </c>
      <c r="U575" s="42"/>
      <c r="V575" s="42"/>
      <c r="W575" s="44" t="str">
        <f>IF(($Z575+$AA575+$AD575)=0,"",_xlfn.TEXTJOIN(", ",TRUE,IF($AA575=0,"",INDEX(My_Audit!L$2:L$456,$AA575)),IF($Z575=0,"",INDEX(Output_Mac!AA$2:AA$500,$Z575)),IF($AD575=0,"",INDEX(Output_Win!AA$2:AA$243,$AD575))))</f>
        <v/>
      </c>
      <c r="Y575">
        <f>IFERROR(MATCH($A575,CSV!$A$2:$A$510,0),0)</f>
        <v>0</v>
      </c>
      <c r="Z575">
        <f>IFERROR(MATCH($A575,Output_Mac!$A$2:$A$500,0),0)</f>
        <v>0</v>
      </c>
      <c r="AA575">
        <f>IFERROR(MATCH($A575,My_Audit!$A$2:$A$456,0),0)</f>
        <v>0</v>
      </c>
      <c r="AB575">
        <f>IFERROR(MATCH($C575,My_Audit!$B$2:$B$456,0),0)</f>
        <v>0</v>
      </c>
      <c r="AC575">
        <f>IFERROR(MATCH($E575,Models!$I$2:$I$605,0),0)</f>
        <v>0</v>
      </c>
      <c r="AD575">
        <f>IFERROR(MATCH($A575,Output_Win!$A$2:$A$243,0),0)</f>
        <v>0</v>
      </c>
    </row>
    <row r="576" spans="1:30">
      <c r="A576" s="42" t="str">
        <f>_xlfn.TEXTJOIN("",TRUE,Input!$A$4,TEXT(ROW(My_Audit!A575)+Input!$A$8-1,"00"))</f>
        <v>GG575</v>
      </c>
      <c r="B576" s="42" t="str">
        <f>_xlfn.TEXTJOIN("-",TRUE,"ITD",Input!$A$2,A576)</f>
        <v>ITD-SHR11697-GG575</v>
      </c>
      <c r="C576" s="43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3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3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3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3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3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3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3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3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3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3" t="str" cm="1">
        <f t="array" ref="M576">IF(($Y576+$Z576+$AA576+$AD576)=0,"",ExpandDiagCodes(_xlfn.TEXTJOIN(", ",TRUE,IF($AA576=0,"",INDEX(My_Audit!N$2:N$456,$AA576)),IF($Z576=0,"",INDEX(Output_Mac!S$2:S$500,$Z576)),IF($AD576=0,"",INDEX(Output_Win!S$2:S$243,$AD576)),IF($Y576=0,"",INDEX(CSV!AE$2:AE$510,$Y576)))))</f>
        <v/>
      </c>
      <c r="N576" s="43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O$2:O$456,$AA576)),_xlfn.IFS(_xlpm.MyAuditVal&lt;&gt;"",_xlpm.MyAuditVal,_xlpm.MacVal&lt;&gt;"",_xlpm.MacVal,_xlpm.WinVal&lt;&gt;"",_xlpm.WinVal,_xlpm.CSVVal&lt;&gt;"",_xlpm.CSVVal)),""))</f>
        <v/>
      </c>
      <c r="O576" s="42" t="str" cm="1">
        <f t="array" ref="O576">IF($AB576=0,"",INDEX(My_Audit!P$2:P$456,$AB576))&amp;""</f>
        <v/>
      </c>
      <c r="P576" s="42"/>
      <c r="Q576" s="43" t="str">
        <f>IF(LEFT(N576,4)="Pass","Nist SP 800-88",My_Audit!R576)&amp;""</f>
        <v/>
      </c>
      <c r="R576" s="42"/>
      <c r="S576" s="42"/>
      <c r="T576" s="43" t="str" cm="1">
        <f t="array" ref="T576">IF($AC576=0,"",INDEX(Models!J$2:J$605,$AC576))</f>
        <v/>
      </c>
      <c r="U576" s="42"/>
      <c r="V576" s="42"/>
      <c r="W576" s="44" t="str">
        <f>IF(($Z576+$AA576+$AD576)=0,"",_xlfn.TEXTJOIN(", ",TRUE,IF($AA576=0,"",INDEX(My_Audit!L$2:L$456,$AA576)),IF($Z576=0,"",INDEX(Output_Mac!AA$2:AA$500,$Z576)),IF($AD576=0,"",INDEX(Output_Win!AA$2:AA$243,$AD576))))</f>
        <v/>
      </c>
      <c r="Y576">
        <f>IFERROR(MATCH($A576,CSV!$A$2:$A$510,0),0)</f>
        <v>0</v>
      </c>
      <c r="Z576">
        <f>IFERROR(MATCH($A576,Output_Mac!$A$2:$A$500,0),0)</f>
        <v>0</v>
      </c>
      <c r="AA576">
        <f>IFERROR(MATCH($A576,My_Audit!$A$2:$A$456,0),0)</f>
        <v>0</v>
      </c>
      <c r="AB576">
        <f>IFERROR(MATCH($C576,My_Audit!$B$2:$B$456,0),0)</f>
        <v>0</v>
      </c>
      <c r="AC576">
        <f>IFERROR(MATCH($E576,Models!$I$2:$I$605,0),0)</f>
        <v>0</v>
      </c>
      <c r="AD576">
        <f>IFERROR(MATCH($A576,Output_Win!$A$2:$A$243,0),0)</f>
        <v>0</v>
      </c>
    </row>
    <row r="577" spans="1:30">
      <c r="A577" s="42" t="str">
        <f>_xlfn.TEXTJOIN("",TRUE,Input!$A$4,TEXT(ROW(My_Audit!A576)+Input!$A$8-1,"00"))</f>
        <v>GG576</v>
      </c>
      <c r="B577" s="42" t="str">
        <f>_xlfn.TEXTJOIN("-",TRUE,"ITD",Input!$A$2,A577)</f>
        <v>ITD-SHR11697-GG576</v>
      </c>
      <c r="C577" s="43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3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3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3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3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3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3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3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3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3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3" t="str" cm="1">
        <f t="array" ref="M577">IF(($Y577+$Z577+$AA577+$AD577)=0,"",ExpandDiagCodes(_xlfn.TEXTJOIN(", ",TRUE,IF($AA577=0,"",INDEX(My_Audit!N$2:N$456,$AA577)),IF($Z577=0,"",INDEX(Output_Mac!S$2:S$500,$Z577)),IF($AD577=0,"",INDEX(Output_Win!S$2:S$243,$AD577)),IF($Y577=0,"",INDEX(CSV!AE$2:AE$510,$Y577)))))</f>
        <v/>
      </c>
      <c r="N577" s="43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O$2:O$456,$AA577)),_xlfn.IFS(_xlpm.MyAuditVal&lt;&gt;"",_xlpm.MyAuditVal,_xlpm.MacVal&lt;&gt;"",_xlpm.MacVal,_xlpm.WinVal&lt;&gt;"",_xlpm.WinVal,_xlpm.CSVVal&lt;&gt;"",_xlpm.CSVVal)),""))</f>
        <v/>
      </c>
      <c r="O577" s="42" t="str" cm="1">
        <f t="array" ref="O577">IF($AB577=0,"",INDEX(My_Audit!P$2:P$456,$AB577))&amp;""</f>
        <v/>
      </c>
      <c r="P577" s="42"/>
      <c r="Q577" s="43" t="str">
        <f>IF(LEFT(N577,4)="Pass","Nist SP 800-88",My_Audit!R577)&amp;""</f>
        <v/>
      </c>
      <c r="R577" s="42"/>
      <c r="S577" s="42"/>
      <c r="T577" s="43" t="str" cm="1">
        <f t="array" ref="T577">IF($AC577=0,"",INDEX(Models!J$2:J$605,$AC577))</f>
        <v/>
      </c>
      <c r="U577" s="42"/>
      <c r="V577" s="42"/>
      <c r="W577" s="44" t="str">
        <f>IF(($Z577+$AA577+$AD577)=0,"",_xlfn.TEXTJOIN(", ",TRUE,IF($AA577=0,"",INDEX(My_Audit!L$2:L$456,$AA577)),IF($Z577=0,"",INDEX(Output_Mac!AA$2:AA$500,$Z577)),IF($AD577=0,"",INDEX(Output_Win!AA$2:AA$243,$AD577))))</f>
        <v/>
      </c>
      <c r="Y577">
        <f>IFERROR(MATCH($A577,CSV!$A$2:$A$510,0),0)</f>
        <v>0</v>
      </c>
      <c r="Z577">
        <f>IFERROR(MATCH($A577,Output_Mac!$A$2:$A$500,0),0)</f>
        <v>0</v>
      </c>
      <c r="AA577">
        <f>IFERROR(MATCH($A577,My_Audit!$A$2:$A$456,0),0)</f>
        <v>0</v>
      </c>
      <c r="AB577">
        <f>IFERROR(MATCH($C577,My_Audit!$B$2:$B$456,0),0)</f>
        <v>0</v>
      </c>
      <c r="AC577">
        <f>IFERROR(MATCH($E577,Models!$I$2:$I$605,0),0)</f>
        <v>0</v>
      </c>
      <c r="AD577">
        <f>IFERROR(MATCH($A577,Output_Win!$A$2:$A$243,0),0)</f>
        <v>0</v>
      </c>
    </row>
    <row r="578" spans="1:30">
      <c r="A578" s="42" t="str">
        <f>_xlfn.TEXTJOIN("",TRUE,Input!$A$4,TEXT(ROW(My_Audit!A577)+Input!$A$8-1,"00"))</f>
        <v>GG577</v>
      </c>
      <c r="B578" s="42" t="str">
        <f>_xlfn.TEXTJOIN("-",TRUE,"ITD",Input!$A$2,A578)</f>
        <v>ITD-SHR11697-GG577</v>
      </c>
      <c r="C578" s="43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3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3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3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3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3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3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3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3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3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3" t="str" cm="1">
        <f t="array" ref="M578">IF(($Y578+$Z578+$AA578+$AD578)=0,"",ExpandDiagCodes(_xlfn.TEXTJOIN(", ",TRUE,IF($AA578=0,"",INDEX(My_Audit!N$2:N$456,$AA578)),IF($Z578=0,"",INDEX(Output_Mac!S$2:S$500,$Z578)),IF($AD578=0,"",INDEX(Output_Win!S$2:S$243,$AD578)),IF($Y578=0,"",INDEX(CSV!AE$2:AE$510,$Y578)))))</f>
        <v/>
      </c>
      <c r="N578" s="43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O$2:O$456,$AA578)),_xlfn.IFS(_xlpm.MyAuditVal&lt;&gt;"",_xlpm.MyAuditVal,_xlpm.MacVal&lt;&gt;"",_xlpm.MacVal,_xlpm.WinVal&lt;&gt;"",_xlpm.WinVal,_xlpm.CSVVal&lt;&gt;"",_xlpm.CSVVal)),""))</f>
        <v/>
      </c>
      <c r="O578" s="42" t="str" cm="1">
        <f t="array" ref="O578">IF($AB578=0,"",INDEX(My_Audit!P$2:P$456,$AB578))&amp;""</f>
        <v/>
      </c>
      <c r="P578" s="42"/>
      <c r="Q578" s="43" t="str">
        <f>IF(LEFT(N578,4)="Pass","Nist SP 800-88",My_Audit!R578)&amp;""</f>
        <v/>
      </c>
      <c r="R578" s="42"/>
      <c r="S578" s="42"/>
      <c r="T578" s="43" t="str" cm="1">
        <f t="array" ref="T578">IF($AC578=0,"",INDEX(Models!J$2:J$605,$AC578))</f>
        <v/>
      </c>
      <c r="U578" s="42"/>
      <c r="V578" s="42"/>
      <c r="W578" s="44" t="str">
        <f>IF(($Z578+$AA578+$AD578)=0,"",_xlfn.TEXTJOIN(", ",TRUE,IF($AA578=0,"",INDEX(My_Audit!L$2:L$456,$AA578)),IF($Z578=0,"",INDEX(Output_Mac!AA$2:AA$500,$Z578)),IF($AD578=0,"",INDEX(Output_Win!AA$2:AA$243,$AD578))))</f>
        <v/>
      </c>
      <c r="Y578">
        <f>IFERROR(MATCH($A578,CSV!$A$2:$A$510,0),0)</f>
        <v>0</v>
      </c>
      <c r="Z578">
        <f>IFERROR(MATCH($A578,Output_Mac!$A$2:$A$500,0),0)</f>
        <v>0</v>
      </c>
      <c r="AA578">
        <f>IFERROR(MATCH($A578,My_Audit!$A$2:$A$456,0),0)</f>
        <v>0</v>
      </c>
      <c r="AB578">
        <f>IFERROR(MATCH($C578,My_Audit!$B$2:$B$456,0),0)</f>
        <v>0</v>
      </c>
      <c r="AC578">
        <f>IFERROR(MATCH($E578,Models!$I$2:$I$605,0),0)</f>
        <v>0</v>
      </c>
      <c r="AD578">
        <f>IFERROR(MATCH($A578,Output_Win!$A$2:$A$243,0),0)</f>
        <v>0</v>
      </c>
    </row>
    <row r="579" spans="1:30">
      <c r="A579" s="42" t="str">
        <f>_xlfn.TEXTJOIN("",TRUE,Input!$A$4,TEXT(ROW(My_Audit!A578)+Input!$A$8-1,"00"))</f>
        <v>GG578</v>
      </c>
      <c r="B579" s="42" t="str">
        <f>_xlfn.TEXTJOIN("-",TRUE,"ITD",Input!$A$2,A579)</f>
        <v>ITD-SHR11697-GG578</v>
      </c>
      <c r="C579" s="43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3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3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3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3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3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3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3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3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3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3" t="str" cm="1">
        <f t="array" ref="M579">IF(($Y579+$Z579+$AA579+$AD579)=0,"",ExpandDiagCodes(_xlfn.TEXTJOIN(", ",TRUE,IF($AA579=0,"",INDEX(My_Audit!N$2:N$456,$AA579)),IF($Z579=0,"",INDEX(Output_Mac!S$2:S$500,$Z579)),IF($AD579=0,"",INDEX(Output_Win!S$2:S$243,$AD579)),IF($Y579=0,"",INDEX(CSV!AE$2:AE$510,$Y579)))))</f>
        <v/>
      </c>
      <c r="N579" s="43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O$2:O$456,$AA579)),_xlfn.IFS(_xlpm.MyAuditVal&lt;&gt;"",_xlpm.MyAuditVal,_xlpm.MacVal&lt;&gt;"",_xlpm.MacVal,_xlpm.WinVal&lt;&gt;"",_xlpm.WinVal,_xlpm.CSVVal&lt;&gt;"",_xlpm.CSVVal)),""))</f>
        <v/>
      </c>
      <c r="O579" s="42" t="str" cm="1">
        <f t="array" ref="O579">IF($AB579=0,"",INDEX(My_Audit!P$2:P$456,$AB579))&amp;""</f>
        <v/>
      </c>
      <c r="P579" s="42"/>
      <c r="Q579" s="43" t="str">
        <f>IF(LEFT(N579,4)="Pass","Nist SP 800-88",My_Audit!R579)&amp;""</f>
        <v/>
      </c>
      <c r="R579" s="42"/>
      <c r="S579" s="42"/>
      <c r="T579" s="43" t="str" cm="1">
        <f t="array" ref="T579">IF($AC579=0,"",INDEX(Models!J$2:J$605,$AC579))</f>
        <v/>
      </c>
      <c r="U579" s="42"/>
      <c r="V579" s="42"/>
      <c r="W579" s="44" t="str">
        <f>IF(($Z579+$AA579+$AD579)=0,"",_xlfn.TEXTJOIN(", ",TRUE,IF($AA579=0,"",INDEX(My_Audit!L$2:L$456,$AA579)),IF($Z579=0,"",INDEX(Output_Mac!AA$2:AA$500,$Z579)),IF($AD579=0,"",INDEX(Output_Win!AA$2:AA$243,$AD579))))</f>
        <v/>
      </c>
      <c r="Y579">
        <f>IFERROR(MATCH($A579,CSV!$A$2:$A$510,0),0)</f>
        <v>0</v>
      </c>
      <c r="Z579">
        <f>IFERROR(MATCH($A579,Output_Mac!$A$2:$A$500,0),0)</f>
        <v>0</v>
      </c>
      <c r="AA579">
        <f>IFERROR(MATCH($A579,My_Audit!$A$2:$A$456,0),0)</f>
        <v>0</v>
      </c>
      <c r="AB579">
        <f>IFERROR(MATCH($C579,My_Audit!$B$2:$B$456,0),0)</f>
        <v>0</v>
      </c>
      <c r="AC579">
        <f>IFERROR(MATCH($E579,Models!$I$2:$I$605,0),0)</f>
        <v>0</v>
      </c>
      <c r="AD579">
        <f>IFERROR(MATCH($A579,Output_Win!$A$2:$A$243,0),0)</f>
        <v>0</v>
      </c>
    </row>
    <row r="580" spans="1:30">
      <c r="A580" s="42" t="str">
        <f>_xlfn.TEXTJOIN("",TRUE,Input!$A$4,TEXT(ROW(My_Audit!A579)+Input!$A$8-1,"00"))</f>
        <v>GG579</v>
      </c>
      <c r="B580" s="42" t="str">
        <f>_xlfn.TEXTJOIN("-",TRUE,"ITD",Input!$A$2,A580)</f>
        <v>ITD-SHR11697-GG579</v>
      </c>
      <c r="C580" s="43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3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3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3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3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3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3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3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3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3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3" t="str" cm="1">
        <f t="array" ref="M580">IF(($Y580+$Z580+$AA580+$AD580)=0,"",ExpandDiagCodes(_xlfn.TEXTJOIN(", ",TRUE,IF($AA580=0,"",INDEX(My_Audit!N$2:N$456,$AA580)),IF($Z580=0,"",INDEX(Output_Mac!S$2:S$500,$Z580)),IF($AD580=0,"",INDEX(Output_Win!S$2:S$243,$AD580)),IF($Y580=0,"",INDEX(CSV!AE$2:AE$510,$Y580)))))</f>
        <v/>
      </c>
      <c r="N580" s="43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O$2:O$456,$AA580)),_xlfn.IFS(_xlpm.MyAuditVal&lt;&gt;"",_xlpm.MyAuditVal,_xlpm.MacVal&lt;&gt;"",_xlpm.MacVal,_xlpm.WinVal&lt;&gt;"",_xlpm.WinVal,_xlpm.CSVVal&lt;&gt;"",_xlpm.CSVVal)),""))</f>
        <v/>
      </c>
      <c r="O580" s="42" t="str" cm="1">
        <f t="array" ref="O580">IF($AB580=0,"",INDEX(My_Audit!P$2:P$456,$AB580))&amp;""</f>
        <v/>
      </c>
      <c r="P580" s="42"/>
      <c r="Q580" s="43" t="str">
        <f>IF(LEFT(N580,4)="Pass","Nist SP 800-88",My_Audit!R580)&amp;""</f>
        <v/>
      </c>
      <c r="R580" s="42"/>
      <c r="S580" s="42"/>
      <c r="T580" s="43" t="str" cm="1">
        <f t="array" ref="T580">IF($AC580=0,"",INDEX(Models!J$2:J$605,$AC580))</f>
        <v/>
      </c>
      <c r="U580" s="42"/>
      <c r="V580" s="42"/>
      <c r="W580" s="44" t="str">
        <f>IF(($Z580+$AA580+$AD580)=0,"",_xlfn.TEXTJOIN(", ",TRUE,IF($AA580=0,"",INDEX(My_Audit!L$2:L$456,$AA580)),IF($Z580=0,"",INDEX(Output_Mac!AA$2:AA$500,$Z580)),IF($AD580=0,"",INDEX(Output_Win!AA$2:AA$243,$AD580))))</f>
        <v/>
      </c>
      <c r="Y580">
        <f>IFERROR(MATCH($A580,CSV!$A$2:$A$510,0),0)</f>
        <v>0</v>
      </c>
      <c r="Z580">
        <f>IFERROR(MATCH($A580,Output_Mac!$A$2:$A$500,0),0)</f>
        <v>0</v>
      </c>
      <c r="AA580">
        <f>IFERROR(MATCH($A580,My_Audit!$A$2:$A$456,0),0)</f>
        <v>0</v>
      </c>
      <c r="AB580">
        <f>IFERROR(MATCH($C580,My_Audit!$B$2:$B$456,0),0)</f>
        <v>0</v>
      </c>
      <c r="AC580">
        <f>IFERROR(MATCH($E580,Models!$I$2:$I$605,0),0)</f>
        <v>0</v>
      </c>
      <c r="AD580">
        <f>IFERROR(MATCH($A580,Output_Win!$A$2:$A$243,0),0)</f>
        <v>0</v>
      </c>
    </row>
    <row r="581" spans="1:30">
      <c r="A581" s="42" t="str">
        <f>_xlfn.TEXTJOIN("",TRUE,Input!$A$4,TEXT(ROW(My_Audit!A580)+Input!$A$8-1,"00"))</f>
        <v>GG580</v>
      </c>
      <c r="B581" s="42" t="str">
        <f>_xlfn.TEXTJOIN("-",TRUE,"ITD",Input!$A$2,A581)</f>
        <v>ITD-SHR11697-GG580</v>
      </c>
      <c r="C581" s="43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3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3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3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3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3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3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3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3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3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3" t="str" cm="1">
        <f t="array" ref="M581">IF(($Y581+$Z581+$AA581+$AD581)=0,"",ExpandDiagCodes(_xlfn.TEXTJOIN(", ",TRUE,IF($AA581=0,"",INDEX(My_Audit!N$2:N$456,$AA581)),IF($Z581=0,"",INDEX(Output_Mac!S$2:S$500,$Z581)),IF($AD581=0,"",INDEX(Output_Win!S$2:S$243,$AD581)),IF($Y581=0,"",INDEX(CSV!AE$2:AE$510,$Y581)))))</f>
        <v/>
      </c>
      <c r="N581" s="43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O$2:O$456,$AA581)),_xlfn.IFS(_xlpm.MyAuditVal&lt;&gt;"",_xlpm.MyAuditVal,_xlpm.MacVal&lt;&gt;"",_xlpm.MacVal,_xlpm.WinVal&lt;&gt;"",_xlpm.WinVal,_xlpm.CSVVal&lt;&gt;"",_xlpm.CSVVal)),""))</f>
        <v/>
      </c>
      <c r="O581" s="42" t="str" cm="1">
        <f t="array" ref="O581">IF($AB581=0,"",INDEX(My_Audit!P$2:P$456,$AB581))&amp;""</f>
        <v/>
      </c>
      <c r="P581" s="42"/>
      <c r="Q581" s="43" t="str">
        <f>IF(LEFT(N581,4)="Pass","Nist SP 800-88",My_Audit!R581)&amp;""</f>
        <v/>
      </c>
      <c r="R581" s="42"/>
      <c r="S581" s="42"/>
      <c r="T581" s="43" t="str" cm="1">
        <f t="array" ref="T581">IF($AC581=0,"",INDEX(Models!J$2:J$605,$AC581))</f>
        <v/>
      </c>
      <c r="U581" s="42"/>
      <c r="V581" s="42"/>
      <c r="W581" s="44" t="str">
        <f>IF(($Z581+$AA581+$AD581)=0,"",_xlfn.TEXTJOIN(", ",TRUE,IF($AA581=0,"",INDEX(My_Audit!L$2:L$456,$AA581)),IF($Z581=0,"",INDEX(Output_Mac!AA$2:AA$500,$Z581)),IF($AD581=0,"",INDEX(Output_Win!AA$2:AA$243,$AD581))))</f>
        <v/>
      </c>
      <c r="Y581">
        <f>IFERROR(MATCH($A581,CSV!$A$2:$A$510,0),0)</f>
        <v>0</v>
      </c>
      <c r="Z581">
        <f>IFERROR(MATCH($A581,Output_Mac!$A$2:$A$500,0),0)</f>
        <v>0</v>
      </c>
      <c r="AA581">
        <f>IFERROR(MATCH($A581,My_Audit!$A$2:$A$456,0),0)</f>
        <v>0</v>
      </c>
      <c r="AB581">
        <f>IFERROR(MATCH($C581,My_Audit!$B$2:$B$456,0),0)</f>
        <v>0</v>
      </c>
      <c r="AC581">
        <f>IFERROR(MATCH($E581,Models!$I$2:$I$605,0),0)</f>
        <v>0</v>
      </c>
      <c r="AD581">
        <f>IFERROR(MATCH($A581,Output_Win!$A$2:$A$243,0),0)</f>
        <v>0</v>
      </c>
    </row>
    <row r="582" spans="1:30">
      <c r="A582" s="42" t="str">
        <f>_xlfn.TEXTJOIN("",TRUE,Input!$A$4,TEXT(ROW(My_Audit!A581)+Input!$A$8-1,"00"))</f>
        <v>GG581</v>
      </c>
      <c r="B582" s="42" t="str">
        <f>_xlfn.TEXTJOIN("-",TRUE,"ITD",Input!$A$2,A582)</f>
        <v>ITD-SHR11697-GG581</v>
      </c>
      <c r="C582" s="43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3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3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3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3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3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3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3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3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3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3" t="str" cm="1">
        <f t="array" ref="M582">IF(($Y582+$Z582+$AA582+$AD582)=0,"",ExpandDiagCodes(_xlfn.TEXTJOIN(", ",TRUE,IF($AA582=0,"",INDEX(My_Audit!N$2:N$456,$AA582)),IF($Z582=0,"",INDEX(Output_Mac!S$2:S$500,$Z582)),IF($AD582=0,"",INDEX(Output_Win!S$2:S$243,$AD582)),IF($Y582=0,"",INDEX(CSV!AE$2:AE$510,$Y582)))))</f>
        <v/>
      </c>
      <c r="N582" s="43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O$2:O$456,$AA582)),_xlfn.IFS(_xlpm.MyAuditVal&lt;&gt;"",_xlpm.MyAuditVal,_xlpm.MacVal&lt;&gt;"",_xlpm.MacVal,_xlpm.WinVal&lt;&gt;"",_xlpm.WinVal,_xlpm.CSVVal&lt;&gt;"",_xlpm.CSVVal)),""))</f>
        <v/>
      </c>
      <c r="O582" s="42" t="str" cm="1">
        <f t="array" ref="O582">IF($AB582=0,"",INDEX(My_Audit!P$2:P$456,$AB582))&amp;""</f>
        <v/>
      </c>
      <c r="P582" s="42"/>
      <c r="Q582" s="43" t="str">
        <f>IF(LEFT(N582,4)="Pass","Nist SP 800-88",My_Audit!R582)&amp;""</f>
        <v/>
      </c>
      <c r="R582" s="42"/>
      <c r="S582" s="42"/>
      <c r="T582" s="43" t="str" cm="1">
        <f t="array" ref="T582">IF($AC582=0,"",INDEX(Models!J$2:J$605,$AC582))</f>
        <v/>
      </c>
      <c r="U582" s="42"/>
      <c r="V582" s="42"/>
      <c r="W582" s="44" t="str">
        <f>IF(($Z582+$AA582+$AD582)=0,"",_xlfn.TEXTJOIN(", ",TRUE,IF($AA582=0,"",INDEX(My_Audit!L$2:L$456,$AA582)),IF($Z582=0,"",INDEX(Output_Mac!AA$2:AA$500,$Z582)),IF($AD582=0,"",INDEX(Output_Win!AA$2:AA$243,$AD582))))</f>
        <v/>
      </c>
      <c r="Y582">
        <f>IFERROR(MATCH($A582,CSV!$A$2:$A$510,0),0)</f>
        <v>0</v>
      </c>
      <c r="Z582">
        <f>IFERROR(MATCH($A582,Output_Mac!$A$2:$A$500,0),0)</f>
        <v>0</v>
      </c>
      <c r="AA582">
        <f>IFERROR(MATCH($A582,My_Audit!$A$2:$A$456,0),0)</f>
        <v>0</v>
      </c>
      <c r="AB582">
        <f>IFERROR(MATCH($C582,My_Audit!$B$2:$B$456,0),0)</f>
        <v>0</v>
      </c>
      <c r="AC582">
        <f>IFERROR(MATCH($E582,Models!$I$2:$I$605,0),0)</f>
        <v>0</v>
      </c>
      <c r="AD582">
        <f>IFERROR(MATCH($A582,Output_Win!$A$2:$A$243,0),0)</f>
        <v>0</v>
      </c>
    </row>
    <row r="583" spans="1:30">
      <c r="A583" s="42" t="str">
        <f>_xlfn.TEXTJOIN("",TRUE,Input!$A$4,TEXT(ROW(My_Audit!A582)+Input!$A$8-1,"00"))</f>
        <v>GG582</v>
      </c>
      <c r="B583" s="42" t="str">
        <f>_xlfn.TEXTJOIN("-",TRUE,"ITD",Input!$A$2,A583)</f>
        <v>ITD-SHR11697-GG582</v>
      </c>
      <c r="C583" s="43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3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3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3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3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3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3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3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3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3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3" t="str" cm="1">
        <f t="array" ref="M583">IF(($Y583+$Z583+$AA583+$AD583)=0,"",ExpandDiagCodes(_xlfn.TEXTJOIN(", ",TRUE,IF($AA583=0,"",INDEX(My_Audit!N$2:N$456,$AA583)),IF($Z583=0,"",INDEX(Output_Mac!S$2:S$500,$Z583)),IF($AD583=0,"",INDEX(Output_Win!S$2:S$243,$AD583)),IF($Y583=0,"",INDEX(CSV!AE$2:AE$510,$Y583)))))</f>
        <v/>
      </c>
      <c r="N583" s="43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O$2:O$456,$AA583)),_xlfn.IFS(_xlpm.MyAuditVal&lt;&gt;"",_xlpm.MyAuditVal,_xlpm.MacVal&lt;&gt;"",_xlpm.MacVal,_xlpm.WinVal&lt;&gt;"",_xlpm.WinVal,_xlpm.CSVVal&lt;&gt;"",_xlpm.CSVVal)),""))</f>
        <v/>
      </c>
      <c r="O583" s="42" t="str" cm="1">
        <f t="array" ref="O583">IF($AB583=0,"",INDEX(My_Audit!P$2:P$456,$AB583))&amp;""</f>
        <v/>
      </c>
      <c r="P583" s="42"/>
      <c r="Q583" s="43" t="str">
        <f>IF(LEFT(N583,4)="Pass","Nist SP 800-88",My_Audit!R583)&amp;""</f>
        <v/>
      </c>
      <c r="R583" s="42"/>
      <c r="S583" s="42"/>
      <c r="T583" s="43" t="str" cm="1">
        <f t="array" ref="T583">IF($AC583=0,"",INDEX(Models!J$2:J$605,$AC583))</f>
        <v/>
      </c>
      <c r="U583" s="42"/>
      <c r="V583" s="42"/>
      <c r="W583" s="44" t="str">
        <f>IF(($Z583+$AA583+$AD583)=0,"",_xlfn.TEXTJOIN(", ",TRUE,IF($AA583=0,"",INDEX(My_Audit!L$2:L$456,$AA583)),IF($Z583=0,"",INDEX(Output_Mac!AA$2:AA$500,$Z583)),IF($AD583=0,"",INDEX(Output_Win!AA$2:AA$243,$AD583))))</f>
        <v/>
      </c>
      <c r="Y583">
        <f>IFERROR(MATCH($A583,CSV!$A$2:$A$510,0),0)</f>
        <v>0</v>
      </c>
      <c r="Z583">
        <f>IFERROR(MATCH($A583,Output_Mac!$A$2:$A$500,0),0)</f>
        <v>0</v>
      </c>
      <c r="AA583">
        <f>IFERROR(MATCH($A583,My_Audit!$A$2:$A$456,0),0)</f>
        <v>0</v>
      </c>
      <c r="AB583">
        <f>IFERROR(MATCH($C583,My_Audit!$B$2:$B$456,0),0)</f>
        <v>0</v>
      </c>
      <c r="AC583">
        <f>IFERROR(MATCH($E583,Models!$I$2:$I$605,0),0)</f>
        <v>0</v>
      </c>
      <c r="AD583">
        <f>IFERROR(MATCH($A583,Output_Win!$A$2:$A$243,0),0)</f>
        <v>0</v>
      </c>
    </row>
    <row r="584" spans="1:30">
      <c r="A584" s="42" t="str">
        <f>_xlfn.TEXTJOIN("",TRUE,Input!$A$4,TEXT(ROW(My_Audit!A583)+Input!$A$8-1,"00"))</f>
        <v>GG583</v>
      </c>
      <c r="B584" s="42" t="str">
        <f>_xlfn.TEXTJOIN("-",TRUE,"ITD",Input!$A$2,A584)</f>
        <v>ITD-SHR11697-GG583</v>
      </c>
      <c r="C584" s="43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3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3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3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3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3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3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3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3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3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3" t="str" cm="1">
        <f t="array" ref="M584">IF(($Y584+$Z584+$AA584+$AD584)=0,"",ExpandDiagCodes(_xlfn.TEXTJOIN(", ",TRUE,IF($AA584=0,"",INDEX(My_Audit!N$2:N$456,$AA584)),IF($Z584=0,"",INDEX(Output_Mac!S$2:S$500,$Z584)),IF($AD584=0,"",INDEX(Output_Win!S$2:S$243,$AD584)),IF($Y584=0,"",INDEX(CSV!AE$2:AE$510,$Y584)))))</f>
        <v/>
      </c>
      <c r="N584" s="43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O$2:O$456,$AA584)),_xlfn.IFS(_xlpm.MyAuditVal&lt;&gt;"",_xlpm.MyAuditVal,_xlpm.MacVal&lt;&gt;"",_xlpm.MacVal,_xlpm.WinVal&lt;&gt;"",_xlpm.WinVal,_xlpm.CSVVal&lt;&gt;"",_xlpm.CSVVal)),""))</f>
        <v/>
      </c>
      <c r="O584" s="42" t="str" cm="1">
        <f t="array" ref="O584">IF($AB584=0,"",INDEX(My_Audit!P$2:P$456,$AB584))&amp;""</f>
        <v/>
      </c>
      <c r="P584" s="42"/>
      <c r="Q584" s="43" t="str">
        <f>IF(LEFT(N584,4)="Pass","Nist SP 800-88",My_Audit!R584)&amp;""</f>
        <v/>
      </c>
      <c r="R584" s="42"/>
      <c r="S584" s="42"/>
      <c r="T584" s="43" t="str" cm="1">
        <f t="array" ref="T584">IF($AC584=0,"",INDEX(Models!J$2:J$605,$AC584))</f>
        <v/>
      </c>
      <c r="U584" s="42"/>
      <c r="V584" s="42"/>
      <c r="W584" s="44" t="str">
        <f>IF(($Z584+$AA584+$AD584)=0,"",_xlfn.TEXTJOIN(", ",TRUE,IF($AA584=0,"",INDEX(My_Audit!L$2:L$456,$AA584)),IF($Z584=0,"",INDEX(Output_Mac!AA$2:AA$500,$Z584)),IF($AD584=0,"",INDEX(Output_Win!AA$2:AA$243,$AD584))))</f>
        <v/>
      </c>
      <c r="Y584">
        <f>IFERROR(MATCH($A584,CSV!$A$2:$A$510,0),0)</f>
        <v>0</v>
      </c>
      <c r="Z584">
        <f>IFERROR(MATCH($A584,Output_Mac!$A$2:$A$500,0),0)</f>
        <v>0</v>
      </c>
      <c r="AA584">
        <f>IFERROR(MATCH($A584,My_Audit!$A$2:$A$456,0),0)</f>
        <v>0</v>
      </c>
      <c r="AB584">
        <f>IFERROR(MATCH($C584,My_Audit!$B$2:$B$456,0),0)</f>
        <v>0</v>
      </c>
      <c r="AC584">
        <f>IFERROR(MATCH($E584,Models!$I$2:$I$605,0),0)</f>
        <v>0</v>
      </c>
      <c r="AD584">
        <f>IFERROR(MATCH($A584,Output_Win!$A$2:$A$243,0),0)</f>
        <v>0</v>
      </c>
    </row>
    <row r="585" spans="1:30">
      <c r="A585" s="42" t="str">
        <f>_xlfn.TEXTJOIN("",TRUE,Input!$A$4,TEXT(ROW(My_Audit!A584)+Input!$A$8-1,"00"))</f>
        <v>GG584</v>
      </c>
      <c r="B585" s="42" t="str">
        <f>_xlfn.TEXTJOIN("-",TRUE,"ITD",Input!$A$2,A585)</f>
        <v>ITD-SHR11697-GG584</v>
      </c>
      <c r="C585" s="43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3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3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3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3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3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3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3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3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3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3" t="str" cm="1">
        <f t="array" ref="M585">IF(($Y585+$Z585+$AA585+$AD585)=0,"",ExpandDiagCodes(_xlfn.TEXTJOIN(", ",TRUE,IF($AA585=0,"",INDEX(My_Audit!N$2:N$456,$AA585)),IF($Z585=0,"",INDEX(Output_Mac!S$2:S$500,$Z585)),IF($AD585=0,"",INDEX(Output_Win!S$2:S$243,$AD585)),IF($Y585=0,"",INDEX(CSV!AE$2:AE$510,$Y585)))))</f>
        <v/>
      </c>
      <c r="N585" s="43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O$2:O$456,$AA585)),_xlfn.IFS(_xlpm.MyAuditVal&lt;&gt;"",_xlpm.MyAuditVal,_xlpm.MacVal&lt;&gt;"",_xlpm.MacVal,_xlpm.WinVal&lt;&gt;"",_xlpm.WinVal,_xlpm.CSVVal&lt;&gt;"",_xlpm.CSVVal)),""))</f>
        <v/>
      </c>
      <c r="O585" s="42" t="str" cm="1">
        <f t="array" ref="O585">IF($AB585=0,"",INDEX(My_Audit!P$2:P$456,$AB585))&amp;""</f>
        <v/>
      </c>
      <c r="P585" s="42"/>
      <c r="Q585" s="43" t="str">
        <f>IF(LEFT(N585,4)="Pass","Nist SP 800-88",My_Audit!R585)&amp;""</f>
        <v/>
      </c>
      <c r="R585" s="42"/>
      <c r="S585" s="42"/>
      <c r="T585" s="43" t="str" cm="1">
        <f t="array" ref="T585">IF($AC585=0,"",INDEX(Models!J$2:J$605,$AC585))</f>
        <v/>
      </c>
      <c r="U585" s="42"/>
      <c r="V585" s="42"/>
      <c r="W585" s="44" t="str">
        <f>IF(($Z585+$AA585+$AD585)=0,"",_xlfn.TEXTJOIN(", ",TRUE,IF($AA585=0,"",INDEX(My_Audit!L$2:L$456,$AA585)),IF($Z585=0,"",INDEX(Output_Mac!AA$2:AA$500,$Z585)),IF($AD585=0,"",INDEX(Output_Win!AA$2:AA$243,$AD585))))</f>
        <v/>
      </c>
      <c r="Y585">
        <f>IFERROR(MATCH($A585,CSV!$A$2:$A$510,0),0)</f>
        <v>0</v>
      </c>
      <c r="Z585">
        <f>IFERROR(MATCH($A585,Output_Mac!$A$2:$A$500,0),0)</f>
        <v>0</v>
      </c>
      <c r="AA585">
        <f>IFERROR(MATCH($A585,My_Audit!$A$2:$A$456,0),0)</f>
        <v>0</v>
      </c>
      <c r="AB585">
        <f>IFERROR(MATCH($C585,My_Audit!$B$2:$B$456,0),0)</f>
        <v>0</v>
      </c>
      <c r="AC585">
        <f>IFERROR(MATCH($E585,Models!$I$2:$I$605,0),0)</f>
        <v>0</v>
      </c>
      <c r="AD585">
        <f>IFERROR(MATCH($A585,Output_Win!$A$2:$A$243,0),0)</f>
        <v>0</v>
      </c>
    </row>
    <row r="586" spans="1:30">
      <c r="A586" s="42" t="str">
        <f>_xlfn.TEXTJOIN("",TRUE,Input!$A$4,TEXT(ROW(My_Audit!A585)+Input!$A$8-1,"00"))</f>
        <v>GG585</v>
      </c>
      <c r="B586" s="42" t="str">
        <f>_xlfn.TEXTJOIN("-",TRUE,"ITD",Input!$A$2,A586)</f>
        <v>ITD-SHR11697-GG585</v>
      </c>
      <c r="C586" s="43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3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3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3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3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3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3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3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3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3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3" t="str" cm="1">
        <f t="array" ref="M586">IF(($Y586+$Z586+$AA586+$AD586)=0,"",ExpandDiagCodes(_xlfn.TEXTJOIN(", ",TRUE,IF($AA586=0,"",INDEX(My_Audit!N$2:N$456,$AA586)),IF($Z586=0,"",INDEX(Output_Mac!S$2:S$500,$Z586)),IF($AD586=0,"",INDEX(Output_Win!S$2:S$243,$AD586)),IF($Y586=0,"",INDEX(CSV!AE$2:AE$510,$Y586)))))</f>
        <v/>
      </c>
      <c r="N586" s="43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O$2:O$456,$AA586)),_xlfn.IFS(_xlpm.MyAuditVal&lt;&gt;"",_xlpm.MyAuditVal,_xlpm.MacVal&lt;&gt;"",_xlpm.MacVal,_xlpm.WinVal&lt;&gt;"",_xlpm.WinVal,_xlpm.CSVVal&lt;&gt;"",_xlpm.CSVVal)),""))</f>
        <v/>
      </c>
      <c r="O586" s="42" t="str" cm="1">
        <f t="array" ref="O586">IF($AB586=0,"",INDEX(My_Audit!P$2:P$456,$AB586))&amp;""</f>
        <v/>
      </c>
      <c r="P586" s="42"/>
      <c r="Q586" s="43" t="str">
        <f>IF(LEFT(N586,4)="Pass","Nist SP 800-88",My_Audit!R586)&amp;""</f>
        <v/>
      </c>
      <c r="R586" s="42"/>
      <c r="S586" s="42"/>
      <c r="T586" s="43" t="str" cm="1">
        <f t="array" ref="T586">IF($AC586=0,"",INDEX(Models!J$2:J$605,$AC586))</f>
        <v/>
      </c>
      <c r="U586" s="42"/>
      <c r="V586" s="42"/>
      <c r="W586" s="44" t="str">
        <f>IF(($Z586+$AA586+$AD586)=0,"",_xlfn.TEXTJOIN(", ",TRUE,IF($AA586=0,"",INDEX(My_Audit!L$2:L$456,$AA586)),IF($Z586=0,"",INDEX(Output_Mac!AA$2:AA$500,$Z586)),IF($AD586=0,"",INDEX(Output_Win!AA$2:AA$243,$AD586))))</f>
        <v/>
      </c>
      <c r="Y586">
        <f>IFERROR(MATCH($A586,CSV!$A$2:$A$510,0),0)</f>
        <v>0</v>
      </c>
      <c r="Z586">
        <f>IFERROR(MATCH($A586,Output_Mac!$A$2:$A$500,0),0)</f>
        <v>0</v>
      </c>
      <c r="AA586">
        <f>IFERROR(MATCH($A586,My_Audit!$A$2:$A$456,0),0)</f>
        <v>0</v>
      </c>
      <c r="AB586">
        <f>IFERROR(MATCH($C586,My_Audit!$B$2:$B$456,0),0)</f>
        <v>0</v>
      </c>
      <c r="AC586">
        <f>IFERROR(MATCH($E586,Models!$I$2:$I$605,0),0)</f>
        <v>0</v>
      </c>
      <c r="AD586">
        <f>IFERROR(MATCH($A586,Output_Win!$A$2:$A$243,0),0)</f>
        <v>0</v>
      </c>
    </row>
    <row r="587" spans="1:30">
      <c r="A587" s="42" t="str">
        <f>_xlfn.TEXTJOIN("",TRUE,Input!$A$4,TEXT(ROW(My_Audit!A586)+Input!$A$8-1,"00"))</f>
        <v>GG586</v>
      </c>
      <c r="B587" s="42" t="str">
        <f>_xlfn.TEXTJOIN("-",TRUE,"ITD",Input!$A$2,A587)</f>
        <v>ITD-SHR11697-GG586</v>
      </c>
      <c r="C587" s="43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3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3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3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3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3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3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3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3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3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3" t="str" cm="1">
        <f t="array" ref="M587">IF(($Y587+$Z587+$AA587+$AD587)=0,"",ExpandDiagCodes(_xlfn.TEXTJOIN(", ",TRUE,IF($AA587=0,"",INDEX(My_Audit!N$2:N$456,$AA587)),IF($Z587=0,"",INDEX(Output_Mac!S$2:S$500,$Z587)),IF($AD587=0,"",INDEX(Output_Win!S$2:S$243,$AD587)),IF($Y587=0,"",INDEX(CSV!AE$2:AE$510,$Y587)))))</f>
        <v/>
      </c>
      <c r="N587" s="43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O$2:O$456,$AA587)),_xlfn.IFS(_xlpm.MyAuditVal&lt;&gt;"",_xlpm.MyAuditVal,_xlpm.MacVal&lt;&gt;"",_xlpm.MacVal,_xlpm.WinVal&lt;&gt;"",_xlpm.WinVal,_xlpm.CSVVal&lt;&gt;"",_xlpm.CSVVal)),""))</f>
        <v/>
      </c>
      <c r="O587" s="42" t="str" cm="1">
        <f t="array" ref="O587">IF($AB587=0,"",INDEX(My_Audit!P$2:P$456,$AB587))&amp;""</f>
        <v/>
      </c>
      <c r="P587" s="42"/>
      <c r="Q587" s="43" t="str">
        <f>IF(LEFT(N587,4)="Pass","Nist SP 800-88",My_Audit!R587)&amp;""</f>
        <v/>
      </c>
      <c r="R587" s="42"/>
      <c r="S587" s="42"/>
      <c r="T587" s="43" t="str" cm="1">
        <f t="array" ref="T587">IF($AC587=0,"",INDEX(Models!J$2:J$605,$AC587))</f>
        <v/>
      </c>
      <c r="U587" s="42"/>
      <c r="V587" s="42"/>
      <c r="W587" s="44" t="str">
        <f>IF(($Z587+$AA587+$AD587)=0,"",_xlfn.TEXTJOIN(", ",TRUE,IF($AA587=0,"",INDEX(My_Audit!L$2:L$456,$AA587)),IF($Z587=0,"",INDEX(Output_Mac!AA$2:AA$500,$Z587)),IF($AD587=0,"",INDEX(Output_Win!AA$2:AA$243,$AD587))))</f>
        <v/>
      </c>
      <c r="Y587">
        <f>IFERROR(MATCH($A587,CSV!$A$2:$A$510,0),0)</f>
        <v>0</v>
      </c>
      <c r="Z587">
        <f>IFERROR(MATCH($A587,Output_Mac!$A$2:$A$500,0),0)</f>
        <v>0</v>
      </c>
      <c r="AA587">
        <f>IFERROR(MATCH($A587,My_Audit!$A$2:$A$456,0),0)</f>
        <v>0</v>
      </c>
      <c r="AB587">
        <f>IFERROR(MATCH($C587,My_Audit!$B$2:$B$456,0),0)</f>
        <v>0</v>
      </c>
      <c r="AC587">
        <f>IFERROR(MATCH($E587,Models!$I$2:$I$605,0),0)</f>
        <v>0</v>
      </c>
      <c r="AD587">
        <f>IFERROR(MATCH($A587,Output_Win!$A$2:$A$243,0),0)</f>
        <v>0</v>
      </c>
    </row>
    <row r="588" spans="1:30">
      <c r="A588" s="42" t="str">
        <f>_xlfn.TEXTJOIN("",TRUE,Input!$A$4,TEXT(ROW(My_Audit!A587)+Input!$A$8-1,"00"))</f>
        <v>GG587</v>
      </c>
      <c r="B588" s="42" t="str">
        <f>_xlfn.TEXTJOIN("-",TRUE,"ITD",Input!$A$2,A588)</f>
        <v>ITD-SHR11697-GG587</v>
      </c>
      <c r="C588" s="43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3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3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3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3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3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3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3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3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3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3" t="str" cm="1">
        <f t="array" ref="M588">IF(($Y588+$Z588+$AA588+$AD588)=0,"",ExpandDiagCodes(_xlfn.TEXTJOIN(", ",TRUE,IF($AA588=0,"",INDEX(My_Audit!N$2:N$456,$AA588)),IF($Z588=0,"",INDEX(Output_Mac!S$2:S$500,$Z588)),IF($AD588=0,"",INDEX(Output_Win!S$2:S$243,$AD588)),IF($Y588=0,"",INDEX(CSV!AE$2:AE$510,$Y588)))))</f>
        <v/>
      </c>
      <c r="N588" s="43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O$2:O$456,$AA588)),_xlfn.IFS(_xlpm.MyAuditVal&lt;&gt;"",_xlpm.MyAuditVal,_xlpm.MacVal&lt;&gt;"",_xlpm.MacVal,_xlpm.WinVal&lt;&gt;"",_xlpm.WinVal,_xlpm.CSVVal&lt;&gt;"",_xlpm.CSVVal)),""))</f>
        <v/>
      </c>
      <c r="O588" s="42" t="str" cm="1">
        <f t="array" ref="O588">IF($AB588=0,"",INDEX(My_Audit!P$2:P$456,$AB588))&amp;""</f>
        <v/>
      </c>
      <c r="P588" s="42"/>
      <c r="Q588" s="43" t="str">
        <f>IF(LEFT(N588,4)="Pass","Nist SP 800-88",My_Audit!R588)&amp;""</f>
        <v/>
      </c>
      <c r="R588" s="42"/>
      <c r="S588" s="42"/>
      <c r="T588" s="43" t="str" cm="1">
        <f t="array" ref="T588">IF($AC588=0,"",INDEX(Models!J$2:J$605,$AC588))</f>
        <v/>
      </c>
      <c r="U588" s="42"/>
      <c r="V588" s="42"/>
      <c r="W588" s="44" t="str">
        <f>IF(($Z588+$AA588+$AD588)=0,"",_xlfn.TEXTJOIN(", ",TRUE,IF($AA588=0,"",INDEX(My_Audit!L$2:L$456,$AA588)),IF($Z588=0,"",INDEX(Output_Mac!AA$2:AA$500,$Z588)),IF($AD588=0,"",INDEX(Output_Win!AA$2:AA$243,$AD588))))</f>
        <v/>
      </c>
      <c r="Y588">
        <f>IFERROR(MATCH($A588,CSV!$A$2:$A$510,0),0)</f>
        <v>0</v>
      </c>
      <c r="Z588">
        <f>IFERROR(MATCH($A588,Output_Mac!$A$2:$A$500,0),0)</f>
        <v>0</v>
      </c>
      <c r="AA588">
        <f>IFERROR(MATCH($A588,My_Audit!$A$2:$A$456,0),0)</f>
        <v>0</v>
      </c>
      <c r="AB588">
        <f>IFERROR(MATCH($C588,My_Audit!$B$2:$B$456,0),0)</f>
        <v>0</v>
      </c>
      <c r="AC588">
        <f>IFERROR(MATCH($E588,Models!$I$2:$I$605,0),0)</f>
        <v>0</v>
      </c>
      <c r="AD588">
        <f>IFERROR(MATCH($A588,Output_Win!$A$2:$A$243,0),0)</f>
        <v>0</v>
      </c>
    </row>
    <row r="589" spans="1:30">
      <c r="A589" s="42" t="str">
        <f>_xlfn.TEXTJOIN("",TRUE,Input!$A$4,TEXT(ROW(My_Audit!A588)+Input!$A$8-1,"00"))</f>
        <v>GG588</v>
      </c>
      <c r="B589" s="42" t="str">
        <f>_xlfn.TEXTJOIN("-",TRUE,"ITD",Input!$A$2,A589)</f>
        <v>ITD-SHR11697-GG588</v>
      </c>
      <c r="C589" s="43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3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3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3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3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3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3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3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3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3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3" t="str" cm="1">
        <f t="array" ref="M589">IF(($Y589+$Z589+$AA589+$AD589)=0,"",ExpandDiagCodes(_xlfn.TEXTJOIN(", ",TRUE,IF($AA589=0,"",INDEX(My_Audit!N$2:N$456,$AA589)),IF($Z589=0,"",INDEX(Output_Mac!S$2:S$500,$Z589)),IF($AD589=0,"",INDEX(Output_Win!S$2:S$243,$AD589)),IF($Y589=0,"",INDEX(CSV!AE$2:AE$510,$Y589)))))</f>
        <v/>
      </c>
      <c r="N589" s="43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O$2:O$456,$AA589)),_xlfn.IFS(_xlpm.MyAuditVal&lt;&gt;"",_xlpm.MyAuditVal,_xlpm.MacVal&lt;&gt;"",_xlpm.MacVal,_xlpm.WinVal&lt;&gt;"",_xlpm.WinVal,_xlpm.CSVVal&lt;&gt;"",_xlpm.CSVVal)),""))</f>
        <v/>
      </c>
      <c r="O589" s="42" t="str" cm="1">
        <f t="array" ref="O589">IF($AB589=0,"",INDEX(My_Audit!P$2:P$456,$AB589))&amp;""</f>
        <v/>
      </c>
      <c r="P589" s="42"/>
      <c r="Q589" s="43" t="str">
        <f>IF(LEFT(N589,4)="Pass","Nist SP 800-88",My_Audit!R589)&amp;""</f>
        <v/>
      </c>
      <c r="R589" s="42"/>
      <c r="S589" s="42"/>
      <c r="T589" s="43" t="str" cm="1">
        <f t="array" ref="T589">IF($AC589=0,"",INDEX(Models!J$2:J$605,$AC589))</f>
        <v/>
      </c>
      <c r="U589" s="42"/>
      <c r="V589" s="42"/>
      <c r="W589" s="44" t="str">
        <f>IF(($Z589+$AA589+$AD589)=0,"",_xlfn.TEXTJOIN(", ",TRUE,IF($AA589=0,"",INDEX(My_Audit!L$2:L$456,$AA589)),IF($Z589=0,"",INDEX(Output_Mac!AA$2:AA$500,$Z589)),IF($AD589=0,"",INDEX(Output_Win!AA$2:AA$243,$AD589))))</f>
        <v/>
      </c>
      <c r="Y589">
        <f>IFERROR(MATCH($A589,CSV!$A$2:$A$510,0),0)</f>
        <v>0</v>
      </c>
      <c r="Z589">
        <f>IFERROR(MATCH($A589,Output_Mac!$A$2:$A$500,0),0)</f>
        <v>0</v>
      </c>
      <c r="AA589">
        <f>IFERROR(MATCH($A589,My_Audit!$A$2:$A$456,0),0)</f>
        <v>0</v>
      </c>
      <c r="AB589">
        <f>IFERROR(MATCH($C589,My_Audit!$B$2:$B$456,0),0)</f>
        <v>0</v>
      </c>
      <c r="AC589">
        <f>IFERROR(MATCH($E589,Models!$I$2:$I$605,0),0)</f>
        <v>0</v>
      </c>
      <c r="AD589">
        <f>IFERROR(MATCH($A589,Output_Win!$A$2:$A$243,0),0)</f>
        <v>0</v>
      </c>
    </row>
    <row r="590" spans="1:30">
      <c r="A590" s="42" t="str">
        <f>_xlfn.TEXTJOIN("",TRUE,Input!$A$4,TEXT(ROW(My_Audit!A589)+Input!$A$8-1,"00"))</f>
        <v>GG589</v>
      </c>
      <c r="B590" s="42" t="str">
        <f>_xlfn.TEXTJOIN("-",TRUE,"ITD",Input!$A$2,A590)</f>
        <v>ITD-SHR11697-GG589</v>
      </c>
      <c r="C590" s="43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3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3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3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3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3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3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3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3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3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3" t="str" cm="1">
        <f t="array" ref="M590">IF(($Y590+$Z590+$AA590+$AD590)=0,"",ExpandDiagCodes(_xlfn.TEXTJOIN(", ",TRUE,IF($AA590=0,"",INDEX(My_Audit!N$2:N$456,$AA590)),IF($Z590=0,"",INDEX(Output_Mac!S$2:S$500,$Z590)),IF($AD590=0,"",INDEX(Output_Win!S$2:S$243,$AD590)),IF($Y590=0,"",INDEX(CSV!AE$2:AE$510,$Y590)))))</f>
        <v/>
      </c>
      <c r="N590" s="43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O$2:O$456,$AA590)),_xlfn.IFS(_xlpm.MyAuditVal&lt;&gt;"",_xlpm.MyAuditVal,_xlpm.MacVal&lt;&gt;"",_xlpm.MacVal,_xlpm.WinVal&lt;&gt;"",_xlpm.WinVal,_xlpm.CSVVal&lt;&gt;"",_xlpm.CSVVal)),""))</f>
        <v/>
      </c>
      <c r="O590" s="42" t="str" cm="1">
        <f t="array" ref="O590">IF($AB590=0,"",INDEX(My_Audit!P$2:P$456,$AB590))&amp;""</f>
        <v/>
      </c>
      <c r="P590" s="42"/>
      <c r="Q590" s="43" t="str">
        <f>IF(LEFT(N590,4)="Pass","Nist SP 800-88",My_Audit!R590)&amp;""</f>
        <v/>
      </c>
      <c r="R590" s="42"/>
      <c r="S590" s="42"/>
      <c r="T590" s="43" t="str" cm="1">
        <f t="array" ref="T590">IF($AC590=0,"",INDEX(Models!J$2:J$605,$AC590))</f>
        <v/>
      </c>
      <c r="U590" s="42"/>
      <c r="V590" s="42"/>
      <c r="W590" s="44" t="str">
        <f>IF(($Z590+$AA590+$AD590)=0,"",_xlfn.TEXTJOIN(", ",TRUE,IF($AA590=0,"",INDEX(My_Audit!L$2:L$456,$AA590)),IF($Z590=0,"",INDEX(Output_Mac!AA$2:AA$500,$Z590)),IF($AD590=0,"",INDEX(Output_Win!AA$2:AA$243,$AD590))))</f>
        <v/>
      </c>
      <c r="Y590">
        <f>IFERROR(MATCH($A590,CSV!$A$2:$A$510,0),0)</f>
        <v>0</v>
      </c>
      <c r="Z590">
        <f>IFERROR(MATCH($A590,Output_Mac!$A$2:$A$500,0),0)</f>
        <v>0</v>
      </c>
      <c r="AA590">
        <f>IFERROR(MATCH($A590,My_Audit!$A$2:$A$456,0),0)</f>
        <v>0</v>
      </c>
      <c r="AB590">
        <f>IFERROR(MATCH($C590,My_Audit!$B$2:$B$456,0),0)</f>
        <v>0</v>
      </c>
      <c r="AC590">
        <f>IFERROR(MATCH($E590,Models!$I$2:$I$605,0),0)</f>
        <v>0</v>
      </c>
      <c r="AD590">
        <f>IFERROR(MATCH($A590,Output_Win!$A$2:$A$243,0),0)</f>
        <v>0</v>
      </c>
    </row>
    <row r="591" spans="1:30">
      <c r="A591" s="42" t="str">
        <f>_xlfn.TEXTJOIN("",TRUE,Input!$A$4,TEXT(ROW(My_Audit!A590)+Input!$A$8-1,"00"))</f>
        <v>GG590</v>
      </c>
      <c r="B591" s="42" t="str">
        <f>_xlfn.TEXTJOIN("-",TRUE,"ITD",Input!$A$2,A591)</f>
        <v>ITD-SHR11697-GG590</v>
      </c>
      <c r="C591" s="43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3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3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3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3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3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3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3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3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3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3" t="str" cm="1">
        <f t="array" ref="M591">IF(($Y591+$Z591+$AA591+$AD591)=0,"",ExpandDiagCodes(_xlfn.TEXTJOIN(", ",TRUE,IF($AA591=0,"",INDEX(My_Audit!N$2:N$456,$AA591)),IF($Z591=0,"",INDEX(Output_Mac!S$2:S$500,$Z591)),IF($AD591=0,"",INDEX(Output_Win!S$2:S$243,$AD591)),IF($Y591=0,"",INDEX(CSV!AE$2:AE$510,$Y591)))))</f>
        <v/>
      </c>
      <c r="N591" s="43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O$2:O$456,$AA591)),_xlfn.IFS(_xlpm.MyAuditVal&lt;&gt;"",_xlpm.MyAuditVal,_xlpm.MacVal&lt;&gt;"",_xlpm.MacVal,_xlpm.WinVal&lt;&gt;"",_xlpm.WinVal,_xlpm.CSVVal&lt;&gt;"",_xlpm.CSVVal)),""))</f>
        <v/>
      </c>
      <c r="O591" s="42" t="str" cm="1">
        <f t="array" ref="O591">IF($AB591=0,"",INDEX(My_Audit!P$2:P$456,$AB591))&amp;""</f>
        <v/>
      </c>
      <c r="P591" s="42"/>
      <c r="Q591" s="43" t="str">
        <f>IF(LEFT(N591,4)="Pass","Nist SP 800-88",My_Audit!R591)&amp;""</f>
        <v/>
      </c>
      <c r="R591" s="42"/>
      <c r="S591" s="42"/>
      <c r="T591" s="43" t="str" cm="1">
        <f t="array" ref="T591">IF($AC591=0,"",INDEX(Models!J$2:J$605,$AC591))</f>
        <v/>
      </c>
      <c r="U591" s="42"/>
      <c r="V591" s="42"/>
      <c r="W591" s="44" t="str">
        <f>IF(($Z591+$AA591+$AD591)=0,"",_xlfn.TEXTJOIN(", ",TRUE,IF($AA591=0,"",INDEX(My_Audit!L$2:L$456,$AA591)),IF($Z591=0,"",INDEX(Output_Mac!AA$2:AA$500,$Z591)),IF($AD591=0,"",INDEX(Output_Win!AA$2:AA$243,$AD591))))</f>
        <v/>
      </c>
      <c r="Y591">
        <f>IFERROR(MATCH($A591,CSV!$A$2:$A$510,0),0)</f>
        <v>0</v>
      </c>
      <c r="Z591">
        <f>IFERROR(MATCH($A591,Output_Mac!$A$2:$A$500,0),0)</f>
        <v>0</v>
      </c>
      <c r="AA591">
        <f>IFERROR(MATCH($A591,My_Audit!$A$2:$A$456,0),0)</f>
        <v>0</v>
      </c>
      <c r="AB591">
        <f>IFERROR(MATCH($C591,My_Audit!$B$2:$B$456,0),0)</f>
        <v>0</v>
      </c>
      <c r="AC591">
        <f>IFERROR(MATCH($E591,Models!$I$2:$I$605,0),0)</f>
        <v>0</v>
      </c>
      <c r="AD591">
        <f>IFERROR(MATCH($A591,Output_Win!$A$2:$A$243,0),0)</f>
        <v>0</v>
      </c>
    </row>
    <row r="592" spans="1:30">
      <c r="A592" s="42" t="str">
        <f>_xlfn.TEXTJOIN("",TRUE,Input!$A$4,TEXT(ROW(My_Audit!A591)+Input!$A$8-1,"00"))</f>
        <v>GG591</v>
      </c>
      <c r="B592" s="42" t="str">
        <f>_xlfn.TEXTJOIN("-",TRUE,"ITD",Input!$A$2,A592)</f>
        <v>ITD-SHR11697-GG591</v>
      </c>
      <c r="C592" s="43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3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3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3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3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3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3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3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3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3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3" t="str" cm="1">
        <f t="array" ref="M592">IF(($Y592+$Z592+$AA592+$AD592)=0,"",ExpandDiagCodes(_xlfn.TEXTJOIN(", ",TRUE,IF($AA592=0,"",INDEX(My_Audit!N$2:N$456,$AA592)),IF($Z592=0,"",INDEX(Output_Mac!S$2:S$500,$Z592)),IF($AD592=0,"",INDEX(Output_Win!S$2:S$243,$AD592)),IF($Y592=0,"",INDEX(CSV!AE$2:AE$510,$Y592)))))</f>
        <v/>
      </c>
      <c r="N592" s="43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O$2:O$456,$AA592)),_xlfn.IFS(_xlpm.MyAuditVal&lt;&gt;"",_xlpm.MyAuditVal,_xlpm.MacVal&lt;&gt;"",_xlpm.MacVal,_xlpm.WinVal&lt;&gt;"",_xlpm.WinVal,_xlpm.CSVVal&lt;&gt;"",_xlpm.CSVVal)),""))</f>
        <v/>
      </c>
      <c r="O592" s="42" t="str" cm="1">
        <f t="array" ref="O592">IF($AB592=0,"",INDEX(My_Audit!P$2:P$456,$AB592))&amp;""</f>
        <v/>
      </c>
      <c r="P592" s="42"/>
      <c r="Q592" s="43" t="str">
        <f>IF(LEFT(N592,4)="Pass","Nist SP 800-88",My_Audit!R592)&amp;""</f>
        <v/>
      </c>
      <c r="R592" s="42"/>
      <c r="S592" s="42"/>
      <c r="T592" s="43" t="str" cm="1">
        <f t="array" ref="T592">IF($AC592=0,"",INDEX(Models!J$2:J$605,$AC592))</f>
        <v/>
      </c>
      <c r="U592" s="42"/>
      <c r="V592" s="42"/>
      <c r="W592" s="44" t="str">
        <f>IF(($Z592+$AA592+$AD592)=0,"",_xlfn.TEXTJOIN(", ",TRUE,IF($AA592=0,"",INDEX(My_Audit!L$2:L$456,$AA592)),IF($Z592=0,"",INDEX(Output_Mac!AA$2:AA$500,$Z592)),IF($AD592=0,"",INDEX(Output_Win!AA$2:AA$243,$AD592))))</f>
        <v/>
      </c>
      <c r="Y592">
        <f>IFERROR(MATCH($A592,CSV!$A$2:$A$510,0),0)</f>
        <v>0</v>
      </c>
      <c r="Z592">
        <f>IFERROR(MATCH($A592,Output_Mac!$A$2:$A$500,0),0)</f>
        <v>0</v>
      </c>
      <c r="AA592">
        <f>IFERROR(MATCH($A592,My_Audit!$A$2:$A$456,0),0)</f>
        <v>0</v>
      </c>
      <c r="AB592">
        <f>IFERROR(MATCH($C592,My_Audit!$B$2:$B$456,0),0)</f>
        <v>0</v>
      </c>
      <c r="AC592">
        <f>IFERROR(MATCH($E592,Models!$I$2:$I$605,0),0)</f>
        <v>0</v>
      </c>
      <c r="AD592">
        <f>IFERROR(MATCH($A592,Output_Win!$A$2:$A$243,0),0)</f>
        <v>0</v>
      </c>
    </row>
    <row r="593" spans="1:30">
      <c r="A593" s="42" t="str">
        <f>_xlfn.TEXTJOIN("",TRUE,Input!$A$4,TEXT(ROW(My_Audit!A592)+Input!$A$8-1,"00"))</f>
        <v>GG592</v>
      </c>
      <c r="B593" s="42" t="str">
        <f>_xlfn.TEXTJOIN("-",TRUE,"ITD",Input!$A$2,A593)</f>
        <v>ITD-SHR11697-GG592</v>
      </c>
      <c r="C593" s="43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3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3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3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3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3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3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3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3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3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3" t="str" cm="1">
        <f t="array" ref="M593">IF(($Y593+$Z593+$AA593+$AD593)=0,"",ExpandDiagCodes(_xlfn.TEXTJOIN(", ",TRUE,IF($AA593=0,"",INDEX(My_Audit!N$2:N$456,$AA593)),IF($Z593=0,"",INDEX(Output_Mac!S$2:S$500,$Z593)),IF($AD593=0,"",INDEX(Output_Win!S$2:S$243,$AD593)),IF($Y593=0,"",INDEX(CSV!AE$2:AE$510,$Y593)))))</f>
        <v/>
      </c>
      <c r="N593" s="43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O$2:O$456,$AA593)),_xlfn.IFS(_xlpm.MyAuditVal&lt;&gt;"",_xlpm.MyAuditVal,_xlpm.MacVal&lt;&gt;"",_xlpm.MacVal,_xlpm.WinVal&lt;&gt;"",_xlpm.WinVal,_xlpm.CSVVal&lt;&gt;"",_xlpm.CSVVal)),""))</f>
        <v/>
      </c>
      <c r="O593" s="42" t="str" cm="1">
        <f t="array" ref="O593">IF($AB593=0,"",INDEX(My_Audit!P$2:P$456,$AB593))&amp;""</f>
        <v/>
      </c>
      <c r="P593" s="42"/>
      <c r="Q593" s="43" t="str">
        <f>IF(LEFT(N593,4)="Pass","Nist SP 800-88",My_Audit!R593)&amp;""</f>
        <v/>
      </c>
      <c r="R593" s="42"/>
      <c r="S593" s="42"/>
      <c r="T593" s="43" t="str" cm="1">
        <f t="array" ref="T593">IF($AC593=0,"",INDEX(Models!J$2:J$605,$AC593))</f>
        <v/>
      </c>
      <c r="U593" s="42"/>
      <c r="V593" s="42"/>
      <c r="W593" s="44" t="str">
        <f>IF(($Z593+$AA593+$AD593)=0,"",_xlfn.TEXTJOIN(", ",TRUE,IF($AA593=0,"",INDEX(My_Audit!L$2:L$456,$AA593)),IF($Z593=0,"",INDEX(Output_Mac!AA$2:AA$500,$Z593)),IF($AD593=0,"",INDEX(Output_Win!AA$2:AA$243,$AD593))))</f>
        <v/>
      </c>
      <c r="Y593">
        <f>IFERROR(MATCH($A593,CSV!$A$2:$A$510,0),0)</f>
        <v>0</v>
      </c>
      <c r="Z593">
        <f>IFERROR(MATCH($A593,Output_Mac!$A$2:$A$500,0),0)</f>
        <v>0</v>
      </c>
      <c r="AA593">
        <f>IFERROR(MATCH($A593,My_Audit!$A$2:$A$456,0),0)</f>
        <v>0</v>
      </c>
      <c r="AB593">
        <f>IFERROR(MATCH($C593,My_Audit!$B$2:$B$456,0),0)</f>
        <v>0</v>
      </c>
      <c r="AC593">
        <f>IFERROR(MATCH($E593,Models!$I$2:$I$605,0),0)</f>
        <v>0</v>
      </c>
      <c r="AD593">
        <f>IFERROR(MATCH($A593,Output_Win!$A$2:$A$243,0),0)</f>
        <v>0</v>
      </c>
    </row>
    <row r="594" spans="1:30">
      <c r="A594" s="42" t="str">
        <f>_xlfn.TEXTJOIN("",TRUE,Input!$A$4,TEXT(ROW(My_Audit!A593)+Input!$A$8-1,"00"))</f>
        <v>GG593</v>
      </c>
      <c r="B594" s="42" t="str">
        <f>_xlfn.TEXTJOIN("-",TRUE,"ITD",Input!$A$2,A594)</f>
        <v>ITD-SHR11697-GG593</v>
      </c>
      <c r="C594" s="43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3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3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3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3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3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3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3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3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3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3" t="str" cm="1">
        <f t="array" ref="M594">IF(($Y594+$Z594+$AA594+$AD594)=0,"",ExpandDiagCodes(_xlfn.TEXTJOIN(", ",TRUE,IF($AA594=0,"",INDEX(My_Audit!N$2:N$456,$AA594)),IF($Z594=0,"",INDEX(Output_Mac!S$2:S$500,$Z594)),IF($AD594=0,"",INDEX(Output_Win!S$2:S$243,$AD594)),IF($Y594=0,"",INDEX(CSV!AE$2:AE$510,$Y594)))))</f>
        <v/>
      </c>
      <c r="N594" s="43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O$2:O$456,$AA594)),_xlfn.IFS(_xlpm.MyAuditVal&lt;&gt;"",_xlpm.MyAuditVal,_xlpm.MacVal&lt;&gt;"",_xlpm.MacVal,_xlpm.WinVal&lt;&gt;"",_xlpm.WinVal,_xlpm.CSVVal&lt;&gt;"",_xlpm.CSVVal)),""))</f>
        <v/>
      </c>
      <c r="O594" s="42" t="str" cm="1">
        <f t="array" ref="O594">IF($AB594=0,"",INDEX(My_Audit!P$2:P$456,$AB594))&amp;""</f>
        <v/>
      </c>
      <c r="P594" s="42"/>
      <c r="Q594" s="43" t="str">
        <f>IF(LEFT(N594,4)="Pass","Nist SP 800-88",My_Audit!R594)&amp;""</f>
        <v/>
      </c>
      <c r="R594" s="42"/>
      <c r="S594" s="42"/>
      <c r="T594" s="43" t="str" cm="1">
        <f t="array" ref="T594">IF($AC594=0,"",INDEX(Models!J$2:J$605,$AC594))</f>
        <v/>
      </c>
      <c r="U594" s="42"/>
      <c r="V594" s="42"/>
      <c r="W594" s="44" t="str">
        <f>IF(($Z594+$AA594+$AD594)=0,"",_xlfn.TEXTJOIN(", ",TRUE,IF($AA594=0,"",INDEX(My_Audit!L$2:L$456,$AA594)),IF($Z594=0,"",INDEX(Output_Mac!AA$2:AA$500,$Z594)),IF($AD594=0,"",INDEX(Output_Win!AA$2:AA$243,$AD594))))</f>
        <v/>
      </c>
      <c r="Y594">
        <f>IFERROR(MATCH($A594,CSV!$A$2:$A$510,0),0)</f>
        <v>0</v>
      </c>
      <c r="Z594">
        <f>IFERROR(MATCH($A594,Output_Mac!$A$2:$A$500,0),0)</f>
        <v>0</v>
      </c>
      <c r="AA594">
        <f>IFERROR(MATCH($A594,My_Audit!$A$2:$A$456,0),0)</f>
        <v>0</v>
      </c>
      <c r="AB594">
        <f>IFERROR(MATCH($C594,My_Audit!$B$2:$B$456,0),0)</f>
        <v>0</v>
      </c>
      <c r="AC594">
        <f>IFERROR(MATCH($E594,Models!$I$2:$I$605,0),0)</f>
        <v>0</v>
      </c>
      <c r="AD594">
        <f>IFERROR(MATCH($A594,Output_Win!$A$2:$A$243,0),0)</f>
        <v>0</v>
      </c>
    </row>
    <row r="595" spans="1:30">
      <c r="A595" s="42" t="str">
        <f>_xlfn.TEXTJOIN("",TRUE,Input!$A$4,TEXT(ROW(My_Audit!A594)+Input!$A$8-1,"00"))</f>
        <v>GG594</v>
      </c>
      <c r="B595" s="42" t="str">
        <f>_xlfn.TEXTJOIN("-",TRUE,"ITD",Input!$A$2,A595)</f>
        <v>ITD-SHR11697-GG594</v>
      </c>
      <c r="C595" s="43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3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3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3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3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3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3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3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3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3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3" t="str" cm="1">
        <f t="array" ref="M595">IF(($Y595+$Z595+$AA595+$AD595)=0,"",ExpandDiagCodes(_xlfn.TEXTJOIN(", ",TRUE,IF($AA595=0,"",INDEX(My_Audit!N$2:N$456,$AA595)),IF($Z595=0,"",INDEX(Output_Mac!S$2:S$500,$Z595)),IF($AD595=0,"",INDEX(Output_Win!S$2:S$243,$AD595)),IF($Y595=0,"",INDEX(CSV!AE$2:AE$510,$Y595)))))</f>
        <v/>
      </c>
      <c r="N595" s="43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O$2:O$456,$AA595)),_xlfn.IFS(_xlpm.MyAuditVal&lt;&gt;"",_xlpm.MyAuditVal,_xlpm.MacVal&lt;&gt;"",_xlpm.MacVal,_xlpm.WinVal&lt;&gt;"",_xlpm.WinVal,_xlpm.CSVVal&lt;&gt;"",_xlpm.CSVVal)),""))</f>
        <v/>
      </c>
      <c r="O595" s="42" t="str" cm="1">
        <f t="array" ref="O595">IF($AB595=0,"",INDEX(My_Audit!P$2:P$456,$AB595))&amp;""</f>
        <v/>
      </c>
      <c r="P595" s="42"/>
      <c r="Q595" s="43" t="str">
        <f>IF(LEFT(N595,4)="Pass","Nist SP 800-88",My_Audit!R595)&amp;""</f>
        <v/>
      </c>
      <c r="R595" s="42"/>
      <c r="S595" s="42"/>
      <c r="T595" s="43" t="str" cm="1">
        <f t="array" ref="T595">IF($AC595=0,"",INDEX(Models!J$2:J$605,$AC595))</f>
        <v/>
      </c>
      <c r="U595" s="42"/>
      <c r="V595" s="42"/>
      <c r="W595" s="44" t="str">
        <f>IF(($Z595+$AA595+$AD595)=0,"",_xlfn.TEXTJOIN(", ",TRUE,IF($AA595=0,"",INDEX(My_Audit!L$2:L$456,$AA595)),IF($Z595=0,"",INDEX(Output_Mac!AA$2:AA$500,$Z595)),IF($AD595=0,"",INDEX(Output_Win!AA$2:AA$243,$AD595))))</f>
        <v/>
      </c>
      <c r="Y595">
        <f>IFERROR(MATCH($A595,CSV!$A$2:$A$510,0),0)</f>
        <v>0</v>
      </c>
      <c r="Z595">
        <f>IFERROR(MATCH($A595,Output_Mac!$A$2:$A$500,0),0)</f>
        <v>0</v>
      </c>
      <c r="AA595">
        <f>IFERROR(MATCH($A595,My_Audit!$A$2:$A$456,0),0)</f>
        <v>0</v>
      </c>
      <c r="AB595">
        <f>IFERROR(MATCH($C595,My_Audit!$B$2:$B$456,0),0)</f>
        <v>0</v>
      </c>
      <c r="AC595">
        <f>IFERROR(MATCH($E595,Models!$I$2:$I$605,0),0)</f>
        <v>0</v>
      </c>
      <c r="AD595">
        <f>IFERROR(MATCH($A595,Output_Win!$A$2:$A$243,0),0)</f>
        <v>0</v>
      </c>
    </row>
    <row r="596" spans="1:30">
      <c r="A596" s="42" t="str">
        <f>_xlfn.TEXTJOIN("",TRUE,Input!$A$4,TEXT(ROW(My_Audit!A595)+Input!$A$8-1,"00"))</f>
        <v>GG595</v>
      </c>
      <c r="B596" s="42" t="str">
        <f>_xlfn.TEXTJOIN("-",TRUE,"ITD",Input!$A$2,A596)</f>
        <v>ITD-SHR11697-GG595</v>
      </c>
      <c r="C596" s="43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3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3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3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3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3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3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3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3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3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3" t="str" cm="1">
        <f t="array" ref="M596">IF(($Y596+$Z596+$AA596+$AD596)=0,"",ExpandDiagCodes(_xlfn.TEXTJOIN(", ",TRUE,IF($AA596=0,"",INDEX(My_Audit!N$2:N$456,$AA596)),IF($Z596=0,"",INDEX(Output_Mac!S$2:S$500,$Z596)),IF($AD596=0,"",INDEX(Output_Win!S$2:S$243,$AD596)),IF($Y596=0,"",INDEX(CSV!AE$2:AE$510,$Y596)))))</f>
        <v/>
      </c>
      <c r="N596" s="43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O$2:O$456,$AA596)),_xlfn.IFS(_xlpm.MyAuditVal&lt;&gt;"",_xlpm.MyAuditVal,_xlpm.MacVal&lt;&gt;"",_xlpm.MacVal,_xlpm.WinVal&lt;&gt;"",_xlpm.WinVal,_xlpm.CSVVal&lt;&gt;"",_xlpm.CSVVal)),""))</f>
        <v/>
      </c>
      <c r="O596" s="42" t="str" cm="1">
        <f t="array" ref="O596">IF($AB596=0,"",INDEX(My_Audit!P$2:P$456,$AB596))&amp;""</f>
        <v/>
      </c>
      <c r="P596" s="42"/>
      <c r="Q596" s="43" t="str">
        <f>IF(LEFT(N596,4)="Pass","Nist SP 800-88",My_Audit!R596)&amp;""</f>
        <v/>
      </c>
      <c r="R596" s="42"/>
      <c r="S596" s="42"/>
      <c r="T596" s="43" t="str" cm="1">
        <f t="array" ref="T596">IF($AC596=0,"",INDEX(Models!J$2:J$605,$AC596))</f>
        <v/>
      </c>
      <c r="U596" s="42"/>
      <c r="V596" s="42"/>
      <c r="W596" s="44" t="str">
        <f>IF(($Z596+$AA596+$AD596)=0,"",_xlfn.TEXTJOIN(", ",TRUE,IF($AA596=0,"",INDEX(My_Audit!L$2:L$456,$AA596)),IF($Z596=0,"",INDEX(Output_Mac!AA$2:AA$500,$Z596)),IF($AD596=0,"",INDEX(Output_Win!AA$2:AA$243,$AD596))))</f>
        <v/>
      </c>
      <c r="Y596">
        <f>IFERROR(MATCH($A596,CSV!$A$2:$A$510,0),0)</f>
        <v>0</v>
      </c>
      <c r="Z596">
        <f>IFERROR(MATCH($A596,Output_Mac!$A$2:$A$500,0),0)</f>
        <v>0</v>
      </c>
      <c r="AA596">
        <f>IFERROR(MATCH($A596,My_Audit!$A$2:$A$456,0),0)</f>
        <v>0</v>
      </c>
      <c r="AB596">
        <f>IFERROR(MATCH($C596,My_Audit!$B$2:$B$456,0),0)</f>
        <v>0</v>
      </c>
      <c r="AC596">
        <f>IFERROR(MATCH($E596,Models!$I$2:$I$605,0),0)</f>
        <v>0</v>
      </c>
      <c r="AD596">
        <f>IFERROR(MATCH($A596,Output_Win!$A$2:$A$243,0),0)</f>
        <v>0</v>
      </c>
    </row>
    <row r="597" spans="1:30">
      <c r="A597" s="42" t="str">
        <f>_xlfn.TEXTJOIN("",TRUE,Input!$A$4,TEXT(ROW(My_Audit!A596)+Input!$A$8-1,"00"))</f>
        <v>GG596</v>
      </c>
      <c r="B597" s="42" t="str">
        <f>_xlfn.TEXTJOIN("-",TRUE,"ITD",Input!$A$2,A597)</f>
        <v>ITD-SHR11697-GG596</v>
      </c>
      <c r="C597" s="43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3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3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3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3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3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3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3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3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3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3" t="str" cm="1">
        <f t="array" ref="M597">IF(($Y597+$Z597+$AA597+$AD597)=0,"",ExpandDiagCodes(_xlfn.TEXTJOIN(", ",TRUE,IF($AA597=0,"",INDEX(My_Audit!N$2:N$456,$AA597)),IF($Z597=0,"",INDEX(Output_Mac!S$2:S$500,$Z597)),IF($AD597=0,"",INDEX(Output_Win!S$2:S$243,$AD597)),IF($Y597=0,"",INDEX(CSV!AE$2:AE$510,$Y597)))))</f>
        <v/>
      </c>
      <c r="N597" s="43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O$2:O$456,$AA597)),_xlfn.IFS(_xlpm.MyAuditVal&lt;&gt;"",_xlpm.MyAuditVal,_xlpm.MacVal&lt;&gt;"",_xlpm.MacVal,_xlpm.WinVal&lt;&gt;"",_xlpm.WinVal,_xlpm.CSVVal&lt;&gt;"",_xlpm.CSVVal)),""))</f>
        <v/>
      </c>
      <c r="O597" s="42" t="str" cm="1">
        <f t="array" ref="O597">IF($AB597=0,"",INDEX(My_Audit!P$2:P$456,$AB597))&amp;""</f>
        <v/>
      </c>
      <c r="P597" s="42"/>
      <c r="Q597" s="43" t="str">
        <f>IF(LEFT(N597,4)="Pass","Nist SP 800-88",My_Audit!R597)&amp;""</f>
        <v/>
      </c>
      <c r="R597" s="42"/>
      <c r="S597" s="42"/>
      <c r="T597" s="43" t="str" cm="1">
        <f t="array" ref="T597">IF($AC597=0,"",INDEX(Models!J$2:J$605,$AC597))</f>
        <v/>
      </c>
      <c r="U597" s="42"/>
      <c r="V597" s="42"/>
      <c r="W597" s="44" t="str">
        <f>IF(($Z597+$AA597+$AD597)=0,"",_xlfn.TEXTJOIN(", ",TRUE,IF($AA597=0,"",INDEX(My_Audit!L$2:L$456,$AA597)),IF($Z597=0,"",INDEX(Output_Mac!AA$2:AA$500,$Z597)),IF($AD597=0,"",INDEX(Output_Win!AA$2:AA$243,$AD597))))</f>
        <v/>
      </c>
      <c r="Y597">
        <f>IFERROR(MATCH($A597,CSV!$A$2:$A$510,0),0)</f>
        <v>0</v>
      </c>
      <c r="Z597">
        <f>IFERROR(MATCH($A597,Output_Mac!$A$2:$A$500,0),0)</f>
        <v>0</v>
      </c>
      <c r="AA597">
        <f>IFERROR(MATCH($A597,My_Audit!$A$2:$A$456,0),0)</f>
        <v>0</v>
      </c>
      <c r="AB597">
        <f>IFERROR(MATCH($C597,My_Audit!$B$2:$B$456,0),0)</f>
        <v>0</v>
      </c>
      <c r="AC597">
        <f>IFERROR(MATCH($E597,Models!$I$2:$I$605,0),0)</f>
        <v>0</v>
      </c>
      <c r="AD597">
        <f>IFERROR(MATCH($A597,Output_Win!$A$2:$A$243,0),0)</f>
        <v>0</v>
      </c>
    </row>
    <row r="598" spans="1:30">
      <c r="A598" s="42" t="str">
        <f>_xlfn.TEXTJOIN("",TRUE,Input!$A$4,TEXT(ROW(My_Audit!A597)+Input!$A$8-1,"00"))</f>
        <v>GG597</v>
      </c>
      <c r="B598" s="42" t="str">
        <f>_xlfn.TEXTJOIN("-",TRUE,"ITD",Input!$A$2,A598)</f>
        <v>ITD-SHR11697-GG597</v>
      </c>
      <c r="C598" s="43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3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3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3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3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3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3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3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3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3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3" t="str" cm="1">
        <f t="array" ref="M598">IF(($Y598+$Z598+$AA598+$AD598)=0,"",ExpandDiagCodes(_xlfn.TEXTJOIN(", ",TRUE,IF($AA598=0,"",INDEX(My_Audit!N$2:N$456,$AA598)),IF($Z598=0,"",INDEX(Output_Mac!S$2:S$500,$Z598)),IF($AD598=0,"",INDEX(Output_Win!S$2:S$243,$AD598)),IF($Y598=0,"",INDEX(CSV!AE$2:AE$510,$Y598)))))</f>
        <v/>
      </c>
      <c r="N598" s="43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O$2:O$456,$AA598)),_xlfn.IFS(_xlpm.MyAuditVal&lt;&gt;"",_xlpm.MyAuditVal,_xlpm.MacVal&lt;&gt;"",_xlpm.MacVal,_xlpm.WinVal&lt;&gt;"",_xlpm.WinVal,_xlpm.CSVVal&lt;&gt;"",_xlpm.CSVVal)),""))</f>
        <v/>
      </c>
      <c r="O598" s="42" t="str" cm="1">
        <f t="array" ref="O598">IF($AB598=0,"",INDEX(My_Audit!P$2:P$456,$AB598))&amp;""</f>
        <v/>
      </c>
      <c r="P598" s="42"/>
      <c r="Q598" s="43" t="str">
        <f>IF(LEFT(N598,4)="Pass","Nist SP 800-88",My_Audit!R598)&amp;""</f>
        <v/>
      </c>
      <c r="R598" s="42"/>
      <c r="S598" s="42"/>
      <c r="T598" s="43" t="str" cm="1">
        <f t="array" ref="T598">IF($AC598=0,"",INDEX(Models!J$2:J$605,$AC598))</f>
        <v/>
      </c>
      <c r="U598" s="42"/>
      <c r="V598" s="42"/>
      <c r="W598" s="44" t="str">
        <f>IF(($Z598+$AA598+$AD598)=0,"",_xlfn.TEXTJOIN(", ",TRUE,IF($AA598=0,"",INDEX(My_Audit!L$2:L$456,$AA598)),IF($Z598=0,"",INDEX(Output_Mac!AA$2:AA$500,$Z598)),IF($AD598=0,"",INDEX(Output_Win!AA$2:AA$243,$AD598))))</f>
        <v/>
      </c>
      <c r="Y598">
        <f>IFERROR(MATCH($A598,CSV!$A$2:$A$510,0),0)</f>
        <v>0</v>
      </c>
      <c r="Z598">
        <f>IFERROR(MATCH($A598,Output_Mac!$A$2:$A$500,0),0)</f>
        <v>0</v>
      </c>
      <c r="AA598">
        <f>IFERROR(MATCH($A598,My_Audit!$A$2:$A$456,0),0)</f>
        <v>0</v>
      </c>
      <c r="AB598">
        <f>IFERROR(MATCH($C598,My_Audit!$B$2:$B$456,0),0)</f>
        <v>0</v>
      </c>
      <c r="AC598">
        <f>IFERROR(MATCH($E598,Models!$I$2:$I$605,0),0)</f>
        <v>0</v>
      </c>
      <c r="AD598">
        <f>IFERROR(MATCH($A598,Output_Win!$A$2:$A$243,0),0)</f>
        <v>0</v>
      </c>
    </row>
    <row r="599" spans="1:30">
      <c r="A599" s="42" t="str">
        <f>_xlfn.TEXTJOIN("",TRUE,Input!$A$4,TEXT(ROW(My_Audit!A598)+Input!$A$8-1,"00"))</f>
        <v>GG598</v>
      </c>
      <c r="B599" s="42" t="str">
        <f>_xlfn.TEXTJOIN("-",TRUE,"ITD",Input!$A$2,A599)</f>
        <v>ITD-SHR11697-GG598</v>
      </c>
      <c r="C599" s="43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3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3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3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3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3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3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3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3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3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3" t="str" cm="1">
        <f t="array" ref="M599">IF(($Y599+$Z599+$AA599+$AD599)=0,"",ExpandDiagCodes(_xlfn.TEXTJOIN(", ",TRUE,IF($AA599=0,"",INDEX(My_Audit!N$2:N$456,$AA599)),IF($Z599=0,"",INDEX(Output_Mac!S$2:S$500,$Z599)),IF($AD599=0,"",INDEX(Output_Win!S$2:S$243,$AD599)),IF($Y599=0,"",INDEX(CSV!AE$2:AE$510,$Y599)))))</f>
        <v/>
      </c>
      <c r="N599" s="43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O$2:O$456,$AA599)),_xlfn.IFS(_xlpm.MyAuditVal&lt;&gt;"",_xlpm.MyAuditVal,_xlpm.MacVal&lt;&gt;"",_xlpm.MacVal,_xlpm.WinVal&lt;&gt;"",_xlpm.WinVal,_xlpm.CSVVal&lt;&gt;"",_xlpm.CSVVal)),""))</f>
        <v/>
      </c>
      <c r="O599" s="42" t="str" cm="1">
        <f t="array" ref="O599">IF($AB599=0,"",INDEX(My_Audit!P$2:P$456,$AB599))&amp;""</f>
        <v/>
      </c>
      <c r="P599" s="42"/>
      <c r="Q599" s="43" t="str">
        <f>IF(LEFT(N599,4)="Pass","Nist SP 800-88",My_Audit!R599)&amp;""</f>
        <v/>
      </c>
      <c r="R599" s="42"/>
      <c r="S599" s="42"/>
      <c r="T599" s="43" t="str" cm="1">
        <f t="array" ref="T599">IF($AC599=0,"",INDEX(Models!J$2:J$605,$AC599))</f>
        <v/>
      </c>
      <c r="U599" s="42"/>
      <c r="V599" s="42"/>
      <c r="W599" s="44" t="str">
        <f>IF(($Z599+$AA599+$AD599)=0,"",_xlfn.TEXTJOIN(", ",TRUE,IF($AA599=0,"",INDEX(My_Audit!L$2:L$456,$AA599)),IF($Z599=0,"",INDEX(Output_Mac!AA$2:AA$500,$Z599)),IF($AD599=0,"",INDEX(Output_Win!AA$2:AA$243,$AD599))))</f>
        <v/>
      </c>
      <c r="Y599">
        <f>IFERROR(MATCH($A599,CSV!$A$2:$A$510,0),0)</f>
        <v>0</v>
      </c>
      <c r="Z599">
        <f>IFERROR(MATCH($A599,Output_Mac!$A$2:$A$500,0),0)</f>
        <v>0</v>
      </c>
      <c r="AA599">
        <f>IFERROR(MATCH($A599,My_Audit!$A$2:$A$456,0),0)</f>
        <v>0</v>
      </c>
      <c r="AB599">
        <f>IFERROR(MATCH($C599,My_Audit!$B$2:$B$456,0),0)</f>
        <v>0</v>
      </c>
      <c r="AC599">
        <f>IFERROR(MATCH($E599,Models!$I$2:$I$605,0),0)</f>
        <v>0</v>
      </c>
      <c r="AD599">
        <f>IFERROR(MATCH($A599,Output_Win!$A$2:$A$243,0),0)</f>
        <v>0</v>
      </c>
    </row>
    <row r="600" spans="1:30">
      <c r="A600" s="42" t="str">
        <f>_xlfn.TEXTJOIN("",TRUE,Input!$A$4,TEXT(ROW(My_Audit!A599)+Input!$A$8-1,"00"))</f>
        <v>GG599</v>
      </c>
      <c r="B600" s="42" t="str">
        <f>_xlfn.TEXTJOIN("-",TRUE,"ITD",Input!$A$2,A600)</f>
        <v>ITD-SHR11697-GG599</v>
      </c>
      <c r="C600" s="43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3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3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3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3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3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3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3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3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3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3" t="str" cm="1">
        <f t="array" ref="M600">IF(($Y600+$Z600+$AA600+$AD600)=0,"",ExpandDiagCodes(_xlfn.TEXTJOIN(", ",TRUE,IF($AA600=0,"",INDEX(My_Audit!N$2:N$456,$AA600)),IF($Z600=0,"",INDEX(Output_Mac!S$2:S$500,$Z600)),IF($AD600=0,"",INDEX(Output_Win!S$2:S$243,$AD600)),IF($Y600=0,"",INDEX(CSV!AE$2:AE$510,$Y600)))))</f>
        <v/>
      </c>
      <c r="N600" s="43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O$2:O$456,$AA600)),_xlfn.IFS(_xlpm.MyAuditVal&lt;&gt;"",_xlpm.MyAuditVal,_xlpm.MacVal&lt;&gt;"",_xlpm.MacVal,_xlpm.WinVal&lt;&gt;"",_xlpm.WinVal,_xlpm.CSVVal&lt;&gt;"",_xlpm.CSVVal)),""))</f>
        <v/>
      </c>
      <c r="O600" s="42" t="str" cm="1">
        <f t="array" ref="O600">IF($AB600=0,"",INDEX(My_Audit!P$2:P$456,$AB600))&amp;""</f>
        <v/>
      </c>
      <c r="P600" s="42"/>
      <c r="Q600" s="43" t="str">
        <f>IF(LEFT(N600,4)="Pass","Nist SP 800-88",My_Audit!R600)&amp;""</f>
        <v/>
      </c>
      <c r="R600" s="42"/>
      <c r="S600" s="42"/>
      <c r="T600" s="43" t="str" cm="1">
        <f t="array" ref="T600">IF($AC600=0,"",INDEX(Models!J$2:J$605,$AC600))</f>
        <v/>
      </c>
      <c r="U600" s="42"/>
      <c r="V600" s="42"/>
      <c r="W600" s="44" t="str">
        <f>IF(($Z600+$AA600+$AD600)=0,"",_xlfn.TEXTJOIN(", ",TRUE,IF($AA600=0,"",INDEX(My_Audit!L$2:L$456,$AA600)),IF($Z600=0,"",INDEX(Output_Mac!AA$2:AA$500,$Z600)),IF($AD600=0,"",INDEX(Output_Win!AA$2:AA$243,$AD600))))</f>
        <v/>
      </c>
      <c r="Y600">
        <f>IFERROR(MATCH($A600,CSV!$A$2:$A$510,0),0)</f>
        <v>0</v>
      </c>
      <c r="Z600">
        <f>IFERROR(MATCH($A600,Output_Mac!$A$2:$A$500,0),0)</f>
        <v>0</v>
      </c>
      <c r="AA600">
        <f>IFERROR(MATCH($A600,My_Audit!$A$2:$A$456,0),0)</f>
        <v>0</v>
      </c>
      <c r="AB600">
        <f>IFERROR(MATCH($C600,My_Audit!$B$2:$B$456,0),0)</f>
        <v>0</v>
      </c>
      <c r="AC600">
        <f>IFERROR(MATCH($E600,Models!$I$2:$I$605,0),0)</f>
        <v>0</v>
      </c>
      <c r="AD600">
        <f>IFERROR(MATCH($A600,Output_Win!$A$2:$A$243,0),0)</f>
        <v>0</v>
      </c>
    </row>
    <row r="601" spans="1:30">
      <c r="A601" s="42" t="str">
        <f>_xlfn.TEXTJOIN("",TRUE,Input!$A$4,TEXT(ROW(My_Audit!A600)+Input!$A$8-1,"00"))</f>
        <v>GG600</v>
      </c>
      <c r="B601" s="42" t="str">
        <f>_xlfn.TEXTJOIN("-",TRUE,"ITD",Input!$A$2,A601)</f>
        <v>ITD-SHR11697-GG600</v>
      </c>
      <c r="C601" s="43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3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3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3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3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3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3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3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3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3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3" t="str" cm="1">
        <f t="array" ref="M601">IF(($Y601+$Z601+$AA601+$AD601)=0,"",ExpandDiagCodes(_xlfn.TEXTJOIN(", ",TRUE,IF($AA601=0,"",INDEX(My_Audit!N$2:N$456,$AA601)),IF($Z601=0,"",INDEX(Output_Mac!S$2:S$500,$Z601)),IF($AD601=0,"",INDEX(Output_Win!S$2:S$243,$AD601)),IF($Y601=0,"",INDEX(CSV!AE$2:AE$510,$Y601)))))</f>
        <v/>
      </c>
      <c r="N601" s="43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O$2:O$456,$AA601)),_xlfn.IFS(_xlpm.MyAuditVal&lt;&gt;"",_xlpm.MyAuditVal,_xlpm.MacVal&lt;&gt;"",_xlpm.MacVal,_xlpm.WinVal&lt;&gt;"",_xlpm.WinVal,_xlpm.CSVVal&lt;&gt;"",_xlpm.CSVVal)),""))</f>
        <v/>
      </c>
      <c r="O601" s="42" t="str" cm="1">
        <f t="array" ref="O601">IF($AB601=0,"",INDEX(My_Audit!P$2:P$456,$AB601))&amp;""</f>
        <v/>
      </c>
      <c r="P601" s="42"/>
      <c r="Q601" s="43" t="str">
        <f>IF(LEFT(N601,4)="Pass","Nist SP 800-88",My_Audit!R601)&amp;""</f>
        <v/>
      </c>
      <c r="R601" s="42"/>
      <c r="S601" s="42"/>
      <c r="T601" s="43" t="str" cm="1">
        <f t="array" ref="T601">IF($AC601=0,"",INDEX(Models!J$2:J$605,$AC601))</f>
        <v/>
      </c>
      <c r="U601" s="42"/>
      <c r="V601" s="42"/>
      <c r="W601" s="44" t="str">
        <f>IF(($Z601+$AA601+$AD601)=0,"",_xlfn.TEXTJOIN(", ",TRUE,IF($AA601=0,"",INDEX(My_Audit!L$2:L$456,$AA601)),IF($Z601=0,"",INDEX(Output_Mac!AA$2:AA$500,$Z601)),IF($AD601=0,"",INDEX(Output_Win!AA$2:AA$243,$AD601))))</f>
        <v/>
      </c>
      <c r="Y601">
        <f>IFERROR(MATCH($A601,CSV!$A$2:$A$510,0),0)</f>
        <v>0</v>
      </c>
      <c r="Z601">
        <f>IFERROR(MATCH($A601,Output_Mac!$A$2:$A$500,0),0)</f>
        <v>0</v>
      </c>
      <c r="AA601">
        <f>IFERROR(MATCH($A601,My_Audit!$A$2:$A$456,0),0)</f>
        <v>0</v>
      </c>
      <c r="AB601">
        <f>IFERROR(MATCH($C601,My_Audit!$B$2:$B$456,0),0)</f>
        <v>0</v>
      </c>
      <c r="AC601">
        <f>IFERROR(MATCH($E601,Models!$I$2:$I$605,0),0)</f>
        <v>0</v>
      </c>
      <c r="AD601">
        <f>IFERROR(MATCH($A601,Output_Win!$A$2:$A$243,0),0)</f>
        <v>0</v>
      </c>
    </row>
    <row r="602" spans="1:30">
      <c r="A602" s="42" t="str">
        <f>_xlfn.TEXTJOIN("",TRUE,Input!$A$4,TEXT(ROW(My_Audit!A601)+Input!$A$8-1,"00"))</f>
        <v>GG601</v>
      </c>
      <c r="B602" s="42" t="str">
        <f>_xlfn.TEXTJOIN("-",TRUE,"ITD",Input!$A$2,A602)</f>
        <v>ITD-SHR11697-GG601</v>
      </c>
      <c r="C602" s="43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3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3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3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3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3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3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3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3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3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3" t="str" cm="1">
        <f t="array" ref="M602">IF(($Y602+$Z602+$AA602+$AD602)=0,"",ExpandDiagCodes(_xlfn.TEXTJOIN(", ",TRUE,IF($AA602=0,"",INDEX(My_Audit!N$2:N$456,$AA602)),IF($Z602=0,"",INDEX(Output_Mac!S$2:S$500,$Z602)),IF($AD602=0,"",INDEX(Output_Win!S$2:S$243,$AD602)),IF($Y602=0,"",INDEX(CSV!AE$2:AE$510,$Y602)))))</f>
        <v/>
      </c>
      <c r="N602" s="43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O$2:O$456,$AA602)),_xlfn.IFS(_xlpm.MyAuditVal&lt;&gt;"",_xlpm.MyAuditVal,_xlpm.MacVal&lt;&gt;"",_xlpm.MacVal,_xlpm.WinVal&lt;&gt;"",_xlpm.WinVal,_xlpm.CSVVal&lt;&gt;"",_xlpm.CSVVal)),""))</f>
        <v/>
      </c>
      <c r="O602" s="42" t="str" cm="1">
        <f t="array" ref="O602">IF($AB602=0,"",INDEX(My_Audit!P$2:P$456,$AB602))&amp;""</f>
        <v/>
      </c>
      <c r="P602" s="42"/>
      <c r="Q602" s="43" t="str">
        <f>IF(LEFT(N602,4)="Pass","Nist SP 800-88",My_Audit!R602)&amp;""</f>
        <v/>
      </c>
      <c r="R602" s="42"/>
      <c r="S602" s="42"/>
      <c r="T602" s="43" t="str" cm="1">
        <f t="array" ref="T602">IF($AC602=0,"",INDEX(Models!J$2:J$605,$AC602))</f>
        <v/>
      </c>
      <c r="U602" s="42"/>
      <c r="V602" s="42"/>
      <c r="W602" s="44" t="str">
        <f>IF(($Z602+$AA602+$AD602)=0,"",_xlfn.TEXTJOIN(", ",TRUE,IF($AA602=0,"",INDEX(My_Audit!L$2:L$456,$AA602)),IF($Z602=0,"",INDEX(Output_Mac!AA$2:AA$500,$Z602)),IF($AD602=0,"",INDEX(Output_Win!AA$2:AA$243,$AD602))))</f>
        <v/>
      </c>
      <c r="Y602">
        <f>IFERROR(MATCH($A602,CSV!$A$2:$A$510,0),0)</f>
        <v>0</v>
      </c>
      <c r="Z602">
        <f>IFERROR(MATCH($A602,Output_Mac!$A$2:$A$500,0),0)</f>
        <v>0</v>
      </c>
      <c r="AA602">
        <f>IFERROR(MATCH($A602,My_Audit!$A$2:$A$456,0),0)</f>
        <v>0</v>
      </c>
      <c r="AB602">
        <f>IFERROR(MATCH($C602,My_Audit!$B$2:$B$456,0),0)</f>
        <v>0</v>
      </c>
      <c r="AC602">
        <f>IFERROR(MATCH($E602,Models!$I$2:$I$605,0),0)</f>
        <v>0</v>
      </c>
      <c r="AD602">
        <f>IFERROR(MATCH($A602,Output_Win!$A$2:$A$243,0),0)</f>
        <v>0</v>
      </c>
    </row>
    <row r="603" spans="1:30">
      <c r="A603" s="42" t="str">
        <f>_xlfn.TEXTJOIN("",TRUE,Input!$A$4,TEXT(ROW(My_Audit!A602)+Input!$A$8-1,"00"))</f>
        <v>GG602</v>
      </c>
      <c r="B603" s="42" t="str">
        <f>_xlfn.TEXTJOIN("-",TRUE,"ITD",Input!$A$2,A603)</f>
        <v>ITD-SHR11697-GG602</v>
      </c>
      <c r="C603" s="43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3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3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3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3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3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3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3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3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3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3" t="str" cm="1">
        <f t="array" ref="M603">IF(($Y603+$Z603+$AA603+$AD603)=0,"",ExpandDiagCodes(_xlfn.TEXTJOIN(", ",TRUE,IF($AA603=0,"",INDEX(My_Audit!N$2:N$456,$AA603)),IF($Z603=0,"",INDEX(Output_Mac!S$2:S$500,$Z603)),IF($AD603=0,"",INDEX(Output_Win!S$2:S$243,$AD603)),IF($Y603=0,"",INDEX(CSV!AE$2:AE$510,$Y603)))))</f>
        <v/>
      </c>
      <c r="N603" s="43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O$2:O$456,$AA603)),_xlfn.IFS(_xlpm.MyAuditVal&lt;&gt;"",_xlpm.MyAuditVal,_xlpm.MacVal&lt;&gt;"",_xlpm.MacVal,_xlpm.WinVal&lt;&gt;"",_xlpm.WinVal,_xlpm.CSVVal&lt;&gt;"",_xlpm.CSVVal)),""))</f>
        <v/>
      </c>
      <c r="O603" s="42" t="str" cm="1">
        <f t="array" ref="O603">IF($AB603=0,"",INDEX(My_Audit!P$2:P$456,$AB603))&amp;""</f>
        <v/>
      </c>
      <c r="P603" s="42"/>
      <c r="Q603" s="43" t="str">
        <f>IF(LEFT(N603,4)="Pass","Nist SP 800-88",My_Audit!R603)&amp;""</f>
        <v/>
      </c>
      <c r="R603" s="42"/>
      <c r="S603" s="42"/>
      <c r="T603" s="43" t="str" cm="1">
        <f t="array" ref="T603">IF($AC603=0,"",INDEX(Models!J$2:J$605,$AC603))</f>
        <v/>
      </c>
      <c r="U603" s="42"/>
      <c r="V603" s="42"/>
      <c r="W603" s="44" t="str">
        <f>IF(($Z603+$AA603+$AD603)=0,"",_xlfn.TEXTJOIN(", ",TRUE,IF($AA603=0,"",INDEX(My_Audit!L$2:L$456,$AA603)),IF($Z603=0,"",INDEX(Output_Mac!AA$2:AA$500,$Z603)),IF($AD603=0,"",INDEX(Output_Win!AA$2:AA$243,$AD603))))</f>
        <v/>
      </c>
      <c r="Y603">
        <f>IFERROR(MATCH($A603,CSV!$A$2:$A$510,0),0)</f>
        <v>0</v>
      </c>
      <c r="Z603">
        <f>IFERROR(MATCH($A603,Output_Mac!$A$2:$A$500,0),0)</f>
        <v>0</v>
      </c>
      <c r="AA603">
        <f>IFERROR(MATCH($A603,My_Audit!$A$2:$A$456,0),0)</f>
        <v>0</v>
      </c>
      <c r="AB603">
        <f>IFERROR(MATCH($C603,My_Audit!$B$2:$B$456,0),0)</f>
        <v>0</v>
      </c>
      <c r="AC603">
        <f>IFERROR(MATCH($E603,Models!$I$2:$I$605,0),0)</f>
        <v>0</v>
      </c>
      <c r="AD603">
        <f>IFERROR(MATCH($A603,Output_Win!$A$2:$A$243,0),0)</f>
        <v>0</v>
      </c>
    </row>
    <row r="604" spans="1:30">
      <c r="A604" s="42" t="str">
        <f>_xlfn.TEXTJOIN("",TRUE,Input!$A$4,TEXT(ROW(My_Audit!A603)+Input!$A$8-1,"00"))</f>
        <v>GG603</v>
      </c>
      <c r="B604" s="42" t="str">
        <f>_xlfn.TEXTJOIN("-",TRUE,"ITD",Input!$A$2,A604)</f>
        <v>ITD-SHR11697-GG603</v>
      </c>
      <c r="C604" s="43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3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3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3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3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3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3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3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3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3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3" t="str" cm="1">
        <f t="array" ref="M604">IF(($Y604+$Z604+$AA604+$AD604)=0,"",ExpandDiagCodes(_xlfn.TEXTJOIN(", ",TRUE,IF($AA604=0,"",INDEX(My_Audit!N$2:N$456,$AA604)),IF($Z604=0,"",INDEX(Output_Mac!S$2:S$500,$Z604)),IF($AD604=0,"",INDEX(Output_Win!S$2:S$243,$AD604)),IF($Y604=0,"",INDEX(CSV!AE$2:AE$510,$Y604)))))</f>
        <v/>
      </c>
      <c r="N604" s="43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O$2:O$456,$AA604)),_xlfn.IFS(_xlpm.MyAuditVal&lt;&gt;"",_xlpm.MyAuditVal,_xlpm.MacVal&lt;&gt;"",_xlpm.MacVal,_xlpm.WinVal&lt;&gt;"",_xlpm.WinVal,_xlpm.CSVVal&lt;&gt;"",_xlpm.CSVVal)),""))</f>
        <v/>
      </c>
      <c r="O604" s="42" t="str" cm="1">
        <f t="array" ref="O604">IF($AB604=0,"",INDEX(My_Audit!P$2:P$456,$AB604))&amp;""</f>
        <v/>
      </c>
      <c r="P604" s="42"/>
      <c r="Q604" s="43" t="str">
        <f>IF(LEFT(N604,4)="Pass","Nist SP 800-88",My_Audit!R604)&amp;""</f>
        <v/>
      </c>
      <c r="R604" s="42"/>
      <c r="S604" s="42"/>
      <c r="T604" s="43" t="str" cm="1">
        <f t="array" ref="T604">IF($AC604=0,"",INDEX(Models!J$2:J$605,$AC604))</f>
        <v/>
      </c>
      <c r="U604" s="42"/>
      <c r="V604" s="42"/>
      <c r="W604" s="44" t="str">
        <f>IF(($Z604+$AA604+$AD604)=0,"",_xlfn.TEXTJOIN(", ",TRUE,IF($AA604=0,"",INDEX(My_Audit!L$2:L$456,$AA604)),IF($Z604=0,"",INDEX(Output_Mac!AA$2:AA$500,$Z604)),IF($AD604=0,"",INDEX(Output_Win!AA$2:AA$243,$AD604))))</f>
        <v/>
      </c>
      <c r="Y604">
        <f>IFERROR(MATCH($A604,CSV!$A$2:$A$510,0),0)</f>
        <v>0</v>
      </c>
      <c r="Z604">
        <f>IFERROR(MATCH($A604,Output_Mac!$A$2:$A$500,0),0)</f>
        <v>0</v>
      </c>
      <c r="AA604">
        <f>IFERROR(MATCH($A604,My_Audit!$A$2:$A$456,0),0)</f>
        <v>0</v>
      </c>
      <c r="AB604">
        <f>IFERROR(MATCH($C604,My_Audit!$B$2:$B$456,0),0)</f>
        <v>0</v>
      </c>
      <c r="AC604">
        <f>IFERROR(MATCH($E604,Models!$I$2:$I$605,0),0)</f>
        <v>0</v>
      </c>
      <c r="AD604">
        <f>IFERROR(MATCH($A604,Output_Win!$A$2:$A$243,0),0)</f>
        <v>0</v>
      </c>
    </row>
    <row r="605" spans="1:30">
      <c r="A605" s="42" t="str">
        <f>_xlfn.TEXTJOIN("",TRUE,Input!$A$4,TEXT(ROW(My_Audit!A604)+Input!$A$8-1,"00"))</f>
        <v>GG604</v>
      </c>
      <c r="B605" s="42" t="str">
        <f>_xlfn.TEXTJOIN("-",TRUE,"ITD",Input!$A$2,A605)</f>
        <v>ITD-SHR11697-GG604</v>
      </c>
      <c r="C605" s="43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3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3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3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3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3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3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3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3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3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3" t="str" cm="1">
        <f t="array" ref="M605">IF(($Y605+$Z605+$AA605+$AD605)=0,"",ExpandDiagCodes(_xlfn.TEXTJOIN(", ",TRUE,IF($AA605=0,"",INDEX(My_Audit!N$2:N$456,$AA605)),IF($Z605=0,"",INDEX(Output_Mac!S$2:S$500,$Z605)),IF($AD605=0,"",INDEX(Output_Win!S$2:S$243,$AD605)),IF($Y605=0,"",INDEX(CSV!AE$2:AE$510,$Y605)))))</f>
        <v/>
      </c>
      <c r="N605" s="43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O$2:O$456,$AA605)),_xlfn.IFS(_xlpm.MyAuditVal&lt;&gt;"",_xlpm.MyAuditVal,_xlpm.MacVal&lt;&gt;"",_xlpm.MacVal,_xlpm.WinVal&lt;&gt;"",_xlpm.WinVal,_xlpm.CSVVal&lt;&gt;"",_xlpm.CSVVal)),""))</f>
        <v/>
      </c>
      <c r="O605" s="42" t="str" cm="1">
        <f t="array" ref="O605">IF($AB605=0,"",INDEX(My_Audit!P$2:P$456,$AB605))&amp;""</f>
        <v/>
      </c>
      <c r="P605" s="42"/>
      <c r="Q605" s="43" t="str">
        <f>IF(LEFT(N605,4)="Pass","Nist SP 800-88",My_Audit!R605)&amp;""</f>
        <v/>
      </c>
      <c r="R605" s="42"/>
      <c r="S605" s="42"/>
      <c r="T605" s="43" t="str" cm="1">
        <f t="array" ref="T605">IF($AC605=0,"",INDEX(Models!J$2:J$605,$AC605))</f>
        <v/>
      </c>
      <c r="U605" s="42"/>
      <c r="V605" s="42"/>
      <c r="W605" s="44" t="str">
        <f>IF(($Z605+$AA605+$AD605)=0,"",_xlfn.TEXTJOIN(", ",TRUE,IF($AA605=0,"",INDEX(My_Audit!L$2:L$456,$AA605)),IF($Z605=0,"",INDEX(Output_Mac!AA$2:AA$500,$Z605)),IF($AD605=0,"",INDEX(Output_Win!AA$2:AA$243,$AD605))))</f>
        <v/>
      </c>
      <c r="Y605">
        <f>IFERROR(MATCH($A605,CSV!$A$2:$A$510,0),0)</f>
        <v>0</v>
      </c>
      <c r="Z605">
        <f>IFERROR(MATCH($A605,Output_Mac!$A$2:$A$500,0),0)</f>
        <v>0</v>
      </c>
      <c r="AA605">
        <f>IFERROR(MATCH($A605,My_Audit!$A$2:$A$456,0),0)</f>
        <v>0</v>
      </c>
      <c r="AB605">
        <f>IFERROR(MATCH($C605,My_Audit!$B$2:$B$456,0),0)</f>
        <v>0</v>
      </c>
      <c r="AC605">
        <f>IFERROR(MATCH($E605,Models!$I$2:$I$605,0),0)</f>
        <v>0</v>
      </c>
      <c r="AD605">
        <f>IFERROR(MATCH($A605,Output_Win!$A$2:$A$243,0),0)</f>
        <v>0</v>
      </c>
    </row>
    <row r="606" spans="1:30">
      <c r="A606" s="42" t="str">
        <f>_xlfn.TEXTJOIN("",TRUE,Input!$A$4,TEXT(ROW(My_Audit!A605)+Input!$A$8-1,"00"))</f>
        <v>GG605</v>
      </c>
      <c r="B606" s="42" t="str">
        <f>_xlfn.TEXTJOIN("-",TRUE,"ITD",Input!$A$2,A606)</f>
        <v>ITD-SHR11697-GG605</v>
      </c>
      <c r="C606" s="43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3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3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3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3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3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3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3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3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3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3" t="str" cm="1">
        <f t="array" ref="M606">IF(($Y606+$Z606+$AA606+$AD606)=0,"",ExpandDiagCodes(_xlfn.TEXTJOIN(", ",TRUE,IF($AA606=0,"",INDEX(My_Audit!N$2:N$456,$AA606)),IF($Z606=0,"",INDEX(Output_Mac!S$2:S$500,$Z606)),IF($AD606=0,"",INDEX(Output_Win!S$2:S$243,$AD606)),IF($Y606=0,"",INDEX(CSV!AE$2:AE$510,$Y606)))))</f>
        <v/>
      </c>
      <c r="N606" s="43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O$2:O$456,$AA606)),_xlfn.IFS(_xlpm.MyAuditVal&lt;&gt;"",_xlpm.MyAuditVal,_xlpm.MacVal&lt;&gt;"",_xlpm.MacVal,_xlpm.WinVal&lt;&gt;"",_xlpm.WinVal,_xlpm.CSVVal&lt;&gt;"",_xlpm.CSVVal)),""))</f>
        <v/>
      </c>
      <c r="O606" s="42" t="str" cm="1">
        <f t="array" ref="O606">IF($AB606=0,"",INDEX(My_Audit!P$2:P$456,$AB606))&amp;""</f>
        <v/>
      </c>
      <c r="P606" s="42"/>
      <c r="Q606" s="43" t="str">
        <f>IF(LEFT(N606,4)="Pass","Nist SP 800-88",My_Audit!R606)&amp;""</f>
        <v/>
      </c>
      <c r="R606" s="42"/>
      <c r="S606" s="42"/>
      <c r="T606" s="43" t="str" cm="1">
        <f t="array" ref="T606">IF($AC606=0,"",INDEX(Models!J$2:J$605,$AC606))</f>
        <v/>
      </c>
      <c r="U606" s="42"/>
      <c r="V606" s="42"/>
      <c r="W606" s="44" t="str">
        <f>IF(($Z606+$AA606+$AD606)=0,"",_xlfn.TEXTJOIN(", ",TRUE,IF($AA606=0,"",INDEX(My_Audit!L$2:L$456,$AA606)),IF($Z606=0,"",INDEX(Output_Mac!AA$2:AA$500,$Z606)),IF($AD606=0,"",INDEX(Output_Win!AA$2:AA$243,$AD606))))</f>
        <v/>
      </c>
      <c r="Y606">
        <f>IFERROR(MATCH($A606,CSV!$A$2:$A$510,0),0)</f>
        <v>0</v>
      </c>
      <c r="Z606">
        <f>IFERROR(MATCH($A606,Output_Mac!$A$2:$A$500,0),0)</f>
        <v>0</v>
      </c>
      <c r="AA606">
        <f>IFERROR(MATCH($A606,My_Audit!$A$2:$A$456,0),0)</f>
        <v>0</v>
      </c>
      <c r="AB606">
        <f>IFERROR(MATCH($C606,My_Audit!$B$2:$B$456,0),0)</f>
        <v>0</v>
      </c>
      <c r="AC606">
        <f>IFERROR(MATCH($E606,Models!$I$2:$I$605,0),0)</f>
        <v>0</v>
      </c>
      <c r="AD606">
        <f>IFERROR(MATCH($A606,Output_Win!$A$2:$A$243,0),0)</f>
        <v>0</v>
      </c>
    </row>
    <row r="607" spans="1:30">
      <c r="A607" s="42" t="str">
        <f>_xlfn.TEXTJOIN("",TRUE,Input!$A$4,TEXT(ROW(My_Audit!A606)+Input!$A$8-1,"00"))</f>
        <v>GG606</v>
      </c>
      <c r="B607" s="42" t="str">
        <f>_xlfn.TEXTJOIN("-",TRUE,"ITD",Input!$A$2,A607)</f>
        <v>ITD-SHR11697-GG606</v>
      </c>
      <c r="C607" s="43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3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3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3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3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3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3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3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3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3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3" t="str" cm="1">
        <f t="array" ref="M607">IF(($Y607+$Z607+$AA607+$AD607)=0,"",ExpandDiagCodes(_xlfn.TEXTJOIN(", ",TRUE,IF($AA607=0,"",INDEX(My_Audit!N$2:N$456,$AA607)),IF($Z607=0,"",INDEX(Output_Mac!S$2:S$500,$Z607)),IF($AD607=0,"",INDEX(Output_Win!S$2:S$243,$AD607)),IF($Y607=0,"",INDEX(CSV!AE$2:AE$510,$Y607)))))</f>
        <v/>
      </c>
      <c r="N607" s="43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O$2:O$456,$AA607)),_xlfn.IFS(_xlpm.MyAuditVal&lt;&gt;"",_xlpm.MyAuditVal,_xlpm.MacVal&lt;&gt;"",_xlpm.MacVal,_xlpm.WinVal&lt;&gt;"",_xlpm.WinVal,_xlpm.CSVVal&lt;&gt;"",_xlpm.CSVVal)),""))</f>
        <v/>
      </c>
      <c r="O607" s="42" t="str" cm="1">
        <f t="array" ref="O607">IF($AB607=0,"",INDEX(My_Audit!P$2:P$456,$AB607))&amp;""</f>
        <v/>
      </c>
      <c r="P607" s="42"/>
      <c r="Q607" s="43" t="str">
        <f>IF(LEFT(N607,4)="Pass","Nist SP 800-88",My_Audit!R607)&amp;""</f>
        <v/>
      </c>
      <c r="R607" s="42"/>
      <c r="S607" s="42"/>
      <c r="T607" s="43" t="str" cm="1">
        <f t="array" ref="T607">IF($AC607=0,"",INDEX(Models!J$2:J$605,$AC607))</f>
        <v/>
      </c>
      <c r="U607" s="42"/>
      <c r="V607" s="42"/>
      <c r="W607" s="44" t="str">
        <f>IF(($Z607+$AA607+$AD607)=0,"",_xlfn.TEXTJOIN(", ",TRUE,IF($AA607=0,"",INDEX(My_Audit!L$2:L$456,$AA607)),IF($Z607=0,"",INDEX(Output_Mac!AA$2:AA$500,$Z607)),IF($AD607=0,"",INDEX(Output_Win!AA$2:AA$243,$AD607))))</f>
        <v/>
      </c>
      <c r="Y607">
        <f>IFERROR(MATCH($A607,CSV!$A$2:$A$510,0),0)</f>
        <v>0</v>
      </c>
      <c r="Z607">
        <f>IFERROR(MATCH($A607,Output_Mac!$A$2:$A$500,0),0)</f>
        <v>0</v>
      </c>
      <c r="AA607">
        <f>IFERROR(MATCH($A607,My_Audit!$A$2:$A$456,0),0)</f>
        <v>0</v>
      </c>
      <c r="AB607">
        <f>IFERROR(MATCH($C607,My_Audit!$B$2:$B$456,0),0)</f>
        <v>0</v>
      </c>
      <c r="AC607">
        <f>IFERROR(MATCH($E607,Models!$I$2:$I$605,0),0)</f>
        <v>0</v>
      </c>
      <c r="AD607">
        <f>IFERROR(MATCH($A607,Output_Win!$A$2:$A$243,0),0)</f>
        <v>0</v>
      </c>
    </row>
    <row r="608" spans="1:30">
      <c r="A608" s="42" t="str">
        <f>_xlfn.TEXTJOIN("",TRUE,Input!$A$4,TEXT(ROW(My_Audit!A607)+Input!$A$8-1,"00"))</f>
        <v>GG607</v>
      </c>
      <c r="B608" s="42" t="str">
        <f>_xlfn.TEXTJOIN("-",TRUE,"ITD",Input!$A$2,A608)</f>
        <v>ITD-SHR11697-GG607</v>
      </c>
      <c r="C608" s="43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3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3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3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3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3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3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3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3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3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3" t="str" cm="1">
        <f t="array" ref="M608">IF(($Y608+$Z608+$AA608+$AD608)=0,"",ExpandDiagCodes(_xlfn.TEXTJOIN(", ",TRUE,IF($AA608=0,"",INDEX(My_Audit!N$2:N$456,$AA608)),IF($Z608=0,"",INDEX(Output_Mac!S$2:S$500,$Z608)),IF($AD608=0,"",INDEX(Output_Win!S$2:S$243,$AD608)),IF($Y608=0,"",INDEX(CSV!AE$2:AE$510,$Y608)))))</f>
        <v/>
      </c>
      <c r="N608" s="43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O$2:O$456,$AA608)),_xlfn.IFS(_xlpm.MyAuditVal&lt;&gt;"",_xlpm.MyAuditVal,_xlpm.MacVal&lt;&gt;"",_xlpm.MacVal,_xlpm.WinVal&lt;&gt;"",_xlpm.WinVal,_xlpm.CSVVal&lt;&gt;"",_xlpm.CSVVal)),""))</f>
        <v/>
      </c>
      <c r="O608" s="42" t="str" cm="1">
        <f t="array" ref="O608">IF($AB608=0,"",INDEX(My_Audit!P$2:P$456,$AB608))&amp;""</f>
        <v/>
      </c>
      <c r="P608" s="42"/>
      <c r="Q608" s="43" t="str">
        <f>IF(LEFT(N608,4)="Pass","Nist SP 800-88",My_Audit!R608)&amp;""</f>
        <v/>
      </c>
      <c r="R608" s="42"/>
      <c r="S608" s="42"/>
      <c r="T608" s="43" t="str" cm="1">
        <f t="array" ref="T608">IF($AC608=0,"",INDEX(Models!J$2:J$605,$AC608))</f>
        <v/>
      </c>
      <c r="U608" s="42"/>
      <c r="V608" s="42"/>
      <c r="W608" s="44" t="str">
        <f>IF(($Z608+$AA608+$AD608)=0,"",_xlfn.TEXTJOIN(", ",TRUE,IF($AA608=0,"",INDEX(My_Audit!L$2:L$456,$AA608)),IF($Z608=0,"",INDEX(Output_Mac!AA$2:AA$500,$Z608)),IF($AD608=0,"",INDEX(Output_Win!AA$2:AA$243,$AD608))))</f>
        <v/>
      </c>
      <c r="Y608">
        <f>IFERROR(MATCH($A608,CSV!$A$2:$A$510,0),0)</f>
        <v>0</v>
      </c>
      <c r="Z608">
        <f>IFERROR(MATCH($A608,Output_Mac!$A$2:$A$500,0),0)</f>
        <v>0</v>
      </c>
      <c r="AA608">
        <f>IFERROR(MATCH($A608,My_Audit!$A$2:$A$456,0),0)</f>
        <v>0</v>
      </c>
      <c r="AB608">
        <f>IFERROR(MATCH($C608,My_Audit!$B$2:$B$456,0),0)</f>
        <v>0</v>
      </c>
      <c r="AC608">
        <f>IFERROR(MATCH($E608,Models!$I$2:$I$605,0),0)</f>
        <v>0</v>
      </c>
      <c r="AD608">
        <f>IFERROR(MATCH($A608,Output_Win!$A$2:$A$243,0),0)</f>
        <v>0</v>
      </c>
    </row>
    <row r="609" spans="1:30">
      <c r="A609" s="42" t="str">
        <f>_xlfn.TEXTJOIN("",TRUE,Input!$A$4,TEXT(ROW(My_Audit!A608)+Input!$A$8-1,"00"))</f>
        <v>GG608</v>
      </c>
      <c r="B609" s="42" t="str">
        <f>_xlfn.TEXTJOIN("-",TRUE,"ITD",Input!$A$2,A609)</f>
        <v>ITD-SHR11697-GG608</v>
      </c>
      <c r="C609" s="43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3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3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3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3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3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3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3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3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3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3" t="str" cm="1">
        <f t="array" ref="M609">IF(($Y609+$Z609+$AA609+$AD609)=0,"",ExpandDiagCodes(_xlfn.TEXTJOIN(", ",TRUE,IF($AA609=0,"",INDEX(My_Audit!N$2:N$456,$AA609)),IF($Z609=0,"",INDEX(Output_Mac!S$2:S$500,$Z609)),IF($AD609=0,"",INDEX(Output_Win!S$2:S$243,$AD609)),IF($Y609=0,"",INDEX(CSV!AE$2:AE$510,$Y609)))))</f>
        <v/>
      </c>
      <c r="N609" s="43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O$2:O$456,$AA609)),_xlfn.IFS(_xlpm.MyAuditVal&lt;&gt;"",_xlpm.MyAuditVal,_xlpm.MacVal&lt;&gt;"",_xlpm.MacVal,_xlpm.WinVal&lt;&gt;"",_xlpm.WinVal,_xlpm.CSVVal&lt;&gt;"",_xlpm.CSVVal)),""))</f>
        <v/>
      </c>
      <c r="O609" s="42" t="str" cm="1">
        <f t="array" ref="O609">IF($AB609=0,"",INDEX(My_Audit!P$2:P$456,$AB609))&amp;""</f>
        <v/>
      </c>
      <c r="P609" s="42"/>
      <c r="Q609" s="43" t="str">
        <f>IF(LEFT(N609,4)="Pass","Nist SP 800-88",My_Audit!R609)&amp;""</f>
        <v/>
      </c>
      <c r="R609" s="42"/>
      <c r="S609" s="42"/>
      <c r="T609" s="43" t="str" cm="1">
        <f t="array" ref="T609">IF($AC609=0,"",INDEX(Models!J$2:J$605,$AC609))</f>
        <v/>
      </c>
      <c r="U609" s="42"/>
      <c r="V609" s="42"/>
      <c r="W609" s="44" t="str">
        <f>IF(($Z609+$AA609+$AD609)=0,"",_xlfn.TEXTJOIN(", ",TRUE,IF($AA609=0,"",INDEX(My_Audit!L$2:L$456,$AA609)),IF($Z609=0,"",INDEX(Output_Mac!AA$2:AA$500,$Z609)),IF($AD609=0,"",INDEX(Output_Win!AA$2:AA$243,$AD609))))</f>
        <v/>
      </c>
      <c r="Y609">
        <f>IFERROR(MATCH($A609,CSV!$A$2:$A$510,0),0)</f>
        <v>0</v>
      </c>
      <c r="Z609">
        <f>IFERROR(MATCH($A609,Output_Mac!$A$2:$A$500,0),0)</f>
        <v>0</v>
      </c>
      <c r="AA609">
        <f>IFERROR(MATCH($A609,My_Audit!$A$2:$A$456,0),0)</f>
        <v>0</v>
      </c>
      <c r="AB609">
        <f>IFERROR(MATCH($C609,My_Audit!$B$2:$B$456,0),0)</f>
        <v>0</v>
      </c>
      <c r="AC609">
        <f>IFERROR(MATCH($E609,Models!$I$2:$I$605,0),0)</f>
        <v>0</v>
      </c>
      <c r="AD609">
        <f>IFERROR(MATCH($A609,Output_Win!$A$2:$A$243,0),0)</f>
        <v>0</v>
      </c>
    </row>
    <row r="610" spans="1:30">
      <c r="A610" s="42" t="str">
        <f>_xlfn.TEXTJOIN("",TRUE,Input!$A$4,TEXT(ROW(My_Audit!A609)+Input!$A$8-1,"00"))</f>
        <v>GG609</v>
      </c>
      <c r="B610" s="42" t="str">
        <f>_xlfn.TEXTJOIN("-",TRUE,"ITD",Input!$A$2,A610)</f>
        <v>ITD-SHR11697-GG609</v>
      </c>
      <c r="C610" s="43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3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3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3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3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3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3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3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3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3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3" t="str" cm="1">
        <f t="array" ref="M610">IF(($Y610+$Z610+$AA610+$AD610)=0,"",ExpandDiagCodes(_xlfn.TEXTJOIN(", ",TRUE,IF($AA610=0,"",INDEX(My_Audit!N$2:N$456,$AA610)),IF($Z610=0,"",INDEX(Output_Mac!S$2:S$500,$Z610)),IF($AD610=0,"",INDEX(Output_Win!S$2:S$243,$AD610)),IF($Y610=0,"",INDEX(CSV!AE$2:AE$510,$Y610)))))</f>
        <v/>
      </c>
      <c r="N610" s="43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O$2:O$456,$AA610)),_xlfn.IFS(_xlpm.MyAuditVal&lt;&gt;"",_xlpm.MyAuditVal,_xlpm.MacVal&lt;&gt;"",_xlpm.MacVal,_xlpm.WinVal&lt;&gt;"",_xlpm.WinVal,_xlpm.CSVVal&lt;&gt;"",_xlpm.CSVVal)),""))</f>
        <v/>
      </c>
      <c r="O610" s="42" t="str" cm="1">
        <f t="array" ref="O610">IF($AB610=0,"",INDEX(My_Audit!P$2:P$456,$AB610))&amp;""</f>
        <v/>
      </c>
      <c r="P610" s="42"/>
      <c r="Q610" s="43" t="str">
        <f>IF(LEFT(N610,4)="Pass","Nist SP 800-88",My_Audit!R610)&amp;""</f>
        <v/>
      </c>
      <c r="R610" s="42"/>
      <c r="S610" s="42"/>
      <c r="T610" s="43" t="str" cm="1">
        <f t="array" ref="T610">IF($AC610=0,"",INDEX(Models!J$2:J$605,$AC610))</f>
        <v/>
      </c>
      <c r="U610" s="42"/>
      <c r="V610" s="42"/>
      <c r="W610" s="44" t="str">
        <f>IF(($Z610+$AA610+$AD610)=0,"",_xlfn.TEXTJOIN(", ",TRUE,IF($AA610=0,"",INDEX(My_Audit!L$2:L$456,$AA610)),IF($Z610=0,"",INDEX(Output_Mac!AA$2:AA$500,$Z610)),IF($AD610=0,"",INDEX(Output_Win!AA$2:AA$243,$AD610))))</f>
        <v/>
      </c>
      <c r="Y610">
        <f>IFERROR(MATCH($A610,CSV!$A$2:$A$510,0),0)</f>
        <v>0</v>
      </c>
      <c r="Z610">
        <f>IFERROR(MATCH($A610,Output_Mac!$A$2:$A$500,0),0)</f>
        <v>0</v>
      </c>
      <c r="AA610">
        <f>IFERROR(MATCH($A610,My_Audit!$A$2:$A$456,0),0)</f>
        <v>0</v>
      </c>
      <c r="AB610">
        <f>IFERROR(MATCH($C610,My_Audit!$B$2:$B$456,0),0)</f>
        <v>0</v>
      </c>
      <c r="AC610">
        <f>IFERROR(MATCH($E610,Models!$I$2:$I$605,0),0)</f>
        <v>0</v>
      </c>
      <c r="AD610">
        <f>IFERROR(MATCH($A610,Output_Win!$A$2:$A$243,0),0)</f>
        <v>0</v>
      </c>
    </row>
    <row r="611" spans="1:30">
      <c r="A611" s="42" t="str">
        <f>_xlfn.TEXTJOIN("",TRUE,Input!$A$4,TEXT(ROW(My_Audit!A610)+Input!$A$8-1,"00"))</f>
        <v>GG610</v>
      </c>
      <c r="B611" s="42" t="str">
        <f>_xlfn.TEXTJOIN("-",TRUE,"ITD",Input!$A$2,A611)</f>
        <v>ITD-SHR11697-GG610</v>
      </c>
      <c r="C611" s="43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3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3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3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3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3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3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3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3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3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3" t="str" cm="1">
        <f t="array" ref="M611">IF(($Y611+$Z611+$AA611+$AD611)=0,"",ExpandDiagCodes(_xlfn.TEXTJOIN(", ",TRUE,IF($AA611=0,"",INDEX(My_Audit!N$2:N$456,$AA611)),IF($Z611=0,"",INDEX(Output_Mac!S$2:S$500,$Z611)),IF($AD611=0,"",INDEX(Output_Win!S$2:S$243,$AD611)),IF($Y611=0,"",INDEX(CSV!AE$2:AE$510,$Y611)))))</f>
        <v/>
      </c>
      <c r="N611" s="43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O$2:O$456,$AA611)),_xlfn.IFS(_xlpm.MyAuditVal&lt;&gt;"",_xlpm.MyAuditVal,_xlpm.MacVal&lt;&gt;"",_xlpm.MacVal,_xlpm.WinVal&lt;&gt;"",_xlpm.WinVal,_xlpm.CSVVal&lt;&gt;"",_xlpm.CSVVal)),""))</f>
        <v/>
      </c>
      <c r="O611" s="42" t="str" cm="1">
        <f t="array" ref="O611">IF($AB611=0,"",INDEX(My_Audit!P$2:P$456,$AB611))&amp;""</f>
        <v/>
      </c>
      <c r="P611" s="42"/>
      <c r="Q611" s="43" t="str">
        <f>IF(LEFT(N611,4)="Pass","Nist SP 800-88",My_Audit!R611)&amp;""</f>
        <v/>
      </c>
      <c r="R611" s="42"/>
      <c r="S611" s="42"/>
      <c r="T611" s="43" t="str" cm="1">
        <f t="array" ref="T611">IF($AC611=0,"",INDEX(Models!J$2:J$605,$AC611))</f>
        <v/>
      </c>
      <c r="U611" s="42"/>
      <c r="V611" s="42"/>
      <c r="W611" s="44" t="str">
        <f>IF(($Z611+$AA611+$AD611)=0,"",_xlfn.TEXTJOIN(", ",TRUE,IF($AA611=0,"",INDEX(My_Audit!L$2:L$456,$AA611)),IF($Z611=0,"",INDEX(Output_Mac!AA$2:AA$500,$Z611)),IF($AD611=0,"",INDEX(Output_Win!AA$2:AA$243,$AD611))))</f>
        <v/>
      </c>
      <c r="Y611">
        <f>IFERROR(MATCH($A611,CSV!$A$2:$A$510,0),0)</f>
        <v>0</v>
      </c>
      <c r="Z611">
        <f>IFERROR(MATCH($A611,Output_Mac!$A$2:$A$500,0),0)</f>
        <v>0</v>
      </c>
      <c r="AA611">
        <f>IFERROR(MATCH($A611,My_Audit!$A$2:$A$456,0),0)</f>
        <v>0</v>
      </c>
      <c r="AB611">
        <f>IFERROR(MATCH($C611,My_Audit!$B$2:$B$456,0),0)</f>
        <v>0</v>
      </c>
      <c r="AC611">
        <f>IFERROR(MATCH($E611,Models!$I$2:$I$605,0),0)</f>
        <v>0</v>
      </c>
      <c r="AD611">
        <f>IFERROR(MATCH($A611,Output_Win!$A$2:$A$243,0),0)</f>
        <v>0</v>
      </c>
    </row>
    <row r="612" spans="1:30">
      <c r="A612" s="42" t="str">
        <f>_xlfn.TEXTJOIN("",TRUE,Input!$A$4,TEXT(ROW(My_Audit!A611)+Input!$A$8-1,"00"))</f>
        <v>GG611</v>
      </c>
      <c r="B612" s="42" t="str">
        <f>_xlfn.TEXTJOIN("-",TRUE,"ITD",Input!$A$2,A612)</f>
        <v>ITD-SHR11697-GG611</v>
      </c>
      <c r="C612" s="43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3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3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3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3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3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3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3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3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3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3" t="str" cm="1">
        <f t="array" ref="M612">IF(($Y612+$Z612+$AA612+$AD612)=0,"",ExpandDiagCodes(_xlfn.TEXTJOIN(", ",TRUE,IF($AA612=0,"",INDEX(My_Audit!N$2:N$456,$AA612)),IF($Z612=0,"",INDEX(Output_Mac!S$2:S$500,$Z612)),IF($AD612=0,"",INDEX(Output_Win!S$2:S$243,$AD612)),IF($Y612=0,"",INDEX(CSV!AE$2:AE$510,$Y612)))))</f>
        <v/>
      </c>
      <c r="N612" s="43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O$2:O$456,$AA612)),_xlfn.IFS(_xlpm.MyAuditVal&lt;&gt;"",_xlpm.MyAuditVal,_xlpm.MacVal&lt;&gt;"",_xlpm.MacVal,_xlpm.WinVal&lt;&gt;"",_xlpm.WinVal,_xlpm.CSVVal&lt;&gt;"",_xlpm.CSVVal)),""))</f>
        <v/>
      </c>
      <c r="O612" s="42" t="str" cm="1">
        <f t="array" ref="O612">IF($AB612=0,"",INDEX(My_Audit!P$2:P$456,$AB612))&amp;""</f>
        <v/>
      </c>
      <c r="P612" s="42"/>
      <c r="Q612" s="43" t="str">
        <f>IF(LEFT(N612,4)="Pass","Nist SP 800-88",My_Audit!R612)&amp;""</f>
        <v/>
      </c>
      <c r="R612" s="42"/>
      <c r="S612" s="42"/>
      <c r="T612" s="43" t="str" cm="1">
        <f t="array" ref="T612">IF($AC612=0,"",INDEX(Models!J$2:J$605,$AC612))</f>
        <v/>
      </c>
      <c r="U612" s="42"/>
      <c r="V612" s="42"/>
      <c r="W612" s="44" t="str">
        <f>IF(($Z612+$AA612+$AD612)=0,"",_xlfn.TEXTJOIN(", ",TRUE,IF($AA612=0,"",INDEX(My_Audit!L$2:L$456,$AA612)),IF($Z612=0,"",INDEX(Output_Mac!AA$2:AA$500,$Z612)),IF($AD612=0,"",INDEX(Output_Win!AA$2:AA$243,$AD612))))</f>
        <v/>
      </c>
      <c r="Y612">
        <f>IFERROR(MATCH($A612,CSV!$A$2:$A$510,0),0)</f>
        <v>0</v>
      </c>
      <c r="Z612">
        <f>IFERROR(MATCH($A612,Output_Mac!$A$2:$A$500,0),0)</f>
        <v>0</v>
      </c>
      <c r="AA612">
        <f>IFERROR(MATCH($A612,My_Audit!$A$2:$A$456,0),0)</f>
        <v>0</v>
      </c>
      <c r="AB612">
        <f>IFERROR(MATCH($C612,My_Audit!$B$2:$B$456,0),0)</f>
        <v>0</v>
      </c>
      <c r="AC612">
        <f>IFERROR(MATCH($E612,Models!$I$2:$I$605,0),0)</f>
        <v>0</v>
      </c>
      <c r="AD612">
        <f>IFERROR(MATCH($A612,Output_Win!$A$2:$A$243,0),0)</f>
        <v>0</v>
      </c>
    </row>
    <row r="613" spans="1:30">
      <c r="A613" s="42" t="str">
        <f>_xlfn.TEXTJOIN("",TRUE,Input!$A$4,TEXT(ROW(My_Audit!A612)+Input!$A$8-1,"00"))</f>
        <v>GG612</v>
      </c>
      <c r="B613" s="42" t="str">
        <f>_xlfn.TEXTJOIN("-",TRUE,"ITD",Input!$A$2,A613)</f>
        <v>ITD-SHR11697-GG612</v>
      </c>
      <c r="C613" s="43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3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3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3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3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3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3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3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3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3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3" t="str" cm="1">
        <f t="array" ref="M613">IF(($Y613+$Z613+$AA613+$AD613)=0,"",ExpandDiagCodes(_xlfn.TEXTJOIN(", ",TRUE,IF($AA613=0,"",INDEX(My_Audit!N$2:N$456,$AA613)),IF($Z613=0,"",INDEX(Output_Mac!S$2:S$500,$Z613)),IF($AD613=0,"",INDEX(Output_Win!S$2:S$243,$AD613)),IF($Y613=0,"",INDEX(CSV!AE$2:AE$510,$Y613)))))</f>
        <v/>
      </c>
      <c r="N613" s="43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O$2:O$456,$AA613)),_xlfn.IFS(_xlpm.MyAuditVal&lt;&gt;"",_xlpm.MyAuditVal,_xlpm.MacVal&lt;&gt;"",_xlpm.MacVal,_xlpm.WinVal&lt;&gt;"",_xlpm.WinVal,_xlpm.CSVVal&lt;&gt;"",_xlpm.CSVVal)),""))</f>
        <v/>
      </c>
      <c r="O613" s="42" t="str" cm="1">
        <f t="array" ref="O613">IF($AB613=0,"",INDEX(My_Audit!P$2:P$456,$AB613))&amp;""</f>
        <v/>
      </c>
      <c r="P613" s="42"/>
      <c r="Q613" s="43" t="str">
        <f>IF(LEFT(N613,4)="Pass","Nist SP 800-88",My_Audit!R613)&amp;""</f>
        <v/>
      </c>
      <c r="R613" s="42"/>
      <c r="S613" s="42"/>
      <c r="T613" s="43" t="str" cm="1">
        <f t="array" ref="T613">IF($AC613=0,"",INDEX(Models!J$2:J$605,$AC613))</f>
        <v/>
      </c>
      <c r="U613" s="42"/>
      <c r="V613" s="42"/>
      <c r="W613" s="44" t="str">
        <f>IF(($Z613+$AA613+$AD613)=0,"",_xlfn.TEXTJOIN(", ",TRUE,IF($AA613=0,"",INDEX(My_Audit!L$2:L$456,$AA613)),IF($Z613=0,"",INDEX(Output_Mac!AA$2:AA$500,$Z613)),IF($AD613=0,"",INDEX(Output_Win!AA$2:AA$243,$AD613))))</f>
        <v/>
      </c>
      <c r="Y613">
        <f>IFERROR(MATCH($A613,CSV!$A$2:$A$510,0),0)</f>
        <v>0</v>
      </c>
      <c r="Z613">
        <f>IFERROR(MATCH($A613,Output_Mac!$A$2:$A$500,0),0)</f>
        <v>0</v>
      </c>
      <c r="AA613">
        <f>IFERROR(MATCH($A613,My_Audit!$A$2:$A$456,0),0)</f>
        <v>0</v>
      </c>
      <c r="AB613">
        <f>IFERROR(MATCH($C613,My_Audit!$B$2:$B$456,0),0)</f>
        <v>0</v>
      </c>
      <c r="AC613">
        <f>IFERROR(MATCH($E613,Models!$I$2:$I$605,0),0)</f>
        <v>0</v>
      </c>
      <c r="AD613">
        <f>IFERROR(MATCH($A613,Output_Win!$A$2:$A$243,0),0)</f>
        <v>0</v>
      </c>
    </row>
    <row r="614" spans="1:30">
      <c r="A614" s="42" t="str">
        <f>_xlfn.TEXTJOIN("",TRUE,Input!$A$4,TEXT(ROW(My_Audit!A613)+Input!$A$8-1,"00"))</f>
        <v>GG613</v>
      </c>
      <c r="B614" s="42" t="str">
        <f>_xlfn.TEXTJOIN("-",TRUE,"ITD",Input!$A$2,A614)</f>
        <v>ITD-SHR11697-GG613</v>
      </c>
      <c r="C614" s="43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3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3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3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3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3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3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3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3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3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3" t="str" cm="1">
        <f t="array" ref="M614">IF(($Y614+$Z614+$AA614+$AD614)=0,"",ExpandDiagCodes(_xlfn.TEXTJOIN(", ",TRUE,IF($AA614=0,"",INDEX(My_Audit!N$2:N$456,$AA614)),IF($Z614=0,"",INDEX(Output_Mac!S$2:S$500,$Z614)),IF($AD614=0,"",INDEX(Output_Win!S$2:S$243,$AD614)),IF($Y614=0,"",INDEX(CSV!AE$2:AE$510,$Y614)))))</f>
        <v/>
      </c>
      <c r="N614" s="43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O$2:O$456,$AA614)),_xlfn.IFS(_xlpm.MyAuditVal&lt;&gt;"",_xlpm.MyAuditVal,_xlpm.MacVal&lt;&gt;"",_xlpm.MacVal,_xlpm.WinVal&lt;&gt;"",_xlpm.WinVal,_xlpm.CSVVal&lt;&gt;"",_xlpm.CSVVal)),""))</f>
        <v/>
      </c>
      <c r="O614" s="42" t="str" cm="1">
        <f t="array" ref="O614">IF($AB614=0,"",INDEX(My_Audit!P$2:P$456,$AB614))&amp;""</f>
        <v/>
      </c>
      <c r="P614" s="42"/>
      <c r="Q614" s="43" t="str">
        <f>IF(LEFT(N614,4)="Pass","Nist SP 800-88",My_Audit!R614)&amp;""</f>
        <v/>
      </c>
      <c r="R614" s="42"/>
      <c r="S614" s="42"/>
      <c r="T614" s="43" t="str" cm="1">
        <f t="array" ref="T614">IF($AC614=0,"",INDEX(Models!J$2:J$605,$AC614))</f>
        <v/>
      </c>
      <c r="U614" s="42"/>
      <c r="V614" s="42"/>
      <c r="W614" s="44" t="str">
        <f>IF(($Z614+$AA614+$AD614)=0,"",_xlfn.TEXTJOIN(", ",TRUE,IF($AA614=0,"",INDEX(My_Audit!L$2:L$456,$AA614)),IF($Z614=0,"",INDEX(Output_Mac!AA$2:AA$500,$Z614)),IF($AD614=0,"",INDEX(Output_Win!AA$2:AA$243,$AD614))))</f>
        <v/>
      </c>
      <c r="Y614">
        <f>IFERROR(MATCH($A614,CSV!$A$2:$A$510,0),0)</f>
        <v>0</v>
      </c>
      <c r="Z614">
        <f>IFERROR(MATCH($A614,Output_Mac!$A$2:$A$500,0),0)</f>
        <v>0</v>
      </c>
      <c r="AA614">
        <f>IFERROR(MATCH($A614,My_Audit!$A$2:$A$456,0),0)</f>
        <v>0</v>
      </c>
      <c r="AB614">
        <f>IFERROR(MATCH($C614,My_Audit!$B$2:$B$456,0),0)</f>
        <v>0</v>
      </c>
      <c r="AC614">
        <f>IFERROR(MATCH($E614,Models!$I$2:$I$605,0),0)</f>
        <v>0</v>
      </c>
      <c r="AD614">
        <f>IFERROR(MATCH($A614,Output_Win!$A$2:$A$243,0),0)</f>
        <v>0</v>
      </c>
    </row>
    <row r="615" spans="1:30">
      <c r="A615" s="42" t="str">
        <f>_xlfn.TEXTJOIN("",TRUE,Input!$A$4,TEXT(ROW(My_Audit!A614)+Input!$A$8-1,"00"))</f>
        <v>GG614</v>
      </c>
      <c r="B615" s="42" t="str">
        <f>_xlfn.TEXTJOIN("-",TRUE,"ITD",Input!$A$2,A615)</f>
        <v>ITD-SHR11697-GG614</v>
      </c>
      <c r="C615" s="43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3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3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3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3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3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3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3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3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3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3" t="str" cm="1">
        <f t="array" ref="M615">IF(($Y615+$Z615+$AA615+$AD615)=0,"",ExpandDiagCodes(_xlfn.TEXTJOIN(", ",TRUE,IF($AA615=0,"",INDEX(My_Audit!N$2:N$456,$AA615)),IF($Z615=0,"",INDEX(Output_Mac!S$2:S$500,$Z615)),IF($AD615=0,"",INDEX(Output_Win!S$2:S$243,$AD615)),IF($Y615=0,"",INDEX(CSV!AE$2:AE$510,$Y615)))))</f>
        <v/>
      </c>
      <c r="N615" s="43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O$2:O$456,$AA615)),_xlfn.IFS(_xlpm.MyAuditVal&lt;&gt;"",_xlpm.MyAuditVal,_xlpm.MacVal&lt;&gt;"",_xlpm.MacVal,_xlpm.WinVal&lt;&gt;"",_xlpm.WinVal,_xlpm.CSVVal&lt;&gt;"",_xlpm.CSVVal)),""))</f>
        <v/>
      </c>
      <c r="O615" s="42" t="str" cm="1">
        <f t="array" ref="O615">IF($AB615=0,"",INDEX(My_Audit!P$2:P$456,$AB615))&amp;""</f>
        <v/>
      </c>
      <c r="P615" s="42"/>
      <c r="Q615" s="43" t="str">
        <f>IF(LEFT(N615,4)="Pass","Nist SP 800-88",My_Audit!R615)&amp;""</f>
        <v/>
      </c>
      <c r="R615" s="42"/>
      <c r="S615" s="42"/>
      <c r="T615" s="43" t="str" cm="1">
        <f t="array" ref="T615">IF($AC615=0,"",INDEX(Models!J$2:J$605,$AC615))</f>
        <v/>
      </c>
      <c r="U615" s="42"/>
      <c r="V615" s="42"/>
      <c r="W615" s="44" t="str">
        <f>IF(($Z615+$AA615+$AD615)=0,"",_xlfn.TEXTJOIN(", ",TRUE,IF($AA615=0,"",INDEX(My_Audit!L$2:L$456,$AA615)),IF($Z615=0,"",INDEX(Output_Mac!AA$2:AA$500,$Z615)),IF($AD615=0,"",INDEX(Output_Win!AA$2:AA$243,$AD615))))</f>
        <v/>
      </c>
      <c r="Y615">
        <f>IFERROR(MATCH($A615,CSV!$A$2:$A$510,0),0)</f>
        <v>0</v>
      </c>
      <c r="Z615">
        <f>IFERROR(MATCH($A615,Output_Mac!$A$2:$A$500,0),0)</f>
        <v>0</v>
      </c>
      <c r="AA615">
        <f>IFERROR(MATCH($A615,My_Audit!$A$2:$A$456,0),0)</f>
        <v>0</v>
      </c>
      <c r="AB615">
        <f>IFERROR(MATCH($C615,My_Audit!$B$2:$B$456,0),0)</f>
        <v>0</v>
      </c>
      <c r="AC615">
        <f>IFERROR(MATCH($E615,Models!$I$2:$I$605,0),0)</f>
        <v>0</v>
      </c>
      <c r="AD615">
        <f>IFERROR(MATCH($A615,Output_Win!$A$2:$A$243,0),0)</f>
        <v>0</v>
      </c>
    </row>
    <row r="616" spans="1:30">
      <c r="A616" s="42" t="str">
        <f>_xlfn.TEXTJOIN("",TRUE,Input!$A$4,TEXT(ROW(My_Audit!A615)+Input!$A$8-1,"00"))</f>
        <v>GG615</v>
      </c>
      <c r="B616" s="42" t="str">
        <f>_xlfn.TEXTJOIN("-",TRUE,"ITD",Input!$A$2,A616)</f>
        <v>ITD-SHR11697-GG615</v>
      </c>
      <c r="C616" s="43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3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3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3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3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3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3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3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3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3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3" t="str" cm="1">
        <f t="array" ref="M616">IF(($Y616+$Z616+$AA616+$AD616)=0,"",ExpandDiagCodes(_xlfn.TEXTJOIN(", ",TRUE,IF($AA616=0,"",INDEX(My_Audit!N$2:N$456,$AA616)),IF($Z616=0,"",INDEX(Output_Mac!S$2:S$500,$Z616)),IF($AD616=0,"",INDEX(Output_Win!S$2:S$243,$AD616)),IF($Y616=0,"",INDEX(CSV!AE$2:AE$510,$Y616)))))</f>
        <v/>
      </c>
      <c r="N616" s="43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O$2:O$456,$AA616)),_xlfn.IFS(_xlpm.MyAuditVal&lt;&gt;"",_xlpm.MyAuditVal,_xlpm.MacVal&lt;&gt;"",_xlpm.MacVal,_xlpm.WinVal&lt;&gt;"",_xlpm.WinVal,_xlpm.CSVVal&lt;&gt;"",_xlpm.CSVVal)),""))</f>
        <v/>
      </c>
      <c r="O616" s="42" t="str" cm="1">
        <f t="array" ref="O616">IF($AB616=0,"",INDEX(My_Audit!P$2:P$456,$AB616))&amp;""</f>
        <v/>
      </c>
      <c r="P616" s="42"/>
      <c r="Q616" s="43" t="str">
        <f>IF(LEFT(N616,4)="Pass","Nist SP 800-88",My_Audit!R616)&amp;""</f>
        <v/>
      </c>
      <c r="R616" s="42"/>
      <c r="S616" s="42"/>
      <c r="T616" s="43" t="str" cm="1">
        <f t="array" ref="T616">IF($AC616=0,"",INDEX(Models!J$2:J$605,$AC616))</f>
        <v/>
      </c>
      <c r="U616" s="42"/>
      <c r="V616" s="42"/>
      <c r="W616" s="44" t="str">
        <f>IF(($Z616+$AA616+$AD616)=0,"",_xlfn.TEXTJOIN(", ",TRUE,IF($AA616=0,"",INDEX(My_Audit!L$2:L$456,$AA616)),IF($Z616=0,"",INDEX(Output_Mac!AA$2:AA$500,$Z616)),IF($AD616=0,"",INDEX(Output_Win!AA$2:AA$243,$AD616))))</f>
        <v/>
      </c>
      <c r="Y616">
        <f>IFERROR(MATCH($A616,CSV!$A$2:$A$510,0),0)</f>
        <v>0</v>
      </c>
      <c r="Z616">
        <f>IFERROR(MATCH($A616,Output_Mac!$A$2:$A$500,0),0)</f>
        <v>0</v>
      </c>
      <c r="AA616">
        <f>IFERROR(MATCH($A616,My_Audit!$A$2:$A$456,0),0)</f>
        <v>0</v>
      </c>
      <c r="AB616">
        <f>IFERROR(MATCH($C616,My_Audit!$B$2:$B$456,0),0)</f>
        <v>0</v>
      </c>
      <c r="AC616">
        <f>IFERROR(MATCH($E616,Models!$I$2:$I$605,0),0)</f>
        <v>0</v>
      </c>
      <c r="AD616">
        <f>IFERROR(MATCH($A616,Output_Win!$A$2:$A$243,0),0)</f>
        <v>0</v>
      </c>
    </row>
    <row r="617" spans="1:30">
      <c r="A617" s="42" t="str">
        <f>_xlfn.TEXTJOIN("",TRUE,Input!$A$4,TEXT(ROW(My_Audit!A616)+Input!$A$8-1,"00"))</f>
        <v>GG616</v>
      </c>
      <c r="B617" s="42" t="str">
        <f>_xlfn.TEXTJOIN("-",TRUE,"ITD",Input!$A$2,A617)</f>
        <v>ITD-SHR11697-GG616</v>
      </c>
      <c r="C617" s="43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3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3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3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3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3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3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3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3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3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3" t="str" cm="1">
        <f t="array" ref="M617">IF(($Y617+$Z617+$AA617+$AD617)=0,"",ExpandDiagCodes(_xlfn.TEXTJOIN(", ",TRUE,IF($AA617=0,"",INDEX(My_Audit!N$2:N$456,$AA617)),IF($Z617=0,"",INDEX(Output_Mac!S$2:S$500,$Z617)),IF($AD617=0,"",INDEX(Output_Win!S$2:S$243,$AD617)),IF($Y617=0,"",INDEX(CSV!AE$2:AE$510,$Y617)))))</f>
        <v/>
      </c>
      <c r="N617" s="43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O$2:O$456,$AA617)),_xlfn.IFS(_xlpm.MyAuditVal&lt;&gt;"",_xlpm.MyAuditVal,_xlpm.MacVal&lt;&gt;"",_xlpm.MacVal,_xlpm.WinVal&lt;&gt;"",_xlpm.WinVal,_xlpm.CSVVal&lt;&gt;"",_xlpm.CSVVal)),""))</f>
        <v/>
      </c>
      <c r="O617" s="42" t="str" cm="1">
        <f t="array" ref="O617">IF($AB617=0,"",INDEX(My_Audit!P$2:P$456,$AB617))&amp;""</f>
        <v/>
      </c>
      <c r="P617" s="42"/>
      <c r="Q617" s="43" t="str">
        <f>IF(LEFT(N617,4)="Pass","Nist SP 800-88",My_Audit!R617)&amp;""</f>
        <v/>
      </c>
      <c r="R617" s="42"/>
      <c r="S617" s="42"/>
      <c r="T617" s="43" t="str" cm="1">
        <f t="array" ref="T617">IF($AC617=0,"",INDEX(Models!J$2:J$605,$AC617))</f>
        <v/>
      </c>
      <c r="U617" s="42"/>
      <c r="V617" s="42"/>
      <c r="W617" s="44" t="str">
        <f>IF(($Z617+$AA617+$AD617)=0,"",_xlfn.TEXTJOIN(", ",TRUE,IF($AA617=0,"",INDEX(My_Audit!L$2:L$456,$AA617)),IF($Z617=0,"",INDEX(Output_Mac!AA$2:AA$500,$Z617)),IF($AD617=0,"",INDEX(Output_Win!AA$2:AA$243,$AD617))))</f>
        <v/>
      </c>
      <c r="Y617">
        <f>IFERROR(MATCH($A617,CSV!$A$2:$A$510,0),0)</f>
        <v>0</v>
      </c>
      <c r="Z617">
        <f>IFERROR(MATCH($A617,Output_Mac!$A$2:$A$500,0),0)</f>
        <v>0</v>
      </c>
      <c r="AA617">
        <f>IFERROR(MATCH($A617,My_Audit!$A$2:$A$456,0),0)</f>
        <v>0</v>
      </c>
      <c r="AB617">
        <f>IFERROR(MATCH($C617,My_Audit!$B$2:$B$456,0),0)</f>
        <v>0</v>
      </c>
      <c r="AC617">
        <f>IFERROR(MATCH($E617,Models!$I$2:$I$605,0),0)</f>
        <v>0</v>
      </c>
      <c r="AD617">
        <f>IFERROR(MATCH($A617,Output_Win!$A$2:$A$243,0),0)</f>
        <v>0</v>
      </c>
    </row>
    <row r="618" spans="1:30">
      <c r="A618" s="42" t="str">
        <f>_xlfn.TEXTJOIN("",TRUE,Input!$A$4,TEXT(ROW(My_Audit!A617)+Input!$A$8-1,"00"))</f>
        <v>GG617</v>
      </c>
      <c r="B618" s="42" t="str">
        <f>_xlfn.TEXTJOIN("-",TRUE,"ITD",Input!$A$2,A618)</f>
        <v>ITD-SHR11697-GG617</v>
      </c>
      <c r="C618" s="43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3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3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3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3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3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3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3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3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3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3" t="str" cm="1">
        <f t="array" ref="M618">IF(($Y618+$Z618+$AA618+$AD618)=0,"",ExpandDiagCodes(_xlfn.TEXTJOIN(", ",TRUE,IF($AA618=0,"",INDEX(My_Audit!N$2:N$456,$AA618)),IF($Z618=0,"",INDEX(Output_Mac!S$2:S$500,$Z618)),IF($AD618=0,"",INDEX(Output_Win!S$2:S$243,$AD618)),IF($Y618=0,"",INDEX(CSV!AE$2:AE$510,$Y618)))))</f>
        <v/>
      </c>
      <c r="N618" s="43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O$2:O$456,$AA618)),_xlfn.IFS(_xlpm.MyAuditVal&lt;&gt;"",_xlpm.MyAuditVal,_xlpm.MacVal&lt;&gt;"",_xlpm.MacVal,_xlpm.WinVal&lt;&gt;"",_xlpm.WinVal,_xlpm.CSVVal&lt;&gt;"",_xlpm.CSVVal)),""))</f>
        <v/>
      </c>
      <c r="O618" s="42" t="str" cm="1">
        <f t="array" ref="O618">IF($AB618=0,"",INDEX(My_Audit!P$2:P$456,$AB618))&amp;""</f>
        <v/>
      </c>
      <c r="P618" s="42"/>
      <c r="Q618" s="43" t="str">
        <f>IF(LEFT(N618,4)="Pass","Nist SP 800-88",My_Audit!R618)&amp;""</f>
        <v/>
      </c>
      <c r="R618" s="42"/>
      <c r="S618" s="42"/>
      <c r="T618" s="43" t="str" cm="1">
        <f t="array" ref="T618">IF($AC618=0,"",INDEX(Models!J$2:J$605,$AC618))</f>
        <v/>
      </c>
      <c r="U618" s="42"/>
      <c r="V618" s="42"/>
      <c r="W618" s="44" t="str">
        <f>IF(($Z618+$AA618+$AD618)=0,"",_xlfn.TEXTJOIN(", ",TRUE,IF($AA618=0,"",INDEX(My_Audit!L$2:L$456,$AA618)),IF($Z618=0,"",INDEX(Output_Mac!AA$2:AA$500,$Z618)),IF($AD618=0,"",INDEX(Output_Win!AA$2:AA$243,$AD618))))</f>
        <v/>
      </c>
      <c r="Y618">
        <f>IFERROR(MATCH($A618,CSV!$A$2:$A$510,0),0)</f>
        <v>0</v>
      </c>
      <c r="Z618">
        <f>IFERROR(MATCH($A618,Output_Mac!$A$2:$A$500,0),0)</f>
        <v>0</v>
      </c>
      <c r="AA618">
        <f>IFERROR(MATCH($A618,My_Audit!$A$2:$A$456,0),0)</f>
        <v>0</v>
      </c>
      <c r="AB618">
        <f>IFERROR(MATCH($C618,My_Audit!$B$2:$B$456,0),0)</f>
        <v>0</v>
      </c>
      <c r="AC618">
        <f>IFERROR(MATCH($E618,Models!$I$2:$I$605,0),0)</f>
        <v>0</v>
      </c>
      <c r="AD618">
        <f>IFERROR(MATCH($A618,Output_Win!$A$2:$A$243,0),0)</f>
        <v>0</v>
      </c>
    </row>
    <row r="619" spans="1:30">
      <c r="A619" s="42" t="str">
        <f>_xlfn.TEXTJOIN("",TRUE,Input!$A$4,TEXT(ROW(My_Audit!A618)+Input!$A$8-1,"00"))</f>
        <v>GG618</v>
      </c>
      <c r="B619" s="42" t="str">
        <f>_xlfn.TEXTJOIN("-",TRUE,"ITD",Input!$A$2,A619)</f>
        <v>ITD-SHR11697-GG618</v>
      </c>
      <c r="C619" s="43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3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3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3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3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3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3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3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3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3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3" t="str" cm="1">
        <f t="array" ref="M619">IF(($Y619+$Z619+$AA619+$AD619)=0,"",ExpandDiagCodes(_xlfn.TEXTJOIN(", ",TRUE,IF($AA619=0,"",INDEX(My_Audit!N$2:N$456,$AA619)),IF($Z619=0,"",INDEX(Output_Mac!S$2:S$500,$Z619)),IF($AD619=0,"",INDEX(Output_Win!S$2:S$243,$AD619)),IF($Y619=0,"",INDEX(CSV!AE$2:AE$510,$Y619)))))</f>
        <v/>
      </c>
      <c r="N619" s="43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O$2:O$456,$AA619)),_xlfn.IFS(_xlpm.MyAuditVal&lt;&gt;"",_xlpm.MyAuditVal,_xlpm.MacVal&lt;&gt;"",_xlpm.MacVal,_xlpm.WinVal&lt;&gt;"",_xlpm.WinVal,_xlpm.CSVVal&lt;&gt;"",_xlpm.CSVVal)),""))</f>
        <v/>
      </c>
      <c r="O619" s="42" t="str" cm="1">
        <f t="array" ref="O619">IF($AB619=0,"",INDEX(My_Audit!P$2:P$456,$AB619))&amp;""</f>
        <v/>
      </c>
      <c r="P619" s="42"/>
      <c r="Q619" s="43" t="str">
        <f>IF(LEFT(N619,4)="Pass","Nist SP 800-88",My_Audit!R619)&amp;""</f>
        <v/>
      </c>
      <c r="R619" s="42"/>
      <c r="S619" s="42"/>
      <c r="T619" s="43" t="str" cm="1">
        <f t="array" ref="T619">IF($AC619=0,"",INDEX(Models!J$2:J$605,$AC619))</f>
        <v/>
      </c>
      <c r="U619" s="42"/>
      <c r="V619" s="42"/>
      <c r="W619" s="44" t="str">
        <f>IF(($Z619+$AA619+$AD619)=0,"",_xlfn.TEXTJOIN(", ",TRUE,IF($AA619=0,"",INDEX(My_Audit!L$2:L$456,$AA619)),IF($Z619=0,"",INDEX(Output_Mac!AA$2:AA$500,$Z619)),IF($AD619=0,"",INDEX(Output_Win!AA$2:AA$243,$AD619))))</f>
        <v/>
      </c>
      <c r="Y619">
        <f>IFERROR(MATCH($A619,CSV!$A$2:$A$510,0),0)</f>
        <v>0</v>
      </c>
      <c r="Z619">
        <f>IFERROR(MATCH($A619,Output_Mac!$A$2:$A$500,0),0)</f>
        <v>0</v>
      </c>
      <c r="AA619">
        <f>IFERROR(MATCH($A619,My_Audit!$A$2:$A$456,0),0)</f>
        <v>0</v>
      </c>
      <c r="AB619">
        <f>IFERROR(MATCH($C619,My_Audit!$B$2:$B$456,0),0)</f>
        <v>0</v>
      </c>
      <c r="AC619">
        <f>IFERROR(MATCH($E619,Models!$I$2:$I$605,0),0)</f>
        <v>0</v>
      </c>
      <c r="AD619">
        <f>IFERROR(MATCH($A619,Output_Win!$A$2:$A$243,0),0)</f>
        <v>0</v>
      </c>
    </row>
    <row r="620" spans="1:30">
      <c r="A620" s="42" t="str">
        <f>_xlfn.TEXTJOIN("",TRUE,Input!$A$4,TEXT(ROW(My_Audit!A619)+Input!$A$8-1,"00"))</f>
        <v>GG619</v>
      </c>
      <c r="B620" s="42" t="str">
        <f>_xlfn.TEXTJOIN("-",TRUE,"ITD",Input!$A$2,A620)</f>
        <v>ITD-SHR11697-GG619</v>
      </c>
      <c r="C620" s="43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3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3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3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3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3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3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3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3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3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3" t="str" cm="1">
        <f t="array" ref="M620">IF(($Y620+$Z620+$AA620+$AD620)=0,"",ExpandDiagCodes(_xlfn.TEXTJOIN(", ",TRUE,IF($AA620=0,"",INDEX(My_Audit!N$2:N$456,$AA620)),IF($Z620=0,"",INDEX(Output_Mac!S$2:S$500,$Z620)),IF($AD620=0,"",INDEX(Output_Win!S$2:S$243,$AD620)),IF($Y620=0,"",INDEX(CSV!AE$2:AE$510,$Y620)))))</f>
        <v/>
      </c>
      <c r="N620" s="43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O$2:O$456,$AA620)),_xlfn.IFS(_xlpm.MyAuditVal&lt;&gt;"",_xlpm.MyAuditVal,_xlpm.MacVal&lt;&gt;"",_xlpm.MacVal,_xlpm.WinVal&lt;&gt;"",_xlpm.WinVal,_xlpm.CSVVal&lt;&gt;"",_xlpm.CSVVal)),""))</f>
        <v/>
      </c>
      <c r="O620" s="42" t="str" cm="1">
        <f t="array" ref="O620">IF($AB620=0,"",INDEX(My_Audit!P$2:P$456,$AB620))&amp;""</f>
        <v/>
      </c>
      <c r="P620" s="42"/>
      <c r="Q620" s="43" t="str">
        <f>IF(LEFT(N620,4)="Pass","Nist SP 800-88",My_Audit!R620)&amp;""</f>
        <v/>
      </c>
      <c r="R620" s="42"/>
      <c r="S620" s="42"/>
      <c r="T620" s="43" t="str" cm="1">
        <f t="array" ref="T620">IF($AC620=0,"",INDEX(Models!J$2:J$605,$AC620))</f>
        <v/>
      </c>
      <c r="U620" s="42"/>
      <c r="V620" s="42"/>
      <c r="W620" s="44" t="str">
        <f>IF(($Z620+$AA620+$AD620)=0,"",_xlfn.TEXTJOIN(", ",TRUE,IF($AA620=0,"",INDEX(My_Audit!L$2:L$456,$AA620)),IF($Z620=0,"",INDEX(Output_Mac!AA$2:AA$500,$Z620)),IF($AD620=0,"",INDEX(Output_Win!AA$2:AA$243,$AD620))))</f>
        <v/>
      </c>
      <c r="Y620">
        <f>IFERROR(MATCH($A620,CSV!$A$2:$A$510,0),0)</f>
        <v>0</v>
      </c>
      <c r="Z620">
        <f>IFERROR(MATCH($A620,Output_Mac!$A$2:$A$500,0),0)</f>
        <v>0</v>
      </c>
      <c r="AA620">
        <f>IFERROR(MATCH($A620,My_Audit!$A$2:$A$456,0),0)</f>
        <v>0</v>
      </c>
      <c r="AB620">
        <f>IFERROR(MATCH($C620,My_Audit!$B$2:$B$456,0),0)</f>
        <v>0</v>
      </c>
      <c r="AC620">
        <f>IFERROR(MATCH($E620,Models!$I$2:$I$605,0),0)</f>
        <v>0</v>
      </c>
      <c r="AD620">
        <f>IFERROR(MATCH($A620,Output_Win!$A$2:$A$243,0),0)</f>
        <v>0</v>
      </c>
    </row>
    <row r="621" spans="1:30">
      <c r="A621" s="42" t="str">
        <f>_xlfn.TEXTJOIN("",TRUE,Input!$A$4,TEXT(ROW(My_Audit!A620)+Input!$A$8-1,"00"))</f>
        <v>GG620</v>
      </c>
      <c r="B621" s="42" t="str">
        <f>_xlfn.TEXTJOIN("-",TRUE,"ITD",Input!$A$2,A621)</f>
        <v>ITD-SHR11697-GG620</v>
      </c>
      <c r="C621" s="43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3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3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3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3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3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3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3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3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3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3" t="str" cm="1">
        <f t="array" ref="M621">IF(($Y621+$Z621+$AA621+$AD621)=0,"",ExpandDiagCodes(_xlfn.TEXTJOIN(", ",TRUE,IF($AA621=0,"",INDEX(My_Audit!N$2:N$456,$AA621)),IF($Z621=0,"",INDEX(Output_Mac!S$2:S$500,$Z621)),IF($AD621=0,"",INDEX(Output_Win!S$2:S$243,$AD621)),IF($Y621=0,"",INDEX(CSV!AE$2:AE$510,$Y621)))))</f>
        <v/>
      </c>
      <c r="N621" s="43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O$2:O$456,$AA621)),_xlfn.IFS(_xlpm.MyAuditVal&lt;&gt;"",_xlpm.MyAuditVal,_xlpm.MacVal&lt;&gt;"",_xlpm.MacVal,_xlpm.WinVal&lt;&gt;"",_xlpm.WinVal,_xlpm.CSVVal&lt;&gt;"",_xlpm.CSVVal)),""))</f>
        <v/>
      </c>
      <c r="O621" s="42" t="str" cm="1">
        <f t="array" ref="O621">IF($AB621=0,"",INDEX(My_Audit!P$2:P$456,$AB621))&amp;""</f>
        <v/>
      </c>
      <c r="P621" s="42"/>
      <c r="Q621" s="43" t="str">
        <f>IF(LEFT(N621,4)="Pass","Nist SP 800-88",My_Audit!R621)&amp;""</f>
        <v/>
      </c>
      <c r="R621" s="42"/>
      <c r="S621" s="42"/>
      <c r="T621" s="43" t="str" cm="1">
        <f t="array" ref="T621">IF($AC621=0,"",INDEX(Models!J$2:J$605,$AC621))</f>
        <v/>
      </c>
      <c r="U621" s="42"/>
      <c r="V621" s="42"/>
      <c r="W621" s="44" t="str">
        <f>IF(($Z621+$AA621+$AD621)=0,"",_xlfn.TEXTJOIN(", ",TRUE,IF($AA621=0,"",INDEX(My_Audit!L$2:L$456,$AA621)),IF($Z621=0,"",INDEX(Output_Mac!AA$2:AA$500,$Z621)),IF($AD621=0,"",INDEX(Output_Win!AA$2:AA$243,$AD621))))</f>
        <v/>
      </c>
      <c r="Y621">
        <f>IFERROR(MATCH($A621,CSV!$A$2:$A$510,0),0)</f>
        <v>0</v>
      </c>
      <c r="Z621">
        <f>IFERROR(MATCH($A621,Output_Mac!$A$2:$A$500,0),0)</f>
        <v>0</v>
      </c>
      <c r="AA621">
        <f>IFERROR(MATCH($A621,My_Audit!$A$2:$A$456,0),0)</f>
        <v>0</v>
      </c>
      <c r="AB621">
        <f>IFERROR(MATCH($C621,My_Audit!$B$2:$B$456,0),0)</f>
        <v>0</v>
      </c>
      <c r="AC621">
        <f>IFERROR(MATCH($E621,Models!$I$2:$I$605,0),0)</f>
        <v>0</v>
      </c>
      <c r="AD621">
        <f>IFERROR(MATCH($A621,Output_Win!$A$2:$A$243,0),0)</f>
        <v>0</v>
      </c>
    </row>
    <row r="622" spans="1:30">
      <c r="A622" s="42" t="str">
        <f>_xlfn.TEXTJOIN("",TRUE,Input!$A$4,TEXT(ROW(My_Audit!A621)+Input!$A$8-1,"00"))</f>
        <v>GG621</v>
      </c>
      <c r="B622" s="42" t="str">
        <f>_xlfn.TEXTJOIN("-",TRUE,"ITD",Input!$A$2,A622)</f>
        <v>ITD-SHR11697-GG621</v>
      </c>
      <c r="C622" s="43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3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3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3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3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3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3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3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3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3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3" t="str" cm="1">
        <f t="array" ref="M622">IF(($Y622+$Z622+$AA622+$AD622)=0,"",ExpandDiagCodes(_xlfn.TEXTJOIN(", ",TRUE,IF($AA622=0,"",INDEX(My_Audit!N$2:N$456,$AA622)),IF($Z622=0,"",INDEX(Output_Mac!S$2:S$500,$Z622)),IF($AD622=0,"",INDEX(Output_Win!S$2:S$243,$AD622)),IF($Y622=0,"",INDEX(CSV!AE$2:AE$510,$Y622)))))</f>
        <v/>
      </c>
      <c r="N622" s="43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O$2:O$456,$AA622)),_xlfn.IFS(_xlpm.MyAuditVal&lt;&gt;"",_xlpm.MyAuditVal,_xlpm.MacVal&lt;&gt;"",_xlpm.MacVal,_xlpm.WinVal&lt;&gt;"",_xlpm.WinVal,_xlpm.CSVVal&lt;&gt;"",_xlpm.CSVVal)),""))</f>
        <v/>
      </c>
      <c r="O622" s="42" t="str" cm="1">
        <f t="array" ref="O622">IF($AB622=0,"",INDEX(My_Audit!P$2:P$456,$AB622))&amp;""</f>
        <v/>
      </c>
      <c r="P622" s="42"/>
      <c r="Q622" s="43" t="str">
        <f>IF(LEFT(N622,4)="Pass","Nist SP 800-88",My_Audit!R622)&amp;""</f>
        <v/>
      </c>
      <c r="R622" s="42"/>
      <c r="S622" s="42"/>
      <c r="T622" s="43" t="str" cm="1">
        <f t="array" ref="T622">IF($AC622=0,"",INDEX(Models!J$2:J$605,$AC622))</f>
        <v/>
      </c>
      <c r="U622" s="42"/>
      <c r="V622" s="42"/>
      <c r="W622" s="44" t="str">
        <f>IF(($Z622+$AA622+$AD622)=0,"",_xlfn.TEXTJOIN(", ",TRUE,IF($AA622=0,"",INDEX(My_Audit!L$2:L$456,$AA622)),IF($Z622=0,"",INDEX(Output_Mac!AA$2:AA$500,$Z622)),IF($AD622=0,"",INDEX(Output_Win!AA$2:AA$243,$AD622))))</f>
        <v/>
      </c>
      <c r="Y622">
        <f>IFERROR(MATCH($A622,CSV!$A$2:$A$510,0),0)</f>
        <v>0</v>
      </c>
      <c r="Z622">
        <f>IFERROR(MATCH($A622,Output_Mac!$A$2:$A$500,0),0)</f>
        <v>0</v>
      </c>
      <c r="AA622">
        <f>IFERROR(MATCH($A622,My_Audit!$A$2:$A$456,0),0)</f>
        <v>0</v>
      </c>
      <c r="AB622">
        <f>IFERROR(MATCH($C622,My_Audit!$B$2:$B$456,0),0)</f>
        <v>0</v>
      </c>
      <c r="AC622">
        <f>IFERROR(MATCH($E622,Models!$I$2:$I$605,0),0)</f>
        <v>0</v>
      </c>
      <c r="AD622">
        <f>IFERROR(MATCH($A622,Output_Win!$A$2:$A$243,0),0)</f>
        <v>0</v>
      </c>
    </row>
    <row r="623" spans="1:30">
      <c r="A623" s="42" t="str">
        <f>_xlfn.TEXTJOIN("",TRUE,Input!$A$4,TEXT(ROW(My_Audit!A622)+Input!$A$8-1,"00"))</f>
        <v>GG622</v>
      </c>
      <c r="B623" s="42" t="str">
        <f>_xlfn.TEXTJOIN("-",TRUE,"ITD",Input!$A$2,A623)</f>
        <v>ITD-SHR11697-GG622</v>
      </c>
      <c r="C623" s="43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3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3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3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3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3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3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3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3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3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3" t="str" cm="1">
        <f t="array" ref="M623">IF(($Y623+$Z623+$AA623+$AD623)=0,"",ExpandDiagCodes(_xlfn.TEXTJOIN(", ",TRUE,IF($AA623=0,"",INDEX(My_Audit!N$2:N$456,$AA623)),IF($Z623=0,"",INDEX(Output_Mac!S$2:S$500,$Z623)),IF($AD623=0,"",INDEX(Output_Win!S$2:S$243,$AD623)),IF($Y623=0,"",INDEX(CSV!AE$2:AE$510,$Y623)))))</f>
        <v/>
      </c>
      <c r="N623" s="43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O$2:O$456,$AA623)),_xlfn.IFS(_xlpm.MyAuditVal&lt;&gt;"",_xlpm.MyAuditVal,_xlpm.MacVal&lt;&gt;"",_xlpm.MacVal,_xlpm.WinVal&lt;&gt;"",_xlpm.WinVal,_xlpm.CSVVal&lt;&gt;"",_xlpm.CSVVal)),""))</f>
        <v/>
      </c>
      <c r="O623" s="42" t="str" cm="1">
        <f t="array" ref="O623">IF($AB623=0,"",INDEX(My_Audit!P$2:P$456,$AB623))&amp;""</f>
        <v/>
      </c>
      <c r="P623" s="42"/>
      <c r="Q623" s="43" t="str">
        <f>IF(LEFT(N623,4)="Pass","Nist SP 800-88",My_Audit!R623)&amp;""</f>
        <v/>
      </c>
      <c r="R623" s="42"/>
      <c r="S623" s="42"/>
      <c r="T623" s="43" t="str" cm="1">
        <f t="array" ref="T623">IF($AC623=0,"",INDEX(Models!J$2:J$605,$AC623))</f>
        <v/>
      </c>
      <c r="U623" s="42"/>
      <c r="V623" s="42"/>
      <c r="W623" s="44" t="str">
        <f>IF(($Z623+$AA623+$AD623)=0,"",_xlfn.TEXTJOIN(", ",TRUE,IF($AA623=0,"",INDEX(My_Audit!L$2:L$456,$AA623)),IF($Z623=0,"",INDEX(Output_Mac!AA$2:AA$500,$Z623)),IF($AD623=0,"",INDEX(Output_Win!AA$2:AA$243,$AD623))))</f>
        <v/>
      </c>
      <c r="Y623">
        <f>IFERROR(MATCH($A623,CSV!$A$2:$A$510,0),0)</f>
        <v>0</v>
      </c>
      <c r="Z623">
        <f>IFERROR(MATCH($A623,Output_Mac!$A$2:$A$500,0),0)</f>
        <v>0</v>
      </c>
      <c r="AA623">
        <f>IFERROR(MATCH($A623,My_Audit!$A$2:$A$456,0),0)</f>
        <v>0</v>
      </c>
      <c r="AB623">
        <f>IFERROR(MATCH($C623,My_Audit!$B$2:$B$456,0),0)</f>
        <v>0</v>
      </c>
      <c r="AC623">
        <f>IFERROR(MATCH($E623,Models!$I$2:$I$605,0),0)</f>
        <v>0</v>
      </c>
      <c r="AD623">
        <f>IFERROR(MATCH($A623,Output_Win!$A$2:$A$243,0),0)</f>
        <v>0</v>
      </c>
    </row>
    <row r="624" spans="1:30">
      <c r="A624" s="42" t="str">
        <f>_xlfn.TEXTJOIN("",TRUE,Input!$A$4,TEXT(ROW(My_Audit!A623)+Input!$A$8-1,"00"))</f>
        <v>GG623</v>
      </c>
      <c r="B624" s="42" t="str">
        <f>_xlfn.TEXTJOIN("-",TRUE,"ITD",Input!$A$2,A624)</f>
        <v>ITD-SHR11697-GG623</v>
      </c>
      <c r="C624" s="43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3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3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3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3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3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3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3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3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3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3" t="str" cm="1">
        <f t="array" ref="M624">IF(($Y624+$Z624+$AA624+$AD624)=0,"",ExpandDiagCodes(_xlfn.TEXTJOIN(", ",TRUE,IF($AA624=0,"",INDEX(My_Audit!N$2:N$456,$AA624)),IF($Z624=0,"",INDEX(Output_Mac!S$2:S$500,$Z624)),IF($AD624=0,"",INDEX(Output_Win!S$2:S$243,$AD624)),IF($Y624=0,"",INDEX(CSV!AE$2:AE$510,$Y624)))))</f>
        <v/>
      </c>
      <c r="N624" s="43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O$2:O$456,$AA624)),_xlfn.IFS(_xlpm.MyAuditVal&lt;&gt;"",_xlpm.MyAuditVal,_xlpm.MacVal&lt;&gt;"",_xlpm.MacVal,_xlpm.WinVal&lt;&gt;"",_xlpm.WinVal,_xlpm.CSVVal&lt;&gt;"",_xlpm.CSVVal)),""))</f>
        <v/>
      </c>
      <c r="O624" s="42" t="str" cm="1">
        <f t="array" ref="O624">IF($AB624=0,"",INDEX(My_Audit!P$2:P$456,$AB624))&amp;""</f>
        <v/>
      </c>
      <c r="P624" s="42"/>
      <c r="Q624" s="43" t="str">
        <f>IF(LEFT(N624,4)="Pass","Nist SP 800-88",My_Audit!R624)&amp;""</f>
        <v/>
      </c>
      <c r="R624" s="42"/>
      <c r="S624" s="42"/>
      <c r="T624" s="43" t="str" cm="1">
        <f t="array" ref="T624">IF($AC624=0,"",INDEX(Models!J$2:J$605,$AC624))</f>
        <v/>
      </c>
      <c r="U624" s="42"/>
      <c r="V624" s="42"/>
      <c r="W624" s="44" t="str">
        <f>IF(($Z624+$AA624+$AD624)=0,"",_xlfn.TEXTJOIN(", ",TRUE,IF($AA624=0,"",INDEX(My_Audit!L$2:L$456,$AA624)),IF($Z624=0,"",INDEX(Output_Mac!AA$2:AA$500,$Z624)),IF($AD624=0,"",INDEX(Output_Win!AA$2:AA$243,$AD624))))</f>
        <v/>
      </c>
      <c r="Y624">
        <f>IFERROR(MATCH($A624,CSV!$A$2:$A$510,0),0)</f>
        <v>0</v>
      </c>
      <c r="Z624">
        <f>IFERROR(MATCH($A624,Output_Mac!$A$2:$A$500,0),0)</f>
        <v>0</v>
      </c>
      <c r="AA624">
        <f>IFERROR(MATCH($A624,My_Audit!$A$2:$A$456,0),0)</f>
        <v>0</v>
      </c>
      <c r="AB624">
        <f>IFERROR(MATCH($C624,My_Audit!$B$2:$B$456,0),0)</f>
        <v>0</v>
      </c>
      <c r="AC624">
        <f>IFERROR(MATCH($E624,Models!$I$2:$I$605,0),0)</f>
        <v>0</v>
      </c>
      <c r="AD624">
        <f>IFERROR(MATCH($A624,Output_Win!$A$2:$A$243,0),0)</f>
        <v>0</v>
      </c>
    </row>
    <row r="625" spans="1:30">
      <c r="A625" s="42" t="str">
        <f>_xlfn.TEXTJOIN("",TRUE,Input!$A$4,TEXT(ROW(My_Audit!A624)+Input!$A$8-1,"00"))</f>
        <v>GG624</v>
      </c>
      <c r="B625" s="42" t="str">
        <f>_xlfn.TEXTJOIN("-",TRUE,"ITD",Input!$A$2,A625)</f>
        <v>ITD-SHR11697-GG624</v>
      </c>
      <c r="C625" s="43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3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3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3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3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3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3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3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3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3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3" t="str" cm="1">
        <f t="array" ref="M625">IF(($Y625+$Z625+$AA625+$AD625)=0,"",ExpandDiagCodes(_xlfn.TEXTJOIN(", ",TRUE,IF($AA625=0,"",INDEX(My_Audit!N$2:N$456,$AA625)),IF($Z625=0,"",INDEX(Output_Mac!S$2:S$500,$Z625)),IF($AD625=0,"",INDEX(Output_Win!S$2:S$243,$AD625)),IF($Y625=0,"",INDEX(CSV!AE$2:AE$510,$Y625)))))</f>
        <v/>
      </c>
      <c r="N625" s="43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O$2:O$456,$AA625)),_xlfn.IFS(_xlpm.MyAuditVal&lt;&gt;"",_xlpm.MyAuditVal,_xlpm.MacVal&lt;&gt;"",_xlpm.MacVal,_xlpm.WinVal&lt;&gt;"",_xlpm.WinVal,_xlpm.CSVVal&lt;&gt;"",_xlpm.CSVVal)),""))</f>
        <v/>
      </c>
      <c r="O625" s="42" t="str" cm="1">
        <f t="array" ref="O625">IF($AB625=0,"",INDEX(My_Audit!P$2:P$456,$AB625))&amp;""</f>
        <v/>
      </c>
      <c r="P625" s="42"/>
      <c r="Q625" s="43" t="str">
        <f>IF(LEFT(N625,4)="Pass","Nist SP 800-88",My_Audit!R625)&amp;""</f>
        <v/>
      </c>
      <c r="R625" s="42"/>
      <c r="S625" s="42"/>
      <c r="T625" s="43" t="str" cm="1">
        <f t="array" ref="T625">IF($AC625=0,"",INDEX(Models!J$2:J$605,$AC625))</f>
        <v/>
      </c>
      <c r="U625" s="42"/>
      <c r="V625" s="42"/>
      <c r="W625" s="44" t="str">
        <f>IF(($Z625+$AA625+$AD625)=0,"",_xlfn.TEXTJOIN(", ",TRUE,IF($AA625=0,"",INDEX(My_Audit!L$2:L$456,$AA625)),IF($Z625=0,"",INDEX(Output_Mac!AA$2:AA$500,$Z625)),IF($AD625=0,"",INDEX(Output_Win!AA$2:AA$243,$AD625))))</f>
        <v/>
      </c>
      <c r="Y625">
        <f>IFERROR(MATCH($A625,CSV!$A$2:$A$510,0),0)</f>
        <v>0</v>
      </c>
      <c r="Z625">
        <f>IFERROR(MATCH($A625,Output_Mac!$A$2:$A$500,0),0)</f>
        <v>0</v>
      </c>
      <c r="AA625">
        <f>IFERROR(MATCH($A625,My_Audit!$A$2:$A$456,0),0)</f>
        <v>0</v>
      </c>
      <c r="AB625">
        <f>IFERROR(MATCH($C625,My_Audit!$B$2:$B$456,0),0)</f>
        <v>0</v>
      </c>
      <c r="AC625">
        <f>IFERROR(MATCH($E625,Models!$I$2:$I$605,0),0)</f>
        <v>0</v>
      </c>
      <c r="AD625">
        <f>IFERROR(MATCH($A625,Output_Win!$A$2:$A$243,0),0)</f>
        <v>0</v>
      </c>
    </row>
    <row r="626" spans="1:30">
      <c r="A626" s="42" t="str">
        <f>_xlfn.TEXTJOIN("",TRUE,Input!$A$4,TEXT(ROW(My_Audit!A625)+Input!$A$8-1,"00"))</f>
        <v>GG625</v>
      </c>
      <c r="B626" s="42" t="str">
        <f>_xlfn.TEXTJOIN("-",TRUE,"ITD",Input!$A$2,A626)</f>
        <v>ITD-SHR11697-GG625</v>
      </c>
      <c r="C626" s="43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3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3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3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3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3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3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3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3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3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3" t="str" cm="1">
        <f t="array" ref="M626">IF(($Y626+$Z626+$AA626+$AD626)=0,"",ExpandDiagCodes(_xlfn.TEXTJOIN(", ",TRUE,IF($AA626=0,"",INDEX(My_Audit!N$2:N$456,$AA626)),IF($Z626=0,"",INDEX(Output_Mac!S$2:S$500,$Z626)),IF($AD626=0,"",INDEX(Output_Win!S$2:S$243,$AD626)),IF($Y626=0,"",INDEX(CSV!AE$2:AE$510,$Y626)))))</f>
        <v/>
      </c>
      <c r="N626" s="43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O$2:O$456,$AA626)),_xlfn.IFS(_xlpm.MyAuditVal&lt;&gt;"",_xlpm.MyAuditVal,_xlpm.MacVal&lt;&gt;"",_xlpm.MacVal,_xlpm.WinVal&lt;&gt;"",_xlpm.WinVal,_xlpm.CSVVal&lt;&gt;"",_xlpm.CSVVal)),""))</f>
        <v/>
      </c>
      <c r="O626" s="42" t="str" cm="1">
        <f t="array" ref="O626">IF($AB626=0,"",INDEX(My_Audit!P$2:P$456,$AB626))&amp;""</f>
        <v/>
      </c>
      <c r="P626" s="42"/>
      <c r="Q626" s="43" t="str">
        <f>IF(LEFT(N626,4)="Pass","Nist SP 800-88",My_Audit!R626)&amp;""</f>
        <v/>
      </c>
      <c r="R626" s="42"/>
      <c r="S626" s="42"/>
      <c r="T626" s="43" t="str" cm="1">
        <f t="array" ref="T626">IF($AC626=0,"",INDEX(Models!J$2:J$605,$AC626))</f>
        <v/>
      </c>
      <c r="U626" s="42"/>
      <c r="V626" s="42"/>
      <c r="W626" s="44" t="str">
        <f>IF(($Z626+$AA626+$AD626)=0,"",_xlfn.TEXTJOIN(", ",TRUE,IF($AA626=0,"",INDEX(My_Audit!L$2:L$456,$AA626)),IF($Z626=0,"",INDEX(Output_Mac!AA$2:AA$500,$Z626)),IF($AD626=0,"",INDEX(Output_Win!AA$2:AA$243,$AD626))))</f>
        <v/>
      </c>
      <c r="Y626">
        <f>IFERROR(MATCH($A626,CSV!$A$2:$A$510,0),0)</f>
        <v>0</v>
      </c>
      <c r="Z626">
        <f>IFERROR(MATCH($A626,Output_Mac!$A$2:$A$500,0),0)</f>
        <v>0</v>
      </c>
      <c r="AA626">
        <f>IFERROR(MATCH($A626,My_Audit!$A$2:$A$456,0),0)</f>
        <v>0</v>
      </c>
      <c r="AB626">
        <f>IFERROR(MATCH($C626,My_Audit!$B$2:$B$456,0),0)</f>
        <v>0</v>
      </c>
      <c r="AC626">
        <f>IFERROR(MATCH($E626,Models!$I$2:$I$605,0),0)</f>
        <v>0</v>
      </c>
      <c r="AD626">
        <f>IFERROR(MATCH($A626,Output_Win!$A$2:$A$243,0),0)</f>
        <v>0</v>
      </c>
    </row>
    <row r="627" spans="1:30">
      <c r="A627" s="42" t="str">
        <f>_xlfn.TEXTJOIN("",TRUE,Input!$A$4,TEXT(ROW(My_Audit!A626)+Input!$A$8-1,"00"))</f>
        <v>GG626</v>
      </c>
      <c r="B627" s="42" t="str">
        <f>_xlfn.TEXTJOIN("-",TRUE,"ITD",Input!$A$2,A627)</f>
        <v>ITD-SHR11697-GG626</v>
      </c>
      <c r="C627" s="43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3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3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3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3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3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3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3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3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3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3" t="str" cm="1">
        <f t="array" ref="M627">IF(($Y627+$Z627+$AA627+$AD627)=0,"",ExpandDiagCodes(_xlfn.TEXTJOIN(", ",TRUE,IF($AA627=0,"",INDEX(My_Audit!N$2:N$456,$AA627)),IF($Z627=0,"",INDEX(Output_Mac!S$2:S$500,$Z627)),IF($AD627=0,"",INDEX(Output_Win!S$2:S$243,$AD627)),IF($Y627=0,"",INDEX(CSV!AE$2:AE$510,$Y627)))))</f>
        <v/>
      </c>
      <c r="N627" s="43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O$2:O$456,$AA627)),_xlfn.IFS(_xlpm.MyAuditVal&lt;&gt;"",_xlpm.MyAuditVal,_xlpm.MacVal&lt;&gt;"",_xlpm.MacVal,_xlpm.WinVal&lt;&gt;"",_xlpm.WinVal,_xlpm.CSVVal&lt;&gt;"",_xlpm.CSVVal)),""))</f>
        <v/>
      </c>
      <c r="O627" s="42" t="str" cm="1">
        <f t="array" ref="O627">IF($AB627=0,"",INDEX(My_Audit!P$2:P$456,$AB627))&amp;""</f>
        <v/>
      </c>
      <c r="P627" s="42"/>
      <c r="Q627" s="43" t="str">
        <f>IF(LEFT(N627,4)="Pass","Nist SP 800-88",My_Audit!R627)&amp;""</f>
        <v/>
      </c>
      <c r="R627" s="42"/>
      <c r="S627" s="42"/>
      <c r="T627" s="43" t="str" cm="1">
        <f t="array" ref="T627">IF($AC627=0,"",INDEX(Models!J$2:J$605,$AC627))</f>
        <v/>
      </c>
      <c r="U627" s="42"/>
      <c r="V627" s="42"/>
      <c r="W627" s="44" t="str">
        <f>IF(($Z627+$AA627+$AD627)=0,"",_xlfn.TEXTJOIN(", ",TRUE,IF($AA627=0,"",INDEX(My_Audit!L$2:L$456,$AA627)),IF($Z627=0,"",INDEX(Output_Mac!AA$2:AA$500,$Z627)),IF($AD627=0,"",INDEX(Output_Win!AA$2:AA$243,$AD627))))</f>
        <v/>
      </c>
      <c r="Y627">
        <f>IFERROR(MATCH($A627,CSV!$A$2:$A$510,0),0)</f>
        <v>0</v>
      </c>
      <c r="Z627">
        <f>IFERROR(MATCH($A627,Output_Mac!$A$2:$A$500,0),0)</f>
        <v>0</v>
      </c>
      <c r="AA627">
        <f>IFERROR(MATCH($A627,My_Audit!$A$2:$A$456,0),0)</f>
        <v>0</v>
      </c>
      <c r="AB627">
        <f>IFERROR(MATCH($C627,My_Audit!$B$2:$B$456,0),0)</f>
        <v>0</v>
      </c>
      <c r="AC627">
        <f>IFERROR(MATCH($E627,Models!$I$2:$I$605,0),0)</f>
        <v>0</v>
      </c>
      <c r="AD627">
        <f>IFERROR(MATCH($A627,Output_Win!$A$2:$A$243,0),0)</f>
        <v>0</v>
      </c>
    </row>
    <row r="628" spans="1:30">
      <c r="A628" s="42" t="str">
        <f>_xlfn.TEXTJOIN("",TRUE,Input!$A$4,TEXT(ROW(My_Audit!A627)+Input!$A$8-1,"00"))</f>
        <v>GG627</v>
      </c>
      <c r="B628" s="42" t="str">
        <f>_xlfn.TEXTJOIN("-",TRUE,"ITD",Input!$A$2,A628)</f>
        <v>ITD-SHR11697-GG627</v>
      </c>
      <c r="C628" s="43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3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3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3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3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3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3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3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3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3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3" t="str" cm="1">
        <f t="array" ref="M628">IF(($Y628+$Z628+$AA628+$AD628)=0,"",ExpandDiagCodes(_xlfn.TEXTJOIN(", ",TRUE,IF($AA628=0,"",INDEX(My_Audit!N$2:N$456,$AA628)),IF($Z628=0,"",INDEX(Output_Mac!S$2:S$500,$Z628)),IF($AD628=0,"",INDEX(Output_Win!S$2:S$243,$AD628)),IF($Y628=0,"",INDEX(CSV!AE$2:AE$510,$Y628)))))</f>
        <v/>
      </c>
      <c r="N628" s="43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O$2:O$456,$AA628)),_xlfn.IFS(_xlpm.MyAuditVal&lt;&gt;"",_xlpm.MyAuditVal,_xlpm.MacVal&lt;&gt;"",_xlpm.MacVal,_xlpm.WinVal&lt;&gt;"",_xlpm.WinVal,_xlpm.CSVVal&lt;&gt;"",_xlpm.CSVVal)),""))</f>
        <v/>
      </c>
      <c r="O628" s="42" t="str" cm="1">
        <f t="array" ref="O628">IF($AB628=0,"",INDEX(My_Audit!P$2:P$456,$AB628))&amp;""</f>
        <v/>
      </c>
      <c r="P628" s="42"/>
      <c r="Q628" s="43" t="str">
        <f>IF(LEFT(N628,4)="Pass","Nist SP 800-88",My_Audit!R628)&amp;""</f>
        <v/>
      </c>
      <c r="R628" s="42"/>
      <c r="S628" s="42"/>
      <c r="T628" s="43" t="str" cm="1">
        <f t="array" ref="T628">IF($AC628=0,"",INDEX(Models!J$2:J$605,$AC628))</f>
        <v/>
      </c>
      <c r="U628" s="42"/>
      <c r="V628" s="42"/>
      <c r="W628" s="44" t="str">
        <f>IF(($Z628+$AA628+$AD628)=0,"",_xlfn.TEXTJOIN(", ",TRUE,IF($AA628=0,"",INDEX(My_Audit!L$2:L$456,$AA628)),IF($Z628=0,"",INDEX(Output_Mac!AA$2:AA$500,$Z628)),IF($AD628=0,"",INDEX(Output_Win!AA$2:AA$243,$AD628))))</f>
        <v/>
      </c>
      <c r="Y628">
        <f>IFERROR(MATCH($A628,CSV!$A$2:$A$510,0),0)</f>
        <v>0</v>
      </c>
      <c r="Z628">
        <f>IFERROR(MATCH($A628,Output_Mac!$A$2:$A$500,0),0)</f>
        <v>0</v>
      </c>
      <c r="AA628">
        <f>IFERROR(MATCH($A628,My_Audit!$A$2:$A$456,0),0)</f>
        <v>0</v>
      </c>
      <c r="AB628">
        <f>IFERROR(MATCH($C628,My_Audit!$B$2:$B$456,0),0)</f>
        <v>0</v>
      </c>
      <c r="AC628">
        <f>IFERROR(MATCH($E628,Models!$I$2:$I$605,0),0)</f>
        <v>0</v>
      </c>
      <c r="AD628">
        <f>IFERROR(MATCH($A628,Output_Win!$A$2:$A$243,0),0)</f>
        <v>0</v>
      </c>
    </row>
    <row r="629" spans="1:30">
      <c r="A629" s="42" t="str">
        <f>_xlfn.TEXTJOIN("",TRUE,Input!$A$4,TEXT(ROW(My_Audit!A628)+Input!$A$8-1,"00"))</f>
        <v>GG628</v>
      </c>
      <c r="B629" s="42" t="str">
        <f>_xlfn.TEXTJOIN("-",TRUE,"ITD",Input!$A$2,A629)</f>
        <v>ITD-SHR11697-GG628</v>
      </c>
      <c r="C629" s="43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3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3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3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3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3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3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3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3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3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3" t="str" cm="1">
        <f t="array" ref="M629">IF(($Y629+$Z629+$AA629+$AD629)=0,"",ExpandDiagCodes(_xlfn.TEXTJOIN(", ",TRUE,IF($AA629=0,"",INDEX(My_Audit!N$2:N$456,$AA629)),IF($Z629=0,"",INDEX(Output_Mac!S$2:S$500,$Z629)),IF($AD629=0,"",INDEX(Output_Win!S$2:S$243,$AD629)),IF($Y629=0,"",INDEX(CSV!AE$2:AE$510,$Y629)))))</f>
        <v/>
      </c>
      <c r="N629" s="43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O$2:O$456,$AA629)),_xlfn.IFS(_xlpm.MyAuditVal&lt;&gt;"",_xlpm.MyAuditVal,_xlpm.MacVal&lt;&gt;"",_xlpm.MacVal,_xlpm.WinVal&lt;&gt;"",_xlpm.WinVal,_xlpm.CSVVal&lt;&gt;"",_xlpm.CSVVal)),""))</f>
        <v/>
      </c>
      <c r="O629" s="42" t="str" cm="1">
        <f t="array" ref="O629">IF($AB629=0,"",INDEX(My_Audit!P$2:P$456,$AB629))&amp;""</f>
        <v/>
      </c>
      <c r="P629" s="42"/>
      <c r="Q629" s="43" t="str">
        <f>IF(LEFT(N629,4)="Pass","Nist SP 800-88",My_Audit!R629)&amp;""</f>
        <v/>
      </c>
      <c r="R629" s="42"/>
      <c r="S629" s="42"/>
      <c r="T629" s="43" t="str" cm="1">
        <f t="array" ref="T629">IF($AC629=0,"",INDEX(Models!J$2:J$605,$AC629))</f>
        <v/>
      </c>
      <c r="U629" s="42"/>
      <c r="V629" s="42"/>
      <c r="W629" s="44" t="str">
        <f>IF(($Z629+$AA629+$AD629)=0,"",_xlfn.TEXTJOIN(", ",TRUE,IF($AA629=0,"",INDEX(My_Audit!L$2:L$456,$AA629)),IF($Z629=0,"",INDEX(Output_Mac!AA$2:AA$500,$Z629)),IF($AD629=0,"",INDEX(Output_Win!AA$2:AA$243,$AD629))))</f>
        <v/>
      </c>
      <c r="Y629">
        <f>IFERROR(MATCH($A629,CSV!$A$2:$A$510,0),0)</f>
        <v>0</v>
      </c>
      <c r="Z629">
        <f>IFERROR(MATCH($A629,Output_Mac!$A$2:$A$500,0),0)</f>
        <v>0</v>
      </c>
      <c r="AA629">
        <f>IFERROR(MATCH($A629,My_Audit!$A$2:$A$456,0),0)</f>
        <v>0</v>
      </c>
      <c r="AB629">
        <f>IFERROR(MATCH($C629,My_Audit!$B$2:$B$456,0),0)</f>
        <v>0</v>
      </c>
      <c r="AC629">
        <f>IFERROR(MATCH($E629,Models!$I$2:$I$605,0),0)</f>
        <v>0</v>
      </c>
      <c r="AD629">
        <f>IFERROR(MATCH($A629,Output_Win!$A$2:$A$243,0),0)</f>
        <v>0</v>
      </c>
    </row>
    <row r="630" spans="1:30">
      <c r="A630" s="42" t="str">
        <f>_xlfn.TEXTJOIN("",TRUE,Input!$A$4,TEXT(ROW(My_Audit!A629)+Input!$A$8-1,"00"))</f>
        <v>GG629</v>
      </c>
      <c r="B630" s="42" t="str">
        <f>_xlfn.TEXTJOIN("-",TRUE,"ITD",Input!$A$2,A630)</f>
        <v>ITD-SHR11697-GG629</v>
      </c>
      <c r="C630" s="43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3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3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3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3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3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3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3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3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3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3" t="str" cm="1">
        <f t="array" ref="M630">IF(($Y630+$Z630+$AA630+$AD630)=0,"",ExpandDiagCodes(_xlfn.TEXTJOIN(", ",TRUE,IF($AA630=0,"",INDEX(My_Audit!N$2:N$456,$AA630)),IF($Z630=0,"",INDEX(Output_Mac!S$2:S$500,$Z630)),IF($AD630=0,"",INDEX(Output_Win!S$2:S$243,$AD630)),IF($Y630=0,"",INDEX(CSV!AE$2:AE$510,$Y630)))))</f>
        <v/>
      </c>
      <c r="N630" s="43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O$2:O$456,$AA630)),_xlfn.IFS(_xlpm.MyAuditVal&lt;&gt;"",_xlpm.MyAuditVal,_xlpm.MacVal&lt;&gt;"",_xlpm.MacVal,_xlpm.WinVal&lt;&gt;"",_xlpm.WinVal,_xlpm.CSVVal&lt;&gt;"",_xlpm.CSVVal)),""))</f>
        <v/>
      </c>
      <c r="O630" s="42" t="str" cm="1">
        <f t="array" ref="O630">IF($AB630=0,"",INDEX(My_Audit!P$2:P$456,$AB630))&amp;""</f>
        <v/>
      </c>
      <c r="P630" s="42"/>
      <c r="Q630" s="43" t="str">
        <f>IF(LEFT(N630,4)="Pass","Nist SP 800-88",My_Audit!R630)&amp;""</f>
        <v/>
      </c>
      <c r="R630" s="42"/>
      <c r="S630" s="42"/>
      <c r="T630" s="43" t="str" cm="1">
        <f t="array" ref="T630">IF($AC630=0,"",INDEX(Models!J$2:J$605,$AC630))</f>
        <v/>
      </c>
      <c r="U630" s="42"/>
      <c r="V630" s="42"/>
      <c r="W630" s="44" t="str">
        <f>IF(($Z630+$AA630+$AD630)=0,"",_xlfn.TEXTJOIN(", ",TRUE,IF($AA630=0,"",INDEX(My_Audit!L$2:L$456,$AA630)),IF($Z630=0,"",INDEX(Output_Mac!AA$2:AA$500,$Z630)),IF($AD630=0,"",INDEX(Output_Win!AA$2:AA$243,$AD630))))</f>
        <v/>
      </c>
      <c r="Y630">
        <f>IFERROR(MATCH($A630,CSV!$A$2:$A$510,0),0)</f>
        <v>0</v>
      </c>
      <c r="Z630">
        <f>IFERROR(MATCH($A630,Output_Mac!$A$2:$A$500,0),0)</f>
        <v>0</v>
      </c>
      <c r="AA630">
        <f>IFERROR(MATCH($A630,My_Audit!$A$2:$A$456,0),0)</f>
        <v>0</v>
      </c>
      <c r="AB630">
        <f>IFERROR(MATCH($C630,My_Audit!$B$2:$B$456,0),0)</f>
        <v>0</v>
      </c>
      <c r="AC630">
        <f>IFERROR(MATCH($E630,Models!$I$2:$I$605,0),0)</f>
        <v>0</v>
      </c>
      <c r="AD630">
        <f>IFERROR(MATCH($A630,Output_Win!$A$2:$A$243,0),0)</f>
        <v>0</v>
      </c>
    </row>
    <row r="631" spans="1:30">
      <c r="A631" s="42" t="str">
        <f>_xlfn.TEXTJOIN("",TRUE,Input!$A$4,TEXT(ROW(My_Audit!A630)+Input!$A$8-1,"00"))</f>
        <v>GG630</v>
      </c>
      <c r="B631" s="42" t="str">
        <f>_xlfn.TEXTJOIN("-",TRUE,"ITD",Input!$A$2,A631)</f>
        <v>ITD-SHR11697-GG630</v>
      </c>
      <c r="C631" s="43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3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3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3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3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3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3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3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3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3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3" t="str" cm="1">
        <f t="array" ref="M631">IF(($Y631+$Z631+$AA631+$AD631)=0,"",ExpandDiagCodes(_xlfn.TEXTJOIN(", ",TRUE,IF($AA631=0,"",INDEX(My_Audit!N$2:N$456,$AA631)),IF($Z631=0,"",INDEX(Output_Mac!S$2:S$500,$Z631)),IF($AD631=0,"",INDEX(Output_Win!S$2:S$243,$AD631)),IF($Y631=0,"",INDEX(CSV!AE$2:AE$510,$Y631)))))</f>
        <v/>
      </c>
      <c r="N631" s="43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O$2:O$456,$AA631)),_xlfn.IFS(_xlpm.MyAuditVal&lt;&gt;"",_xlpm.MyAuditVal,_xlpm.MacVal&lt;&gt;"",_xlpm.MacVal,_xlpm.WinVal&lt;&gt;"",_xlpm.WinVal,_xlpm.CSVVal&lt;&gt;"",_xlpm.CSVVal)),""))</f>
        <v/>
      </c>
      <c r="O631" s="42" t="str" cm="1">
        <f t="array" ref="O631">IF($AB631=0,"",INDEX(My_Audit!P$2:P$456,$AB631))&amp;""</f>
        <v/>
      </c>
      <c r="P631" s="42"/>
      <c r="Q631" s="43" t="str">
        <f>IF(LEFT(N631,4)="Pass","Nist SP 800-88",My_Audit!R631)&amp;""</f>
        <v/>
      </c>
      <c r="R631" s="42"/>
      <c r="S631" s="42"/>
      <c r="T631" s="43" t="str" cm="1">
        <f t="array" ref="T631">IF($AC631=0,"",INDEX(Models!J$2:J$605,$AC631))</f>
        <v/>
      </c>
      <c r="U631" s="42"/>
      <c r="V631" s="42"/>
      <c r="W631" s="44" t="str">
        <f>IF(($Z631+$AA631+$AD631)=0,"",_xlfn.TEXTJOIN(", ",TRUE,IF($AA631=0,"",INDEX(My_Audit!L$2:L$456,$AA631)),IF($Z631=0,"",INDEX(Output_Mac!AA$2:AA$500,$Z631)),IF($AD631=0,"",INDEX(Output_Win!AA$2:AA$243,$AD631))))</f>
        <v/>
      </c>
      <c r="Y631">
        <f>IFERROR(MATCH($A631,CSV!$A$2:$A$510,0),0)</f>
        <v>0</v>
      </c>
      <c r="Z631">
        <f>IFERROR(MATCH($A631,Output_Mac!$A$2:$A$500,0),0)</f>
        <v>0</v>
      </c>
      <c r="AA631">
        <f>IFERROR(MATCH($A631,My_Audit!$A$2:$A$456,0),0)</f>
        <v>0</v>
      </c>
      <c r="AB631">
        <f>IFERROR(MATCH($C631,My_Audit!$B$2:$B$456,0),0)</f>
        <v>0</v>
      </c>
      <c r="AC631">
        <f>IFERROR(MATCH($E631,Models!$I$2:$I$605,0),0)</f>
        <v>0</v>
      </c>
      <c r="AD631">
        <f>IFERROR(MATCH($A631,Output_Win!$A$2:$A$243,0),0)</f>
        <v>0</v>
      </c>
    </row>
    <row r="632" spans="1:30">
      <c r="A632" s="42" t="str">
        <f>_xlfn.TEXTJOIN("",TRUE,Input!$A$4,TEXT(ROW(My_Audit!A631)+Input!$A$8-1,"00"))</f>
        <v>GG631</v>
      </c>
      <c r="B632" s="42" t="str">
        <f>_xlfn.TEXTJOIN("-",TRUE,"ITD",Input!$A$2,A632)</f>
        <v>ITD-SHR11697-GG631</v>
      </c>
      <c r="C632" s="43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3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3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3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3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3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3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3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3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3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3" t="str" cm="1">
        <f t="array" ref="M632">IF(($Y632+$Z632+$AA632+$AD632)=0,"",ExpandDiagCodes(_xlfn.TEXTJOIN(", ",TRUE,IF($AA632=0,"",INDEX(My_Audit!N$2:N$456,$AA632)),IF($Z632=0,"",INDEX(Output_Mac!S$2:S$500,$Z632)),IF($AD632=0,"",INDEX(Output_Win!S$2:S$243,$AD632)),IF($Y632=0,"",INDEX(CSV!AE$2:AE$510,$Y632)))))</f>
        <v/>
      </c>
      <c r="N632" s="43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O$2:O$456,$AA632)),_xlfn.IFS(_xlpm.MyAuditVal&lt;&gt;"",_xlpm.MyAuditVal,_xlpm.MacVal&lt;&gt;"",_xlpm.MacVal,_xlpm.WinVal&lt;&gt;"",_xlpm.WinVal,_xlpm.CSVVal&lt;&gt;"",_xlpm.CSVVal)),""))</f>
        <v/>
      </c>
      <c r="O632" s="42" t="str" cm="1">
        <f t="array" ref="O632">IF($AB632=0,"",INDEX(My_Audit!P$2:P$456,$AB632))&amp;""</f>
        <v/>
      </c>
      <c r="P632" s="42"/>
      <c r="Q632" s="43" t="str">
        <f>IF(LEFT(N632,4)="Pass","Nist SP 800-88",My_Audit!R632)&amp;""</f>
        <v/>
      </c>
      <c r="R632" s="42"/>
      <c r="S632" s="42"/>
      <c r="T632" s="43" t="str" cm="1">
        <f t="array" ref="T632">IF($AC632=0,"",INDEX(Models!J$2:J$605,$AC632))</f>
        <v/>
      </c>
      <c r="U632" s="42"/>
      <c r="V632" s="42"/>
      <c r="W632" s="44" t="str">
        <f>IF(($Z632+$AA632+$AD632)=0,"",_xlfn.TEXTJOIN(", ",TRUE,IF($AA632=0,"",INDEX(My_Audit!L$2:L$456,$AA632)),IF($Z632=0,"",INDEX(Output_Mac!AA$2:AA$500,$Z632)),IF($AD632=0,"",INDEX(Output_Win!AA$2:AA$243,$AD632))))</f>
        <v/>
      </c>
      <c r="Y632">
        <f>IFERROR(MATCH($A632,CSV!$A$2:$A$510,0),0)</f>
        <v>0</v>
      </c>
      <c r="Z632">
        <f>IFERROR(MATCH($A632,Output_Mac!$A$2:$A$500,0),0)</f>
        <v>0</v>
      </c>
      <c r="AA632">
        <f>IFERROR(MATCH($A632,My_Audit!$A$2:$A$456,0),0)</f>
        <v>0</v>
      </c>
      <c r="AB632">
        <f>IFERROR(MATCH($C632,My_Audit!$B$2:$B$456,0),0)</f>
        <v>0</v>
      </c>
      <c r="AC632">
        <f>IFERROR(MATCH($E632,Models!$I$2:$I$605,0),0)</f>
        <v>0</v>
      </c>
      <c r="AD632">
        <f>IFERROR(MATCH($A632,Output_Win!$A$2:$A$243,0),0)</f>
        <v>0</v>
      </c>
    </row>
    <row r="633" spans="1:30">
      <c r="A633" s="42" t="str">
        <f>_xlfn.TEXTJOIN("",TRUE,Input!$A$4,TEXT(ROW(My_Audit!A632)+Input!$A$8-1,"00"))</f>
        <v>GG632</v>
      </c>
      <c r="B633" s="42" t="str">
        <f>_xlfn.TEXTJOIN("-",TRUE,"ITD",Input!$A$2,A633)</f>
        <v>ITD-SHR11697-GG632</v>
      </c>
      <c r="C633" s="43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3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3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3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3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3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3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3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3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3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3" t="str" cm="1">
        <f t="array" ref="M633">IF(($Y633+$Z633+$AA633+$AD633)=0,"",ExpandDiagCodes(_xlfn.TEXTJOIN(", ",TRUE,IF($AA633=0,"",INDEX(My_Audit!N$2:N$456,$AA633)),IF($Z633=0,"",INDEX(Output_Mac!S$2:S$500,$Z633)),IF($AD633=0,"",INDEX(Output_Win!S$2:S$243,$AD633)),IF($Y633=0,"",INDEX(CSV!AE$2:AE$510,$Y633)))))</f>
        <v/>
      </c>
      <c r="N633" s="43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O$2:O$456,$AA633)),_xlfn.IFS(_xlpm.MyAuditVal&lt;&gt;"",_xlpm.MyAuditVal,_xlpm.MacVal&lt;&gt;"",_xlpm.MacVal,_xlpm.WinVal&lt;&gt;"",_xlpm.WinVal,_xlpm.CSVVal&lt;&gt;"",_xlpm.CSVVal)),""))</f>
        <v/>
      </c>
      <c r="O633" s="42" t="str" cm="1">
        <f t="array" ref="O633">IF($AB633=0,"",INDEX(My_Audit!P$2:P$456,$AB633))&amp;""</f>
        <v/>
      </c>
      <c r="P633" s="42"/>
      <c r="Q633" s="43" t="str">
        <f>IF(LEFT(N633,4)="Pass","Nist SP 800-88",My_Audit!R633)&amp;""</f>
        <v/>
      </c>
      <c r="R633" s="42"/>
      <c r="S633" s="42"/>
      <c r="T633" s="43" t="str" cm="1">
        <f t="array" ref="T633">IF($AC633=0,"",INDEX(Models!J$2:J$605,$AC633))</f>
        <v/>
      </c>
      <c r="U633" s="42"/>
      <c r="V633" s="42"/>
      <c r="W633" s="44" t="str">
        <f>IF(($Z633+$AA633+$AD633)=0,"",_xlfn.TEXTJOIN(", ",TRUE,IF($AA633=0,"",INDEX(My_Audit!L$2:L$456,$AA633)),IF($Z633=0,"",INDEX(Output_Mac!AA$2:AA$500,$Z633)),IF($AD633=0,"",INDEX(Output_Win!AA$2:AA$243,$AD633))))</f>
        <v/>
      </c>
      <c r="Y633">
        <f>IFERROR(MATCH($A633,CSV!$A$2:$A$510,0),0)</f>
        <v>0</v>
      </c>
      <c r="Z633">
        <f>IFERROR(MATCH($A633,Output_Mac!$A$2:$A$500,0),0)</f>
        <v>0</v>
      </c>
      <c r="AA633">
        <f>IFERROR(MATCH($A633,My_Audit!$A$2:$A$456,0),0)</f>
        <v>0</v>
      </c>
      <c r="AB633">
        <f>IFERROR(MATCH($C633,My_Audit!$B$2:$B$456,0),0)</f>
        <v>0</v>
      </c>
      <c r="AC633">
        <f>IFERROR(MATCH($E633,Models!$I$2:$I$605,0),0)</f>
        <v>0</v>
      </c>
      <c r="AD633">
        <f>IFERROR(MATCH($A633,Output_Win!$A$2:$A$243,0),0)</f>
        <v>0</v>
      </c>
    </row>
    <row r="634" spans="1:30">
      <c r="A634" s="42" t="str">
        <f>_xlfn.TEXTJOIN("",TRUE,Input!$A$4,TEXT(ROW(My_Audit!A633)+Input!$A$8-1,"00"))</f>
        <v>GG633</v>
      </c>
      <c r="B634" s="42" t="str">
        <f>_xlfn.TEXTJOIN("-",TRUE,"ITD",Input!$A$2,A634)</f>
        <v>ITD-SHR11697-GG633</v>
      </c>
      <c r="C634" s="43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3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3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3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3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3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3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3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3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3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3" t="str" cm="1">
        <f t="array" ref="M634">IF(($Y634+$Z634+$AA634+$AD634)=0,"",ExpandDiagCodes(_xlfn.TEXTJOIN(", ",TRUE,IF($AA634=0,"",INDEX(My_Audit!N$2:N$456,$AA634)),IF($Z634=0,"",INDEX(Output_Mac!S$2:S$500,$Z634)),IF($AD634=0,"",INDEX(Output_Win!S$2:S$243,$AD634)),IF($Y634=0,"",INDEX(CSV!AE$2:AE$510,$Y634)))))</f>
        <v/>
      </c>
      <c r="N634" s="43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O$2:O$456,$AA634)),_xlfn.IFS(_xlpm.MyAuditVal&lt;&gt;"",_xlpm.MyAuditVal,_xlpm.MacVal&lt;&gt;"",_xlpm.MacVal,_xlpm.WinVal&lt;&gt;"",_xlpm.WinVal,_xlpm.CSVVal&lt;&gt;"",_xlpm.CSVVal)),""))</f>
        <v/>
      </c>
      <c r="O634" s="42" t="str" cm="1">
        <f t="array" ref="O634">IF($AB634=0,"",INDEX(My_Audit!P$2:P$456,$AB634))&amp;""</f>
        <v/>
      </c>
      <c r="P634" s="42"/>
      <c r="Q634" s="43" t="str">
        <f>IF(LEFT(N634,4)="Pass","Nist SP 800-88",My_Audit!R634)&amp;""</f>
        <v/>
      </c>
      <c r="R634" s="42"/>
      <c r="S634" s="42"/>
      <c r="T634" s="43" t="str" cm="1">
        <f t="array" ref="T634">IF($AC634=0,"",INDEX(Models!J$2:J$605,$AC634))</f>
        <v/>
      </c>
      <c r="U634" s="42"/>
      <c r="V634" s="42"/>
      <c r="W634" s="44" t="str">
        <f>IF(($Z634+$AA634+$AD634)=0,"",_xlfn.TEXTJOIN(", ",TRUE,IF($AA634=0,"",INDEX(My_Audit!L$2:L$456,$AA634)),IF($Z634=0,"",INDEX(Output_Mac!AA$2:AA$500,$Z634)),IF($AD634=0,"",INDEX(Output_Win!AA$2:AA$243,$AD634))))</f>
        <v/>
      </c>
      <c r="Y634">
        <f>IFERROR(MATCH($A634,CSV!$A$2:$A$510,0),0)</f>
        <v>0</v>
      </c>
      <c r="Z634">
        <f>IFERROR(MATCH($A634,Output_Mac!$A$2:$A$500,0),0)</f>
        <v>0</v>
      </c>
      <c r="AA634">
        <f>IFERROR(MATCH($A634,My_Audit!$A$2:$A$456,0),0)</f>
        <v>0</v>
      </c>
      <c r="AB634">
        <f>IFERROR(MATCH($C634,My_Audit!$B$2:$B$456,0),0)</f>
        <v>0</v>
      </c>
      <c r="AC634">
        <f>IFERROR(MATCH($E634,Models!$I$2:$I$605,0),0)</f>
        <v>0</v>
      </c>
      <c r="AD634">
        <f>IFERROR(MATCH($A634,Output_Win!$A$2:$A$243,0),0)</f>
        <v>0</v>
      </c>
    </row>
    <row r="635" spans="1:30">
      <c r="A635" s="42" t="str">
        <f>_xlfn.TEXTJOIN("",TRUE,Input!$A$4,TEXT(ROW(My_Audit!A634)+Input!$A$8-1,"00"))</f>
        <v>GG634</v>
      </c>
      <c r="B635" s="42" t="str">
        <f>_xlfn.TEXTJOIN("-",TRUE,"ITD",Input!$A$2,A635)</f>
        <v>ITD-SHR11697-GG634</v>
      </c>
      <c r="C635" s="43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3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3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3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3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3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3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3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3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3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3" t="str" cm="1">
        <f t="array" ref="M635">IF(($Y635+$Z635+$AA635+$AD635)=0,"",ExpandDiagCodes(_xlfn.TEXTJOIN(", ",TRUE,IF($AA635=0,"",INDEX(My_Audit!N$2:N$456,$AA635)),IF($Z635=0,"",INDEX(Output_Mac!S$2:S$500,$Z635)),IF($AD635=0,"",INDEX(Output_Win!S$2:S$243,$AD635)),IF($Y635=0,"",INDEX(CSV!AE$2:AE$510,$Y635)))))</f>
        <v/>
      </c>
      <c r="N635" s="43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O$2:O$456,$AA635)),_xlfn.IFS(_xlpm.MyAuditVal&lt;&gt;"",_xlpm.MyAuditVal,_xlpm.MacVal&lt;&gt;"",_xlpm.MacVal,_xlpm.WinVal&lt;&gt;"",_xlpm.WinVal,_xlpm.CSVVal&lt;&gt;"",_xlpm.CSVVal)),""))</f>
        <v/>
      </c>
      <c r="O635" s="42" t="str" cm="1">
        <f t="array" ref="O635">IF($AB635=0,"",INDEX(My_Audit!P$2:P$456,$AB635))&amp;""</f>
        <v/>
      </c>
      <c r="P635" s="42"/>
      <c r="Q635" s="43" t="str">
        <f>IF(LEFT(N635,4)="Pass","Nist SP 800-88",My_Audit!R635)&amp;""</f>
        <v/>
      </c>
      <c r="R635" s="42"/>
      <c r="S635" s="42"/>
      <c r="T635" s="43" t="str" cm="1">
        <f t="array" ref="T635">IF($AC635=0,"",INDEX(Models!J$2:J$605,$AC635))</f>
        <v/>
      </c>
      <c r="U635" s="42"/>
      <c r="V635" s="42"/>
      <c r="W635" s="44" t="str">
        <f>IF(($Z635+$AA635+$AD635)=0,"",_xlfn.TEXTJOIN(", ",TRUE,IF($AA635=0,"",INDEX(My_Audit!L$2:L$456,$AA635)),IF($Z635=0,"",INDEX(Output_Mac!AA$2:AA$500,$Z635)),IF($AD635=0,"",INDEX(Output_Win!AA$2:AA$243,$AD635))))</f>
        <v/>
      </c>
      <c r="Y635">
        <f>IFERROR(MATCH($A635,CSV!$A$2:$A$510,0),0)</f>
        <v>0</v>
      </c>
      <c r="Z635">
        <f>IFERROR(MATCH($A635,Output_Mac!$A$2:$A$500,0),0)</f>
        <v>0</v>
      </c>
      <c r="AA635">
        <f>IFERROR(MATCH($A635,My_Audit!$A$2:$A$456,0),0)</f>
        <v>0</v>
      </c>
      <c r="AB635">
        <f>IFERROR(MATCH($C635,My_Audit!$B$2:$B$456,0),0)</f>
        <v>0</v>
      </c>
      <c r="AC635">
        <f>IFERROR(MATCH($E635,Models!$I$2:$I$605,0),0)</f>
        <v>0</v>
      </c>
      <c r="AD635">
        <f>IFERROR(MATCH($A635,Output_Win!$A$2:$A$243,0),0)</f>
        <v>0</v>
      </c>
    </row>
    <row r="636" spans="1:30">
      <c r="A636" s="42" t="str">
        <f>_xlfn.TEXTJOIN("",TRUE,Input!$A$4,TEXT(ROW(My_Audit!A635)+Input!$A$8-1,"00"))</f>
        <v>GG635</v>
      </c>
      <c r="B636" s="42" t="str">
        <f>_xlfn.TEXTJOIN("-",TRUE,"ITD",Input!$A$2,A636)</f>
        <v>ITD-SHR11697-GG635</v>
      </c>
      <c r="C636" s="43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3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3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3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3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3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3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3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3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3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3" t="str" cm="1">
        <f t="array" ref="M636">IF(($Y636+$Z636+$AA636+$AD636)=0,"",ExpandDiagCodes(_xlfn.TEXTJOIN(", ",TRUE,IF($AA636=0,"",INDEX(My_Audit!N$2:N$456,$AA636)),IF($Z636=0,"",INDEX(Output_Mac!S$2:S$500,$Z636)),IF($AD636=0,"",INDEX(Output_Win!S$2:S$243,$AD636)),IF($Y636=0,"",INDEX(CSV!AE$2:AE$510,$Y636)))))</f>
        <v/>
      </c>
      <c r="N636" s="43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O$2:O$456,$AA636)),_xlfn.IFS(_xlpm.MyAuditVal&lt;&gt;"",_xlpm.MyAuditVal,_xlpm.MacVal&lt;&gt;"",_xlpm.MacVal,_xlpm.WinVal&lt;&gt;"",_xlpm.WinVal,_xlpm.CSVVal&lt;&gt;"",_xlpm.CSVVal)),""))</f>
        <v/>
      </c>
      <c r="O636" s="42" t="str" cm="1">
        <f t="array" ref="O636">IF($AB636=0,"",INDEX(My_Audit!P$2:P$456,$AB636))&amp;""</f>
        <v/>
      </c>
      <c r="P636" s="42"/>
      <c r="Q636" s="43" t="str">
        <f>IF(LEFT(N636,4)="Pass","Nist SP 800-88",My_Audit!R636)&amp;""</f>
        <v/>
      </c>
      <c r="R636" s="42"/>
      <c r="S636" s="42"/>
      <c r="T636" s="43" t="str" cm="1">
        <f t="array" ref="T636">IF($AC636=0,"",INDEX(Models!J$2:J$605,$AC636))</f>
        <v/>
      </c>
      <c r="U636" s="42"/>
      <c r="V636" s="42"/>
      <c r="W636" s="44" t="str">
        <f>IF(($Z636+$AA636+$AD636)=0,"",_xlfn.TEXTJOIN(", ",TRUE,IF($AA636=0,"",INDEX(My_Audit!L$2:L$456,$AA636)),IF($Z636=0,"",INDEX(Output_Mac!AA$2:AA$500,$Z636)),IF($AD636=0,"",INDEX(Output_Win!AA$2:AA$243,$AD636))))</f>
        <v/>
      </c>
      <c r="Y636">
        <f>IFERROR(MATCH($A636,CSV!$A$2:$A$510,0),0)</f>
        <v>0</v>
      </c>
      <c r="Z636">
        <f>IFERROR(MATCH($A636,Output_Mac!$A$2:$A$500,0),0)</f>
        <v>0</v>
      </c>
      <c r="AA636">
        <f>IFERROR(MATCH($A636,My_Audit!$A$2:$A$456,0),0)</f>
        <v>0</v>
      </c>
      <c r="AB636">
        <f>IFERROR(MATCH($C636,My_Audit!$B$2:$B$456,0),0)</f>
        <v>0</v>
      </c>
      <c r="AC636">
        <f>IFERROR(MATCH($E636,Models!$I$2:$I$605,0),0)</f>
        <v>0</v>
      </c>
      <c r="AD636">
        <f>IFERROR(MATCH($A636,Output_Win!$A$2:$A$243,0),0)</f>
        <v>0</v>
      </c>
    </row>
    <row r="637" spans="1:30">
      <c r="A637" s="42" t="str">
        <f>_xlfn.TEXTJOIN("",TRUE,Input!$A$4,TEXT(ROW(My_Audit!A636)+Input!$A$8-1,"00"))</f>
        <v>GG636</v>
      </c>
      <c r="B637" s="42" t="str">
        <f>_xlfn.TEXTJOIN("-",TRUE,"ITD",Input!$A$2,A637)</f>
        <v>ITD-SHR11697-GG636</v>
      </c>
      <c r="C637" s="43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3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3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3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3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3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3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3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3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3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3" t="str" cm="1">
        <f t="array" ref="M637">IF(($Y637+$Z637+$AA637+$AD637)=0,"",ExpandDiagCodes(_xlfn.TEXTJOIN(", ",TRUE,IF($AA637=0,"",INDEX(My_Audit!N$2:N$456,$AA637)),IF($Z637=0,"",INDEX(Output_Mac!S$2:S$500,$Z637)),IF($AD637=0,"",INDEX(Output_Win!S$2:S$243,$AD637)),IF($Y637=0,"",INDEX(CSV!AE$2:AE$510,$Y637)))))</f>
        <v/>
      </c>
      <c r="N637" s="43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O$2:O$456,$AA637)),_xlfn.IFS(_xlpm.MyAuditVal&lt;&gt;"",_xlpm.MyAuditVal,_xlpm.MacVal&lt;&gt;"",_xlpm.MacVal,_xlpm.WinVal&lt;&gt;"",_xlpm.WinVal,_xlpm.CSVVal&lt;&gt;"",_xlpm.CSVVal)),""))</f>
        <v/>
      </c>
      <c r="O637" s="42" t="str" cm="1">
        <f t="array" ref="O637">IF($AB637=0,"",INDEX(My_Audit!P$2:P$456,$AB637))&amp;""</f>
        <v/>
      </c>
      <c r="P637" s="42"/>
      <c r="Q637" s="43" t="str">
        <f>IF(LEFT(N637,4)="Pass","Nist SP 800-88",My_Audit!R637)&amp;""</f>
        <v/>
      </c>
      <c r="R637" s="42"/>
      <c r="S637" s="42"/>
      <c r="T637" s="43" t="str" cm="1">
        <f t="array" ref="T637">IF($AC637=0,"",INDEX(Models!J$2:J$605,$AC637))</f>
        <v/>
      </c>
      <c r="U637" s="42"/>
      <c r="V637" s="42"/>
      <c r="W637" s="44" t="str">
        <f>IF(($Z637+$AA637+$AD637)=0,"",_xlfn.TEXTJOIN(", ",TRUE,IF($AA637=0,"",INDEX(My_Audit!L$2:L$456,$AA637)),IF($Z637=0,"",INDEX(Output_Mac!AA$2:AA$500,$Z637)),IF($AD637=0,"",INDEX(Output_Win!AA$2:AA$243,$AD637))))</f>
        <v/>
      </c>
      <c r="Y637">
        <f>IFERROR(MATCH($A637,CSV!$A$2:$A$510,0),0)</f>
        <v>0</v>
      </c>
      <c r="Z637">
        <f>IFERROR(MATCH($A637,Output_Mac!$A$2:$A$500,0),0)</f>
        <v>0</v>
      </c>
      <c r="AA637">
        <f>IFERROR(MATCH($A637,My_Audit!$A$2:$A$456,0),0)</f>
        <v>0</v>
      </c>
      <c r="AB637">
        <f>IFERROR(MATCH($C637,My_Audit!$B$2:$B$456,0),0)</f>
        <v>0</v>
      </c>
      <c r="AC637">
        <f>IFERROR(MATCH($E637,Models!$I$2:$I$605,0),0)</f>
        <v>0</v>
      </c>
      <c r="AD637">
        <f>IFERROR(MATCH($A637,Output_Win!$A$2:$A$243,0),0)</f>
        <v>0</v>
      </c>
    </row>
    <row r="638" spans="1:30">
      <c r="A638" s="42" t="str">
        <f>_xlfn.TEXTJOIN("",TRUE,Input!$A$4,TEXT(ROW(My_Audit!A637)+Input!$A$8-1,"00"))</f>
        <v>GG637</v>
      </c>
      <c r="B638" s="42" t="str">
        <f>_xlfn.TEXTJOIN("-",TRUE,"ITD",Input!$A$2,A638)</f>
        <v>ITD-SHR11697-GG637</v>
      </c>
      <c r="C638" s="43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3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3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3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3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3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3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3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3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3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3" t="str" cm="1">
        <f t="array" ref="M638">IF(($Y638+$Z638+$AA638+$AD638)=0,"",ExpandDiagCodes(_xlfn.TEXTJOIN(", ",TRUE,IF($AA638=0,"",INDEX(My_Audit!N$2:N$456,$AA638)),IF($Z638=0,"",INDEX(Output_Mac!S$2:S$500,$Z638)),IF($AD638=0,"",INDEX(Output_Win!S$2:S$243,$AD638)),IF($Y638=0,"",INDEX(CSV!AE$2:AE$510,$Y638)))))</f>
        <v/>
      </c>
      <c r="N638" s="43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O$2:O$456,$AA638)),_xlfn.IFS(_xlpm.MyAuditVal&lt;&gt;"",_xlpm.MyAuditVal,_xlpm.MacVal&lt;&gt;"",_xlpm.MacVal,_xlpm.WinVal&lt;&gt;"",_xlpm.WinVal,_xlpm.CSVVal&lt;&gt;"",_xlpm.CSVVal)),""))</f>
        <v/>
      </c>
      <c r="O638" s="42" t="str" cm="1">
        <f t="array" ref="O638">IF($AB638=0,"",INDEX(My_Audit!P$2:P$456,$AB638))&amp;""</f>
        <v/>
      </c>
      <c r="P638" s="42"/>
      <c r="Q638" s="43" t="str">
        <f>IF(LEFT(N638,4)="Pass","Nist SP 800-88",My_Audit!R638)&amp;""</f>
        <v/>
      </c>
      <c r="R638" s="42"/>
      <c r="S638" s="42"/>
      <c r="T638" s="43" t="str" cm="1">
        <f t="array" ref="T638">IF($AC638=0,"",INDEX(Models!J$2:J$605,$AC638))</f>
        <v/>
      </c>
      <c r="U638" s="42"/>
      <c r="V638" s="42"/>
      <c r="W638" s="44" t="str">
        <f>IF(($Z638+$AA638+$AD638)=0,"",_xlfn.TEXTJOIN(", ",TRUE,IF($AA638=0,"",INDEX(My_Audit!L$2:L$456,$AA638)),IF($Z638=0,"",INDEX(Output_Mac!AA$2:AA$500,$Z638)),IF($AD638=0,"",INDEX(Output_Win!AA$2:AA$243,$AD638))))</f>
        <v/>
      </c>
      <c r="Y638">
        <f>IFERROR(MATCH($A638,CSV!$A$2:$A$510,0),0)</f>
        <v>0</v>
      </c>
      <c r="Z638">
        <f>IFERROR(MATCH($A638,Output_Mac!$A$2:$A$500,0),0)</f>
        <v>0</v>
      </c>
      <c r="AA638">
        <f>IFERROR(MATCH($A638,My_Audit!$A$2:$A$456,0),0)</f>
        <v>0</v>
      </c>
      <c r="AB638">
        <f>IFERROR(MATCH($C638,My_Audit!$B$2:$B$456,0),0)</f>
        <v>0</v>
      </c>
      <c r="AC638">
        <f>IFERROR(MATCH($E638,Models!$I$2:$I$605,0),0)</f>
        <v>0</v>
      </c>
      <c r="AD638">
        <f>IFERROR(MATCH($A638,Output_Win!$A$2:$A$243,0),0)</f>
        <v>0</v>
      </c>
    </row>
    <row r="639" spans="1:30">
      <c r="A639" s="42" t="str">
        <f>_xlfn.TEXTJOIN("",TRUE,Input!$A$4,TEXT(ROW(My_Audit!A638)+Input!$A$8-1,"00"))</f>
        <v>GG638</v>
      </c>
      <c r="B639" s="42" t="str">
        <f>_xlfn.TEXTJOIN("-",TRUE,"ITD",Input!$A$2,A639)</f>
        <v>ITD-SHR11697-GG638</v>
      </c>
      <c r="C639" s="43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3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3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3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3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3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3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3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3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3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3" t="str" cm="1">
        <f t="array" ref="M639">IF(($Y639+$Z639+$AA639+$AD639)=0,"",ExpandDiagCodes(_xlfn.TEXTJOIN(", ",TRUE,IF($AA639=0,"",INDEX(My_Audit!N$2:N$456,$AA639)),IF($Z639=0,"",INDEX(Output_Mac!S$2:S$500,$Z639)),IF($AD639=0,"",INDEX(Output_Win!S$2:S$243,$AD639)),IF($Y639=0,"",INDEX(CSV!AE$2:AE$510,$Y639)))))</f>
        <v/>
      </c>
      <c r="N639" s="43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O$2:O$456,$AA639)),_xlfn.IFS(_xlpm.MyAuditVal&lt;&gt;"",_xlpm.MyAuditVal,_xlpm.MacVal&lt;&gt;"",_xlpm.MacVal,_xlpm.WinVal&lt;&gt;"",_xlpm.WinVal,_xlpm.CSVVal&lt;&gt;"",_xlpm.CSVVal)),""))</f>
        <v/>
      </c>
      <c r="O639" s="42" t="str" cm="1">
        <f t="array" ref="O639">IF($AB639=0,"",INDEX(My_Audit!P$2:P$456,$AB639))&amp;""</f>
        <v/>
      </c>
      <c r="P639" s="42"/>
      <c r="Q639" s="43" t="str">
        <f>IF(LEFT(N639,4)="Pass","Nist SP 800-88",My_Audit!R639)&amp;""</f>
        <v/>
      </c>
      <c r="R639" s="42"/>
      <c r="S639" s="42"/>
      <c r="T639" s="43" t="str" cm="1">
        <f t="array" ref="T639">IF($AC639=0,"",INDEX(Models!J$2:J$605,$AC639))</f>
        <v/>
      </c>
      <c r="U639" s="42"/>
      <c r="V639" s="42"/>
      <c r="W639" s="44" t="str">
        <f>IF(($Z639+$AA639+$AD639)=0,"",_xlfn.TEXTJOIN(", ",TRUE,IF($AA639=0,"",INDEX(My_Audit!L$2:L$456,$AA639)),IF($Z639=0,"",INDEX(Output_Mac!AA$2:AA$500,$Z639)),IF($AD639=0,"",INDEX(Output_Win!AA$2:AA$243,$AD639))))</f>
        <v/>
      </c>
      <c r="Y639">
        <f>IFERROR(MATCH($A639,CSV!$A$2:$A$510,0),0)</f>
        <v>0</v>
      </c>
      <c r="Z639">
        <f>IFERROR(MATCH($A639,Output_Mac!$A$2:$A$500,0),0)</f>
        <v>0</v>
      </c>
      <c r="AA639">
        <f>IFERROR(MATCH($A639,My_Audit!$A$2:$A$456,0),0)</f>
        <v>0</v>
      </c>
      <c r="AB639">
        <f>IFERROR(MATCH($C639,My_Audit!$B$2:$B$456,0),0)</f>
        <v>0</v>
      </c>
      <c r="AC639">
        <f>IFERROR(MATCH($E639,Models!$I$2:$I$605,0),0)</f>
        <v>0</v>
      </c>
      <c r="AD639">
        <f>IFERROR(MATCH($A639,Output_Win!$A$2:$A$243,0),0)</f>
        <v>0</v>
      </c>
    </row>
    <row r="640" spans="1:30">
      <c r="A640" s="42" t="str">
        <f>_xlfn.TEXTJOIN("",TRUE,Input!$A$4,TEXT(ROW(My_Audit!A639)+Input!$A$8-1,"00"))</f>
        <v>GG639</v>
      </c>
      <c r="B640" s="42" t="str">
        <f>_xlfn.TEXTJOIN("-",TRUE,"ITD",Input!$A$2,A640)</f>
        <v>ITD-SHR11697-GG639</v>
      </c>
      <c r="C640" s="43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3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3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3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3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3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3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3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3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3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3" t="str" cm="1">
        <f t="array" ref="M640">IF(($Y640+$Z640+$AA640+$AD640)=0,"",ExpandDiagCodes(_xlfn.TEXTJOIN(", ",TRUE,IF($AA640=0,"",INDEX(My_Audit!N$2:N$456,$AA640)),IF($Z640=0,"",INDEX(Output_Mac!S$2:S$500,$Z640)),IF($AD640=0,"",INDEX(Output_Win!S$2:S$243,$AD640)),IF($Y640=0,"",INDEX(CSV!AE$2:AE$510,$Y640)))))</f>
        <v/>
      </c>
      <c r="N640" s="43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O$2:O$456,$AA640)),_xlfn.IFS(_xlpm.MyAuditVal&lt;&gt;"",_xlpm.MyAuditVal,_xlpm.MacVal&lt;&gt;"",_xlpm.MacVal,_xlpm.WinVal&lt;&gt;"",_xlpm.WinVal,_xlpm.CSVVal&lt;&gt;"",_xlpm.CSVVal)),""))</f>
        <v/>
      </c>
      <c r="O640" s="42" t="str" cm="1">
        <f t="array" ref="O640">IF($AB640=0,"",INDEX(My_Audit!P$2:P$456,$AB640))&amp;""</f>
        <v/>
      </c>
      <c r="P640" s="42"/>
      <c r="Q640" s="43" t="str">
        <f>IF(LEFT(N640,4)="Pass","Nist SP 800-88",My_Audit!R640)&amp;""</f>
        <v/>
      </c>
      <c r="R640" s="42"/>
      <c r="S640" s="42"/>
      <c r="T640" s="43" t="str" cm="1">
        <f t="array" ref="T640">IF($AC640=0,"",INDEX(Models!J$2:J$605,$AC640))</f>
        <v/>
      </c>
      <c r="U640" s="42"/>
      <c r="V640" s="42"/>
      <c r="W640" s="44" t="str">
        <f>IF(($Z640+$AA640+$AD640)=0,"",_xlfn.TEXTJOIN(", ",TRUE,IF($AA640=0,"",INDEX(My_Audit!L$2:L$456,$AA640)),IF($Z640=0,"",INDEX(Output_Mac!AA$2:AA$500,$Z640)),IF($AD640=0,"",INDEX(Output_Win!AA$2:AA$243,$AD640))))</f>
        <v/>
      </c>
      <c r="Y640">
        <f>IFERROR(MATCH($A640,CSV!$A$2:$A$510,0),0)</f>
        <v>0</v>
      </c>
      <c r="Z640">
        <f>IFERROR(MATCH($A640,Output_Mac!$A$2:$A$500,0),0)</f>
        <v>0</v>
      </c>
      <c r="AA640">
        <f>IFERROR(MATCH($A640,My_Audit!$A$2:$A$456,0),0)</f>
        <v>0</v>
      </c>
      <c r="AB640">
        <f>IFERROR(MATCH($C640,My_Audit!$B$2:$B$456,0),0)</f>
        <v>0</v>
      </c>
      <c r="AC640">
        <f>IFERROR(MATCH($E640,Models!$I$2:$I$605,0),0)</f>
        <v>0</v>
      </c>
      <c r="AD640">
        <f>IFERROR(MATCH($A640,Output_Win!$A$2:$A$243,0),0)</f>
        <v>0</v>
      </c>
    </row>
    <row r="641" spans="1:30">
      <c r="A641" s="42" t="str">
        <f>_xlfn.TEXTJOIN("",TRUE,Input!$A$4,TEXT(ROW(My_Audit!A640)+Input!$A$8-1,"00"))</f>
        <v>GG640</v>
      </c>
      <c r="B641" s="42" t="str">
        <f>_xlfn.TEXTJOIN("-",TRUE,"ITD",Input!$A$2,A641)</f>
        <v>ITD-SHR11697-GG640</v>
      </c>
      <c r="C641" s="43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3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3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3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3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3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3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3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3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3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3" t="str" cm="1">
        <f t="array" ref="M641">IF(($Y641+$Z641+$AA641+$AD641)=0,"",ExpandDiagCodes(_xlfn.TEXTJOIN(", ",TRUE,IF($AA641=0,"",INDEX(My_Audit!N$2:N$456,$AA641)),IF($Z641=0,"",INDEX(Output_Mac!S$2:S$500,$Z641)),IF($AD641=0,"",INDEX(Output_Win!S$2:S$243,$AD641)),IF($Y641=0,"",INDEX(CSV!AE$2:AE$510,$Y641)))))</f>
        <v/>
      </c>
      <c r="N641" s="43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O$2:O$456,$AA641)),_xlfn.IFS(_xlpm.MyAuditVal&lt;&gt;"",_xlpm.MyAuditVal,_xlpm.MacVal&lt;&gt;"",_xlpm.MacVal,_xlpm.WinVal&lt;&gt;"",_xlpm.WinVal,_xlpm.CSVVal&lt;&gt;"",_xlpm.CSVVal)),""))</f>
        <v/>
      </c>
      <c r="O641" s="42" t="str" cm="1">
        <f t="array" ref="O641">IF($AB641=0,"",INDEX(My_Audit!P$2:P$456,$AB641))&amp;""</f>
        <v/>
      </c>
      <c r="P641" s="42"/>
      <c r="Q641" s="43" t="str">
        <f>IF(LEFT(N641,4)="Pass","Nist SP 800-88",My_Audit!R641)&amp;""</f>
        <v/>
      </c>
      <c r="R641" s="42"/>
      <c r="S641" s="42"/>
      <c r="T641" s="43" t="str" cm="1">
        <f t="array" ref="T641">IF($AC641=0,"",INDEX(Models!J$2:J$605,$AC641))</f>
        <v/>
      </c>
      <c r="U641" s="42"/>
      <c r="V641" s="42"/>
      <c r="W641" s="44" t="str">
        <f>IF(($Z641+$AA641+$AD641)=0,"",_xlfn.TEXTJOIN(", ",TRUE,IF($AA641=0,"",INDEX(My_Audit!L$2:L$456,$AA641)),IF($Z641=0,"",INDEX(Output_Mac!AA$2:AA$500,$Z641)),IF($AD641=0,"",INDEX(Output_Win!AA$2:AA$243,$AD641))))</f>
        <v/>
      </c>
      <c r="Y641">
        <f>IFERROR(MATCH($A641,CSV!$A$2:$A$510,0),0)</f>
        <v>0</v>
      </c>
      <c r="Z641">
        <f>IFERROR(MATCH($A641,Output_Mac!$A$2:$A$500,0),0)</f>
        <v>0</v>
      </c>
      <c r="AA641">
        <f>IFERROR(MATCH($A641,My_Audit!$A$2:$A$456,0),0)</f>
        <v>0</v>
      </c>
      <c r="AB641">
        <f>IFERROR(MATCH($C641,My_Audit!$B$2:$B$456,0),0)</f>
        <v>0</v>
      </c>
      <c r="AC641">
        <f>IFERROR(MATCH($E641,Models!$I$2:$I$605,0),0)</f>
        <v>0</v>
      </c>
      <c r="AD641">
        <f>IFERROR(MATCH($A641,Output_Win!$A$2:$A$243,0),0)</f>
        <v>0</v>
      </c>
    </row>
    <row r="642" spans="1:30">
      <c r="A642" s="42" t="str">
        <f>_xlfn.TEXTJOIN("",TRUE,Input!$A$4,TEXT(ROW(My_Audit!A641)+Input!$A$8-1,"00"))</f>
        <v>GG641</v>
      </c>
      <c r="B642" s="42" t="str">
        <f>_xlfn.TEXTJOIN("-",TRUE,"ITD",Input!$A$2,A642)</f>
        <v>ITD-SHR11697-GG641</v>
      </c>
      <c r="C642" s="43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3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3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3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3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3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3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3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3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3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3" t="str" cm="1">
        <f t="array" ref="M642">IF(($Y642+$Z642+$AA642+$AD642)=0,"",ExpandDiagCodes(_xlfn.TEXTJOIN(", ",TRUE,IF($AA642=0,"",INDEX(My_Audit!N$2:N$456,$AA642)),IF($Z642=0,"",INDEX(Output_Mac!S$2:S$500,$Z642)),IF($AD642=0,"",INDEX(Output_Win!S$2:S$243,$AD642)),IF($Y642=0,"",INDEX(CSV!AE$2:AE$510,$Y642)))))</f>
        <v/>
      </c>
      <c r="N642" s="43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O$2:O$456,$AA642)),_xlfn.IFS(_xlpm.MyAuditVal&lt;&gt;"",_xlpm.MyAuditVal,_xlpm.MacVal&lt;&gt;"",_xlpm.MacVal,_xlpm.WinVal&lt;&gt;"",_xlpm.WinVal,_xlpm.CSVVal&lt;&gt;"",_xlpm.CSVVal)),""))</f>
        <v/>
      </c>
      <c r="O642" s="42" t="str" cm="1">
        <f t="array" ref="O642">IF($AB642=0,"",INDEX(My_Audit!P$2:P$456,$AB642))&amp;""</f>
        <v/>
      </c>
      <c r="P642" s="42"/>
      <c r="Q642" s="43" t="str">
        <f>IF(LEFT(N642,4)="Pass","Nist SP 800-88",My_Audit!R642)&amp;""</f>
        <v/>
      </c>
      <c r="R642" s="42"/>
      <c r="S642" s="42"/>
      <c r="T642" s="43" t="str" cm="1">
        <f t="array" ref="T642">IF($AC642=0,"",INDEX(Models!J$2:J$605,$AC642))</f>
        <v/>
      </c>
      <c r="U642" s="42"/>
      <c r="V642" s="42"/>
      <c r="W642" s="44" t="str">
        <f>IF(($Z642+$AA642+$AD642)=0,"",_xlfn.TEXTJOIN(", ",TRUE,IF($AA642=0,"",INDEX(My_Audit!L$2:L$456,$AA642)),IF($Z642=0,"",INDEX(Output_Mac!AA$2:AA$500,$Z642)),IF($AD642=0,"",INDEX(Output_Win!AA$2:AA$243,$AD642))))</f>
        <v/>
      </c>
      <c r="Y642">
        <f>IFERROR(MATCH($A642,CSV!$A$2:$A$510,0),0)</f>
        <v>0</v>
      </c>
      <c r="Z642">
        <f>IFERROR(MATCH($A642,Output_Mac!$A$2:$A$500,0),0)</f>
        <v>0</v>
      </c>
      <c r="AA642">
        <f>IFERROR(MATCH($A642,My_Audit!$A$2:$A$456,0),0)</f>
        <v>0</v>
      </c>
      <c r="AB642">
        <f>IFERROR(MATCH($C642,My_Audit!$B$2:$B$456,0),0)</f>
        <v>0</v>
      </c>
      <c r="AC642">
        <f>IFERROR(MATCH($E642,Models!$I$2:$I$605,0),0)</f>
        <v>0</v>
      </c>
      <c r="AD642">
        <f>IFERROR(MATCH($A642,Output_Win!$A$2:$A$243,0),0)</f>
        <v>0</v>
      </c>
    </row>
    <row r="643" spans="1:30">
      <c r="A643" s="42" t="str">
        <f>_xlfn.TEXTJOIN("",TRUE,Input!$A$4,TEXT(ROW(My_Audit!A642)+Input!$A$8-1,"00"))</f>
        <v>GG642</v>
      </c>
      <c r="B643" s="42" t="str">
        <f>_xlfn.TEXTJOIN("-",TRUE,"ITD",Input!$A$2,A643)</f>
        <v>ITD-SHR11697-GG642</v>
      </c>
      <c r="C643" s="43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3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3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3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3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3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3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3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3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3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3" t="str" cm="1">
        <f t="array" ref="M643">IF(($Y643+$Z643+$AA643+$AD643)=0,"",ExpandDiagCodes(_xlfn.TEXTJOIN(", ",TRUE,IF($AA643=0,"",INDEX(My_Audit!N$2:N$456,$AA643)),IF($Z643=0,"",INDEX(Output_Mac!S$2:S$500,$Z643)),IF($AD643=0,"",INDEX(Output_Win!S$2:S$243,$AD643)),IF($Y643=0,"",INDEX(CSV!AE$2:AE$510,$Y643)))))</f>
        <v/>
      </c>
      <c r="N643" s="43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O$2:O$456,$AA643)),_xlfn.IFS(_xlpm.MyAuditVal&lt;&gt;"",_xlpm.MyAuditVal,_xlpm.MacVal&lt;&gt;"",_xlpm.MacVal,_xlpm.WinVal&lt;&gt;"",_xlpm.WinVal,_xlpm.CSVVal&lt;&gt;"",_xlpm.CSVVal)),""))</f>
        <v/>
      </c>
      <c r="O643" s="42" t="str" cm="1">
        <f t="array" ref="O643">IF($AB643=0,"",INDEX(My_Audit!P$2:P$456,$AB643))&amp;""</f>
        <v/>
      </c>
      <c r="P643" s="42"/>
      <c r="Q643" s="43" t="str">
        <f>IF(LEFT(N643,4)="Pass","Nist SP 800-88",My_Audit!R643)&amp;""</f>
        <v/>
      </c>
      <c r="R643" s="42"/>
      <c r="S643" s="42"/>
      <c r="T643" s="43" t="str" cm="1">
        <f t="array" ref="T643">IF($AC643=0,"",INDEX(Models!J$2:J$605,$AC643))</f>
        <v/>
      </c>
      <c r="U643" s="42"/>
      <c r="V643" s="42"/>
      <c r="W643" s="44" t="str">
        <f>IF(($Z643+$AA643+$AD643)=0,"",_xlfn.TEXTJOIN(", ",TRUE,IF($AA643=0,"",INDEX(My_Audit!L$2:L$456,$AA643)),IF($Z643=0,"",INDEX(Output_Mac!AA$2:AA$500,$Z643)),IF($AD643=0,"",INDEX(Output_Win!AA$2:AA$243,$AD643))))</f>
        <v/>
      </c>
      <c r="Y643">
        <f>IFERROR(MATCH($A643,CSV!$A$2:$A$510,0),0)</f>
        <v>0</v>
      </c>
      <c r="Z643">
        <f>IFERROR(MATCH($A643,Output_Mac!$A$2:$A$500,0),0)</f>
        <v>0</v>
      </c>
      <c r="AA643">
        <f>IFERROR(MATCH($A643,My_Audit!$A$2:$A$456,0),0)</f>
        <v>0</v>
      </c>
      <c r="AB643">
        <f>IFERROR(MATCH($C643,My_Audit!$B$2:$B$456,0),0)</f>
        <v>0</v>
      </c>
      <c r="AC643">
        <f>IFERROR(MATCH($E643,Models!$I$2:$I$605,0),0)</f>
        <v>0</v>
      </c>
      <c r="AD643">
        <f>IFERROR(MATCH($A643,Output_Win!$A$2:$A$243,0),0)</f>
        <v>0</v>
      </c>
    </row>
    <row r="644" spans="1:30">
      <c r="A644" s="42" t="str">
        <f>_xlfn.TEXTJOIN("",TRUE,Input!$A$4,TEXT(ROW(My_Audit!A643)+Input!$A$8-1,"00"))</f>
        <v>GG643</v>
      </c>
      <c r="B644" s="42" t="str">
        <f>_xlfn.TEXTJOIN("-",TRUE,"ITD",Input!$A$2,A644)</f>
        <v>ITD-SHR11697-GG643</v>
      </c>
      <c r="C644" s="43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3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3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3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3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3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3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3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3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3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3" t="str" cm="1">
        <f t="array" ref="M644">IF(($Y644+$Z644+$AA644+$AD644)=0,"",ExpandDiagCodes(_xlfn.TEXTJOIN(", ",TRUE,IF($AA644=0,"",INDEX(My_Audit!N$2:N$456,$AA644)),IF($Z644=0,"",INDEX(Output_Mac!S$2:S$500,$Z644)),IF($AD644=0,"",INDEX(Output_Win!S$2:S$243,$AD644)),IF($Y644=0,"",INDEX(CSV!AE$2:AE$510,$Y644)))))</f>
        <v/>
      </c>
      <c r="N644" s="43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O$2:O$456,$AA644)),_xlfn.IFS(_xlpm.MyAuditVal&lt;&gt;"",_xlpm.MyAuditVal,_xlpm.MacVal&lt;&gt;"",_xlpm.MacVal,_xlpm.WinVal&lt;&gt;"",_xlpm.WinVal,_xlpm.CSVVal&lt;&gt;"",_xlpm.CSVVal)),""))</f>
        <v/>
      </c>
      <c r="O644" s="42" t="str" cm="1">
        <f t="array" ref="O644">IF($AB644=0,"",INDEX(My_Audit!P$2:P$456,$AB644))&amp;""</f>
        <v/>
      </c>
      <c r="P644" s="42"/>
      <c r="Q644" s="43" t="str">
        <f>IF(LEFT(N644,4)="Pass","Nist SP 800-88",My_Audit!R644)&amp;""</f>
        <v/>
      </c>
      <c r="R644" s="42"/>
      <c r="S644" s="42"/>
      <c r="T644" s="43" t="str" cm="1">
        <f t="array" ref="T644">IF($AC644=0,"",INDEX(Models!J$2:J$605,$AC644))</f>
        <v/>
      </c>
      <c r="U644" s="42"/>
      <c r="V644" s="42"/>
      <c r="W644" s="44" t="str">
        <f>IF(($Z644+$AA644+$AD644)=0,"",_xlfn.TEXTJOIN(", ",TRUE,IF($AA644=0,"",INDEX(My_Audit!L$2:L$456,$AA644)),IF($Z644=0,"",INDEX(Output_Mac!AA$2:AA$500,$Z644)),IF($AD644=0,"",INDEX(Output_Win!AA$2:AA$243,$AD644))))</f>
        <v/>
      </c>
      <c r="Y644">
        <f>IFERROR(MATCH($A644,CSV!$A$2:$A$510,0),0)</f>
        <v>0</v>
      </c>
      <c r="Z644">
        <f>IFERROR(MATCH($A644,Output_Mac!$A$2:$A$500,0),0)</f>
        <v>0</v>
      </c>
      <c r="AA644">
        <f>IFERROR(MATCH($A644,My_Audit!$A$2:$A$456,0),0)</f>
        <v>0</v>
      </c>
      <c r="AB644">
        <f>IFERROR(MATCH($C644,My_Audit!$B$2:$B$456,0),0)</f>
        <v>0</v>
      </c>
      <c r="AC644">
        <f>IFERROR(MATCH($E644,Models!$I$2:$I$605,0),0)</f>
        <v>0</v>
      </c>
      <c r="AD644">
        <f>IFERROR(MATCH($A644,Output_Win!$A$2:$A$243,0),0)</f>
        <v>0</v>
      </c>
    </row>
    <row r="645" spans="1:30">
      <c r="A645" s="42" t="str">
        <f>_xlfn.TEXTJOIN("",TRUE,Input!$A$4,TEXT(ROW(My_Audit!A644)+Input!$A$8-1,"00"))</f>
        <v>GG644</v>
      </c>
      <c r="B645" s="42" t="str">
        <f>_xlfn.TEXTJOIN("-",TRUE,"ITD",Input!$A$2,A645)</f>
        <v>ITD-SHR11697-GG644</v>
      </c>
      <c r="C645" s="43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3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3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3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3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3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3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3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3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3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3" t="str" cm="1">
        <f t="array" ref="M645">IF(($Y645+$Z645+$AA645+$AD645)=0,"",ExpandDiagCodes(_xlfn.TEXTJOIN(", ",TRUE,IF($AA645=0,"",INDEX(My_Audit!N$2:N$456,$AA645)),IF($Z645=0,"",INDEX(Output_Mac!S$2:S$500,$Z645)),IF($AD645=0,"",INDEX(Output_Win!S$2:S$243,$AD645)),IF($Y645=0,"",INDEX(CSV!AE$2:AE$510,$Y645)))))</f>
        <v/>
      </c>
      <c r="N645" s="43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O$2:O$456,$AA645)),_xlfn.IFS(_xlpm.MyAuditVal&lt;&gt;"",_xlpm.MyAuditVal,_xlpm.MacVal&lt;&gt;"",_xlpm.MacVal,_xlpm.WinVal&lt;&gt;"",_xlpm.WinVal,_xlpm.CSVVal&lt;&gt;"",_xlpm.CSVVal)),""))</f>
        <v/>
      </c>
      <c r="O645" s="42" t="str" cm="1">
        <f t="array" ref="O645">IF($AB645=0,"",INDEX(My_Audit!P$2:P$456,$AB645))&amp;""</f>
        <v/>
      </c>
      <c r="P645" s="42"/>
      <c r="Q645" s="43" t="str">
        <f>IF(LEFT(N645,4)="Pass","Nist SP 800-88",My_Audit!R645)&amp;""</f>
        <v/>
      </c>
      <c r="R645" s="42"/>
      <c r="S645" s="42"/>
      <c r="T645" s="43" t="str" cm="1">
        <f t="array" ref="T645">IF($AC645=0,"",INDEX(Models!J$2:J$605,$AC645))</f>
        <v/>
      </c>
      <c r="U645" s="42"/>
      <c r="V645" s="42"/>
      <c r="W645" s="44" t="str">
        <f>IF(($Z645+$AA645+$AD645)=0,"",_xlfn.TEXTJOIN(", ",TRUE,IF($AA645=0,"",INDEX(My_Audit!L$2:L$456,$AA645)),IF($Z645=0,"",INDEX(Output_Mac!AA$2:AA$500,$Z645)),IF($AD645=0,"",INDEX(Output_Win!AA$2:AA$243,$AD645))))</f>
        <v/>
      </c>
      <c r="Y645">
        <f>IFERROR(MATCH($A645,CSV!$A$2:$A$510,0),0)</f>
        <v>0</v>
      </c>
      <c r="Z645">
        <f>IFERROR(MATCH($A645,Output_Mac!$A$2:$A$500,0),0)</f>
        <v>0</v>
      </c>
      <c r="AA645">
        <f>IFERROR(MATCH($A645,My_Audit!$A$2:$A$456,0),0)</f>
        <v>0</v>
      </c>
      <c r="AB645">
        <f>IFERROR(MATCH($C645,My_Audit!$B$2:$B$456,0),0)</f>
        <v>0</v>
      </c>
      <c r="AC645">
        <f>IFERROR(MATCH($E645,Models!$I$2:$I$605,0),0)</f>
        <v>0</v>
      </c>
      <c r="AD645">
        <f>IFERROR(MATCH($A645,Output_Win!$A$2:$A$243,0),0)</f>
        <v>0</v>
      </c>
    </row>
    <row r="646" spans="1:30">
      <c r="A646" s="42" t="str">
        <f>_xlfn.TEXTJOIN("",TRUE,Input!$A$4,TEXT(ROW(My_Audit!A645)+Input!$A$8-1,"00"))</f>
        <v>GG645</v>
      </c>
      <c r="B646" s="42" t="str">
        <f>_xlfn.TEXTJOIN("-",TRUE,"ITD",Input!$A$2,A646)</f>
        <v>ITD-SHR11697-GG645</v>
      </c>
      <c r="C646" s="43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3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3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3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3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3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3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3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3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3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3" t="str" cm="1">
        <f t="array" ref="M646">IF(($Y646+$Z646+$AA646+$AD646)=0,"",ExpandDiagCodes(_xlfn.TEXTJOIN(", ",TRUE,IF($AA646=0,"",INDEX(My_Audit!N$2:N$456,$AA646)),IF($Z646=0,"",INDEX(Output_Mac!S$2:S$500,$Z646)),IF($AD646=0,"",INDEX(Output_Win!S$2:S$243,$AD646)),IF($Y646=0,"",INDEX(CSV!AE$2:AE$510,$Y646)))))</f>
        <v/>
      </c>
      <c r="N646" s="43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O$2:O$456,$AA646)),_xlfn.IFS(_xlpm.MyAuditVal&lt;&gt;"",_xlpm.MyAuditVal,_xlpm.MacVal&lt;&gt;"",_xlpm.MacVal,_xlpm.WinVal&lt;&gt;"",_xlpm.WinVal,_xlpm.CSVVal&lt;&gt;"",_xlpm.CSVVal)),""))</f>
        <v/>
      </c>
      <c r="O646" s="42" t="str" cm="1">
        <f t="array" ref="O646">IF($AB646=0,"",INDEX(My_Audit!P$2:P$456,$AB646))&amp;""</f>
        <v/>
      </c>
      <c r="P646" s="42"/>
      <c r="Q646" s="43" t="str">
        <f>IF(LEFT(N646,4)="Pass","Nist SP 800-88",My_Audit!R646)&amp;""</f>
        <v/>
      </c>
      <c r="R646" s="42"/>
      <c r="S646" s="42"/>
      <c r="T646" s="43" t="str" cm="1">
        <f t="array" ref="T646">IF($AC646=0,"",INDEX(Models!J$2:J$605,$AC646))</f>
        <v/>
      </c>
      <c r="U646" s="42"/>
      <c r="V646" s="42"/>
      <c r="W646" s="44" t="str">
        <f>IF(($Z646+$AA646+$AD646)=0,"",_xlfn.TEXTJOIN(", ",TRUE,IF($AA646=0,"",INDEX(My_Audit!L$2:L$456,$AA646)),IF($Z646=0,"",INDEX(Output_Mac!AA$2:AA$500,$Z646)),IF($AD646=0,"",INDEX(Output_Win!AA$2:AA$243,$AD646))))</f>
        <v/>
      </c>
      <c r="Y646">
        <f>IFERROR(MATCH($A646,CSV!$A$2:$A$510,0),0)</f>
        <v>0</v>
      </c>
      <c r="Z646">
        <f>IFERROR(MATCH($A646,Output_Mac!$A$2:$A$500,0),0)</f>
        <v>0</v>
      </c>
      <c r="AA646">
        <f>IFERROR(MATCH($A646,My_Audit!$A$2:$A$456,0),0)</f>
        <v>0</v>
      </c>
      <c r="AB646">
        <f>IFERROR(MATCH($C646,My_Audit!$B$2:$B$456,0),0)</f>
        <v>0</v>
      </c>
      <c r="AC646">
        <f>IFERROR(MATCH($E646,Models!$I$2:$I$605,0),0)</f>
        <v>0</v>
      </c>
      <c r="AD646">
        <f>IFERROR(MATCH($A646,Output_Win!$A$2:$A$243,0),0)</f>
        <v>0</v>
      </c>
    </row>
    <row r="647" spans="1:30">
      <c r="A647" s="42" t="str">
        <f>_xlfn.TEXTJOIN("",TRUE,Input!$A$4,TEXT(ROW(My_Audit!A646)+Input!$A$8-1,"00"))</f>
        <v>GG646</v>
      </c>
      <c r="B647" s="42" t="str">
        <f>_xlfn.TEXTJOIN("-",TRUE,"ITD",Input!$A$2,A647)</f>
        <v>ITD-SHR11697-GG646</v>
      </c>
      <c r="C647" s="43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3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3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3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3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3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3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3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3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3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3" t="str" cm="1">
        <f t="array" ref="M647">IF(($Y647+$Z647+$AA647+$AD647)=0,"",ExpandDiagCodes(_xlfn.TEXTJOIN(", ",TRUE,IF($AA647=0,"",INDEX(My_Audit!N$2:N$456,$AA647)),IF($Z647=0,"",INDEX(Output_Mac!S$2:S$500,$Z647)),IF($AD647=0,"",INDEX(Output_Win!S$2:S$243,$AD647)),IF($Y647=0,"",INDEX(CSV!AE$2:AE$510,$Y647)))))</f>
        <v/>
      </c>
      <c r="N647" s="43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O$2:O$456,$AA647)),_xlfn.IFS(_xlpm.MyAuditVal&lt;&gt;"",_xlpm.MyAuditVal,_xlpm.MacVal&lt;&gt;"",_xlpm.MacVal,_xlpm.WinVal&lt;&gt;"",_xlpm.WinVal,_xlpm.CSVVal&lt;&gt;"",_xlpm.CSVVal)),""))</f>
        <v/>
      </c>
      <c r="O647" s="42" t="str" cm="1">
        <f t="array" ref="O647">IF($AB647=0,"",INDEX(My_Audit!P$2:P$456,$AB647))&amp;""</f>
        <v/>
      </c>
      <c r="P647" s="42"/>
      <c r="Q647" s="43" t="str">
        <f>IF(LEFT(N647,4)="Pass","Nist SP 800-88",My_Audit!R647)&amp;""</f>
        <v/>
      </c>
      <c r="R647" s="42"/>
      <c r="S647" s="42"/>
      <c r="T647" s="43" t="str" cm="1">
        <f t="array" ref="T647">IF($AC647=0,"",INDEX(Models!J$2:J$605,$AC647))</f>
        <v/>
      </c>
      <c r="U647" s="42"/>
      <c r="V647" s="42"/>
      <c r="W647" s="44" t="str">
        <f>IF(($Z647+$AA647+$AD647)=0,"",_xlfn.TEXTJOIN(", ",TRUE,IF($AA647=0,"",INDEX(My_Audit!L$2:L$456,$AA647)),IF($Z647=0,"",INDEX(Output_Mac!AA$2:AA$500,$Z647)),IF($AD647=0,"",INDEX(Output_Win!AA$2:AA$243,$AD647))))</f>
        <v/>
      </c>
      <c r="Y647">
        <f>IFERROR(MATCH($A647,CSV!$A$2:$A$510,0),0)</f>
        <v>0</v>
      </c>
      <c r="Z647">
        <f>IFERROR(MATCH($A647,Output_Mac!$A$2:$A$500,0),0)</f>
        <v>0</v>
      </c>
      <c r="AA647">
        <f>IFERROR(MATCH($A647,My_Audit!$A$2:$A$456,0),0)</f>
        <v>0</v>
      </c>
      <c r="AB647">
        <f>IFERROR(MATCH($C647,My_Audit!$B$2:$B$456,0),0)</f>
        <v>0</v>
      </c>
      <c r="AC647">
        <f>IFERROR(MATCH($E647,Models!$I$2:$I$605,0),0)</f>
        <v>0</v>
      </c>
      <c r="AD647">
        <f>IFERROR(MATCH($A647,Output_Win!$A$2:$A$243,0),0)</f>
        <v>0</v>
      </c>
    </row>
    <row r="648" spans="1:30">
      <c r="A648" s="42" t="str">
        <f>_xlfn.TEXTJOIN("",TRUE,Input!$A$4,TEXT(ROW(My_Audit!A647)+Input!$A$8-1,"00"))</f>
        <v>GG647</v>
      </c>
      <c r="B648" s="42" t="str">
        <f>_xlfn.TEXTJOIN("-",TRUE,"ITD",Input!$A$2,A648)</f>
        <v>ITD-SHR11697-GG647</v>
      </c>
      <c r="C648" s="43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3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3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3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3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3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3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3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3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3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3" t="str" cm="1">
        <f t="array" ref="M648">IF(($Y648+$Z648+$AA648+$AD648)=0,"",ExpandDiagCodes(_xlfn.TEXTJOIN(", ",TRUE,IF($AA648=0,"",INDEX(My_Audit!N$2:N$456,$AA648)),IF($Z648=0,"",INDEX(Output_Mac!S$2:S$500,$Z648)),IF($AD648=0,"",INDEX(Output_Win!S$2:S$243,$AD648)),IF($Y648=0,"",INDEX(CSV!AE$2:AE$510,$Y648)))))</f>
        <v/>
      </c>
      <c r="N648" s="43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O$2:O$456,$AA648)),_xlfn.IFS(_xlpm.MyAuditVal&lt;&gt;"",_xlpm.MyAuditVal,_xlpm.MacVal&lt;&gt;"",_xlpm.MacVal,_xlpm.WinVal&lt;&gt;"",_xlpm.WinVal,_xlpm.CSVVal&lt;&gt;"",_xlpm.CSVVal)),""))</f>
        <v/>
      </c>
      <c r="O648" s="42" t="str" cm="1">
        <f t="array" ref="O648">IF($AB648=0,"",INDEX(My_Audit!P$2:P$456,$AB648))&amp;""</f>
        <v/>
      </c>
      <c r="P648" s="42"/>
      <c r="Q648" s="43" t="str">
        <f>IF(LEFT(N648,4)="Pass","Nist SP 800-88",My_Audit!R648)&amp;""</f>
        <v/>
      </c>
      <c r="R648" s="42"/>
      <c r="S648" s="42"/>
      <c r="T648" s="43" t="str" cm="1">
        <f t="array" ref="T648">IF($AC648=0,"",INDEX(Models!J$2:J$605,$AC648))</f>
        <v/>
      </c>
      <c r="U648" s="42"/>
      <c r="V648" s="42"/>
      <c r="W648" s="44" t="str">
        <f>IF(($Z648+$AA648+$AD648)=0,"",_xlfn.TEXTJOIN(", ",TRUE,IF($AA648=0,"",INDEX(My_Audit!L$2:L$456,$AA648)),IF($Z648=0,"",INDEX(Output_Mac!AA$2:AA$500,$Z648)),IF($AD648=0,"",INDEX(Output_Win!AA$2:AA$243,$AD648))))</f>
        <v/>
      </c>
      <c r="Y648">
        <f>IFERROR(MATCH($A648,CSV!$A$2:$A$510,0),0)</f>
        <v>0</v>
      </c>
      <c r="Z648">
        <f>IFERROR(MATCH($A648,Output_Mac!$A$2:$A$500,0),0)</f>
        <v>0</v>
      </c>
      <c r="AA648">
        <f>IFERROR(MATCH($A648,My_Audit!$A$2:$A$456,0),0)</f>
        <v>0</v>
      </c>
      <c r="AB648">
        <f>IFERROR(MATCH($C648,My_Audit!$B$2:$B$456,0),0)</f>
        <v>0</v>
      </c>
      <c r="AC648">
        <f>IFERROR(MATCH($E648,Models!$I$2:$I$605,0),0)</f>
        <v>0</v>
      </c>
      <c r="AD648">
        <f>IFERROR(MATCH($A648,Output_Win!$A$2:$A$243,0),0)</f>
        <v>0</v>
      </c>
    </row>
    <row r="649" spans="1:30">
      <c r="A649" s="42" t="str">
        <f>_xlfn.TEXTJOIN("",TRUE,Input!$A$4,TEXT(ROW(My_Audit!A648)+Input!$A$8-1,"00"))</f>
        <v>GG648</v>
      </c>
      <c r="B649" s="42" t="str">
        <f>_xlfn.TEXTJOIN("-",TRUE,"ITD",Input!$A$2,A649)</f>
        <v>ITD-SHR11697-GG648</v>
      </c>
      <c r="C649" s="43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3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3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3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3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3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3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3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3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3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3" t="str" cm="1">
        <f t="array" ref="M649">IF(($Y649+$Z649+$AA649+$AD649)=0,"",ExpandDiagCodes(_xlfn.TEXTJOIN(", ",TRUE,IF($AA649=0,"",INDEX(My_Audit!N$2:N$456,$AA649)),IF($Z649=0,"",INDEX(Output_Mac!S$2:S$500,$Z649)),IF($AD649=0,"",INDEX(Output_Win!S$2:S$243,$AD649)),IF($Y649=0,"",INDEX(CSV!AE$2:AE$510,$Y649)))))</f>
        <v/>
      </c>
      <c r="N649" s="43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O$2:O$456,$AA649)),_xlfn.IFS(_xlpm.MyAuditVal&lt;&gt;"",_xlpm.MyAuditVal,_xlpm.MacVal&lt;&gt;"",_xlpm.MacVal,_xlpm.WinVal&lt;&gt;"",_xlpm.WinVal,_xlpm.CSVVal&lt;&gt;"",_xlpm.CSVVal)),""))</f>
        <v/>
      </c>
      <c r="O649" s="42" t="str" cm="1">
        <f t="array" ref="O649">IF($AB649=0,"",INDEX(My_Audit!P$2:P$456,$AB649))&amp;""</f>
        <v/>
      </c>
      <c r="P649" s="42"/>
      <c r="Q649" s="43" t="str">
        <f>IF(LEFT(N649,4)="Pass","Nist SP 800-88",My_Audit!R649)&amp;""</f>
        <v/>
      </c>
      <c r="R649" s="42"/>
      <c r="S649" s="42"/>
      <c r="T649" s="43" t="str" cm="1">
        <f t="array" ref="T649">IF($AC649=0,"",INDEX(Models!J$2:J$605,$AC649))</f>
        <v/>
      </c>
      <c r="U649" s="42"/>
      <c r="V649" s="42"/>
      <c r="W649" s="44" t="str">
        <f>IF(($Z649+$AA649+$AD649)=0,"",_xlfn.TEXTJOIN(", ",TRUE,IF($AA649=0,"",INDEX(My_Audit!L$2:L$456,$AA649)),IF($Z649=0,"",INDEX(Output_Mac!AA$2:AA$500,$Z649)),IF($AD649=0,"",INDEX(Output_Win!AA$2:AA$243,$AD649))))</f>
        <v/>
      </c>
      <c r="Y649">
        <f>IFERROR(MATCH($A649,CSV!$A$2:$A$510,0),0)</f>
        <v>0</v>
      </c>
      <c r="Z649">
        <f>IFERROR(MATCH($A649,Output_Mac!$A$2:$A$500,0),0)</f>
        <v>0</v>
      </c>
      <c r="AA649">
        <f>IFERROR(MATCH($A649,My_Audit!$A$2:$A$456,0),0)</f>
        <v>0</v>
      </c>
      <c r="AB649">
        <f>IFERROR(MATCH($C649,My_Audit!$B$2:$B$456,0),0)</f>
        <v>0</v>
      </c>
      <c r="AC649">
        <f>IFERROR(MATCH($E649,Models!$I$2:$I$605,0),0)</f>
        <v>0</v>
      </c>
      <c r="AD649">
        <f>IFERROR(MATCH($A649,Output_Win!$A$2:$A$243,0),0)</f>
        <v>0</v>
      </c>
    </row>
    <row r="650" spans="1:30">
      <c r="A650" s="42" t="str">
        <f>_xlfn.TEXTJOIN("",TRUE,Input!$A$4,TEXT(ROW(My_Audit!A649)+Input!$A$8-1,"00"))</f>
        <v>GG649</v>
      </c>
      <c r="B650" s="42" t="str">
        <f>_xlfn.TEXTJOIN("-",TRUE,"ITD",Input!$A$2,A650)</f>
        <v>ITD-SHR11697-GG649</v>
      </c>
      <c r="C650" s="43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3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3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3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3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3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3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3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3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3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3" t="str" cm="1">
        <f t="array" ref="M650">IF(($Y650+$Z650+$AA650+$AD650)=0,"",ExpandDiagCodes(_xlfn.TEXTJOIN(", ",TRUE,IF($AA650=0,"",INDEX(My_Audit!N$2:N$456,$AA650)),IF($Z650=0,"",INDEX(Output_Mac!S$2:S$500,$Z650)),IF($AD650=0,"",INDEX(Output_Win!S$2:S$243,$AD650)),IF($Y650=0,"",INDEX(CSV!AE$2:AE$510,$Y650)))))</f>
        <v/>
      </c>
      <c r="N650" s="43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O$2:O$456,$AA650)),_xlfn.IFS(_xlpm.MyAuditVal&lt;&gt;"",_xlpm.MyAuditVal,_xlpm.MacVal&lt;&gt;"",_xlpm.MacVal,_xlpm.WinVal&lt;&gt;"",_xlpm.WinVal,_xlpm.CSVVal&lt;&gt;"",_xlpm.CSVVal)),""))</f>
        <v/>
      </c>
      <c r="O650" s="42" t="str" cm="1">
        <f t="array" ref="O650">IF($AB650=0,"",INDEX(My_Audit!P$2:P$456,$AB650))&amp;""</f>
        <v/>
      </c>
      <c r="P650" s="42"/>
      <c r="Q650" s="43" t="str">
        <f>IF(LEFT(N650,4)="Pass","Nist SP 800-88",My_Audit!R650)&amp;""</f>
        <v/>
      </c>
      <c r="R650" s="42"/>
      <c r="S650" s="42"/>
      <c r="T650" s="43" t="str" cm="1">
        <f t="array" ref="T650">IF($AC650=0,"",INDEX(Models!J$2:J$605,$AC650))</f>
        <v/>
      </c>
      <c r="U650" s="42"/>
      <c r="V650" s="42"/>
      <c r="W650" s="44" t="str">
        <f>IF(($Z650+$AA650+$AD650)=0,"",_xlfn.TEXTJOIN(", ",TRUE,IF($AA650=0,"",INDEX(My_Audit!L$2:L$456,$AA650)),IF($Z650=0,"",INDEX(Output_Mac!AA$2:AA$500,$Z650)),IF($AD650=0,"",INDEX(Output_Win!AA$2:AA$243,$AD650))))</f>
        <v/>
      </c>
      <c r="Y650">
        <f>IFERROR(MATCH($A650,CSV!$A$2:$A$510,0),0)</f>
        <v>0</v>
      </c>
      <c r="Z650">
        <f>IFERROR(MATCH($A650,Output_Mac!$A$2:$A$500,0),0)</f>
        <v>0</v>
      </c>
      <c r="AA650">
        <f>IFERROR(MATCH($A650,My_Audit!$A$2:$A$456,0),0)</f>
        <v>0</v>
      </c>
      <c r="AB650">
        <f>IFERROR(MATCH($C650,My_Audit!$B$2:$B$456,0),0)</f>
        <v>0</v>
      </c>
      <c r="AC650">
        <f>IFERROR(MATCH($E650,Models!$I$2:$I$605,0),0)</f>
        <v>0</v>
      </c>
      <c r="AD650">
        <f>IFERROR(MATCH($A650,Output_Win!$A$2:$A$243,0),0)</f>
        <v>0</v>
      </c>
    </row>
    <row r="651" spans="1:30">
      <c r="A651" s="42" t="str">
        <f>_xlfn.TEXTJOIN("",TRUE,Input!$A$4,TEXT(ROW(My_Audit!A650)+Input!$A$8-1,"00"))</f>
        <v>GG650</v>
      </c>
      <c r="B651" s="42" t="str">
        <f>_xlfn.TEXTJOIN("-",TRUE,"ITD",Input!$A$2,A651)</f>
        <v>ITD-SHR11697-GG650</v>
      </c>
      <c r="C651" s="43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3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3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3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3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3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3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3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3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3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3" t="str" cm="1">
        <f t="array" ref="M651">IF(($Y651+$Z651+$AA651+$AD651)=0,"",ExpandDiagCodes(_xlfn.TEXTJOIN(", ",TRUE,IF($AA651=0,"",INDEX(My_Audit!N$2:N$456,$AA651)),IF($Z651=0,"",INDEX(Output_Mac!S$2:S$500,$Z651)),IF($AD651=0,"",INDEX(Output_Win!S$2:S$243,$AD651)),IF($Y651=0,"",INDEX(CSV!AE$2:AE$510,$Y651)))))</f>
        <v/>
      </c>
      <c r="N651" s="43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O$2:O$456,$AA651)),_xlfn.IFS(_xlpm.MyAuditVal&lt;&gt;"",_xlpm.MyAuditVal,_xlpm.MacVal&lt;&gt;"",_xlpm.MacVal,_xlpm.WinVal&lt;&gt;"",_xlpm.WinVal,_xlpm.CSVVal&lt;&gt;"",_xlpm.CSVVal)),""))</f>
        <v/>
      </c>
      <c r="O651" s="42" t="str" cm="1">
        <f t="array" ref="O651">IF($AB651=0,"",INDEX(My_Audit!P$2:P$456,$AB651))&amp;""</f>
        <v/>
      </c>
      <c r="P651" s="42"/>
      <c r="Q651" s="43" t="str">
        <f>IF(LEFT(N651,4)="Pass","Nist SP 800-88",My_Audit!R651)&amp;""</f>
        <v/>
      </c>
      <c r="R651" s="42"/>
      <c r="S651" s="42"/>
      <c r="T651" s="43" t="str" cm="1">
        <f t="array" ref="T651">IF($AC651=0,"",INDEX(Models!J$2:J$605,$AC651))</f>
        <v/>
      </c>
      <c r="U651" s="42"/>
      <c r="V651" s="42"/>
      <c r="W651" s="44" t="str">
        <f>IF(($Z651+$AA651+$AD651)=0,"",_xlfn.TEXTJOIN(", ",TRUE,IF($AA651=0,"",INDEX(My_Audit!L$2:L$456,$AA651)),IF($Z651=0,"",INDEX(Output_Mac!AA$2:AA$500,$Z651)),IF($AD651=0,"",INDEX(Output_Win!AA$2:AA$243,$AD651))))</f>
        <v/>
      </c>
      <c r="Y651">
        <f>IFERROR(MATCH($A651,CSV!$A$2:$A$510,0),0)</f>
        <v>0</v>
      </c>
      <c r="Z651">
        <f>IFERROR(MATCH($A651,Output_Mac!$A$2:$A$500,0),0)</f>
        <v>0</v>
      </c>
      <c r="AA651">
        <f>IFERROR(MATCH($A651,My_Audit!$A$2:$A$456,0),0)</f>
        <v>0</v>
      </c>
      <c r="AB651">
        <f>IFERROR(MATCH($C651,My_Audit!$B$2:$B$456,0),0)</f>
        <v>0</v>
      </c>
      <c r="AC651">
        <f>IFERROR(MATCH($E651,Models!$I$2:$I$605,0),0)</f>
        <v>0</v>
      </c>
      <c r="AD651">
        <f>IFERROR(MATCH($A651,Output_Win!$A$2:$A$243,0),0)</f>
        <v>0</v>
      </c>
    </row>
    <row r="652" spans="1:30">
      <c r="A652" s="42" t="str">
        <f>_xlfn.TEXTJOIN("",TRUE,Input!$A$4,TEXT(ROW(My_Audit!A651)+Input!$A$8-1,"00"))</f>
        <v>GG651</v>
      </c>
      <c r="B652" s="42" t="str">
        <f>_xlfn.TEXTJOIN("-",TRUE,"ITD",Input!$A$2,A652)</f>
        <v>ITD-SHR11697-GG651</v>
      </c>
      <c r="C652" s="43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3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3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3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3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3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3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3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3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3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3" t="str" cm="1">
        <f t="array" ref="M652">IF(($Y652+$Z652+$AA652+$AD652)=0,"",ExpandDiagCodes(_xlfn.TEXTJOIN(", ",TRUE,IF($AA652=0,"",INDEX(My_Audit!N$2:N$456,$AA652)),IF($Z652=0,"",INDEX(Output_Mac!S$2:S$500,$Z652)),IF($AD652=0,"",INDEX(Output_Win!S$2:S$243,$AD652)),IF($Y652=0,"",INDEX(CSV!AE$2:AE$510,$Y652)))))</f>
        <v/>
      </c>
      <c r="N652" s="43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O$2:O$456,$AA652)),_xlfn.IFS(_xlpm.MyAuditVal&lt;&gt;"",_xlpm.MyAuditVal,_xlpm.MacVal&lt;&gt;"",_xlpm.MacVal,_xlpm.WinVal&lt;&gt;"",_xlpm.WinVal,_xlpm.CSVVal&lt;&gt;"",_xlpm.CSVVal)),""))</f>
        <v/>
      </c>
      <c r="O652" s="42" t="str" cm="1">
        <f t="array" ref="O652">IF($AB652=0,"",INDEX(My_Audit!P$2:P$456,$AB652))&amp;""</f>
        <v/>
      </c>
      <c r="P652" s="42"/>
      <c r="Q652" s="43" t="str">
        <f>IF(LEFT(N652,4)="Pass","Nist SP 800-88",My_Audit!R652)&amp;""</f>
        <v/>
      </c>
      <c r="R652" s="42"/>
      <c r="S652" s="42"/>
      <c r="T652" s="43" t="str" cm="1">
        <f t="array" ref="T652">IF($AC652=0,"",INDEX(Models!J$2:J$605,$AC652))</f>
        <v/>
      </c>
      <c r="U652" s="42"/>
      <c r="V652" s="42"/>
      <c r="W652" s="44" t="str">
        <f>IF(($Z652+$AA652+$AD652)=0,"",_xlfn.TEXTJOIN(", ",TRUE,IF($AA652=0,"",INDEX(My_Audit!L$2:L$456,$AA652)),IF($Z652=0,"",INDEX(Output_Mac!AA$2:AA$500,$Z652)),IF($AD652=0,"",INDEX(Output_Win!AA$2:AA$243,$AD652))))</f>
        <v/>
      </c>
      <c r="Y652">
        <f>IFERROR(MATCH($A652,CSV!$A$2:$A$510,0),0)</f>
        <v>0</v>
      </c>
      <c r="Z652">
        <f>IFERROR(MATCH($A652,Output_Mac!$A$2:$A$500,0),0)</f>
        <v>0</v>
      </c>
      <c r="AA652">
        <f>IFERROR(MATCH($A652,My_Audit!$A$2:$A$456,0),0)</f>
        <v>0</v>
      </c>
      <c r="AB652">
        <f>IFERROR(MATCH($C652,My_Audit!$B$2:$B$456,0),0)</f>
        <v>0</v>
      </c>
      <c r="AC652">
        <f>IFERROR(MATCH($E652,Models!$I$2:$I$605,0),0)</f>
        <v>0</v>
      </c>
      <c r="AD652">
        <f>IFERROR(MATCH($A652,Output_Win!$A$2:$A$243,0),0)</f>
        <v>0</v>
      </c>
    </row>
    <row r="653" spans="1:30">
      <c r="A653" s="42" t="str">
        <f>_xlfn.TEXTJOIN("",TRUE,Input!$A$4,TEXT(ROW(My_Audit!A652)+Input!$A$8-1,"00"))</f>
        <v>GG652</v>
      </c>
      <c r="B653" s="42" t="str">
        <f>_xlfn.TEXTJOIN("-",TRUE,"ITD",Input!$A$2,A653)</f>
        <v>ITD-SHR11697-GG652</v>
      </c>
      <c r="C653" s="43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3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3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3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3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3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3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3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3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3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3" t="str" cm="1">
        <f t="array" ref="M653">IF(($Y653+$Z653+$AA653+$AD653)=0,"",ExpandDiagCodes(_xlfn.TEXTJOIN(", ",TRUE,IF($AA653=0,"",INDEX(My_Audit!N$2:N$456,$AA653)),IF($Z653=0,"",INDEX(Output_Mac!S$2:S$500,$Z653)),IF($AD653=0,"",INDEX(Output_Win!S$2:S$243,$AD653)),IF($Y653=0,"",INDEX(CSV!AE$2:AE$510,$Y653)))))</f>
        <v/>
      </c>
      <c r="N653" s="43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O$2:O$456,$AA653)),_xlfn.IFS(_xlpm.MyAuditVal&lt;&gt;"",_xlpm.MyAuditVal,_xlpm.MacVal&lt;&gt;"",_xlpm.MacVal,_xlpm.WinVal&lt;&gt;"",_xlpm.WinVal,_xlpm.CSVVal&lt;&gt;"",_xlpm.CSVVal)),""))</f>
        <v/>
      </c>
      <c r="O653" s="42" t="str" cm="1">
        <f t="array" ref="O653">IF($AB653=0,"",INDEX(My_Audit!P$2:P$456,$AB653))&amp;""</f>
        <v/>
      </c>
      <c r="P653" s="42"/>
      <c r="Q653" s="43" t="str">
        <f>IF(LEFT(N653,4)="Pass","Nist SP 800-88",My_Audit!R653)&amp;""</f>
        <v/>
      </c>
      <c r="R653" s="42"/>
      <c r="S653" s="42"/>
      <c r="T653" s="43" t="str" cm="1">
        <f t="array" ref="T653">IF($AC653=0,"",INDEX(Models!J$2:J$605,$AC653))</f>
        <v/>
      </c>
      <c r="U653" s="42"/>
      <c r="V653" s="42"/>
      <c r="W653" s="44" t="str">
        <f>IF(($Z653+$AA653+$AD653)=0,"",_xlfn.TEXTJOIN(", ",TRUE,IF($AA653=0,"",INDEX(My_Audit!L$2:L$456,$AA653)),IF($Z653=0,"",INDEX(Output_Mac!AA$2:AA$500,$Z653)),IF($AD653=0,"",INDEX(Output_Win!AA$2:AA$243,$AD653))))</f>
        <v/>
      </c>
      <c r="Y653">
        <f>IFERROR(MATCH($A653,CSV!$A$2:$A$510,0),0)</f>
        <v>0</v>
      </c>
      <c r="Z653">
        <f>IFERROR(MATCH($A653,Output_Mac!$A$2:$A$500,0),0)</f>
        <v>0</v>
      </c>
      <c r="AA653">
        <f>IFERROR(MATCH($A653,My_Audit!$A$2:$A$456,0),0)</f>
        <v>0</v>
      </c>
      <c r="AB653">
        <f>IFERROR(MATCH($C653,My_Audit!$B$2:$B$456,0),0)</f>
        <v>0</v>
      </c>
      <c r="AC653">
        <f>IFERROR(MATCH($E653,Models!$I$2:$I$605,0),0)</f>
        <v>0</v>
      </c>
      <c r="AD653">
        <f>IFERROR(MATCH($A653,Output_Win!$A$2:$A$243,0),0)</f>
        <v>0</v>
      </c>
    </row>
    <row r="654" spans="1:30">
      <c r="A654" s="42" t="str">
        <f>_xlfn.TEXTJOIN("",TRUE,Input!$A$4,TEXT(ROW(My_Audit!A653)+Input!$A$8-1,"00"))</f>
        <v>GG653</v>
      </c>
      <c r="B654" s="42" t="str">
        <f>_xlfn.TEXTJOIN("-",TRUE,"ITD",Input!$A$2,A654)</f>
        <v>ITD-SHR11697-GG653</v>
      </c>
      <c r="C654" s="43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3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3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3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3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3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3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3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3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3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3" t="str" cm="1">
        <f t="array" ref="M654">IF(($Y654+$Z654+$AA654+$AD654)=0,"",ExpandDiagCodes(_xlfn.TEXTJOIN(", ",TRUE,IF($AA654=0,"",INDEX(My_Audit!N$2:N$456,$AA654)),IF($Z654=0,"",INDEX(Output_Mac!S$2:S$500,$Z654)),IF($AD654=0,"",INDEX(Output_Win!S$2:S$243,$AD654)),IF($Y654=0,"",INDEX(CSV!AE$2:AE$510,$Y654)))))</f>
        <v/>
      </c>
      <c r="N654" s="43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O$2:O$456,$AA654)),_xlfn.IFS(_xlpm.MyAuditVal&lt;&gt;"",_xlpm.MyAuditVal,_xlpm.MacVal&lt;&gt;"",_xlpm.MacVal,_xlpm.WinVal&lt;&gt;"",_xlpm.WinVal,_xlpm.CSVVal&lt;&gt;"",_xlpm.CSVVal)),""))</f>
        <v/>
      </c>
      <c r="O654" s="42" t="str" cm="1">
        <f t="array" ref="O654">IF($AB654=0,"",INDEX(My_Audit!P$2:P$456,$AB654))&amp;""</f>
        <v/>
      </c>
      <c r="P654" s="42"/>
      <c r="Q654" s="43" t="str">
        <f>IF(LEFT(N654,4)="Pass","Nist SP 800-88",My_Audit!R654)&amp;""</f>
        <v/>
      </c>
      <c r="R654" s="42"/>
      <c r="S654" s="42"/>
      <c r="T654" s="43" t="str" cm="1">
        <f t="array" ref="T654">IF($AC654=0,"",INDEX(Models!J$2:J$605,$AC654))</f>
        <v/>
      </c>
      <c r="U654" s="42"/>
      <c r="V654" s="42"/>
      <c r="W654" s="44" t="str">
        <f>IF(($Z654+$AA654+$AD654)=0,"",_xlfn.TEXTJOIN(", ",TRUE,IF($AA654=0,"",INDEX(My_Audit!L$2:L$456,$AA654)),IF($Z654=0,"",INDEX(Output_Mac!AA$2:AA$500,$Z654)),IF($AD654=0,"",INDEX(Output_Win!AA$2:AA$243,$AD654))))</f>
        <v/>
      </c>
      <c r="Y654">
        <f>IFERROR(MATCH($A654,CSV!$A$2:$A$510,0),0)</f>
        <v>0</v>
      </c>
      <c r="Z654">
        <f>IFERROR(MATCH($A654,Output_Mac!$A$2:$A$500,0),0)</f>
        <v>0</v>
      </c>
      <c r="AA654">
        <f>IFERROR(MATCH($A654,My_Audit!$A$2:$A$456,0),0)</f>
        <v>0</v>
      </c>
      <c r="AB654">
        <f>IFERROR(MATCH($C654,My_Audit!$B$2:$B$456,0),0)</f>
        <v>0</v>
      </c>
      <c r="AC654">
        <f>IFERROR(MATCH($E654,Models!$I$2:$I$605,0),0)</f>
        <v>0</v>
      </c>
      <c r="AD654">
        <f>IFERROR(MATCH($A654,Output_Win!$A$2:$A$243,0),0)</f>
        <v>0</v>
      </c>
    </row>
    <row r="655" spans="1:30">
      <c r="A655" s="42" t="str">
        <f>_xlfn.TEXTJOIN("",TRUE,Input!$A$4,TEXT(ROW(My_Audit!A654)+Input!$A$8-1,"00"))</f>
        <v>GG654</v>
      </c>
      <c r="B655" s="42" t="str">
        <f>_xlfn.TEXTJOIN("-",TRUE,"ITD",Input!$A$2,A655)</f>
        <v>ITD-SHR11697-GG654</v>
      </c>
      <c r="C655" s="43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3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3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3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3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3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3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3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3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3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3" t="str" cm="1">
        <f t="array" ref="M655">IF(($Y655+$Z655+$AA655+$AD655)=0,"",ExpandDiagCodes(_xlfn.TEXTJOIN(", ",TRUE,IF($AA655=0,"",INDEX(My_Audit!N$2:N$456,$AA655)),IF($Z655=0,"",INDEX(Output_Mac!S$2:S$500,$Z655)),IF($AD655=0,"",INDEX(Output_Win!S$2:S$243,$AD655)),IF($Y655=0,"",INDEX(CSV!AE$2:AE$510,$Y655)))))</f>
        <v/>
      </c>
      <c r="N655" s="43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O$2:O$456,$AA655)),_xlfn.IFS(_xlpm.MyAuditVal&lt;&gt;"",_xlpm.MyAuditVal,_xlpm.MacVal&lt;&gt;"",_xlpm.MacVal,_xlpm.WinVal&lt;&gt;"",_xlpm.WinVal,_xlpm.CSVVal&lt;&gt;"",_xlpm.CSVVal)),""))</f>
        <v/>
      </c>
      <c r="O655" s="42" t="str" cm="1">
        <f t="array" ref="O655">IF($AB655=0,"",INDEX(My_Audit!P$2:P$456,$AB655))&amp;""</f>
        <v/>
      </c>
      <c r="P655" s="42"/>
      <c r="Q655" s="43" t="str">
        <f>IF(LEFT(N655,4)="Pass","Nist SP 800-88",My_Audit!R655)&amp;""</f>
        <v/>
      </c>
      <c r="R655" s="42"/>
      <c r="S655" s="42"/>
      <c r="T655" s="43" t="str" cm="1">
        <f t="array" ref="T655">IF($AC655=0,"",INDEX(Models!J$2:J$605,$AC655))</f>
        <v/>
      </c>
      <c r="U655" s="42"/>
      <c r="V655" s="42"/>
      <c r="W655" s="44" t="str">
        <f>IF(($Z655+$AA655+$AD655)=0,"",_xlfn.TEXTJOIN(", ",TRUE,IF($AA655=0,"",INDEX(My_Audit!L$2:L$456,$AA655)),IF($Z655=0,"",INDEX(Output_Mac!AA$2:AA$500,$Z655)),IF($AD655=0,"",INDEX(Output_Win!AA$2:AA$243,$AD655))))</f>
        <v/>
      </c>
      <c r="Y655">
        <f>IFERROR(MATCH($A655,CSV!$A$2:$A$510,0),0)</f>
        <v>0</v>
      </c>
      <c r="Z655">
        <f>IFERROR(MATCH($A655,Output_Mac!$A$2:$A$500,0),0)</f>
        <v>0</v>
      </c>
      <c r="AA655">
        <f>IFERROR(MATCH($A655,My_Audit!$A$2:$A$456,0),0)</f>
        <v>0</v>
      </c>
      <c r="AB655">
        <f>IFERROR(MATCH($C655,My_Audit!$B$2:$B$456,0),0)</f>
        <v>0</v>
      </c>
      <c r="AC655">
        <f>IFERROR(MATCH($E655,Models!$I$2:$I$605,0),0)</f>
        <v>0</v>
      </c>
      <c r="AD655">
        <f>IFERROR(MATCH($A655,Output_Win!$A$2:$A$243,0),0)</f>
        <v>0</v>
      </c>
    </row>
    <row r="656" spans="1:30">
      <c r="A656" s="42" t="str">
        <f>_xlfn.TEXTJOIN("",TRUE,Input!$A$4,TEXT(ROW(My_Audit!A655)+Input!$A$8-1,"00"))</f>
        <v>GG655</v>
      </c>
      <c r="B656" s="42" t="str">
        <f>_xlfn.TEXTJOIN("-",TRUE,"ITD",Input!$A$2,A656)</f>
        <v>ITD-SHR11697-GG655</v>
      </c>
      <c r="C656" s="43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3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3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3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3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3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3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3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3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3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3" t="str" cm="1">
        <f t="array" ref="M656">IF(($Y656+$Z656+$AA656+$AD656)=0,"",ExpandDiagCodes(_xlfn.TEXTJOIN(", ",TRUE,IF($AA656=0,"",INDEX(My_Audit!N$2:N$456,$AA656)),IF($Z656=0,"",INDEX(Output_Mac!S$2:S$500,$Z656)),IF($AD656=0,"",INDEX(Output_Win!S$2:S$243,$AD656)),IF($Y656=0,"",INDEX(CSV!AE$2:AE$510,$Y656)))))</f>
        <v/>
      </c>
      <c r="N656" s="43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O$2:O$456,$AA656)),_xlfn.IFS(_xlpm.MyAuditVal&lt;&gt;"",_xlpm.MyAuditVal,_xlpm.MacVal&lt;&gt;"",_xlpm.MacVal,_xlpm.WinVal&lt;&gt;"",_xlpm.WinVal,_xlpm.CSVVal&lt;&gt;"",_xlpm.CSVVal)),""))</f>
        <v/>
      </c>
      <c r="O656" s="42" t="str" cm="1">
        <f t="array" ref="O656">IF($AB656=0,"",INDEX(My_Audit!P$2:P$456,$AB656))&amp;""</f>
        <v/>
      </c>
      <c r="P656" s="42"/>
      <c r="Q656" s="43" t="str">
        <f>IF(LEFT(N656,4)="Pass","Nist SP 800-88",My_Audit!R656)&amp;""</f>
        <v/>
      </c>
      <c r="R656" s="42"/>
      <c r="S656" s="42"/>
      <c r="T656" s="43" t="str" cm="1">
        <f t="array" ref="T656">IF($AC656=0,"",INDEX(Models!J$2:J$605,$AC656))</f>
        <v/>
      </c>
      <c r="U656" s="42"/>
      <c r="V656" s="42"/>
      <c r="W656" s="44" t="str">
        <f>IF(($Z656+$AA656+$AD656)=0,"",_xlfn.TEXTJOIN(", ",TRUE,IF($AA656=0,"",INDEX(My_Audit!L$2:L$456,$AA656)),IF($Z656=0,"",INDEX(Output_Mac!AA$2:AA$500,$Z656)),IF($AD656=0,"",INDEX(Output_Win!AA$2:AA$243,$AD656))))</f>
        <v/>
      </c>
      <c r="Y656">
        <f>IFERROR(MATCH($A656,CSV!$A$2:$A$510,0),0)</f>
        <v>0</v>
      </c>
      <c r="Z656">
        <f>IFERROR(MATCH($A656,Output_Mac!$A$2:$A$500,0),0)</f>
        <v>0</v>
      </c>
      <c r="AA656">
        <f>IFERROR(MATCH($A656,My_Audit!$A$2:$A$456,0),0)</f>
        <v>0</v>
      </c>
      <c r="AB656">
        <f>IFERROR(MATCH($C656,My_Audit!$B$2:$B$456,0),0)</f>
        <v>0</v>
      </c>
      <c r="AC656">
        <f>IFERROR(MATCH($E656,Models!$I$2:$I$605,0),0)</f>
        <v>0</v>
      </c>
      <c r="AD656">
        <f>IFERROR(MATCH($A656,Output_Win!$A$2:$A$243,0),0)</f>
        <v>0</v>
      </c>
    </row>
    <row r="657" spans="1:30">
      <c r="A657" s="42" t="str">
        <f>_xlfn.TEXTJOIN("",TRUE,Input!$A$4,TEXT(ROW(My_Audit!A656)+Input!$A$8-1,"00"))</f>
        <v>GG656</v>
      </c>
      <c r="B657" s="42" t="str">
        <f>_xlfn.TEXTJOIN("-",TRUE,"ITD",Input!$A$2,A657)</f>
        <v>ITD-SHR11697-GG656</v>
      </c>
      <c r="C657" s="43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3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3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3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3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3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3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3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3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3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3" t="str" cm="1">
        <f t="array" ref="M657">IF(($Y657+$Z657+$AA657+$AD657)=0,"",ExpandDiagCodes(_xlfn.TEXTJOIN(", ",TRUE,IF($AA657=0,"",INDEX(My_Audit!N$2:N$456,$AA657)),IF($Z657=0,"",INDEX(Output_Mac!S$2:S$500,$Z657)),IF($AD657=0,"",INDEX(Output_Win!S$2:S$243,$AD657)),IF($Y657=0,"",INDEX(CSV!AE$2:AE$510,$Y657)))))</f>
        <v/>
      </c>
      <c r="N657" s="43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O$2:O$456,$AA657)),_xlfn.IFS(_xlpm.MyAuditVal&lt;&gt;"",_xlpm.MyAuditVal,_xlpm.MacVal&lt;&gt;"",_xlpm.MacVal,_xlpm.WinVal&lt;&gt;"",_xlpm.WinVal,_xlpm.CSVVal&lt;&gt;"",_xlpm.CSVVal)),""))</f>
        <v/>
      </c>
      <c r="O657" s="42" t="str" cm="1">
        <f t="array" ref="O657">IF($AB657=0,"",INDEX(My_Audit!P$2:P$456,$AB657))&amp;""</f>
        <v/>
      </c>
      <c r="P657" s="42"/>
      <c r="Q657" s="43" t="str">
        <f>IF(LEFT(N657,4)="Pass","Nist SP 800-88",My_Audit!R657)&amp;""</f>
        <v/>
      </c>
      <c r="R657" s="42"/>
      <c r="S657" s="42"/>
      <c r="T657" s="43" t="str" cm="1">
        <f t="array" ref="T657">IF($AC657=0,"",INDEX(Models!J$2:J$605,$AC657))</f>
        <v/>
      </c>
      <c r="U657" s="42"/>
      <c r="V657" s="42"/>
      <c r="W657" s="44" t="str">
        <f>IF(($Z657+$AA657+$AD657)=0,"",_xlfn.TEXTJOIN(", ",TRUE,IF($AA657=0,"",INDEX(My_Audit!L$2:L$456,$AA657)),IF($Z657=0,"",INDEX(Output_Mac!AA$2:AA$500,$Z657)),IF($AD657=0,"",INDEX(Output_Win!AA$2:AA$243,$AD657))))</f>
        <v/>
      </c>
      <c r="Y657">
        <f>IFERROR(MATCH($A657,CSV!$A$2:$A$510,0),0)</f>
        <v>0</v>
      </c>
      <c r="Z657">
        <f>IFERROR(MATCH($A657,Output_Mac!$A$2:$A$500,0),0)</f>
        <v>0</v>
      </c>
      <c r="AA657">
        <f>IFERROR(MATCH($A657,My_Audit!$A$2:$A$456,0),0)</f>
        <v>0</v>
      </c>
      <c r="AB657">
        <f>IFERROR(MATCH($C657,My_Audit!$B$2:$B$456,0),0)</f>
        <v>0</v>
      </c>
      <c r="AC657">
        <f>IFERROR(MATCH($E657,Models!$I$2:$I$605,0),0)</f>
        <v>0</v>
      </c>
      <c r="AD657">
        <f>IFERROR(MATCH($A657,Output_Win!$A$2:$A$243,0),0)</f>
        <v>0</v>
      </c>
    </row>
    <row r="658" spans="1:30">
      <c r="A658" s="42" t="str">
        <f>_xlfn.TEXTJOIN("",TRUE,Input!$A$4,TEXT(ROW(My_Audit!A657)+Input!$A$8-1,"00"))</f>
        <v>GG657</v>
      </c>
      <c r="B658" s="42" t="str">
        <f>_xlfn.TEXTJOIN("-",TRUE,"ITD",Input!$A$2,A658)</f>
        <v>ITD-SHR11697-GG657</v>
      </c>
      <c r="C658" s="43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3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3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3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3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3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3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3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3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3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3" t="str" cm="1">
        <f t="array" ref="M658">IF(($Y658+$Z658+$AA658+$AD658)=0,"",ExpandDiagCodes(_xlfn.TEXTJOIN(", ",TRUE,IF($AA658=0,"",INDEX(My_Audit!N$2:N$456,$AA658)),IF($Z658=0,"",INDEX(Output_Mac!S$2:S$500,$Z658)),IF($AD658=0,"",INDEX(Output_Win!S$2:S$243,$AD658)),IF($Y658=0,"",INDEX(CSV!AE$2:AE$510,$Y658)))))</f>
        <v/>
      </c>
      <c r="N658" s="43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O$2:O$456,$AA658)),_xlfn.IFS(_xlpm.MyAuditVal&lt;&gt;"",_xlpm.MyAuditVal,_xlpm.MacVal&lt;&gt;"",_xlpm.MacVal,_xlpm.WinVal&lt;&gt;"",_xlpm.WinVal,_xlpm.CSVVal&lt;&gt;"",_xlpm.CSVVal)),""))</f>
        <v/>
      </c>
      <c r="O658" s="42" t="str" cm="1">
        <f t="array" ref="O658">IF($AB658=0,"",INDEX(My_Audit!P$2:P$456,$AB658))&amp;""</f>
        <v/>
      </c>
      <c r="P658" s="42"/>
      <c r="Q658" s="43" t="str">
        <f>IF(LEFT(N658,4)="Pass","Nist SP 800-88",My_Audit!R658)&amp;""</f>
        <v/>
      </c>
      <c r="R658" s="42"/>
      <c r="S658" s="42"/>
      <c r="T658" s="43" t="str" cm="1">
        <f t="array" ref="T658">IF($AC658=0,"",INDEX(Models!J$2:J$605,$AC658))</f>
        <v/>
      </c>
      <c r="U658" s="42"/>
      <c r="V658" s="42"/>
      <c r="W658" s="44" t="str">
        <f>IF(($Z658+$AA658+$AD658)=0,"",_xlfn.TEXTJOIN(", ",TRUE,IF($AA658=0,"",INDEX(My_Audit!L$2:L$456,$AA658)),IF($Z658=0,"",INDEX(Output_Mac!AA$2:AA$500,$Z658)),IF($AD658=0,"",INDEX(Output_Win!AA$2:AA$243,$AD658))))</f>
        <v/>
      </c>
      <c r="Y658">
        <f>IFERROR(MATCH($A658,CSV!$A$2:$A$510,0),0)</f>
        <v>0</v>
      </c>
      <c r="Z658">
        <f>IFERROR(MATCH($A658,Output_Mac!$A$2:$A$500,0),0)</f>
        <v>0</v>
      </c>
      <c r="AA658">
        <f>IFERROR(MATCH($A658,My_Audit!$A$2:$A$456,0),0)</f>
        <v>0</v>
      </c>
      <c r="AB658">
        <f>IFERROR(MATCH($C658,My_Audit!$B$2:$B$456,0),0)</f>
        <v>0</v>
      </c>
      <c r="AC658">
        <f>IFERROR(MATCH($E658,Models!$I$2:$I$605,0),0)</f>
        <v>0</v>
      </c>
      <c r="AD658">
        <f>IFERROR(MATCH($A658,Output_Win!$A$2:$A$243,0),0)</f>
        <v>0</v>
      </c>
    </row>
    <row r="659" spans="1:30">
      <c r="A659" s="42" t="str">
        <f>_xlfn.TEXTJOIN("",TRUE,Input!$A$4,TEXT(ROW(My_Audit!A658)+Input!$A$8-1,"00"))</f>
        <v>GG658</v>
      </c>
      <c r="B659" s="42" t="str">
        <f>_xlfn.TEXTJOIN("-",TRUE,"ITD",Input!$A$2,A659)</f>
        <v>ITD-SHR11697-GG658</v>
      </c>
      <c r="C659" s="43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3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3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3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3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3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3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3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3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3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3" t="str" cm="1">
        <f t="array" ref="M659">IF(($Y659+$Z659+$AA659+$AD659)=0,"",ExpandDiagCodes(_xlfn.TEXTJOIN(", ",TRUE,IF($AA659=0,"",INDEX(My_Audit!N$2:N$456,$AA659)),IF($Z659=0,"",INDEX(Output_Mac!S$2:S$500,$Z659)),IF($AD659=0,"",INDEX(Output_Win!S$2:S$243,$AD659)),IF($Y659=0,"",INDEX(CSV!AE$2:AE$510,$Y659)))))</f>
        <v/>
      </c>
      <c r="N659" s="43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O$2:O$456,$AA659)),_xlfn.IFS(_xlpm.MyAuditVal&lt;&gt;"",_xlpm.MyAuditVal,_xlpm.MacVal&lt;&gt;"",_xlpm.MacVal,_xlpm.WinVal&lt;&gt;"",_xlpm.WinVal,_xlpm.CSVVal&lt;&gt;"",_xlpm.CSVVal)),""))</f>
        <v/>
      </c>
      <c r="O659" s="42" t="str" cm="1">
        <f t="array" ref="O659">IF($AB659=0,"",INDEX(My_Audit!P$2:P$456,$AB659))&amp;""</f>
        <v/>
      </c>
      <c r="P659" s="42"/>
      <c r="Q659" s="43" t="str">
        <f>IF(LEFT(N659,4)="Pass","Nist SP 800-88",My_Audit!R659)&amp;""</f>
        <v/>
      </c>
      <c r="R659" s="42"/>
      <c r="S659" s="42"/>
      <c r="T659" s="43" t="str" cm="1">
        <f t="array" ref="T659">IF($AC659=0,"",INDEX(Models!J$2:J$605,$AC659))</f>
        <v/>
      </c>
      <c r="U659" s="42"/>
      <c r="V659" s="42"/>
      <c r="W659" s="44" t="str">
        <f>IF(($Z659+$AA659+$AD659)=0,"",_xlfn.TEXTJOIN(", ",TRUE,IF($AA659=0,"",INDEX(My_Audit!L$2:L$456,$AA659)),IF($Z659=0,"",INDEX(Output_Mac!AA$2:AA$500,$Z659)),IF($AD659=0,"",INDEX(Output_Win!AA$2:AA$243,$AD659))))</f>
        <v/>
      </c>
      <c r="Y659">
        <f>IFERROR(MATCH($A659,CSV!$A$2:$A$510,0),0)</f>
        <v>0</v>
      </c>
      <c r="Z659">
        <f>IFERROR(MATCH($A659,Output_Mac!$A$2:$A$500,0),0)</f>
        <v>0</v>
      </c>
      <c r="AA659">
        <f>IFERROR(MATCH($A659,My_Audit!$A$2:$A$456,0),0)</f>
        <v>0</v>
      </c>
      <c r="AB659">
        <f>IFERROR(MATCH($C659,My_Audit!$B$2:$B$456,0),0)</f>
        <v>0</v>
      </c>
      <c r="AC659">
        <f>IFERROR(MATCH($E659,Models!$I$2:$I$605,0),0)</f>
        <v>0</v>
      </c>
      <c r="AD659">
        <f>IFERROR(MATCH($A659,Output_Win!$A$2:$A$243,0),0)</f>
        <v>0</v>
      </c>
    </row>
    <row r="660" spans="1:30">
      <c r="A660" s="42" t="str">
        <f>_xlfn.TEXTJOIN("",TRUE,Input!$A$4,TEXT(ROW(My_Audit!A659)+Input!$A$8-1,"00"))</f>
        <v>GG659</v>
      </c>
      <c r="B660" s="42" t="str">
        <f>_xlfn.TEXTJOIN("-",TRUE,"ITD",Input!$A$2,A660)</f>
        <v>ITD-SHR11697-GG659</v>
      </c>
      <c r="C660" s="43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3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3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3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3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3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3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3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3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3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3" t="str" cm="1">
        <f t="array" ref="M660">IF(($Y660+$Z660+$AA660+$AD660)=0,"",ExpandDiagCodes(_xlfn.TEXTJOIN(", ",TRUE,IF($AA660=0,"",INDEX(My_Audit!N$2:N$456,$AA660)),IF($Z660=0,"",INDEX(Output_Mac!S$2:S$500,$Z660)),IF($AD660=0,"",INDEX(Output_Win!S$2:S$243,$AD660)),IF($Y660=0,"",INDEX(CSV!AE$2:AE$510,$Y660)))))</f>
        <v/>
      </c>
      <c r="N660" s="43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O$2:O$456,$AA660)),_xlfn.IFS(_xlpm.MyAuditVal&lt;&gt;"",_xlpm.MyAuditVal,_xlpm.MacVal&lt;&gt;"",_xlpm.MacVal,_xlpm.WinVal&lt;&gt;"",_xlpm.WinVal,_xlpm.CSVVal&lt;&gt;"",_xlpm.CSVVal)),""))</f>
        <v/>
      </c>
      <c r="O660" s="42" t="str" cm="1">
        <f t="array" ref="O660">IF($AB660=0,"",INDEX(My_Audit!P$2:P$456,$AB660))&amp;""</f>
        <v/>
      </c>
      <c r="P660" s="42"/>
      <c r="Q660" s="43" t="str">
        <f>IF(LEFT(N660,4)="Pass","Nist SP 800-88",My_Audit!R660)&amp;""</f>
        <v/>
      </c>
      <c r="R660" s="42"/>
      <c r="S660" s="42"/>
      <c r="T660" s="43" t="str" cm="1">
        <f t="array" ref="T660">IF($AC660=0,"",INDEX(Models!J$2:J$605,$AC660))</f>
        <v/>
      </c>
      <c r="U660" s="42"/>
      <c r="V660" s="42"/>
      <c r="W660" s="44" t="str">
        <f>IF(($Z660+$AA660+$AD660)=0,"",_xlfn.TEXTJOIN(", ",TRUE,IF($AA660=0,"",INDEX(My_Audit!L$2:L$456,$AA660)),IF($Z660=0,"",INDEX(Output_Mac!AA$2:AA$500,$Z660)),IF($AD660=0,"",INDEX(Output_Win!AA$2:AA$243,$AD660))))</f>
        <v/>
      </c>
      <c r="Y660">
        <f>IFERROR(MATCH($A660,CSV!$A$2:$A$510,0),0)</f>
        <v>0</v>
      </c>
      <c r="Z660">
        <f>IFERROR(MATCH($A660,Output_Mac!$A$2:$A$500,0),0)</f>
        <v>0</v>
      </c>
      <c r="AA660">
        <f>IFERROR(MATCH($A660,My_Audit!$A$2:$A$456,0),0)</f>
        <v>0</v>
      </c>
      <c r="AB660">
        <f>IFERROR(MATCH($C660,My_Audit!$B$2:$B$456,0),0)</f>
        <v>0</v>
      </c>
      <c r="AC660">
        <f>IFERROR(MATCH($E660,Models!$I$2:$I$605,0),0)</f>
        <v>0</v>
      </c>
      <c r="AD660">
        <f>IFERROR(MATCH($A660,Output_Win!$A$2:$A$243,0),0)</f>
        <v>0</v>
      </c>
    </row>
    <row r="661" spans="1:30">
      <c r="A661" s="42" t="str">
        <f>_xlfn.TEXTJOIN("",TRUE,Input!$A$4,TEXT(ROW(My_Audit!A660)+Input!$A$8-1,"00"))</f>
        <v>GG660</v>
      </c>
      <c r="B661" s="42" t="str">
        <f>_xlfn.TEXTJOIN("-",TRUE,"ITD",Input!$A$2,A661)</f>
        <v>ITD-SHR11697-GG660</v>
      </c>
      <c r="C661" s="43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3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3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3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3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3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3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3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3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3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3" t="str" cm="1">
        <f t="array" ref="M661">IF(($Y661+$Z661+$AA661+$AD661)=0,"",ExpandDiagCodes(_xlfn.TEXTJOIN(", ",TRUE,IF($AA661=0,"",INDEX(My_Audit!N$2:N$456,$AA661)),IF($Z661=0,"",INDEX(Output_Mac!S$2:S$500,$Z661)),IF($AD661=0,"",INDEX(Output_Win!S$2:S$243,$AD661)),IF($Y661=0,"",INDEX(CSV!AE$2:AE$510,$Y661)))))</f>
        <v/>
      </c>
      <c r="N661" s="43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O$2:O$456,$AA661)),_xlfn.IFS(_xlpm.MyAuditVal&lt;&gt;"",_xlpm.MyAuditVal,_xlpm.MacVal&lt;&gt;"",_xlpm.MacVal,_xlpm.WinVal&lt;&gt;"",_xlpm.WinVal,_xlpm.CSVVal&lt;&gt;"",_xlpm.CSVVal)),""))</f>
        <v/>
      </c>
      <c r="O661" s="42" t="str" cm="1">
        <f t="array" ref="O661">IF($AB661=0,"",INDEX(My_Audit!P$2:P$456,$AB661))&amp;""</f>
        <v/>
      </c>
      <c r="P661" s="42"/>
      <c r="Q661" s="43" t="str">
        <f>IF(LEFT(N661,4)="Pass","Nist SP 800-88",My_Audit!R661)&amp;""</f>
        <v/>
      </c>
      <c r="R661" s="42"/>
      <c r="S661" s="42"/>
      <c r="T661" s="43" t="str" cm="1">
        <f t="array" ref="T661">IF($AC661=0,"",INDEX(Models!J$2:J$605,$AC661))</f>
        <v/>
      </c>
      <c r="U661" s="42"/>
      <c r="V661" s="42"/>
      <c r="W661" s="44" t="str">
        <f>IF(($Z661+$AA661+$AD661)=0,"",_xlfn.TEXTJOIN(", ",TRUE,IF($AA661=0,"",INDEX(My_Audit!L$2:L$456,$AA661)),IF($Z661=0,"",INDEX(Output_Mac!AA$2:AA$500,$Z661)),IF($AD661=0,"",INDEX(Output_Win!AA$2:AA$243,$AD661))))</f>
        <v/>
      </c>
      <c r="Y661">
        <f>IFERROR(MATCH($A661,CSV!$A$2:$A$510,0),0)</f>
        <v>0</v>
      </c>
      <c r="Z661">
        <f>IFERROR(MATCH($A661,Output_Mac!$A$2:$A$500,0),0)</f>
        <v>0</v>
      </c>
      <c r="AA661">
        <f>IFERROR(MATCH($A661,My_Audit!$A$2:$A$456,0),0)</f>
        <v>0</v>
      </c>
      <c r="AB661">
        <f>IFERROR(MATCH($C661,My_Audit!$B$2:$B$456,0),0)</f>
        <v>0</v>
      </c>
      <c r="AC661">
        <f>IFERROR(MATCH($E661,Models!$I$2:$I$605,0),0)</f>
        <v>0</v>
      </c>
      <c r="AD661">
        <f>IFERROR(MATCH($A661,Output_Win!$A$2:$A$243,0),0)</f>
        <v>0</v>
      </c>
    </row>
    <row r="662" spans="1:30">
      <c r="A662" s="42" t="str">
        <f>_xlfn.TEXTJOIN("",TRUE,Input!$A$4,TEXT(ROW(My_Audit!A661)+Input!$A$8-1,"00"))</f>
        <v>GG661</v>
      </c>
      <c r="B662" s="42" t="str">
        <f>_xlfn.TEXTJOIN("-",TRUE,"ITD",Input!$A$2,A662)</f>
        <v>ITD-SHR11697-GG661</v>
      </c>
      <c r="C662" s="43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3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3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3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3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3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3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3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3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3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3" t="str" cm="1">
        <f t="array" ref="M662">IF(($Y662+$Z662+$AA662+$AD662)=0,"",ExpandDiagCodes(_xlfn.TEXTJOIN(", ",TRUE,IF($AA662=0,"",INDEX(My_Audit!N$2:N$456,$AA662)),IF($Z662=0,"",INDEX(Output_Mac!S$2:S$500,$Z662)),IF($AD662=0,"",INDEX(Output_Win!S$2:S$243,$AD662)),IF($Y662=0,"",INDEX(CSV!AE$2:AE$510,$Y662)))))</f>
        <v/>
      </c>
      <c r="N662" s="43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O$2:O$456,$AA662)),_xlfn.IFS(_xlpm.MyAuditVal&lt;&gt;"",_xlpm.MyAuditVal,_xlpm.MacVal&lt;&gt;"",_xlpm.MacVal,_xlpm.WinVal&lt;&gt;"",_xlpm.WinVal,_xlpm.CSVVal&lt;&gt;"",_xlpm.CSVVal)),""))</f>
        <v/>
      </c>
      <c r="O662" s="42" t="str" cm="1">
        <f t="array" ref="O662">IF($AB662=0,"",INDEX(My_Audit!P$2:P$456,$AB662))&amp;""</f>
        <v/>
      </c>
      <c r="P662" s="42"/>
      <c r="Q662" s="43" t="str">
        <f>IF(LEFT(N662,4)="Pass","Nist SP 800-88",My_Audit!R662)&amp;""</f>
        <v/>
      </c>
      <c r="R662" s="42"/>
      <c r="S662" s="42"/>
      <c r="T662" s="43" t="str" cm="1">
        <f t="array" ref="T662">IF($AC662=0,"",INDEX(Models!J$2:J$605,$AC662))</f>
        <v/>
      </c>
      <c r="U662" s="42"/>
      <c r="V662" s="42"/>
      <c r="W662" s="44" t="str">
        <f>IF(($Z662+$AA662+$AD662)=0,"",_xlfn.TEXTJOIN(", ",TRUE,IF($AA662=0,"",INDEX(My_Audit!L$2:L$456,$AA662)),IF($Z662=0,"",INDEX(Output_Mac!AA$2:AA$500,$Z662)),IF($AD662=0,"",INDEX(Output_Win!AA$2:AA$243,$AD662))))</f>
        <v/>
      </c>
      <c r="Y662">
        <f>IFERROR(MATCH($A662,CSV!$A$2:$A$510,0),0)</f>
        <v>0</v>
      </c>
      <c r="Z662">
        <f>IFERROR(MATCH($A662,Output_Mac!$A$2:$A$500,0),0)</f>
        <v>0</v>
      </c>
      <c r="AA662">
        <f>IFERROR(MATCH($A662,My_Audit!$A$2:$A$456,0),0)</f>
        <v>0</v>
      </c>
      <c r="AB662">
        <f>IFERROR(MATCH($C662,My_Audit!$B$2:$B$456,0),0)</f>
        <v>0</v>
      </c>
      <c r="AC662">
        <f>IFERROR(MATCH($E662,Models!$I$2:$I$605,0),0)</f>
        <v>0</v>
      </c>
      <c r="AD662">
        <f>IFERROR(MATCH($A662,Output_Win!$A$2:$A$243,0),0)</f>
        <v>0</v>
      </c>
    </row>
    <row r="663" spans="1:30">
      <c r="A663" s="42" t="str">
        <f>_xlfn.TEXTJOIN("",TRUE,Input!$A$4,TEXT(ROW(My_Audit!A662)+Input!$A$8-1,"00"))</f>
        <v>GG662</v>
      </c>
      <c r="B663" s="42" t="str">
        <f>_xlfn.TEXTJOIN("-",TRUE,"ITD",Input!$A$2,A663)</f>
        <v>ITD-SHR11697-GG662</v>
      </c>
      <c r="C663" s="43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3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3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3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3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3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3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3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3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3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3" t="str" cm="1">
        <f t="array" ref="M663">IF(($Y663+$Z663+$AA663+$AD663)=0,"",ExpandDiagCodes(_xlfn.TEXTJOIN(", ",TRUE,IF($AA663=0,"",INDEX(My_Audit!N$2:N$456,$AA663)),IF($Z663=0,"",INDEX(Output_Mac!S$2:S$500,$Z663)),IF($AD663=0,"",INDEX(Output_Win!S$2:S$243,$AD663)),IF($Y663=0,"",INDEX(CSV!AE$2:AE$510,$Y663)))))</f>
        <v/>
      </c>
      <c r="N663" s="43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O$2:O$456,$AA663)),_xlfn.IFS(_xlpm.MyAuditVal&lt;&gt;"",_xlpm.MyAuditVal,_xlpm.MacVal&lt;&gt;"",_xlpm.MacVal,_xlpm.WinVal&lt;&gt;"",_xlpm.WinVal,_xlpm.CSVVal&lt;&gt;"",_xlpm.CSVVal)),""))</f>
        <v/>
      </c>
      <c r="O663" s="42" t="str" cm="1">
        <f t="array" ref="O663">IF($AB663=0,"",INDEX(My_Audit!P$2:P$456,$AB663))&amp;""</f>
        <v/>
      </c>
      <c r="P663" s="42"/>
      <c r="Q663" s="43" t="str">
        <f>IF(LEFT(N663,4)="Pass","Nist SP 800-88",My_Audit!R663)&amp;""</f>
        <v/>
      </c>
      <c r="R663" s="42"/>
      <c r="S663" s="42"/>
      <c r="T663" s="43" t="str" cm="1">
        <f t="array" ref="T663">IF($AC663=0,"",INDEX(Models!J$2:J$605,$AC663))</f>
        <v/>
      </c>
      <c r="U663" s="42"/>
      <c r="V663" s="42"/>
      <c r="W663" s="44" t="str">
        <f>IF(($Z663+$AA663+$AD663)=0,"",_xlfn.TEXTJOIN(", ",TRUE,IF($AA663=0,"",INDEX(My_Audit!L$2:L$456,$AA663)),IF($Z663=0,"",INDEX(Output_Mac!AA$2:AA$500,$Z663)),IF($AD663=0,"",INDEX(Output_Win!AA$2:AA$243,$AD663))))</f>
        <v/>
      </c>
      <c r="Y663">
        <f>IFERROR(MATCH($A663,CSV!$A$2:$A$510,0),0)</f>
        <v>0</v>
      </c>
      <c r="Z663">
        <f>IFERROR(MATCH($A663,Output_Mac!$A$2:$A$500,0),0)</f>
        <v>0</v>
      </c>
      <c r="AA663">
        <f>IFERROR(MATCH($A663,My_Audit!$A$2:$A$456,0),0)</f>
        <v>0</v>
      </c>
      <c r="AB663">
        <f>IFERROR(MATCH($C663,My_Audit!$B$2:$B$456,0),0)</f>
        <v>0</v>
      </c>
      <c r="AC663">
        <f>IFERROR(MATCH($E663,Models!$I$2:$I$605,0),0)</f>
        <v>0</v>
      </c>
      <c r="AD663">
        <f>IFERROR(MATCH($A663,Output_Win!$A$2:$A$243,0),0)</f>
        <v>0</v>
      </c>
    </row>
    <row r="664" spans="1:30">
      <c r="A664" s="42" t="str">
        <f>_xlfn.TEXTJOIN("",TRUE,Input!$A$4,TEXT(ROW(My_Audit!A663)+Input!$A$8-1,"00"))</f>
        <v>GG663</v>
      </c>
      <c r="B664" s="42" t="str">
        <f>_xlfn.TEXTJOIN("-",TRUE,"ITD",Input!$A$2,A664)</f>
        <v>ITD-SHR11697-GG663</v>
      </c>
      <c r="C664" s="43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3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3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3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3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3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3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3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3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3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3" t="str" cm="1">
        <f t="array" ref="M664">IF(($Y664+$Z664+$AA664+$AD664)=0,"",ExpandDiagCodes(_xlfn.TEXTJOIN(", ",TRUE,IF($AA664=0,"",INDEX(My_Audit!N$2:N$456,$AA664)),IF($Z664=0,"",INDEX(Output_Mac!S$2:S$500,$Z664)),IF($AD664=0,"",INDEX(Output_Win!S$2:S$243,$AD664)),IF($Y664=0,"",INDEX(CSV!AE$2:AE$510,$Y664)))))</f>
        <v/>
      </c>
      <c r="N664" s="43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O$2:O$456,$AA664)),_xlfn.IFS(_xlpm.MyAuditVal&lt;&gt;"",_xlpm.MyAuditVal,_xlpm.MacVal&lt;&gt;"",_xlpm.MacVal,_xlpm.WinVal&lt;&gt;"",_xlpm.WinVal,_xlpm.CSVVal&lt;&gt;"",_xlpm.CSVVal)),""))</f>
        <v/>
      </c>
      <c r="O664" s="42" t="str" cm="1">
        <f t="array" ref="O664">IF($AB664=0,"",INDEX(My_Audit!P$2:P$456,$AB664))&amp;""</f>
        <v/>
      </c>
      <c r="P664" s="42"/>
      <c r="Q664" s="43" t="str">
        <f>IF(LEFT(N664,4)="Pass","Nist SP 800-88",My_Audit!R664)&amp;""</f>
        <v/>
      </c>
      <c r="R664" s="42"/>
      <c r="S664" s="42"/>
      <c r="T664" s="43" t="str" cm="1">
        <f t="array" ref="T664">IF($AC664=0,"",INDEX(Models!J$2:J$605,$AC664))</f>
        <v/>
      </c>
      <c r="U664" s="42"/>
      <c r="V664" s="42"/>
      <c r="W664" s="44" t="str">
        <f>IF(($Z664+$AA664+$AD664)=0,"",_xlfn.TEXTJOIN(", ",TRUE,IF($AA664=0,"",INDEX(My_Audit!L$2:L$456,$AA664)),IF($Z664=0,"",INDEX(Output_Mac!AA$2:AA$500,$Z664)),IF($AD664=0,"",INDEX(Output_Win!AA$2:AA$243,$AD664))))</f>
        <v/>
      </c>
      <c r="Y664">
        <f>IFERROR(MATCH($A664,CSV!$A$2:$A$510,0),0)</f>
        <v>0</v>
      </c>
      <c r="Z664">
        <f>IFERROR(MATCH($A664,Output_Mac!$A$2:$A$500,0),0)</f>
        <v>0</v>
      </c>
      <c r="AA664">
        <f>IFERROR(MATCH($A664,My_Audit!$A$2:$A$456,0),0)</f>
        <v>0</v>
      </c>
      <c r="AB664">
        <f>IFERROR(MATCH($C664,My_Audit!$B$2:$B$456,0),0)</f>
        <v>0</v>
      </c>
      <c r="AC664">
        <f>IFERROR(MATCH($E664,Models!$I$2:$I$605,0),0)</f>
        <v>0</v>
      </c>
      <c r="AD664">
        <f>IFERROR(MATCH($A664,Output_Win!$A$2:$A$243,0),0)</f>
        <v>0</v>
      </c>
    </row>
    <row r="665" spans="1:30">
      <c r="A665" s="42" t="str">
        <f>_xlfn.TEXTJOIN("",TRUE,Input!$A$4,TEXT(ROW(My_Audit!A664)+Input!$A$8-1,"00"))</f>
        <v>GG664</v>
      </c>
      <c r="B665" s="42" t="str">
        <f>_xlfn.TEXTJOIN("-",TRUE,"ITD",Input!$A$2,A665)</f>
        <v>ITD-SHR11697-GG664</v>
      </c>
      <c r="C665" s="43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3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3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3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3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3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3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3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3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3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3" t="str" cm="1">
        <f t="array" ref="M665">IF(($Y665+$Z665+$AA665+$AD665)=0,"",ExpandDiagCodes(_xlfn.TEXTJOIN(", ",TRUE,IF($AA665=0,"",INDEX(My_Audit!N$2:N$456,$AA665)),IF($Z665=0,"",INDEX(Output_Mac!S$2:S$500,$Z665)),IF($AD665=0,"",INDEX(Output_Win!S$2:S$243,$AD665)),IF($Y665=0,"",INDEX(CSV!AE$2:AE$510,$Y665)))))</f>
        <v/>
      </c>
      <c r="N665" s="43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O$2:O$456,$AA665)),_xlfn.IFS(_xlpm.MyAuditVal&lt;&gt;"",_xlpm.MyAuditVal,_xlpm.MacVal&lt;&gt;"",_xlpm.MacVal,_xlpm.WinVal&lt;&gt;"",_xlpm.WinVal,_xlpm.CSVVal&lt;&gt;"",_xlpm.CSVVal)),""))</f>
        <v/>
      </c>
      <c r="O665" s="42" t="str" cm="1">
        <f t="array" ref="O665">IF($AB665=0,"",INDEX(My_Audit!P$2:P$456,$AB665))&amp;""</f>
        <v/>
      </c>
      <c r="P665" s="42"/>
      <c r="Q665" s="43" t="str">
        <f>IF(LEFT(N665,4)="Pass","Nist SP 800-88",My_Audit!R665)&amp;""</f>
        <v/>
      </c>
      <c r="R665" s="42"/>
      <c r="S665" s="42"/>
      <c r="T665" s="43" t="str" cm="1">
        <f t="array" ref="T665">IF($AC665=0,"",INDEX(Models!J$2:J$605,$AC665))</f>
        <v/>
      </c>
      <c r="U665" s="42"/>
      <c r="V665" s="42"/>
      <c r="W665" s="44" t="str">
        <f>IF(($Z665+$AA665+$AD665)=0,"",_xlfn.TEXTJOIN(", ",TRUE,IF($AA665=0,"",INDEX(My_Audit!L$2:L$456,$AA665)),IF($Z665=0,"",INDEX(Output_Mac!AA$2:AA$500,$Z665)),IF($AD665=0,"",INDEX(Output_Win!AA$2:AA$243,$AD665))))</f>
        <v/>
      </c>
      <c r="Y665">
        <f>IFERROR(MATCH($A665,CSV!$A$2:$A$510,0),0)</f>
        <v>0</v>
      </c>
      <c r="Z665">
        <f>IFERROR(MATCH($A665,Output_Mac!$A$2:$A$500,0),0)</f>
        <v>0</v>
      </c>
      <c r="AA665">
        <f>IFERROR(MATCH($A665,My_Audit!$A$2:$A$456,0),0)</f>
        <v>0</v>
      </c>
      <c r="AB665">
        <f>IFERROR(MATCH($C665,My_Audit!$B$2:$B$456,0),0)</f>
        <v>0</v>
      </c>
      <c r="AC665">
        <f>IFERROR(MATCH($E665,Models!$I$2:$I$605,0),0)</f>
        <v>0</v>
      </c>
      <c r="AD665">
        <f>IFERROR(MATCH($A665,Output_Win!$A$2:$A$243,0),0)</f>
        <v>0</v>
      </c>
    </row>
    <row r="666" spans="1:30">
      <c r="A666" s="42" t="str">
        <f>_xlfn.TEXTJOIN("",TRUE,Input!$A$4,TEXT(ROW(My_Audit!A665)+Input!$A$8-1,"00"))</f>
        <v>GG665</v>
      </c>
      <c r="B666" s="42" t="str">
        <f>_xlfn.TEXTJOIN("-",TRUE,"ITD",Input!$A$2,A666)</f>
        <v>ITD-SHR11697-GG665</v>
      </c>
      <c r="C666" s="43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3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3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3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3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3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3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3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3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3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3" t="str" cm="1">
        <f t="array" ref="M666">IF(($Y666+$Z666+$AA666+$AD666)=0,"",ExpandDiagCodes(_xlfn.TEXTJOIN(", ",TRUE,IF($AA666=0,"",INDEX(My_Audit!N$2:N$456,$AA666)),IF($Z666=0,"",INDEX(Output_Mac!S$2:S$500,$Z666)),IF($AD666=0,"",INDEX(Output_Win!S$2:S$243,$AD666)),IF($Y666=0,"",INDEX(CSV!AE$2:AE$510,$Y666)))))</f>
        <v/>
      </c>
      <c r="N666" s="43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O$2:O$456,$AA666)),_xlfn.IFS(_xlpm.MyAuditVal&lt;&gt;"",_xlpm.MyAuditVal,_xlpm.MacVal&lt;&gt;"",_xlpm.MacVal,_xlpm.WinVal&lt;&gt;"",_xlpm.WinVal,_xlpm.CSVVal&lt;&gt;"",_xlpm.CSVVal)),""))</f>
        <v/>
      </c>
      <c r="O666" s="42" t="str" cm="1">
        <f t="array" ref="O666">IF($AB666=0,"",INDEX(My_Audit!P$2:P$456,$AB666))&amp;""</f>
        <v/>
      </c>
      <c r="P666" s="42"/>
      <c r="Q666" s="43" t="str">
        <f>IF(LEFT(N666,4)="Pass","Nist SP 800-88",My_Audit!R666)&amp;""</f>
        <v/>
      </c>
      <c r="R666" s="42"/>
      <c r="S666" s="42"/>
      <c r="T666" s="43" t="str" cm="1">
        <f t="array" ref="T666">IF($AC666=0,"",INDEX(Models!J$2:J$605,$AC666))</f>
        <v/>
      </c>
      <c r="U666" s="42"/>
      <c r="V666" s="42"/>
      <c r="W666" s="44" t="str">
        <f>IF(($Z666+$AA666+$AD666)=0,"",_xlfn.TEXTJOIN(", ",TRUE,IF($AA666=0,"",INDEX(My_Audit!L$2:L$456,$AA666)),IF($Z666=0,"",INDEX(Output_Mac!AA$2:AA$500,$Z666)),IF($AD666=0,"",INDEX(Output_Win!AA$2:AA$243,$AD666))))</f>
        <v/>
      </c>
      <c r="Y666">
        <f>IFERROR(MATCH($A666,CSV!$A$2:$A$510,0),0)</f>
        <v>0</v>
      </c>
      <c r="Z666">
        <f>IFERROR(MATCH($A666,Output_Mac!$A$2:$A$500,0),0)</f>
        <v>0</v>
      </c>
      <c r="AA666">
        <f>IFERROR(MATCH($A666,My_Audit!$A$2:$A$456,0),0)</f>
        <v>0</v>
      </c>
      <c r="AB666">
        <f>IFERROR(MATCH($C666,My_Audit!$B$2:$B$456,0),0)</f>
        <v>0</v>
      </c>
      <c r="AC666">
        <f>IFERROR(MATCH($E666,Models!$I$2:$I$605,0),0)</f>
        <v>0</v>
      </c>
      <c r="AD666">
        <f>IFERROR(MATCH($A666,Output_Win!$A$2:$A$243,0),0)</f>
        <v>0</v>
      </c>
    </row>
    <row r="667" spans="1:30">
      <c r="A667" s="42" t="str">
        <f>_xlfn.TEXTJOIN("",TRUE,Input!$A$4,TEXT(ROW(My_Audit!A666)+Input!$A$8-1,"00"))</f>
        <v>GG666</v>
      </c>
      <c r="B667" s="42" t="str">
        <f>_xlfn.TEXTJOIN("-",TRUE,"ITD",Input!$A$2,A667)</f>
        <v>ITD-SHR11697-GG666</v>
      </c>
      <c r="C667" s="43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3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3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3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3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3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3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3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3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3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3" t="str" cm="1">
        <f t="array" ref="M667">IF(($Y667+$Z667+$AA667+$AD667)=0,"",ExpandDiagCodes(_xlfn.TEXTJOIN(", ",TRUE,IF($AA667=0,"",INDEX(My_Audit!N$2:N$456,$AA667)),IF($Z667=0,"",INDEX(Output_Mac!S$2:S$500,$Z667)),IF($AD667=0,"",INDEX(Output_Win!S$2:S$243,$AD667)),IF($Y667=0,"",INDEX(CSV!AE$2:AE$510,$Y667)))))</f>
        <v/>
      </c>
      <c r="N667" s="43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O$2:O$456,$AA667)),_xlfn.IFS(_xlpm.MyAuditVal&lt;&gt;"",_xlpm.MyAuditVal,_xlpm.MacVal&lt;&gt;"",_xlpm.MacVal,_xlpm.WinVal&lt;&gt;"",_xlpm.WinVal,_xlpm.CSVVal&lt;&gt;"",_xlpm.CSVVal)),""))</f>
        <v/>
      </c>
      <c r="O667" s="42" t="str" cm="1">
        <f t="array" ref="O667">IF($AB667=0,"",INDEX(My_Audit!P$2:P$456,$AB667))&amp;""</f>
        <v/>
      </c>
      <c r="P667" s="42"/>
      <c r="Q667" s="43" t="str">
        <f>IF(LEFT(N667,4)="Pass","Nist SP 800-88",My_Audit!R667)&amp;""</f>
        <v/>
      </c>
      <c r="R667" s="42"/>
      <c r="S667" s="42"/>
      <c r="T667" s="43" t="str" cm="1">
        <f t="array" ref="T667">IF($AC667=0,"",INDEX(Models!J$2:J$605,$AC667))</f>
        <v/>
      </c>
      <c r="U667" s="42"/>
      <c r="V667" s="42"/>
      <c r="W667" s="44" t="str">
        <f>IF(($Z667+$AA667+$AD667)=0,"",_xlfn.TEXTJOIN(", ",TRUE,IF($AA667=0,"",INDEX(My_Audit!L$2:L$456,$AA667)),IF($Z667=0,"",INDEX(Output_Mac!AA$2:AA$500,$Z667)),IF($AD667=0,"",INDEX(Output_Win!AA$2:AA$243,$AD667))))</f>
        <v/>
      </c>
      <c r="Y667">
        <f>IFERROR(MATCH($A667,CSV!$A$2:$A$510,0),0)</f>
        <v>0</v>
      </c>
      <c r="Z667">
        <f>IFERROR(MATCH($A667,Output_Mac!$A$2:$A$500,0),0)</f>
        <v>0</v>
      </c>
      <c r="AA667">
        <f>IFERROR(MATCH($A667,My_Audit!$A$2:$A$456,0),0)</f>
        <v>0</v>
      </c>
      <c r="AB667">
        <f>IFERROR(MATCH($C667,My_Audit!$B$2:$B$456,0),0)</f>
        <v>0</v>
      </c>
      <c r="AC667">
        <f>IFERROR(MATCH($E667,Models!$I$2:$I$605,0),0)</f>
        <v>0</v>
      </c>
      <c r="AD667">
        <f>IFERROR(MATCH($A667,Output_Win!$A$2:$A$243,0),0)</f>
        <v>0</v>
      </c>
    </row>
    <row r="668" spans="1:30">
      <c r="A668" s="42" t="str">
        <f>_xlfn.TEXTJOIN("",TRUE,Input!$A$4,TEXT(ROW(My_Audit!A667)+Input!$A$8-1,"00"))</f>
        <v>GG667</v>
      </c>
      <c r="B668" s="42" t="str">
        <f>_xlfn.TEXTJOIN("-",TRUE,"ITD",Input!$A$2,A668)</f>
        <v>ITD-SHR11697-GG667</v>
      </c>
      <c r="C668" s="43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3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3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3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3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3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3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3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3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3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3" t="str" cm="1">
        <f t="array" ref="M668">IF(($Y668+$Z668+$AA668+$AD668)=0,"",ExpandDiagCodes(_xlfn.TEXTJOIN(", ",TRUE,IF($AA668=0,"",INDEX(My_Audit!N$2:N$456,$AA668)),IF($Z668=0,"",INDEX(Output_Mac!S$2:S$500,$Z668)),IF($AD668=0,"",INDEX(Output_Win!S$2:S$243,$AD668)),IF($Y668=0,"",INDEX(CSV!AE$2:AE$510,$Y668)))))</f>
        <v/>
      </c>
      <c r="N668" s="43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O$2:O$456,$AA668)),_xlfn.IFS(_xlpm.MyAuditVal&lt;&gt;"",_xlpm.MyAuditVal,_xlpm.MacVal&lt;&gt;"",_xlpm.MacVal,_xlpm.WinVal&lt;&gt;"",_xlpm.WinVal,_xlpm.CSVVal&lt;&gt;"",_xlpm.CSVVal)),""))</f>
        <v/>
      </c>
      <c r="O668" s="42" t="str" cm="1">
        <f t="array" ref="O668">IF($AB668=0,"",INDEX(My_Audit!P$2:P$456,$AB668))&amp;""</f>
        <v/>
      </c>
      <c r="P668" s="42"/>
      <c r="Q668" s="43" t="str">
        <f>IF(LEFT(N668,4)="Pass","Nist SP 800-88",My_Audit!R668)&amp;""</f>
        <v/>
      </c>
      <c r="R668" s="42"/>
      <c r="S668" s="42"/>
      <c r="T668" s="43" t="str" cm="1">
        <f t="array" ref="T668">IF($AC668=0,"",INDEX(Models!J$2:J$605,$AC668))</f>
        <v/>
      </c>
      <c r="U668" s="42"/>
      <c r="V668" s="42"/>
      <c r="W668" s="44" t="str">
        <f>IF(($Z668+$AA668+$AD668)=0,"",_xlfn.TEXTJOIN(", ",TRUE,IF($AA668=0,"",INDEX(My_Audit!L$2:L$456,$AA668)),IF($Z668=0,"",INDEX(Output_Mac!AA$2:AA$500,$Z668)),IF($AD668=0,"",INDEX(Output_Win!AA$2:AA$243,$AD668))))</f>
        <v/>
      </c>
      <c r="Y668">
        <f>IFERROR(MATCH($A668,CSV!$A$2:$A$510,0),0)</f>
        <v>0</v>
      </c>
      <c r="Z668">
        <f>IFERROR(MATCH($A668,Output_Mac!$A$2:$A$500,0),0)</f>
        <v>0</v>
      </c>
      <c r="AA668">
        <f>IFERROR(MATCH($A668,My_Audit!$A$2:$A$456,0),0)</f>
        <v>0</v>
      </c>
      <c r="AB668">
        <f>IFERROR(MATCH($C668,My_Audit!$B$2:$B$456,0),0)</f>
        <v>0</v>
      </c>
      <c r="AC668">
        <f>IFERROR(MATCH($E668,Models!$I$2:$I$605,0),0)</f>
        <v>0</v>
      </c>
      <c r="AD668">
        <f>IFERROR(MATCH($A668,Output_Win!$A$2:$A$243,0),0)</f>
        <v>0</v>
      </c>
    </row>
    <row r="669" spans="1:30">
      <c r="A669" s="42" t="str">
        <f>_xlfn.TEXTJOIN("",TRUE,Input!$A$4,TEXT(ROW(My_Audit!A668)+Input!$A$8-1,"00"))</f>
        <v>GG668</v>
      </c>
      <c r="B669" s="42" t="str">
        <f>_xlfn.TEXTJOIN("-",TRUE,"ITD",Input!$A$2,A669)</f>
        <v>ITD-SHR11697-GG668</v>
      </c>
      <c r="C669" s="43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3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3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3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3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3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3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3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3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3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3" t="str" cm="1">
        <f t="array" ref="M669">IF(($Y669+$Z669+$AA669+$AD669)=0,"",ExpandDiagCodes(_xlfn.TEXTJOIN(", ",TRUE,IF($AA669=0,"",INDEX(My_Audit!N$2:N$456,$AA669)),IF($Z669=0,"",INDEX(Output_Mac!S$2:S$500,$Z669)),IF($AD669=0,"",INDEX(Output_Win!S$2:S$243,$AD669)),IF($Y669=0,"",INDEX(CSV!AE$2:AE$510,$Y669)))))</f>
        <v/>
      </c>
      <c r="N669" s="43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O$2:O$456,$AA669)),_xlfn.IFS(_xlpm.MyAuditVal&lt;&gt;"",_xlpm.MyAuditVal,_xlpm.MacVal&lt;&gt;"",_xlpm.MacVal,_xlpm.WinVal&lt;&gt;"",_xlpm.WinVal,_xlpm.CSVVal&lt;&gt;"",_xlpm.CSVVal)),""))</f>
        <v/>
      </c>
      <c r="O669" s="42" t="str" cm="1">
        <f t="array" ref="O669">IF($AB669=0,"",INDEX(My_Audit!P$2:P$456,$AB669))&amp;""</f>
        <v/>
      </c>
      <c r="P669" s="42"/>
      <c r="Q669" s="43" t="str">
        <f>IF(LEFT(N669,4)="Pass","Nist SP 800-88",My_Audit!R669)&amp;""</f>
        <v/>
      </c>
      <c r="R669" s="42"/>
      <c r="S669" s="42"/>
      <c r="T669" s="43" t="str" cm="1">
        <f t="array" ref="T669">IF($AC669=0,"",INDEX(Models!J$2:J$605,$AC669))</f>
        <v/>
      </c>
      <c r="U669" s="42"/>
      <c r="V669" s="42"/>
      <c r="W669" s="44" t="str">
        <f>IF(($Z669+$AA669+$AD669)=0,"",_xlfn.TEXTJOIN(", ",TRUE,IF($AA669=0,"",INDEX(My_Audit!L$2:L$456,$AA669)),IF($Z669=0,"",INDEX(Output_Mac!AA$2:AA$500,$Z669)),IF($AD669=0,"",INDEX(Output_Win!AA$2:AA$243,$AD669))))</f>
        <v/>
      </c>
      <c r="Y669">
        <f>IFERROR(MATCH($A669,CSV!$A$2:$A$510,0),0)</f>
        <v>0</v>
      </c>
      <c r="Z669">
        <f>IFERROR(MATCH($A669,Output_Mac!$A$2:$A$500,0),0)</f>
        <v>0</v>
      </c>
      <c r="AA669">
        <f>IFERROR(MATCH($A669,My_Audit!$A$2:$A$456,0),0)</f>
        <v>0</v>
      </c>
      <c r="AB669">
        <f>IFERROR(MATCH($C669,My_Audit!$B$2:$B$456,0),0)</f>
        <v>0</v>
      </c>
      <c r="AC669">
        <f>IFERROR(MATCH($E669,Models!$I$2:$I$605,0),0)</f>
        <v>0</v>
      </c>
      <c r="AD669">
        <f>IFERROR(MATCH($A669,Output_Win!$A$2:$A$243,0),0)</f>
        <v>0</v>
      </c>
    </row>
    <row r="670" spans="1:30">
      <c r="A670" s="42" t="str">
        <f>_xlfn.TEXTJOIN("",TRUE,Input!$A$4,TEXT(ROW(My_Audit!A669)+Input!$A$8-1,"00"))</f>
        <v>GG669</v>
      </c>
      <c r="B670" s="42" t="str">
        <f>_xlfn.TEXTJOIN("-",TRUE,"ITD",Input!$A$2,A670)</f>
        <v>ITD-SHR11697-GG669</v>
      </c>
      <c r="C670" s="43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3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3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3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3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3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3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3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3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3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3" t="str" cm="1">
        <f t="array" ref="M670">IF(($Y670+$Z670+$AA670+$AD670)=0,"",ExpandDiagCodes(_xlfn.TEXTJOIN(", ",TRUE,IF($AA670=0,"",INDEX(My_Audit!N$2:N$456,$AA670)),IF($Z670=0,"",INDEX(Output_Mac!S$2:S$500,$Z670)),IF($AD670=0,"",INDEX(Output_Win!S$2:S$243,$AD670)),IF($Y670=0,"",INDEX(CSV!AE$2:AE$510,$Y670)))))</f>
        <v/>
      </c>
      <c r="N670" s="43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O$2:O$456,$AA670)),_xlfn.IFS(_xlpm.MyAuditVal&lt;&gt;"",_xlpm.MyAuditVal,_xlpm.MacVal&lt;&gt;"",_xlpm.MacVal,_xlpm.WinVal&lt;&gt;"",_xlpm.WinVal,_xlpm.CSVVal&lt;&gt;"",_xlpm.CSVVal)),""))</f>
        <v/>
      </c>
      <c r="O670" s="42" t="str" cm="1">
        <f t="array" ref="O670">IF($AB670=0,"",INDEX(My_Audit!P$2:P$456,$AB670))&amp;""</f>
        <v/>
      </c>
      <c r="P670" s="42"/>
      <c r="Q670" s="43" t="str">
        <f>IF(LEFT(N670,4)="Pass","Nist SP 800-88",My_Audit!R670)&amp;""</f>
        <v/>
      </c>
      <c r="R670" s="42"/>
      <c r="S670" s="42"/>
      <c r="T670" s="43" t="str" cm="1">
        <f t="array" ref="T670">IF($AC670=0,"",INDEX(Models!J$2:J$605,$AC670))</f>
        <v/>
      </c>
      <c r="U670" s="42"/>
      <c r="V670" s="42"/>
      <c r="W670" s="44" t="str">
        <f>IF(($Z670+$AA670+$AD670)=0,"",_xlfn.TEXTJOIN(", ",TRUE,IF($AA670=0,"",INDEX(My_Audit!L$2:L$456,$AA670)),IF($Z670=0,"",INDEX(Output_Mac!AA$2:AA$500,$Z670)),IF($AD670=0,"",INDEX(Output_Win!AA$2:AA$243,$AD670))))</f>
        <v/>
      </c>
      <c r="Y670">
        <f>IFERROR(MATCH($A670,CSV!$A$2:$A$510,0),0)</f>
        <v>0</v>
      </c>
      <c r="Z670">
        <f>IFERROR(MATCH($A670,Output_Mac!$A$2:$A$500,0),0)</f>
        <v>0</v>
      </c>
      <c r="AA670">
        <f>IFERROR(MATCH($A670,My_Audit!$A$2:$A$456,0),0)</f>
        <v>0</v>
      </c>
      <c r="AB670">
        <f>IFERROR(MATCH($C670,My_Audit!$B$2:$B$456,0),0)</f>
        <v>0</v>
      </c>
      <c r="AC670">
        <f>IFERROR(MATCH($E670,Models!$I$2:$I$605,0),0)</f>
        <v>0</v>
      </c>
      <c r="AD670">
        <f>IFERROR(MATCH($A670,Output_Win!$A$2:$A$243,0),0)</f>
        <v>0</v>
      </c>
    </row>
    <row r="671" spans="1:30">
      <c r="A671" s="42" t="str">
        <f>_xlfn.TEXTJOIN("",TRUE,Input!$A$4,TEXT(ROW(My_Audit!A670)+Input!$A$8-1,"00"))</f>
        <v>GG670</v>
      </c>
      <c r="B671" s="42" t="str">
        <f>_xlfn.TEXTJOIN("-",TRUE,"ITD",Input!$A$2,A671)</f>
        <v>ITD-SHR11697-GG670</v>
      </c>
      <c r="C671" s="43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3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3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3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3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3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3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3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3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3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3" t="str" cm="1">
        <f t="array" ref="M671">IF(($Y671+$Z671+$AA671+$AD671)=0,"",ExpandDiagCodes(_xlfn.TEXTJOIN(", ",TRUE,IF($AA671=0,"",INDEX(My_Audit!N$2:N$456,$AA671)),IF($Z671=0,"",INDEX(Output_Mac!S$2:S$500,$Z671)),IF($AD671=0,"",INDEX(Output_Win!S$2:S$243,$AD671)),IF($Y671=0,"",INDEX(CSV!AE$2:AE$510,$Y671)))))</f>
        <v/>
      </c>
      <c r="N671" s="43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O$2:O$456,$AA671)),_xlfn.IFS(_xlpm.MyAuditVal&lt;&gt;"",_xlpm.MyAuditVal,_xlpm.MacVal&lt;&gt;"",_xlpm.MacVal,_xlpm.WinVal&lt;&gt;"",_xlpm.WinVal,_xlpm.CSVVal&lt;&gt;"",_xlpm.CSVVal)),""))</f>
        <v/>
      </c>
      <c r="O671" s="42" t="str" cm="1">
        <f t="array" ref="O671">IF($AB671=0,"",INDEX(My_Audit!P$2:P$456,$AB671))&amp;""</f>
        <v/>
      </c>
      <c r="P671" s="42"/>
      <c r="Q671" s="43" t="str">
        <f>IF(LEFT(N671,4)="Pass","Nist SP 800-88",My_Audit!R671)&amp;""</f>
        <v/>
      </c>
      <c r="R671" s="42"/>
      <c r="S671" s="42"/>
      <c r="T671" s="43" t="str" cm="1">
        <f t="array" ref="T671">IF($AC671=0,"",INDEX(Models!J$2:J$605,$AC671))</f>
        <v/>
      </c>
      <c r="U671" s="42"/>
      <c r="V671" s="42"/>
      <c r="W671" s="44" t="str">
        <f>IF(($Z671+$AA671+$AD671)=0,"",_xlfn.TEXTJOIN(", ",TRUE,IF($AA671=0,"",INDEX(My_Audit!L$2:L$456,$AA671)),IF($Z671=0,"",INDEX(Output_Mac!AA$2:AA$500,$Z671)),IF($AD671=0,"",INDEX(Output_Win!AA$2:AA$243,$AD671))))</f>
        <v/>
      </c>
      <c r="Y671">
        <f>IFERROR(MATCH($A671,CSV!$A$2:$A$510,0),0)</f>
        <v>0</v>
      </c>
      <c r="Z671">
        <f>IFERROR(MATCH($A671,Output_Mac!$A$2:$A$500,0),0)</f>
        <v>0</v>
      </c>
      <c r="AA671">
        <f>IFERROR(MATCH($A671,My_Audit!$A$2:$A$456,0),0)</f>
        <v>0</v>
      </c>
      <c r="AB671">
        <f>IFERROR(MATCH($C671,My_Audit!$B$2:$B$456,0),0)</f>
        <v>0</v>
      </c>
      <c r="AC671">
        <f>IFERROR(MATCH($E671,Models!$I$2:$I$605,0),0)</f>
        <v>0</v>
      </c>
      <c r="AD671">
        <f>IFERROR(MATCH($A671,Output_Win!$A$2:$A$243,0),0)</f>
        <v>0</v>
      </c>
    </row>
    <row r="672" spans="1:30">
      <c r="A672" s="42" t="str">
        <f>_xlfn.TEXTJOIN("",TRUE,Input!$A$4,TEXT(ROW(My_Audit!A671)+Input!$A$8-1,"00"))</f>
        <v>GG671</v>
      </c>
      <c r="B672" s="42" t="str">
        <f>_xlfn.TEXTJOIN("-",TRUE,"ITD",Input!$A$2,A672)</f>
        <v>ITD-SHR11697-GG671</v>
      </c>
      <c r="C672" s="43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3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3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3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3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3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3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3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3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3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3" t="str" cm="1">
        <f t="array" ref="M672">IF(($Y672+$Z672+$AA672+$AD672)=0,"",ExpandDiagCodes(_xlfn.TEXTJOIN(", ",TRUE,IF($AA672=0,"",INDEX(My_Audit!N$2:N$456,$AA672)),IF($Z672=0,"",INDEX(Output_Mac!S$2:S$500,$Z672)),IF($AD672=0,"",INDEX(Output_Win!S$2:S$243,$AD672)),IF($Y672=0,"",INDEX(CSV!AE$2:AE$510,$Y672)))))</f>
        <v/>
      </c>
      <c r="N672" s="43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O$2:O$456,$AA672)),_xlfn.IFS(_xlpm.MyAuditVal&lt;&gt;"",_xlpm.MyAuditVal,_xlpm.MacVal&lt;&gt;"",_xlpm.MacVal,_xlpm.WinVal&lt;&gt;"",_xlpm.WinVal,_xlpm.CSVVal&lt;&gt;"",_xlpm.CSVVal)),""))</f>
        <v/>
      </c>
      <c r="O672" s="42" t="str" cm="1">
        <f t="array" ref="O672">IF($AB672=0,"",INDEX(My_Audit!P$2:P$456,$AB672))&amp;""</f>
        <v/>
      </c>
      <c r="P672" s="42"/>
      <c r="Q672" s="43" t="str">
        <f>IF(LEFT(N672,4)="Pass","Nist SP 800-88",My_Audit!R672)&amp;""</f>
        <v/>
      </c>
      <c r="R672" s="42"/>
      <c r="S672" s="42"/>
      <c r="T672" s="43" t="str" cm="1">
        <f t="array" ref="T672">IF($AC672=0,"",INDEX(Models!J$2:J$605,$AC672))</f>
        <v/>
      </c>
      <c r="U672" s="42"/>
      <c r="V672" s="42"/>
      <c r="W672" s="44" t="str">
        <f>IF(($Z672+$AA672+$AD672)=0,"",_xlfn.TEXTJOIN(", ",TRUE,IF($AA672=0,"",INDEX(My_Audit!L$2:L$456,$AA672)),IF($Z672=0,"",INDEX(Output_Mac!AA$2:AA$500,$Z672)),IF($AD672=0,"",INDEX(Output_Win!AA$2:AA$243,$AD672))))</f>
        <v/>
      </c>
      <c r="Y672">
        <f>IFERROR(MATCH($A672,CSV!$A$2:$A$510,0),0)</f>
        <v>0</v>
      </c>
      <c r="Z672">
        <f>IFERROR(MATCH($A672,Output_Mac!$A$2:$A$500,0),0)</f>
        <v>0</v>
      </c>
      <c r="AA672">
        <f>IFERROR(MATCH($A672,My_Audit!$A$2:$A$456,0),0)</f>
        <v>0</v>
      </c>
      <c r="AB672">
        <f>IFERROR(MATCH($C672,My_Audit!$B$2:$B$456,0),0)</f>
        <v>0</v>
      </c>
      <c r="AC672">
        <f>IFERROR(MATCH($E672,Models!$I$2:$I$605,0),0)</f>
        <v>0</v>
      </c>
      <c r="AD672">
        <f>IFERROR(MATCH($A672,Output_Win!$A$2:$A$243,0),0)</f>
        <v>0</v>
      </c>
    </row>
    <row r="673" spans="1:30">
      <c r="A673" s="42" t="str">
        <f>_xlfn.TEXTJOIN("",TRUE,Input!$A$4,TEXT(ROW(My_Audit!A672)+Input!$A$8-1,"00"))</f>
        <v>GG672</v>
      </c>
      <c r="B673" s="42" t="str">
        <f>_xlfn.TEXTJOIN("-",TRUE,"ITD",Input!$A$2,A673)</f>
        <v>ITD-SHR11697-GG672</v>
      </c>
      <c r="C673" s="43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3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3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3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3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3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3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3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3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3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3" t="str" cm="1">
        <f t="array" ref="M673">IF(($Y673+$Z673+$AA673+$AD673)=0,"",ExpandDiagCodes(_xlfn.TEXTJOIN(", ",TRUE,IF($AA673=0,"",INDEX(My_Audit!N$2:N$456,$AA673)),IF($Z673=0,"",INDEX(Output_Mac!S$2:S$500,$Z673)),IF($AD673=0,"",INDEX(Output_Win!S$2:S$243,$AD673)),IF($Y673=0,"",INDEX(CSV!AE$2:AE$510,$Y673)))))</f>
        <v/>
      </c>
      <c r="N673" s="43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O$2:O$456,$AA673)),_xlfn.IFS(_xlpm.MyAuditVal&lt;&gt;"",_xlpm.MyAuditVal,_xlpm.MacVal&lt;&gt;"",_xlpm.MacVal,_xlpm.WinVal&lt;&gt;"",_xlpm.WinVal,_xlpm.CSVVal&lt;&gt;"",_xlpm.CSVVal)),""))</f>
        <v/>
      </c>
      <c r="O673" s="42" t="str" cm="1">
        <f t="array" ref="O673">IF($AB673=0,"",INDEX(My_Audit!P$2:P$456,$AB673))&amp;""</f>
        <v/>
      </c>
      <c r="P673" s="42"/>
      <c r="Q673" s="43" t="str">
        <f>IF(LEFT(N673,4)="Pass","Nist SP 800-88",My_Audit!R673)&amp;""</f>
        <v/>
      </c>
      <c r="R673" s="42"/>
      <c r="S673" s="42"/>
      <c r="T673" s="43" t="str" cm="1">
        <f t="array" ref="T673">IF($AC673=0,"",INDEX(Models!J$2:J$605,$AC673))</f>
        <v/>
      </c>
      <c r="U673" s="42"/>
      <c r="V673" s="42"/>
      <c r="W673" s="44" t="str">
        <f>IF(($Z673+$AA673+$AD673)=0,"",_xlfn.TEXTJOIN(", ",TRUE,IF($AA673=0,"",INDEX(My_Audit!L$2:L$456,$AA673)),IF($Z673=0,"",INDEX(Output_Mac!AA$2:AA$500,$Z673)),IF($AD673=0,"",INDEX(Output_Win!AA$2:AA$243,$AD673))))</f>
        <v/>
      </c>
      <c r="Y673">
        <f>IFERROR(MATCH($A673,CSV!$A$2:$A$510,0),0)</f>
        <v>0</v>
      </c>
      <c r="Z673">
        <f>IFERROR(MATCH($A673,Output_Mac!$A$2:$A$500,0),0)</f>
        <v>0</v>
      </c>
      <c r="AA673">
        <f>IFERROR(MATCH($A673,My_Audit!$A$2:$A$456,0),0)</f>
        <v>0</v>
      </c>
      <c r="AB673">
        <f>IFERROR(MATCH($C673,My_Audit!$B$2:$B$456,0),0)</f>
        <v>0</v>
      </c>
      <c r="AC673">
        <f>IFERROR(MATCH($E673,Models!$I$2:$I$605,0),0)</f>
        <v>0</v>
      </c>
      <c r="AD673">
        <f>IFERROR(MATCH($A673,Output_Win!$A$2:$A$243,0),0)</f>
        <v>0</v>
      </c>
    </row>
    <row r="674" spans="1:30">
      <c r="A674" s="42" t="str">
        <f>_xlfn.TEXTJOIN("",TRUE,Input!$A$4,TEXT(ROW(My_Audit!A673)+Input!$A$8-1,"00"))</f>
        <v>GG673</v>
      </c>
      <c r="B674" s="42" t="str">
        <f>_xlfn.TEXTJOIN("-",TRUE,"ITD",Input!$A$2,A674)</f>
        <v>ITD-SHR11697-GG673</v>
      </c>
      <c r="C674" s="43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3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3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3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3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3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3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3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3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3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3" t="str" cm="1">
        <f t="array" ref="M674">IF(($Y674+$Z674+$AA674+$AD674)=0,"",ExpandDiagCodes(_xlfn.TEXTJOIN(", ",TRUE,IF($AA674=0,"",INDEX(My_Audit!N$2:N$456,$AA674)),IF($Z674=0,"",INDEX(Output_Mac!S$2:S$500,$Z674)),IF($AD674=0,"",INDEX(Output_Win!S$2:S$243,$AD674)),IF($Y674=0,"",INDEX(CSV!AE$2:AE$510,$Y674)))))</f>
        <v/>
      </c>
      <c r="N674" s="43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O$2:O$456,$AA674)),_xlfn.IFS(_xlpm.MyAuditVal&lt;&gt;"",_xlpm.MyAuditVal,_xlpm.MacVal&lt;&gt;"",_xlpm.MacVal,_xlpm.WinVal&lt;&gt;"",_xlpm.WinVal,_xlpm.CSVVal&lt;&gt;"",_xlpm.CSVVal)),""))</f>
        <v/>
      </c>
      <c r="O674" s="42" t="str" cm="1">
        <f t="array" ref="O674">IF($AB674=0,"",INDEX(My_Audit!P$2:P$456,$AB674))&amp;""</f>
        <v/>
      </c>
      <c r="P674" s="42"/>
      <c r="Q674" s="43" t="str">
        <f>IF(LEFT(N674,4)="Pass","Nist SP 800-88",My_Audit!R674)&amp;""</f>
        <v/>
      </c>
      <c r="R674" s="42"/>
      <c r="S674" s="42"/>
      <c r="T674" s="43" t="str" cm="1">
        <f t="array" ref="T674">IF($AC674=0,"",INDEX(Models!J$2:J$605,$AC674))</f>
        <v/>
      </c>
      <c r="U674" s="42"/>
      <c r="V674" s="42"/>
      <c r="W674" s="44" t="str">
        <f>IF(($Z674+$AA674+$AD674)=0,"",_xlfn.TEXTJOIN(", ",TRUE,IF($AA674=0,"",INDEX(My_Audit!L$2:L$456,$AA674)),IF($Z674=0,"",INDEX(Output_Mac!AA$2:AA$500,$Z674)),IF($AD674=0,"",INDEX(Output_Win!AA$2:AA$243,$AD674))))</f>
        <v/>
      </c>
      <c r="Y674">
        <f>IFERROR(MATCH($A674,CSV!$A$2:$A$510,0),0)</f>
        <v>0</v>
      </c>
      <c r="Z674">
        <f>IFERROR(MATCH($A674,Output_Mac!$A$2:$A$500,0),0)</f>
        <v>0</v>
      </c>
      <c r="AA674">
        <f>IFERROR(MATCH($A674,My_Audit!$A$2:$A$456,0),0)</f>
        <v>0</v>
      </c>
      <c r="AB674">
        <f>IFERROR(MATCH($C674,My_Audit!$B$2:$B$456,0),0)</f>
        <v>0</v>
      </c>
      <c r="AC674">
        <f>IFERROR(MATCH($E674,Models!$I$2:$I$605,0),0)</f>
        <v>0</v>
      </c>
      <c r="AD674">
        <f>IFERROR(MATCH($A674,Output_Win!$A$2:$A$243,0),0)</f>
        <v>0</v>
      </c>
    </row>
    <row r="675" spans="1:30">
      <c r="A675" s="42" t="str">
        <f>_xlfn.TEXTJOIN("",TRUE,Input!$A$4,TEXT(ROW(My_Audit!A674)+Input!$A$8-1,"00"))</f>
        <v>GG674</v>
      </c>
      <c r="B675" s="42" t="str">
        <f>_xlfn.TEXTJOIN("-",TRUE,"ITD",Input!$A$2,A675)</f>
        <v>ITD-SHR11697-GG674</v>
      </c>
      <c r="C675" s="43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3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3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3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3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3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3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3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3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3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3" t="str" cm="1">
        <f t="array" ref="M675">IF(($Y675+$Z675+$AA675+$AD675)=0,"",ExpandDiagCodes(_xlfn.TEXTJOIN(", ",TRUE,IF($AA675=0,"",INDEX(My_Audit!N$2:N$456,$AA675)),IF($Z675=0,"",INDEX(Output_Mac!S$2:S$500,$Z675)),IF($AD675=0,"",INDEX(Output_Win!S$2:S$243,$AD675)),IF($Y675=0,"",INDEX(CSV!AE$2:AE$510,$Y675)))))</f>
        <v/>
      </c>
      <c r="N675" s="43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O$2:O$456,$AA675)),_xlfn.IFS(_xlpm.MyAuditVal&lt;&gt;"",_xlpm.MyAuditVal,_xlpm.MacVal&lt;&gt;"",_xlpm.MacVal,_xlpm.WinVal&lt;&gt;"",_xlpm.WinVal,_xlpm.CSVVal&lt;&gt;"",_xlpm.CSVVal)),""))</f>
        <v/>
      </c>
      <c r="O675" s="42" t="str" cm="1">
        <f t="array" ref="O675">IF($AB675=0,"",INDEX(My_Audit!P$2:P$456,$AB675))&amp;""</f>
        <v/>
      </c>
      <c r="P675" s="42"/>
      <c r="Q675" s="43" t="str">
        <f>IF(LEFT(N675,4)="Pass","Nist SP 800-88",My_Audit!R675)&amp;""</f>
        <v/>
      </c>
      <c r="R675" s="42"/>
      <c r="S675" s="42"/>
      <c r="T675" s="43" t="str" cm="1">
        <f t="array" ref="T675">IF($AC675=0,"",INDEX(Models!J$2:J$605,$AC675))</f>
        <v/>
      </c>
      <c r="U675" s="42"/>
      <c r="V675" s="42"/>
      <c r="W675" s="44" t="str">
        <f>IF(($Z675+$AA675+$AD675)=0,"",_xlfn.TEXTJOIN(", ",TRUE,IF($AA675=0,"",INDEX(My_Audit!L$2:L$456,$AA675)),IF($Z675=0,"",INDEX(Output_Mac!AA$2:AA$500,$Z675)),IF($AD675=0,"",INDEX(Output_Win!AA$2:AA$243,$AD675))))</f>
        <v/>
      </c>
      <c r="Y675">
        <f>IFERROR(MATCH($A675,CSV!$A$2:$A$510,0),0)</f>
        <v>0</v>
      </c>
      <c r="Z675">
        <f>IFERROR(MATCH($A675,Output_Mac!$A$2:$A$500,0),0)</f>
        <v>0</v>
      </c>
      <c r="AA675">
        <f>IFERROR(MATCH($A675,My_Audit!$A$2:$A$456,0),0)</f>
        <v>0</v>
      </c>
      <c r="AB675">
        <f>IFERROR(MATCH($C675,My_Audit!$B$2:$B$456,0),0)</f>
        <v>0</v>
      </c>
      <c r="AC675">
        <f>IFERROR(MATCH($E675,Models!$I$2:$I$605,0),0)</f>
        <v>0</v>
      </c>
      <c r="AD675">
        <f>IFERROR(MATCH($A675,Output_Win!$A$2:$A$243,0),0)</f>
        <v>0</v>
      </c>
    </row>
    <row r="676" spans="1:30">
      <c r="A676" s="42" t="str">
        <f>_xlfn.TEXTJOIN("",TRUE,Input!$A$4,TEXT(ROW(My_Audit!A675)+Input!$A$8-1,"00"))</f>
        <v>GG675</v>
      </c>
      <c r="B676" s="42" t="str">
        <f>_xlfn.TEXTJOIN("-",TRUE,"ITD",Input!$A$2,A676)</f>
        <v>ITD-SHR11697-GG675</v>
      </c>
      <c r="C676" s="43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3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3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3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3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3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3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3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3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3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3" t="str" cm="1">
        <f t="array" ref="M676">IF(($Y676+$Z676+$AA676+$AD676)=0,"",ExpandDiagCodes(_xlfn.TEXTJOIN(", ",TRUE,IF($AA676=0,"",INDEX(My_Audit!N$2:N$456,$AA676)),IF($Z676=0,"",INDEX(Output_Mac!S$2:S$500,$Z676)),IF($AD676=0,"",INDEX(Output_Win!S$2:S$243,$AD676)),IF($Y676=0,"",INDEX(CSV!AE$2:AE$510,$Y676)))))</f>
        <v/>
      </c>
      <c r="N676" s="43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O$2:O$456,$AA676)),_xlfn.IFS(_xlpm.MyAuditVal&lt;&gt;"",_xlpm.MyAuditVal,_xlpm.MacVal&lt;&gt;"",_xlpm.MacVal,_xlpm.WinVal&lt;&gt;"",_xlpm.WinVal,_xlpm.CSVVal&lt;&gt;"",_xlpm.CSVVal)),""))</f>
        <v/>
      </c>
      <c r="O676" s="42" t="str" cm="1">
        <f t="array" ref="O676">IF($AB676=0,"",INDEX(My_Audit!P$2:P$456,$AB676))&amp;""</f>
        <v/>
      </c>
      <c r="P676" s="42"/>
      <c r="Q676" s="43" t="str">
        <f>IF(LEFT(N676,4)="Pass","Nist SP 800-88",My_Audit!R676)&amp;""</f>
        <v/>
      </c>
      <c r="R676" s="42"/>
      <c r="S676" s="42"/>
      <c r="T676" s="43" t="str" cm="1">
        <f t="array" ref="T676">IF($AC676=0,"",INDEX(Models!J$2:J$605,$AC676))</f>
        <v/>
      </c>
      <c r="U676" s="42"/>
      <c r="V676" s="42"/>
      <c r="W676" s="44" t="str">
        <f>IF(($Z676+$AA676+$AD676)=0,"",_xlfn.TEXTJOIN(", ",TRUE,IF($AA676=0,"",INDEX(My_Audit!L$2:L$456,$AA676)),IF($Z676=0,"",INDEX(Output_Mac!AA$2:AA$500,$Z676)),IF($AD676=0,"",INDEX(Output_Win!AA$2:AA$243,$AD676))))</f>
        <v/>
      </c>
      <c r="Y676">
        <f>IFERROR(MATCH($A676,CSV!$A$2:$A$510,0),0)</f>
        <v>0</v>
      </c>
      <c r="Z676">
        <f>IFERROR(MATCH($A676,Output_Mac!$A$2:$A$500,0),0)</f>
        <v>0</v>
      </c>
      <c r="AA676">
        <f>IFERROR(MATCH($A676,My_Audit!$A$2:$A$456,0),0)</f>
        <v>0</v>
      </c>
      <c r="AB676">
        <f>IFERROR(MATCH($C676,My_Audit!$B$2:$B$456,0),0)</f>
        <v>0</v>
      </c>
      <c r="AC676">
        <f>IFERROR(MATCH($E676,Models!$I$2:$I$605,0),0)</f>
        <v>0</v>
      </c>
      <c r="AD676">
        <f>IFERROR(MATCH($A676,Output_Win!$A$2:$A$243,0),0)</f>
        <v>0</v>
      </c>
    </row>
    <row r="677" spans="1:30">
      <c r="A677" s="42" t="str">
        <f>_xlfn.TEXTJOIN("",TRUE,Input!$A$4,TEXT(ROW(My_Audit!A676)+Input!$A$8-1,"00"))</f>
        <v>GG676</v>
      </c>
      <c r="B677" s="42" t="str">
        <f>_xlfn.TEXTJOIN("-",TRUE,"ITD",Input!$A$2,A677)</f>
        <v>ITD-SHR11697-GG676</v>
      </c>
      <c r="C677" s="43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3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3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3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3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3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3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3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3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3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3" t="str" cm="1">
        <f t="array" ref="M677">IF(($Y677+$Z677+$AA677+$AD677)=0,"",ExpandDiagCodes(_xlfn.TEXTJOIN(", ",TRUE,IF($AA677=0,"",INDEX(My_Audit!N$2:N$456,$AA677)),IF($Z677=0,"",INDEX(Output_Mac!S$2:S$500,$Z677)),IF($AD677=0,"",INDEX(Output_Win!S$2:S$243,$AD677)),IF($Y677=0,"",INDEX(CSV!AE$2:AE$510,$Y677)))))</f>
        <v/>
      </c>
      <c r="N677" s="43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O$2:O$456,$AA677)),_xlfn.IFS(_xlpm.MyAuditVal&lt;&gt;"",_xlpm.MyAuditVal,_xlpm.MacVal&lt;&gt;"",_xlpm.MacVal,_xlpm.WinVal&lt;&gt;"",_xlpm.WinVal,_xlpm.CSVVal&lt;&gt;"",_xlpm.CSVVal)),""))</f>
        <v/>
      </c>
      <c r="O677" s="42" t="str" cm="1">
        <f t="array" ref="O677">IF($AB677=0,"",INDEX(My_Audit!P$2:P$456,$AB677))&amp;""</f>
        <v/>
      </c>
      <c r="P677" s="42"/>
      <c r="Q677" s="43" t="str">
        <f>IF(LEFT(N677,4)="Pass","Nist SP 800-88",My_Audit!R677)&amp;""</f>
        <v/>
      </c>
      <c r="R677" s="42"/>
      <c r="S677" s="42"/>
      <c r="T677" s="43" t="str" cm="1">
        <f t="array" ref="T677">IF($AC677=0,"",INDEX(Models!J$2:J$605,$AC677))</f>
        <v/>
      </c>
      <c r="U677" s="42"/>
      <c r="V677" s="42"/>
      <c r="W677" s="44" t="str">
        <f>IF(($Z677+$AA677+$AD677)=0,"",_xlfn.TEXTJOIN(", ",TRUE,IF($AA677=0,"",INDEX(My_Audit!L$2:L$456,$AA677)),IF($Z677=0,"",INDEX(Output_Mac!AA$2:AA$500,$Z677)),IF($AD677=0,"",INDEX(Output_Win!AA$2:AA$243,$AD677))))</f>
        <v/>
      </c>
      <c r="Y677">
        <f>IFERROR(MATCH($A677,CSV!$A$2:$A$510,0),0)</f>
        <v>0</v>
      </c>
      <c r="Z677">
        <f>IFERROR(MATCH($A677,Output_Mac!$A$2:$A$500,0),0)</f>
        <v>0</v>
      </c>
      <c r="AA677">
        <f>IFERROR(MATCH($A677,My_Audit!$A$2:$A$456,0),0)</f>
        <v>0</v>
      </c>
      <c r="AB677">
        <f>IFERROR(MATCH($C677,My_Audit!$B$2:$B$456,0),0)</f>
        <v>0</v>
      </c>
      <c r="AC677">
        <f>IFERROR(MATCH($E677,Models!$I$2:$I$605,0),0)</f>
        <v>0</v>
      </c>
      <c r="AD677">
        <f>IFERROR(MATCH($A677,Output_Win!$A$2:$A$243,0),0)</f>
        <v>0</v>
      </c>
    </row>
    <row r="678" spans="1:30">
      <c r="A678" s="42" t="str">
        <f>_xlfn.TEXTJOIN("",TRUE,Input!$A$4,TEXT(ROW(My_Audit!A677)+Input!$A$8-1,"00"))</f>
        <v>GG677</v>
      </c>
      <c r="B678" s="42" t="str">
        <f>_xlfn.TEXTJOIN("-",TRUE,"ITD",Input!$A$2,A678)</f>
        <v>ITD-SHR11697-GG677</v>
      </c>
      <c r="C678" s="43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3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3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3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3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3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3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3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3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3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3" t="str" cm="1">
        <f t="array" ref="M678">IF(($Y678+$Z678+$AA678+$AD678)=0,"",ExpandDiagCodes(_xlfn.TEXTJOIN(", ",TRUE,IF($AA678=0,"",INDEX(My_Audit!N$2:N$456,$AA678)),IF($Z678=0,"",INDEX(Output_Mac!S$2:S$500,$Z678)),IF($AD678=0,"",INDEX(Output_Win!S$2:S$243,$AD678)),IF($Y678=0,"",INDEX(CSV!AE$2:AE$510,$Y678)))))</f>
        <v/>
      </c>
      <c r="N678" s="43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O$2:O$456,$AA678)),_xlfn.IFS(_xlpm.MyAuditVal&lt;&gt;"",_xlpm.MyAuditVal,_xlpm.MacVal&lt;&gt;"",_xlpm.MacVal,_xlpm.WinVal&lt;&gt;"",_xlpm.WinVal,_xlpm.CSVVal&lt;&gt;"",_xlpm.CSVVal)),""))</f>
        <v/>
      </c>
      <c r="O678" s="42" t="str" cm="1">
        <f t="array" ref="O678">IF($AB678=0,"",INDEX(My_Audit!P$2:P$456,$AB678))&amp;""</f>
        <v/>
      </c>
      <c r="P678" s="42"/>
      <c r="Q678" s="43" t="str">
        <f>IF(LEFT(N678,4)="Pass","Nist SP 800-88",My_Audit!R678)&amp;""</f>
        <v/>
      </c>
      <c r="R678" s="42"/>
      <c r="S678" s="42"/>
      <c r="T678" s="43" t="str" cm="1">
        <f t="array" ref="T678">IF($AC678=0,"",INDEX(Models!J$2:J$605,$AC678))</f>
        <v/>
      </c>
      <c r="U678" s="42"/>
      <c r="V678" s="42"/>
      <c r="W678" s="44" t="str">
        <f>IF(($Z678+$AA678+$AD678)=0,"",_xlfn.TEXTJOIN(", ",TRUE,IF($AA678=0,"",INDEX(My_Audit!L$2:L$456,$AA678)),IF($Z678=0,"",INDEX(Output_Mac!AA$2:AA$500,$Z678)),IF($AD678=0,"",INDEX(Output_Win!AA$2:AA$243,$AD678))))</f>
        <v/>
      </c>
      <c r="Y678">
        <f>IFERROR(MATCH($A678,CSV!$A$2:$A$510,0),0)</f>
        <v>0</v>
      </c>
      <c r="Z678">
        <f>IFERROR(MATCH($A678,Output_Mac!$A$2:$A$500,0),0)</f>
        <v>0</v>
      </c>
      <c r="AA678">
        <f>IFERROR(MATCH($A678,My_Audit!$A$2:$A$456,0),0)</f>
        <v>0</v>
      </c>
      <c r="AB678">
        <f>IFERROR(MATCH($C678,My_Audit!$B$2:$B$456,0),0)</f>
        <v>0</v>
      </c>
      <c r="AC678">
        <f>IFERROR(MATCH($E678,Models!$I$2:$I$605,0),0)</f>
        <v>0</v>
      </c>
      <c r="AD678">
        <f>IFERROR(MATCH($A678,Output_Win!$A$2:$A$243,0),0)</f>
        <v>0</v>
      </c>
    </row>
    <row r="679" spans="1:30">
      <c r="A679" s="42" t="str">
        <f>_xlfn.TEXTJOIN("",TRUE,Input!$A$4,TEXT(ROW(My_Audit!A678)+Input!$A$8-1,"00"))</f>
        <v>GG678</v>
      </c>
      <c r="B679" s="42" t="str">
        <f>_xlfn.TEXTJOIN("-",TRUE,"ITD",Input!$A$2,A679)</f>
        <v>ITD-SHR11697-GG678</v>
      </c>
      <c r="C679" s="43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3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3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3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3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3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3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3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3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3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3" t="str" cm="1">
        <f t="array" ref="M679">IF(($Y679+$Z679+$AA679+$AD679)=0,"",ExpandDiagCodes(_xlfn.TEXTJOIN(", ",TRUE,IF($AA679=0,"",INDEX(My_Audit!N$2:N$456,$AA679)),IF($Z679=0,"",INDEX(Output_Mac!S$2:S$500,$Z679)),IF($AD679=0,"",INDEX(Output_Win!S$2:S$243,$AD679)),IF($Y679=0,"",INDEX(CSV!AE$2:AE$510,$Y679)))))</f>
        <v/>
      </c>
      <c r="N679" s="43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O$2:O$456,$AA679)),_xlfn.IFS(_xlpm.MyAuditVal&lt;&gt;"",_xlpm.MyAuditVal,_xlpm.MacVal&lt;&gt;"",_xlpm.MacVal,_xlpm.WinVal&lt;&gt;"",_xlpm.WinVal,_xlpm.CSVVal&lt;&gt;"",_xlpm.CSVVal)),""))</f>
        <v/>
      </c>
      <c r="O679" s="42" t="str" cm="1">
        <f t="array" ref="O679">IF($AB679=0,"",INDEX(My_Audit!P$2:P$456,$AB679))&amp;""</f>
        <v/>
      </c>
      <c r="P679" s="42"/>
      <c r="Q679" s="43" t="str">
        <f>IF(LEFT(N679,4)="Pass","Nist SP 800-88",My_Audit!R679)&amp;""</f>
        <v/>
      </c>
      <c r="R679" s="42"/>
      <c r="S679" s="42"/>
      <c r="T679" s="43" t="str" cm="1">
        <f t="array" ref="T679">IF($AC679=0,"",INDEX(Models!J$2:J$605,$AC679))</f>
        <v/>
      </c>
      <c r="U679" s="42"/>
      <c r="V679" s="42"/>
      <c r="W679" s="44" t="str">
        <f>IF(($Z679+$AA679+$AD679)=0,"",_xlfn.TEXTJOIN(", ",TRUE,IF($AA679=0,"",INDEX(My_Audit!L$2:L$456,$AA679)),IF($Z679=0,"",INDEX(Output_Mac!AA$2:AA$500,$Z679)),IF($AD679=0,"",INDEX(Output_Win!AA$2:AA$243,$AD679))))</f>
        <v/>
      </c>
      <c r="Y679">
        <f>IFERROR(MATCH($A679,CSV!$A$2:$A$510,0),0)</f>
        <v>0</v>
      </c>
      <c r="Z679">
        <f>IFERROR(MATCH($A679,Output_Mac!$A$2:$A$500,0),0)</f>
        <v>0</v>
      </c>
      <c r="AA679">
        <f>IFERROR(MATCH($A679,My_Audit!$A$2:$A$456,0),0)</f>
        <v>0</v>
      </c>
      <c r="AB679">
        <f>IFERROR(MATCH($C679,My_Audit!$B$2:$B$456,0),0)</f>
        <v>0</v>
      </c>
      <c r="AC679">
        <f>IFERROR(MATCH($E679,Models!$I$2:$I$605,0),0)</f>
        <v>0</v>
      </c>
      <c r="AD679">
        <f>IFERROR(MATCH($A679,Output_Win!$A$2:$A$243,0),0)</f>
        <v>0</v>
      </c>
    </row>
    <row r="680" spans="1:30">
      <c r="A680" s="42" t="str">
        <f>_xlfn.TEXTJOIN("",TRUE,Input!$A$4,TEXT(ROW(My_Audit!A679)+Input!$A$8-1,"00"))</f>
        <v>GG679</v>
      </c>
      <c r="B680" s="42" t="str">
        <f>_xlfn.TEXTJOIN("-",TRUE,"ITD",Input!$A$2,A680)</f>
        <v>ITD-SHR11697-GG679</v>
      </c>
      <c r="C680" s="43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3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3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3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3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3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3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3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3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3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3" t="str" cm="1">
        <f t="array" ref="M680">IF(($Y680+$Z680+$AA680+$AD680)=0,"",ExpandDiagCodes(_xlfn.TEXTJOIN(", ",TRUE,IF($AA680=0,"",INDEX(My_Audit!N$2:N$456,$AA680)),IF($Z680=0,"",INDEX(Output_Mac!S$2:S$500,$Z680)),IF($AD680=0,"",INDEX(Output_Win!S$2:S$243,$AD680)),IF($Y680=0,"",INDEX(CSV!AE$2:AE$510,$Y680)))))</f>
        <v/>
      </c>
      <c r="N680" s="43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O$2:O$456,$AA680)),_xlfn.IFS(_xlpm.MyAuditVal&lt;&gt;"",_xlpm.MyAuditVal,_xlpm.MacVal&lt;&gt;"",_xlpm.MacVal,_xlpm.WinVal&lt;&gt;"",_xlpm.WinVal,_xlpm.CSVVal&lt;&gt;"",_xlpm.CSVVal)),""))</f>
        <v/>
      </c>
      <c r="O680" s="42" t="str" cm="1">
        <f t="array" ref="O680">IF($AB680=0,"",INDEX(My_Audit!P$2:P$456,$AB680))&amp;""</f>
        <v/>
      </c>
      <c r="P680" s="42"/>
      <c r="Q680" s="43" t="str">
        <f>IF(LEFT(N680,4)="Pass","Nist SP 800-88",My_Audit!R680)&amp;""</f>
        <v/>
      </c>
      <c r="R680" s="42"/>
      <c r="S680" s="42"/>
      <c r="T680" s="43" t="str" cm="1">
        <f t="array" ref="T680">IF($AC680=0,"",INDEX(Models!J$2:J$605,$AC680))</f>
        <v/>
      </c>
      <c r="U680" s="42"/>
      <c r="V680" s="42"/>
      <c r="W680" s="44" t="str">
        <f>IF(($Z680+$AA680+$AD680)=0,"",_xlfn.TEXTJOIN(", ",TRUE,IF($AA680=0,"",INDEX(My_Audit!L$2:L$456,$AA680)),IF($Z680=0,"",INDEX(Output_Mac!AA$2:AA$500,$Z680)),IF($AD680=0,"",INDEX(Output_Win!AA$2:AA$243,$AD680))))</f>
        <v/>
      </c>
      <c r="Y680">
        <f>IFERROR(MATCH($A680,CSV!$A$2:$A$510,0),0)</f>
        <v>0</v>
      </c>
      <c r="Z680">
        <f>IFERROR(MATCH($A680,Output_Mac!$A$2:$A$500,0),0)</f>
        <v>0</v>
      </c>
      <c r="AA680">
        <f>IFERROR(MATCH($A680,My_Audit!$A$2:$A$456,0),0)</f>
        <v>0</v>
      </c>
      <c r="AB680">
        <f>IFERROR(MATCH($C680,My_Audit!$B$2:$B$456,0),0)</f>
        <v>0</v>
      </c>
      <c r="AC680">
        <f>IFERROR(MATCH($E680,Models!$I$2:$I$605,0),0)</f>
        <v>0</v>
      </c>
      <c r="AD680">
        <f>IFERROR(MATCH($A680,Output_Win!$A$2:$A$243,0),0)</f>
        <v>0</v>
      </c>
    </row>
    <row r="681" spans="1:30">
      <c r="A681" s="42" t="str">
        <f>_xlfn.TEXTJOIN("",TRUE,Input!$A$4,TEXT(ROW(My_Audit!A680)+Input!$A$8-1,"00"))</f>
        <v>GG680</v>
      </c>
      <c r="B681" s="42" t="str">
        <f>_xlfn.TEXTJOIN("-",TRUE,"ITD",Input!$A$2,A681)</f>
        <v>ITD-SHR11697-GG680</v>
      </c>
      <c r="C681" s="43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3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3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3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3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3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3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3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3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3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3" t="str" cm="1">
        <f t="array" ref="M681">IF(($Y681+$Z681+$AA681+$AD681)=0,"",ExpandDiagCodes(_xlfn.TEXTJOIN(", ",TRUE,IF($AA681=0,"",INDEX(My_Audit!N$2:N$456,$AA681)),IF($Z681=0,"",INDEX(Output_Mac!S$2:S$500,$Z681)),IF($AD681=0,"",INDEX(Output_Win!S$2:S$243,$AD681)),IF($Y681=0,"",INDEX(CSV!AE$2:AE$510,$Y681)))))</f>
        <v/>
      </c>
      <c r="N681" s="43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O$2:O$456,$AA681)),_xlfn.IFS(_xlpm.MyAuditVal&lt;&gt;"",_xlpm.MyAuditVal,_xlpm.MacVal&lt;&gt;"",_xlpm.MacVal,_xlpm.WinVal&lt;&gt;"",_xlpm.WinVal,_xlpm.CSVVal&lt;&gt;"",_xlpm.CSVVal)),""))</f>
        <v/>
      </c>
      <c r="O681" s="42" t="str" cm="1">
        <f t="array" ref="O681">IF($AB681=0,"",INDEX(My_Audit!P$2:P$456,$AB681))&amp;""</f>
        <v/>
      </c>
      <c r="P681" s="42"/>
      <c r="Q681" s="43" t="str">
        <f>IF(LEFT(N681,4)="Pass","Nist SP 800-88",My_Audit!R681)&amp;""</f>
        <v/>
      </c>
      <c r="R681" s="42"/>
      <c r="S681" s="42"/>
      <c r="T681" s="43" t="str" cm="1">
        <f t="array" ref="T681">IF($AC681=0,"",INDEX(Models!J$2:J$605,$AC681))</f>
        <v/>
      </c>
      <c r="U681" s="42"/>
      <c r="V681" s="42"/>
      <c r="W681" s="44" t="str">
        <f>IF(($Z681+$AA681+$AD681)=0,"",_xlfn.TEXTJOIN(", ",TRUE,IF($AA681=0,"",INDEX(My_Audit!L$2:L$456,$AA681)),IF($Z681=0,"",INDEX(Output_Mac!AA$2:AA$500,$Z681)),IF($AD681=0,"",INDEX(Output_Win!AA$2:AA$243,$AD681))))</f>
        <v/>
      </c>
      <c r="Y681">
        <f>IFERROR(MATCH($A681,CSV!$A$2:$A$510,0),0)</f>
        <v>0</v>
      </c>
      <c r="Z681">
        <f>IFERROR(MATCH($A681,Output_Mac!$A$2:$A$500,0),0)</f>
        <v>0</v>
      </c>
      <c r="AA681">
        <f>IFERROR(MATCH($A681,My_Audit!$A$2:$A$456,0),0)</f>
        <v>0</v>
      </c>
      <c r="AB681">
        <f>IFERROR(MATCH($C681,My_Audit!$B$2:$B$456,0),0)</f>
        <v>0</v>
      </c>
      <c r="AC681">
        <f>IFERROR(MATCH($E681,Models!$I$2:$I$605,0),0)</f>
        <v>0</v>
      </c>
      <c r="AD681">
        <f>IFERROR(MATCH($A681,Output_Win!$A$2:$A$243,0),0)</f>
        <v>0</v>
      </c>
    </row>
    <row r="682" spans="1:30">
      <c r="A682" s="42" t="str">
        <f>_xlfn.TEXTJOIN("",TRUE,Input!$A$4,TEXT(ROW(My_Audit!A681)+Input!$A$8-1,"00"))</f>
        <v>GG681</v>
      </c>
      <c r="B682" s="42" t="str">
        <f>_xlfn.TEXTJOIN("-",TRUE,"ITD",Input!$A$2,A682)</f>
        <v>ITD-SHR11697-GG681</v>
      </c>
      <c r="C682" s="43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3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3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3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3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3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3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3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3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3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3" t="str" cm="1">
        <f t="array" ref="M682">IF(($Y682+$Z682+$AA682+$AD682)=0,"",ExpandDiagCodes(_xlfn.TEXTJOIN(", ",TRUE,IF($AA682=0,"",INDEX(My_Audit!N$2:N$456,$AA682)),IF($Z682=0,"",INDEX(Output_Mac!S$2:S$500,$Z682)),IF($AD682=0,"",INDEX(Output_Win!S$2:S$243,$AD682)),IF($Y682=0,"",INDEX(CSV!AE$2:AE$510,$Y682)))))</f>
        <v/>
      </c>
      <c r="N682" s="43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O$2:O$456,$AA682)),_xlfn.IFS(_xlpm.MyAuditVal&lt;&gt;"",_xlpm.MyAuditVal,_xlpm.MacVal&lt;&gt;"",_xlpm.MacVal,_xlpm.WinVal&lt;&gt;"",_xlpm.WinVal,_xlpm.CSVVal&lt;&gt;"",_xlpm.CSVVal)),""))</f>
        <v/>
      </c>
      <c r="O682" s="42" t="str" cm="1">
        <f t="array" ref="O682">IF($AB682=0,"",INDEX(My_Audit!P$2:P$456,$AB682))&amp;""</f>
        <v/>
      </c>
      <c r="P682" s="42"/>
      <c r="Q682" s="43" t="str">
        <f>IF(LEFT(N682,4)="Pass","Nist SP 800-88",My_Audit!R682)&amp;""</f>
        <v/>
      </c>
      <c r="R682" s="42"/>
      <c r="S682" s="42"/>
      <c r="T682" s="43" t="str" cm="1">
        <f t="array" ref="T682">IF($AC682=0,"",INDEX(Models!J$2:J$605,$AC682))</f>
        <v/>
      </c>
      <c r="U682" s="42"/>
      <c r="V682" s="42"/>
      <c r="W682" s="44" t="str">
        <f>IF(($Z682+$AA682+$AD682)=0,"",_xlfn.TEXTJOIN(", ",TRUE,IF($AA682=0,"",INDEX(My_Audit!L$2:L$456,$AA682)),IF($Z682=0,"",INDEX(Output_Mac!AA$2:AA$500,$Z682)),IF($AD682=0,"",INDEX(Output_Win!AA$2:AA$243,$AD682))))</f>
        <v/>
      </c>
      <c r="Y682">
        <f>IFERROR(MATCH($A682,CSV!$A$2:$A$510,0),0)</f>
        <v>0</v>
      </c>
      <c r="Z682">
        <f>IFERROR(MATCH($A682,Output_Mac!$A$2:$A$500,0),0)</f>
        <v>0</v>
      </c>
      <c r="AA682">
        <f>IFERROR(MATCH($A682,My_Audit!$A$2:$A$456,0),0)</f>
        <v>0</v>
      </c>
      <c r="AB682">
        <f>IFERROR(MATCH($C682,My_Audit!$B$2:$B$456,0),0)</f>
        <v>0</v>
      </c>
      <c r="AC682">
        <f>IFERROR(MATCH($E682,Models!$I$2:$I$605,0),0)</f>
        <v>0</v>
      </c>
      <c r="AD682">
        <f>IFERROR(MATCH($A682,Output_Win!$A$2:$A$243,0),0)</f>
        <v>0</v>
      </c>
    </row>
    <row r="683" spans="1:30">
      <c r="A683" s="42" t="str">
        <f>_xlfn.TEXTJOIN("",TRUE,Input!$A$4,TEXT(ROW(My_Audit!A682)+Input!$A$8-1,"00"))</f>
        <v>GG682</v>
      </c>
      <c r="B683" s="42" t="str">
        <f>_xlfn.TEXTJOIN("-",TRUE,"ITD",Input!$A$2,A683)</f>
        <v>ITD-SHR11697-GG682</v>
      </c>
      <c r="C683" s="43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3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3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3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3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3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3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3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3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3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3" t="str" cm="1">
        <f t="array" ref="M683">IF(($Y683+$Z683+$AA683+$AD683)=0,"",ExpandDiagCodes(_xlfn.TEXTJOIN(", ",TRUE,IF($AA683=0,"",INDEX(My_Audit!N$2:N$456,$AA683)),IF($Z683=0,"",INDEX(Output_Mac!S$2:S$500,$Z683)),IF($AD683=0,"",INDEX(Output_Win!S$2:S$243,$AD683)),IF($Y683=0,"",INDEX(CSV!AE$2:AE$510,$Y683)))))</f>
        <v/>
      </c>
      <c r="N683" s="43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O$2:O$456,$AA683)),_xlfn.IFS(_xlpm.MyAuditVal&lt;&gt;"",_xlpm.MyAuditVal,_xlpm.MacVal&lt;&gt;"",_xlpm.MacVal,_xlpm.WinVal&lt;&gt;"",_xlpm.WinVal,_xlpm.CSVVal&lt;&gt;"",_xlpm.CSVVal)),""))</f>
        <v/>
      </c>
      <c r="O683" s="42" t="str" cm="1">
        <f t="array" ref="O683">IF($AB683=0,"",INDEX(My_Audit!P$2:P$456,$AB683))&amp;""</f>
        <v/>
      </c>
      <c r="P683" s="42"/>
      <c r="Q683" s="43" t="str">
        <f>IF(LEFT(N683,4)="Pass","Nist SP 800-88",My_Audit!R683)&amp;""</f>
        <v/>
      </c>
      <c r="R683" s="42"/>
      <c r="S683" s="42"/>
      <c r="T683" s="43" t="str" cm="1">
        <f t="array" ref="T683">IF($AC683=0,"",INDEX(Models!J$2:J$605,$AC683))</f>
        <v/>
      </c>
      <c r="U683" s="42"/>
      <c r="V683" s="42"/>
      <c r="W683" s="44" t="str">
        <f>IF(($Z683+$AA683+$AD683)=0,"",_xlfn.TEXTJOIN(", ",TRUE,IF($AA683=0,"",INDEX(My_Audit!L$2:L$456,$AA683)),IF($Z683=0,"",INDEX(Output_Mac!AA$2:AA$500,$Z683)),IF($AD683=0,"",INDEX(Output_Win!AA$2:AA$243,$AD683))))</f>
        <v/>
      </c>
      <c r="Y683">
        <f>IFERROR(MATCH($A683,CSV!$A$2:$A$510,0),0)</f>
        <v>0</v>
      </c>
      <c r="Z683">
        <f>IFERROR(MATCH($A683,Output_Mac!$A$2:$A$500,0),0)</f>
        <v>0</v>
      </c>
      <c r="AA683">
        <f>IFERROR(MATCH($A683,My_Audit!$A$2:$A$456,0),0)</f>
        <v>0</v>
      </c>
      <c r="AB683">
        <f>IFERROR(MATCH($C683,My_Audit!$B$2:$B$456,0),0)</f>
        <v>0</v>
      </c>
      <c r="AC683">
        <f>IFERROR(MATCH($E683,Models!$I$2:$I$605,0),0)</f>
        <v>0</v>
      </c>
      <c r="AD683">
        <f>IFERROR(MATCH($A683,Output_Win!$A$2:$A$243,0),0)</f>
        <v>0</v>
      </c>
    </row>
    <row r="684" spans="1:30">
      <c r="A684" s="42" t="str">
        <f>_xlfn.TEXTJOIN("",TRUE,Input!$A$4,TEXT(ROW(My_Audit!A683)+Input!$A$8-1,"00"))</f>
        <v>GG683</v>
      </c>
      <c r="B684" s="42" t="str">
        <f>_xlfn.TEXTJOIN("-",TRUE,"ITD",Input!$A$2,A684)</f>
        <v>ITD-SHR11697-GG683</v>
      </c>
      <c r="C684" s="43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3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3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3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3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3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3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3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3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3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3" t="str" cm="1">
        <f t="array" ref="M684">IF(($Y684+$Z684+$AA684+$AD684)=0,"",ExpandDiagCodes(_xlfn.TEXTJOIN(", ",TRUE,IF($AA684=0,"",INDEX(My_Audit!N$2:N$456,$AA684)),IF($Z684=0,"",INDEX(Output_Mac!S$2:S$500,$Z684)),IF($AD684=0,"",INDEX(Output_Win!S$2:S$243,$AD684)),IF($Y684=0,"",INDEX(CSV!AE$2:AE$510,$Y684)))))</f>
        <v/>
      </c>
      <c r="N684" s="43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O$2:O$456,$AA684)),_xlfn.IFS(_xlpm.MyAuditVal&lt;&gt;"",_xlpm.MyAuditVal,_xlpm.MacVal&lt;&gt;"",_xlpm.MacVal,_xlpm.WinVal&lt;&gt;"",_xlpm.WinVal,_xlpm.CSVVal&lt;&gt;"",_xlpm.CSVVal)),""))</f>
        <v/>
      </c>
      <c r="O684" s="42" t="str" cm="1">
        <f t="array" ref="O684">IF($AB684=0,"",INDEX(My_Audit!P$2:P$456,$AB684))&amp;""</f>
        <v/>
      </c>
      <c r="P684" s="42"/>
      <c r="Q684" s="43" t="str">
        <f>IF(LEFT(N684,4)="Pass","Nist SP 800-88",My_Audit!R684)&amp;""</f>
        <v/>
      </c>
      <c r="R684" s="42"/>
      <c r="S684" s="42"/>
      <c r="T684" s="43" t="str" cm="1">
        <f t="array" ref="T684">IF($AC684=0,"",INDEX(Models!J$2:J$605,$AC684))</f>
        <v/>
      </c>
      <c r="U684" s="42"/>
      <c r="V684" s="42"/>
      <c r="W684" s="44" t="str">
        <f>IF(($Z684+$AA684+$AD684)=0,"",_xlfn.TEXTJOIN(", ",TRUE,IF($AA684=0,"",INDEX(My_Audit!L$2:L$456,$AA684)),IF($Z684=0,"",INDEX(Output_Mac!AA$2:AA$500,$Z684)),IF($AD684=0,"",INDEX(Output_Win!AA$2:AA$243,$AD684))))</f>
        <v/>
      </c>
      <c r="Y684">
        <f>IFERROR(MATCH($A684,CSV!$A$2:$A$510,0),0)</f>
        <v>0</v>
      </c>
      <c r="Z684">
        <f>IFERROR(MATCH($A684,Output_Mac!$A$2:$A$500,0),0)</f>
        <v>0</v>
      </c>
      <c r="AA684">
        <f>IFERROR(MATCH($A684,My_Audit!$A$2:$A$456,0),0)</f>
        <v>0</v>
      </c>
      <c r="AB684">
        <f>IFERROR(MATCH($C684,My_Audit!$B$2:$B$456,0),0)</f>
        <v>0</v>
      </c>
      <c r="AC684">
        <f>IFERROR(MATCH($E684,Models!$I$2:$I$605,0),0)</f>
        <v>0</v>
      </c>
      <c r="AD684">
        <f>IFERROR(MATCH($A684,Output_Win!$A$2:$A$243,0),0)</f>
        <v>0</v>
      </c>
    </row>
    <row r="685" spans="1:30">
      <c r="A685" s="42" t="str">
        <f>_xlfn.TEXTJOIN("",TRUE,Input!$A$4,TEXT(ROW(My_Audit!A684)+Input!$A$8-1,"00"))</f>
        <v>GG684</v>
      </c>
      <c r="B685" s="42" t="str">
        <f>_xlfn.TEXTJOIN("-",TRUE,"ITD",Input!$A$2,A685)</f>
        <v>ITD-SHR11697-GG684</v>
      </c>
      <c r="C685" s="43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3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3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3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3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3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3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3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3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3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3" t="str" cm="1">
        <f t="array" ref="M685">IF(($Y685+$Z685+$AA685+$AD685)=0,"",ExpandDiagCodes(_xlfn.TEXTJOIN(", ",TRUE,IF($AA685=0,"",INDEX(My_Audit!N$2:N$456,$AA685)),IF($Z685=0,"",INDEX(Output_Mac!S$2:S$500,$Z685)),IF($AD685=0,"",INDEX(Output_Win!S$2:S$243,$AD685)),IF($Y685=0,"",INDEX(CSV!AE$2:AE$510,$Y685)))))</f>
        <v/>
      </c>
      <c r="N685" s="43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O$2:O$456,$AA685)),_xlfn.IFS(_xlpm.MyAuditVal&lt;&gt;"",_xlpm.MyAuditVal,_xlpm.MacVal&lt;&gt;"",_xlpm.MacVal,_xlpm.WinVal&lt;&gt;"",_xlpm.WinVal,_xlpm.CSVVal&lt;&gt;"",_xlpm.CSVVal)),""))</f>
        <v/>
      </c>
      <c r="O685" s="42" t="str" cm="1">
        <f t="array" ref="O685">IF($AB685=0,"",INDEX(My_Audit!P$2:P$456,$AB685))&amp;""</f>
        <v/>
      </c>
      <c r="P685" s="42"/>
      <c r="Q685" s="43" t="str">
        <f>IF(LEFT(N685,4)="Pass","Nist SP 800-88",My_Audit!R685)&amp;""</f>
        <v/>
      </c>
      <c r="R685" s="42"/>
      <c r="S685" s="42"/>
      <c r="T685" s="43" t="str" cm="1">
        <f t="array" ref="T685">IF($AC685=0,"",INDEX(Models!J$2:J$605,$AC685))</f>
        <v/>
      </c>
      <c r="U685" s="42"/>
      <c r="V685" s="42"/>
      <c r="W685" s="44" t="str">
        <f>IF(($Z685+$AA685+$AD685)=0,"",_xlfn.TEXTJOIN(", ",TRUE,IF($AA685=0,"",INDEX(My_Audit!L$2:L$456,$AA685)),IF($Z685=0,"",INDEX(Output_Mac!AA$2:AA$500,$Z685)),IF($AD685=0,"",INDEX(Output_Win!AA$2:AA$243,$AD685))))</f>
        <v/>
      </c>
      <c r="Y685">
        <f>IFERROR(MATCH($A685,CSV!$A$2:$A$510,0),0)</f>
        <v>0</v>
      </c>
      <c r="Z685">
        <f>IFERROR(MATCH($A685,Output_Mac!$A$2:$A$500,0),0)</f>
        <v>0</v>
      </c>
      <c r="AA685">
        <f>IFERROR(MATCH($A685,My_Audit!$A$2:$A$456,0),0)</f>
        <v>0</v>
      </c>
      <c r="AB685">
        <f>IFERROR(MATCH($C685,My_Audit!$B$2:$B$456,0),0)</f>
        <v>0</v>
      </c>
      <c r="AC685">
        <f>IFERROR(MATCH($E685,Models!$I$2:$I$605,0),0)</f>
        <v>0</v>
      </c>
      <c r="AD685">
        <f>IFERROR(MATCH($A685,Output_Win!$A$2:$A$243,0),0)</f>
        <v>0</v>
      </c>
    </row>
    <row r="686" spans="1:30">
      <c r="A686" s="42" t="str">
        <f>_xlfn.TEXTJOIN("",TRUE,Input!$A$4,TEXT(ROW(My_Audit!A685)+Input!$A$8-1,"00"))</f>
        <v>GG685</v>
      </c>
      <c r="B686" s="42" t="str">
        <f>_xlfn.TEXTJOIN("-",TRUE,"ITD",Input!$A$2,A686)</f>
        <v>ITD-SHR11697-GG685</v>
      </c>
      <c r="C686" s="43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3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3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3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3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3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3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3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3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3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3" t="str" cm="1">
        <f t="array" ref="M686">IF(($Y686+$Z686+$AA686+$AD686)=0,"",ExpandDiagCodes(_xlfn.TEXTJOIN(", ",TRUE,IF($AA686=0,"",INDEX(My_Audit!N$2:N$456,$AA686)),IF($Z686=0,"",INDEX(Output_Mac!S$2:S$500,$Z686)),IF($AD686=0,"",INDEX(Output_Win!S$2:S$243,$AD686)),IF($Y686=0,"",INDEX(CSV!AE$2:AE$510,$Y686)))))</f>
        <v/>
      </c>
      <c r="N686" s="43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O$2:O$456,$AA686)),_xlfn.IFS(_xlpm.MyAuditVal&lt;&gt;"",_xlpm.MyAuditVal,_xlpm.MacVal&lt;&gt;"",_xlpm.MacVal,_xlpm.WinVal&lt;&gt;"",_xlpm.WinVal,_xlpm.CSVVal&lt;&gt;"",_xlpm.CSVVal)),""))</f>
        <v/>
      </c>
      <c r="O686" s="42" t="str" cm="1">
        <f t="array" ref="O686">IF($AB686=0,"",INDEX(My_Audit!P$2:P$456,$AB686))&amp;""</f>
        <v/>
      </c>
      <c r="P686" s="42"/>
      <c r="Q686" s="43" t="str">
        <f>IF(LEFT(N686,4)="Pass","Nist SP 800-88",My_Audit!R686)&amp;""</f>
        <v/>
      </c>
      <c r="R686" s="42"/>
      <c r="S686" s="42"/>
      <c r="T686" s="43" t="str" cm="1">
        <f t="array" ref="T686">IF($AC686=0,"",INDEX(Models!J$2:J$605,$AC686))</f>
        <v/>
      </c>
      <c r="U686" s="42"/>
      <c r="V686" s="42"/>
      <c r="W686" s="44" t="str">
        <f>IF(($Z686+$AA686+$AD686)=0,"",_xlfn.TEXTJOIN(", ",TRUE,IF($AA686=0,"",INDEX(My_Audit!L$2:L$456,$AA686)),IF($Z686=0,"",INDEX(Output_Mac!AA$2:AA$500,$Z686)),IF($AD686=0,"",INDEX(Output_Win!AA$2:AA$243,$AD686))))</f>
        <v/>
      </c>
      <c r="Y686">
        <f>IFERROR(MATCH($A686,CSV!$A$2:$A$510,0),0)</f>
        <v>0</v>
      </c>
      <c r="Z686">
        <f>IFERROR(MATCH($A686,Output_Mac!$A$2:$A$500,0),0)</f>
        <v>0</v>
      </c>
      <c r="AA686">
        <f>IFERROR(MATCH($A686,My_Audit!$A$2:$A$456,0),0)</f>
        <v>0</v>
      </c>
      <c r="AB686">
        <f>IFERROR(MATCH($C686,My_Audit!$B$2:$B$456,0),0)</f>
        <v>0</v>
      </c>
      <c r="AC686">
        <f>IFERROR(MATCH($E686,Models!$I$2:$I$605,0),0)</f>
        <v>0</v>
      </c>
      <c r="AD686">
        <f>IFERROR(MATCH($A686,Output_Win!$A$2:$A$243,0),0)</f>
        <v>0</v>
      </c>
    </row>
    <row r="687" spans="1:30">
      <c r="A687" s="42" t="str">
        <f>_xlfn.TEXTJOIN("",TRUE,Input!$A$4,TEXT(ROW(My_Audit!A686)+Input!$A$8-1,"00"))</f>
        <v>GG686</v>
      </c>
      <c r="B687" s="42" t="str">
        <f>_xlfn.TEXTJOIN("-",TRUE,"ITD",Input!$A$2,A687)</f>
        <v>ITD-SHR11697-GG686</v>
      </c>
      <c r="C687" s="43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3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3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3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3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3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3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3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3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3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3" t="str" cm="1">
        <f t="array" ref="M687">IF(($Y687+$Z687+$AA687+$AD687)=0,"",ExpandDiagCodes(_xlfn.TEXTJOIN(", ",TRUE,IF($AA687=0,"",INDEX(My_Audit!N$2:N$456,$AA687)),IF($Z687=0,"",INDEX(Output_Mac!S$2:S$500,$Z687)),IF($AD687=0,"",INDEX(Output_Win!S$2:S$243,$AD687)),IF($Y687=0,"",INDEX(CSV!AE$2:AE$510,$Y687)))))</f>
        <v/>
      </c>
      <c r="N687" s="43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O$2:O$456,$AA687)),_xlfn.IFS(_xlpm.MyAuditVal&lt;&gt;"",_xlpm.MyAuditVal,_xlpm.MacVal&lt;&gt;"",_xlpm.MacVal,_xlpm.WinVal&lt;&gt;"",_xlpm.WinVal,_xlpm.CSVVal&lt;&gt;"",_xlpm.CSVVal)),""))</f>
        <v/>
      </c>
      <c r="O687" s="42" t="str" cm="1">
        <f t="array" ref="O687">IF($AB687=0,"",INDEX(My_Audit!P$2:P$456,$AB687))&amp;""</f>
        <v/>
      </c>
      <c r="P687" s="42"/>
      <c r="Q687" s="43" t="str">
        <f>IF(LEFT(N687,4)="Pass","Nist SP 800-88",My_Audit!R687)&amp;""</f>
        <v/>
      </c>
      <c r="R687" s="42"/>
      <c r="S687" s="42"/>
      <c r="T687" s="43" t="str" cm="1">
        <f t="array" ref="T687">IF($AC687=0,"",INDEX(Models!J$2:J$605,$AC687))</f>
        <v/>
      </c>
      <c r="U687" s="42"/>
      <c r="V687" s="42"/>
      <c r="W687" s="44" t="str">
        <f>IF(($Z687+$AA687+$AD687)=0,"",_xlfn.TEXTJOIN(", ",TRUE,IF($AA687=0,"",INDEX(My_Audit!L$2:L$456,$AA687)),IF($Z687=0,"",INDEX(Output_Mac!AA$2:AA$500,$Z687)),IF($AD687=0,"",INDEX(Output_Win!AA$2:AA$243,$AD687))))</f>
        <v/>
      </c>
      <c r="Y687">
        <f>IFERROR(MATCH($A687,CSV!$A$2:$A$510,0),0)</f>
        <v>0</v>
      </c>
      <c r="Z687">
        <f>IFERROR(MATCH($A687,Output_Mac!$A$2:$A$500,0),0)</f>
        <v>0</v>
      </c>
      <c r="AA687">
        <f>IFERROR(MATCH($A687,My_Audit!$A$2:$A$456,0),0)</f>
        <v>0</v>
      </c>
      <c r="AB687">
        <f>IFERROR(MATCH($C687,My_Audit!$B$2:$B$456,0),0)</f>
        <v>0</v>
      </c>
      <c r="AC687">
        <f>IFERROR(MATCH($E687,Models!$I$2:$I$605,0),0)</f>
        <v>0</v>
      </c>
      <c r="AD687">
        <f>IFERROR(MATCH($A687,Output_Win!$A$2:$A$243,0),0)</f>
        <v>0</v>
      </c>
    </row>
    <row r="688" spans="1:30">
      <c r="A688" s="42" t="str">
        <f>_xlfn.TEXTJOIN("",TRUE,Input!$A$4,TEXT(ROW(My_Audit!A687)+Input!$A$8-1,"00"))</f>
        <v>GG687</v>
      </c>
      <c r="B688" s="42" t="str">
        <f>_xlfn.TEXTJOIN("-",TRUE,"ITD",Input!$A$2,A688)</f>
        <v>ITD-SHR11697-GG687</v>
      </c>
      <c r="C688" s="43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3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3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3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3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3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3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3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3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3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3" t="str" cm="1">
        <f t="array" ref="M688">IF(($Y688+$Z688+$AA688+$AD688)=0,"",ExpandDiagCodes(_xlfn.TEXTJOIN(", ",TRUE,IF($AA688=0,"",INDEX(My_Audit!N$2:N$456,$AA688)),IF($Z688=0,"",INDEX(Output_Mac!S$2:S$500,$Z688)),IF($AD688=0,"",INDEX(Output_Win!S$2:S$243,$AD688)),IF($Y688=0,"",INDEX(CSV!AE$2:AE$510,$Y688)))))</f>
        <v/>
      </c>
      <c r="N688" s="43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O$2:O$456,$AA688)),_xlfn.IFS(_xlpm.MyAuditVal&lt;&gt;"",_xlpm.MyAuditVal,_xlpm.MacVal&lt;&gt;"",_xlpm.MacVal,_xlpm.WinVal&lt;&gt;"",_xlpm.WinVal,_xlpm.CSVVal&lt;&gt;"",_xlpm.CSVVal)),""))</f>
        <v/>
      </c>
      <c r="O688" s="42" t="str" cm="1">
        <f t="array" ref="O688">IF($AB688=0,"",INDEX(My_Audit!P$2:P$456,$AB688))&amp;""</f>
        <v/>
      </c>
      <c r="P688" s="42"/>
      <c r="Q688" s="43" t="str">
        <f>IF(LEFT(N688,4)="Pass","Nist SP 800-88",My_Audit!R688)&amp;""</f>
        <v/>
      </c>
      <c r="R688" s="42"/>
      <c r="S688" s="42"/>
      <c r="T688" s="43" t="str" cm="1">
        <f t="array" ref="T688">IF($AC688=0,"",INDEX(Models!J$2:J$605,$AC688))</f>
        <v/>
      </c>
      <c r="U688" s="42"/>
      <c r="V688" s="42"/>
      <c r="W688" s="44" t="str">
        <f>IF(($Z688+$AA688+$AD688)=0,"",_xlfn.TEXTJOIN(", ",TRUE,IF($AA688=0,"",INDEX(My_Audit!L$2:L$456,$AA688)),IF($Z688=0,"",INDEX(Output_Mac!AA$2:AA$500,$Z688)),IF($AD688=0,"",INDEX(Output_Win!AA$2:AA$243,$AD688))))</f>
        <v/>
      </c>
      <c r="Y688">
        <f>IFERROR(MATCH($A688,CSV!$A$2:$A$510,0),0)</f>
        <v>0</v>
      </c>
      <c r="Z688">
        <f>IFERROR(MATCH($A688,Output_Mac!$A$2:$A$500,0),0)</f>
        <v>0</v>
      </c>
      <c r="AA688">
        <f>IFERROR(MATCH($A688,My_Audit!$A$2:$A$456,0),0)</f>
        <v>0</v>
      </c>
      <c r="AB688">
        <f>IFERROR(MATCH($C688,My_Audit!$B$2:$B$456,0),0)</f>
        <v>0</v>
      </c>
      <c r="AC688">
        <f>IFERROR(MATCH($E688,Models!$I$2:$I$605,0),0)</f>
        <v>0</v>
      </c>
      <c r="AD688">
        <f>IFERROR(MATCH($A688,Output_Win!$A$2:$A$243,0),0)</f>
        <v>0</v>
      </c>
    </row>
    <row r="689" spans="1:30">
      <c r="A689" s="42" t="str">
        <f>_xlfn.TEXTJOIN("",TRUE,Input!$A$4,TEXT(ROW(My_Audit!A688)+Input!$A$8-1,"00"))</f>
        <v>GG688</v>
      </c>
      <c r="B689" s="42" t="str">
        <f>_xlfn.TEXTJOIN("-",TRUE,"ITD",Input!$A$2,A689)</f>
        <v>ITD-SHR11697-GG688</v>
      </c>
      <c r="C689" s="43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3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3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3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3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3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3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3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3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3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3" t="str" cm="1">
        <f t="array" ref="M689">IF(($Y689+$Z689+$AA689+$AD689)=0,"",ExpandDiagCodes(_xlfn.TEXTJOIN(", ",TRUE,IF($AA689=0,"",INDEX(My_Audit!N$2:N$456,$AA689)),IF($Z689=0,"",INDEX(Output_Mac!S$2:S$500,$Z689)),IF($AD689=0,"",INDEX(Output_Win!S$2:S$243,$AD689)),IF($Y689=0,"",INDEX(CSV!AE$2:AE$510,$Y689)))))</f>
        <v/>
      </c>
      <c r="N689" s="43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O$2:O$456,$AA689)),_xlfn.IFS(_xlpm.MyAuditVal&lt;&gt;"",_xlpm.MyAuditVal,_xlpm.MacVal&lt;&gt;"",_xlpm.MacVal,_xlpm.WinVal&lt;&gt;"",_xlpm.WinVal,_xlpm.CSVVal&lt;&gt;"",_xlpm.CSVVal)),""))</f>
        <v/>
      </c>
      <c r="O689" s="42" t="str" cm="1">
        <f t="array" ref="O689">IF($AB689=0,"",INDEX(My_Audit!P$2:P$456,$AB689))&amp;""</f>
        <v/>
      </c>
      <c r="P689" s="42"/>
      <c r="Q689" s="43" t="str">
        <f>IF(LEFT(N689,4)="Pass","Nist SP 800-88",My_Audit!R689)&amp;""</f>
        <v/>
      </c>
      <c r="R689" s="42"/>
      <c r="S689" s="42"/>
      <c r="T689" s="43" t="str" cm="1">
        <f t="array" ref="T689">IF($AC689=0,"",INDEX(Models!J$2:J$605,$AC689))</f>
        <v/>
      </c>
      <c r="U689" s="42"/>
      <c r="V689" s="42"/>
      <c r="W689" s="44" t="str">
        <f>IF(($Z689+$AA689+$AD689)=0,"",_xlfn.TEXTJOIN(", ",TRUE,IF($AA689=0,"",INDEX(My_Audit!L$2:L$456,$AA689)),IF($Z689=0,"",INDEX(Output_Mac!AA$2:AA$500,$Z689)),IF($AD689=0,"",INDEX(Output_Win!AA$2:AA$243,$AD689))))</f>
        <v/>
      </c>
      <c r="Y689">
        <f>IFERROR(MATCH($A689,CSV!$A$2:$A$510,0),0)</f>
        <v>0</v>
      </c>
      <c r="Z689">
        <f>IFERROR(MATCH($A689,Output_Mac!$A$2:$A$500,0),0)</f>
        <v>0</v>
      </c>
      <c r="AA689">
        <f>IFERROR(MATCH($A689,My_Audit!$A$2:$A$456,0),0)</f>
        <v>0</v>
      </c>
      <c r="AB689">
        <f>IFERROR(MATCH($C689,My_Audit!$B$2:$B$456,0),0)</f>
        <v>0</v>
      </c>
      <c r="AC689">
        <f>IFERROR(MATCH($E689,Models!$I$2:$I$605,0),0)</f>
        <v>0</v>
      </c>
      <c r="AD689">
        <f>IFERROR(MATCH($A689,Output_Win!$A$2:$A$243,0),0)</f>
        <v>0</v>
      </c>
    </row>
    <row r="690" spans="1:30">
      <c r="A690" s="42" t="str">
        <f>_xlfn.TEXTJOIN("",TRUE,Input!$A$4,TEXT(ROW(My_Audit!A689)+Input!$A$8-1,"00"))</f>
        <v>GG689</v>
      </c>
      <c r="B690" s="42" t="str">
        <f>_xlfn.TEXTJOIN("-",TRUE,"ITD",Input!$A$2,A690)</f>
        <v>ITD-SHR11697-GG689</v>
      </c>
      <c r="C690" s="43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3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3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3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3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3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3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3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3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3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3" t="str" cm="1">
        <f t="array" ref="M690">IF(($Y690+$Z690+$AA690+$AD690)=0,"",ExpandDiagCodes(_xlfn.TEXTJOIN(", ",TRUE,IF($AA690=0,"",INDEX(My_Audit!N$2:N$456,$AA690)),IF($Z690=0,"",INDEX(Output_Mac!S$2:S$500,$Z690)),IF($AD690=0,"",INDEX(Output_Win!S$2:S$243,$AD690)),IF($Y690=0,"",INDEX(CSV!AE$2:AE$510,$Y690)))))</f>
        <v/>
      </c>
      <c r="N690" s="43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O$2:O$456,$AA690)),_xlfn.IFS(_xlpm.MyAuditVal&lt;&gt;"",_xlpm.MyAuditVal,_xlpm.MacVal&lt;&gt;"",_xlpm.MacVal,_xlpm.WinVal&lt;&gt;"",_xlpm.WinVal,_xlpm.CSVVal&lt;&gt;"",_xlpm.CSVVal)),""))</f>
        <v/>
      </c>
      <c r="O690" s="42" t="str" cm="1">
        <f t="array" ref="O690">IF($AB690=0,"",INDEX(My_Audit!P$2:P$456,$AB690))&amp;""</f>
        <v/>
      </c>
      <c r="P690" s="42"/>
      <c r="Q690" s="43" t="str">
        <f>IF(LEFT(N690,4)="Pass","Nist SP 800-88",My_Audit!R690)&amp;""</f>
        <v/>
      </c>
      <c r="R690" s="42"/>
      <c r="S690" s="42"/>
      <c r="T690" s="43" t="str" cm="1">
        <f t="array" ref="T690">IF($AC690=0,"",INDEX(Models!J$2:J$605,$AC690))</f>
        <v/>
      </c>
      <c r="U690" s="42"/>
      <c r="V690" s="42"/>
      <c r="W690" s="44" t="str">
        <f>IF(($Z690+$AA690+$AD690)=0,"",_xlfn.TEXTJOIN(", ",TRUE,IF($AA690=0,"",INDEX(My_Audit!L$2:L$456,$AA690)),IF($Z690=0,"",INDEX(Output_Mac!AA$2:AA$500,$Z690)),IF($AD690=0,"",INDEX(Output_Win!AA$2:AA$243,$AD690))))</f>
        <v/>
      </c>
      <c r="Y690">
        <f>IFERROR(MATCH($A690,CSV!$A$2:$A$510,0),0)</f>
        <v>0</v>
      </c>
      <c r="Z690">
        <f>IFERROR(MATCH($A690,Output_Mac!$A$2:$A$500,0),0)</f>
        <v>0</v>
      </c>
      <c r="AA690">
        <f>IFERROR(MATCH($A690,My_Audit!$A$2:$A$456,0),0)</f>
        <v>0</v>
      </c>
      <c r="AB690">
        <f>IFERROR(MATCH($C690,My_Audit!$B$2:$B$456,0),0)</f>
        <v>0</v>
      </c>
      <c r="AC690">
        <f>IFERROR(MATCH($E690,Models!$I$2:$I$605,0),0)</f>
        <v>0</v>
      </c>
      <c r="AD690">
        <f>IFERROR(MATCH($A690,Output_Win!$A$2:$A$243,0),0)</f>
        <v>0</v>
      </c>
    </row>
    <row r="691" spans="1:30">
      <c r="A691" s="42" t="str">
        <f>_xlfn.TEXTJOIN("",TRUE,Input!$A$4,TEXT(ROW(My_Audit!A690)+Input!$A$8-1,"00"))</f>
        <v>GG690</v>
      </c>
      <c r="B691" s="42" t="str">
        <f>_xlfn.TEXTJOIN("-",TRUE,"ITD",Input!$A$2,A691)</f>
        <v>ITD-SHR11697-GG690</v>
      </c>
      <c r="C691" s="43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3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3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3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3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3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3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3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3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3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3" t="str" cm="1">
        <f t="array" ref="M691">IF(($Y691+$Z691+$AA691+$AD691)=0,"",ExpandDiagCodes(_xlfn.TEXTJOIN(", ",TRUE,IF($AA691=0,"",INDEX(My_Audit!N$2:N$456,$AA691)),IF($Z691=0,"",INDEX(Output_Mac!S$2:S$500,$Z691)),IF($AD691=0,"",INDEX(Output_Win!S$2:S$243,$AD691)),IF($Y691=0,"",INDEX(CSV!AE$2:AE$510,$Y691)))))</f>
        <v/>
      </c>
      <c r="N691" s="43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O$2:O$456,$AA691)),_xlfn.IFS(_xlpm.MyAuditVal&lt;&gt;"",_xlpm.MyAuditVal,_xlpm.MacVal&lt;&gt;"",_xlpm.MacVal,_xlpm.WinVal&lt;&gt;"",_xlpm.WinVal,_xlpm.CSVVal&lt;&gt;"",_xlpm.CSVVal)),""))</f>
        <v/>
      </c>
      <c r="O691" s="42" t="str" cm="1">
        <f t="array" ref="O691">IF($AB691=0,"",INDEX(My_Audit!P$2:P$456,$AB691))&amp;""</f>
        <v/>
      </c>
      <c r="P691" s="42"/>
      <c r="Q691" s="43" t="str">
        <f>IF(LEFT(N691,4)="Pass","Nist SP 800-88",My_Audit!R691)&amp;""</f>
        <v/>
      </c>
      <c r="R691" s="42"/>
      <c r="S691" s="42"/>
      <c r="T691" s="43" t="str" cm="1">
        <f t="array" ref="T691">IF($AC691=0,"",INDEX(Models!J$2:J$605,$AC691))</f>
        <v/>
      </c>
      <c r="U691" s="42"/>
      <c r="V691" s="42"/>
      <c r="W691" s="44" t="str">
        <f>IF(($Z691+$AA691+$AD691)=0,"",_xlfn.TEXTJOIN(", ",TRUE,IF($AA691=0,"",INDEX(My_Audit!L$2:L$456,$AA691)),IF($Z691=0,"",INDEX(Output_Mac!AA$2:AA$500,$Z691)),IF($AD691=0,"",INDEX(Output_Win!AA$2:AA$243,$AD691))))</f>
        <v/>
      </c>
      <c r="Y691">
        <f>IFERROR(MATCH($A691,CSV!$A$2:$A$510,0),0)</f>
        <v>0</v>
      </c>
      <c r="Z691">
        <f>IFERROR(MATCH($A691,Output_Mac!$A$2:$A$500,0),0)</f>
        <v>0</v>
      </c>
      <c r="AA691">
        <f>IFERROR(MATCH($A691,My_Audit!$A$2:$A$456,0),0)</f>
        <v>0</v>
      </c>
      <c r="AB691">
        <f>IFERROR(MATCH($C691,My_Audit!$B$2:$B$456,0),0)</f>
        <v>0</v>
      </c>
      <c r="AC691">
        <f>IFERROR(MATCH($E691,Models!$I$2:$I$605,0),0)</f>
        <v>0</v>
      </c>
      <c r="AD691">
        <f>IFERROR(MATCH($A691,Output_Win!$A$2:$A$243,0),0)</f>
        <v>0</v>
      </c>
    </row>
    <row r="692" spans="1:30">
      <c r="A692" s="42" t="str">
        <f>_xlfn.TEXTJOIN("",TRUE,Input!$A$4,TEXT(ROW(My_Audit!A691)+Input!$A$8-1,"00"))</f>
        <v>GG691</v>
      </c>
      <c r="B692" s="42" t="str">
        <f>_xlfn.TEXTJOIN("-",TRUE,"ITD",Input!$A$2,A692)</f>
        <v>ITD-SHR11697-GG691</v>
      </c>
      <c r="C692" s="43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3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3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3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3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3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3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3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3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3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3" t="str" cm="1">
        <f t="array" ref="M692">IF(($Y692+$Z692+$AA692+$AD692)=0,"",ExpandDiagCodes(_xlfn.TEXTJOIN(", ",TRUE,IF($AA692=0,"",INDEX(My_Audit!N$2:N$456,$AA692)),IF($Z692=0,"",INDEX(Output_Mac!S$2:S$500,$Z692)),IF($AD692=0,"",INDEX(Output_Win!S$2:S$243,$AD692)),IF($Y692=0,"",INDEX(CSV!AE$2:AE$510,$Y692)))))</f>
        <v/>
      </c>
      <c r="N692" s="43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O$2:O$456,$AA692)),_xlfn.IFS(_xlpm.MyAuditVal&lt;&gt;"",_xlpm.MyAuditVal,_xlpm.MacVal&lt;&gt;"",_xlpm.MacVal,_xlpm.WinVal&lt;&gt;"",_xlpm.WinVal,_xlpm.CSVVal&lt;&gt;"",_xlpm.CSVVal)),""))</f>
        <v/>
      </c>
      <c r="O692" s="42" t="str" cm="1">
        <f t="array" ref="O692">IF($AB692=0,"",INDEX(My_Audit!P$2:P$456,$AB692))&amp;""</f>
        <v/>
      </c>
      <c r="P692" s="42"/>
      <c r="Q692" s="43" t="str">
        <f>IF(LEFT(N692,4)="Pass","Nist SP 800-88",My_Audit!R692)&amp;""</f>
        <v/>
      </c>
      <c r="R692" s="42"/>
      <c r="S692" s="42"/>
      <c r="T692" s="43" t="str" cm="1">
        <f t="array" ref="T692">IF($AC692=0,"",INDEX(Models!J$2:J$605,$AC692))</f>
        <v/>
      </c>
      <c r="U692" s="42"/>
      <c r="V692" s="42"/>
      <c r="W692" s="44" t="str">
        <f>IF(($Z692+$AA692+$AD692)=0,"",_xlfn.TEXTJOIN(", ",TRUE,IF($AA692=0,"",INDEX(My_Audit!L$2:L$456,$AA692)),IF($Z692=0,"",INDEX(Output_Mac!AA$2:AA$500,$Z692)),IF($AD692=0,"",INDEX(Output_Win!AA$2:AA$243,$AD692))))</f>
        <v/>
      </c>
      <c r="Y692">
        <f>IFERROR(MATCH($A692,CSV!$A$2:$A$510,0),0)</f>
        <v>0</v>
      </c>
      <c r="Z692">
        <f>IFERROR(MATCH($A692,Output_Mac!$A$2:$A$500,0),0)</f>
        <v>0</v>
      </c>
      <c r="AA692">
        <f>IFERROR(MATCH($A692,My_Audit!$A$2:$A$456,0),0)</f>
        <v>0</v>
      </c>
      <c r="AB692">
        <f>IFERROR(MATCH($C692,My_Audit!$B$2:$B$456,0),0)</f>
        <v>0</v>
      </c>
      <c r="AC692">
        <f>IFERROR(MATCH($E692,Models!$I$2:$I$605,0),0)</f>
        <v>0</v>
      </c>
      <c r="AD692">
        <f>IFERROR(MATCH($A692,Output_Win!$A$2:$A$243,0),0)</f>
        <v>0</v>
      </c>
    </row>
    <row r="693" spans="1:30">
      <c r="A693" s="42" t="str">
        <f>_xlfn.TEXTJOIN("",TRUE,Input!$A$4,TEXT(ROW(My_Audit!A692)+Input!$A$8-1,"00"))</f>
        <v>GG692</v>
      </c>
      <c r="B693" s="42" t="str">
        <f>_xlfn.TEXTJOIN("-",TRUE,"ITD",Input!$A$2,A693)</f>
        <v>ITD-SHR11697-GG692</v>
      </c>
      <c r="C693" s="43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3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3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3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3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3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3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3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3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3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3" t="str" cm="1">
        <f t="array" ref="M693">IF(($Y693+$Z693+$AA693+$AD693)=0,"",ExpandDiagCodes(_xlfn.TEXTJOIN(", ",TRUE,IF($AA693=0,"",INDEX(My_Audit!N$2:N$456,$AA693)),IF($Z693=0,"",INDEX(Output_Mac!S$2:S$500,$Z693)),IF($AD693=0,"",INDEX(Output_Win!S$2:S$243,$AD693)),IF($Y693=0,"",INDEX(CSV!AE$2:AE$510,$Y693)))))</f>
        <v/>
      </c>
      <c r="N693" s="43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O$2:O$456,$AA693)),_xlfn.IFS(_xlpm.MyAuditVal&lt;&gt;"",_xlpm.MyAuditVal,_xlpm.MacVal&lt;&gt;"",_xlpm.MacVal,_xlpm.WinVal&lt;&gt;"",_xlpm.WinVal,_xlpm.CSVVal&lt;&gt;"",_xlpm.CSVVal)),""))</f>
        <v/>
      </c>
      <c r="O693" s="42" t="str" cm="1">
        <f t="array" ref="O693">IF($AB693=0,"",INDEX(My_Audit!P$2:P$456,$AB693))&amp;""</f>
        <v/>
      </c>
      <c r="P693" s="42"/>
      <c r="Q693" s="43" t="str">
        <f>IF(LEFT(N693,4)="Pass","Nist SP 800-88",My_Audit!R693)&amp;""</f>
        <v/>
      </c>
      <c r="R693" s="42"/>
      <c r="S693" s="42"/>
      <c r="T693" s="43" t="str" cm="1">
        <f t="array" ref="T693">IF($AC693=0,"",INDEX(Models!J$2:J$605,$AC693))</f>
        <v/>
      </c>
      <c r="U693" s="42"/>
      <c r="V693" s="42"/>
      <c r="W693" s="44" t="str">
        <f>IF(($Z693+$AA693+$AD693)=0,"",_xlfn.TEXTJOIN(", ",TRUE,IF($AA693=0,"",INDEX(My_Audit!L$2:L$456,$AA693)),IF($Z693=0,"",INDEX(Output_Mac!AA$2:AA$500,$Z693)),IF($AD693=0,"",INDEX(Output_Win!AA$2:AA$243,$AD693))))</f>
        <v/>
      </c>
      <c r="Y693">
        <f>IFERROR(MATCH($A693,CSV!$A$2:$A$510,0),0)</f>
        <v>0</v>
      </c>
      <c r="Z693">
        <f>IFERROR(MATCH($A693,Output_Mac!$A$2:$A$500,0),0)</f>
        <v>0</v>
      </c>
      <c r="AA693">
        <f>IFERROR(MATCH($A693,My_Audit!$A$2:$A$456,0),0)</f>
        <v>0</v>
      </c>
      <c r="AB693">
        <f>IFERROR(MATCH($C693,My_Audit!$B$2:$B$456,0),0)</f>
        <v>0</v>
      </c>
      <c r="AC693">
        <f>IFERROR(MATCH($E693,Models!$I$2:$I$605,0),0)</f>
        <v>0</v>
      </c>
      <c r="AD693">
        <f>IFERROR(MATCH($A693,Output_Win!$A$2:$A$243,0),0)</f>
        <v>0</v>
      </c>
    </row>
    <row r="694" spans="1:30">
      <c r="A694" s="42" t="str">
        <f>_xlfn.TEXTJOIN("",TRUE,Input!$A$4,TEXT(ROW(My_Audit!A693)+Input!$A$8-1,"00"))</f>
        <v>GG693</v>
      </c>
      <c r="B694" s="42" t="str">
        <f>_xlfn.TEXTJOIN("-",TRUE,"ITD",Input!$A$2,A694)</f>
        <v>ITD-SHR11697-GG693</v>
      </c>
      <c r="C694" s="43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3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3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3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3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3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3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3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3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3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3" t="str" cm="1">
        <f t="array" ref="M694">IF(($Y694+$Z694+$AA694+$AD694)=0,"",ExpandDiagCodes(_xlfn.TEXTJOIN(", ",TRUE,IF($AA694=0,"",INDEX(My_Audit!N$2:N$456,$AA694)),IF($Z694=0,"",INDEX(Output_Mac!S$2:S$500,$Z694)),IF($AD694=0,"",INDEX(Output_Win!S$2:S$243,$AD694)),IF($Y694=0,"",INDEX(CSV!AE$2:AE$510,$Y694)))))</f>
        <v/>
      </c>
      <c r="N694" s="43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O$2:O$456,$AA694)),_xlfn.IFS(_xlpm.MyAuditVal&lt;&gt;"",_xlpm.MyAuditVal,_xlpm.MacVal&lt;&gt;"",_xlpm.MacVal,_xlpm.WinVal&lt;&gt;"",_xlpm.WinVal,_xlpm.CSVVal&lt;&gt;"",_xlpm.CSVVal)),""))</f>
        <v/>
      </c>
      <c r="O694" s="42" t="str" cm="1">
        <f t="array" ref="O694">IF($AB694=0,"",INDEX(My_Audit!P$2:P$456,$AB694))&amp;""</f>
        <v/>
      </c>
      <c r="P694" s="42"/>
      <c r="Q694" s="43" t="str">
        <f>IF(LEFT(N694,4)="Pass","Nist SP 800-88",My_Audit!R694)&amp;""</f>
        <v/>
      </c>
      <c r="R694" s="42"/>
      <c r="S694" s="42"/>
      <c r="T694" s="43" t="str" cm="1">
        <f t="array" ref="T694">IF($AC694=0,"",INDEX(Models!J$2:J$605,$AC694))</f>
        <v/>
      </c>
      <c r="U694" s="42"/>
      <c r="V694" s="42"/>
      <c r="W694" s="44" t="str">
        <f>IF(($Z694+$AA694+$AD694)=0,"",_xlfn.TEXTJOIN(", ",TRUE,IF($AA694=0,"",INDEX(My_Audit!L$2:L$456,$AA694)),IF($Z694=0,"",INDEX(Output_Mac!AA$2:AA$500,$Z694)),IF($AD694=0,"",INDEX(Output_Win!AA$2:AA$243,$AD694))))</f>
        <v/>
      </c>
      <c r="Y694">
        <f>IFERROR(MATCH($A694,CSV!$A$2:$A$510,0),0)</f>
        <v>0</v>
      </c>
      <c r="Z694">
        <f>IFERROR(MATCH($A694,Output_Mac!$A$2:$A$500,0),0)</f>
        <v>0</v>
      </c>
      <c r="AA694">
        <f>IFERROR(MATCH($A694,My_Audit!$A$2:$A$456,0),0)</f>
        <v>0</v>
      </c>
      <c r="AB694">
        <f>IFERROR(MATCH($C694,My_Audit!$B$2:$B$456,0),0)</f>
        <v>0</v>
      </c>
      <c r="AC694">
        <f>IFERROR(MATCH($E694,Models!$I$2:$I$605,0),0)</f>
        <v>0</v>
      </c>
      <c r="AD694">
        <f>IFERROR(MATCH($A694,Output_Win!$A$2:$A$243,0),0)</f>
        <v>0</v>
      </c>
    </row>
    <row r="695" spans="1:30">
      <c r="A695" s="42" t="str">
        <f>_xlfn.TEXTJOIN("",TRUE,Input!$A$4,TEXT(ROW(My_Audit!A694)+Input!$A$8-1,"00"))</f>
        <v>GG694</v>
      </c>
      <c r="B695" s="42" t="str">
        <f>_xlfn.TEXTJOIN("-",TRUE,"ITD",Input!$A$2,A695)</f>
        <v>ITD-SHR11697-GG694</v>
      </c>
      <c r="C695" s="43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3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3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3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3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3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3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3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3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3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3" t="str" cm="1">
        <f t="array" ref="M695">IF(($Y695+$Z695+$AA695+$AD695)=0,"",ExpandDiagCodes(_xlfn.TEXTJOIN(", ",TRUE,IF($AA695=0,"",INDEX(My_Audit!N$2:N$456,$AA695)),IF($Z695=0,"",INDEX(Output_Mac!S$2:S$500,$Z695)),IF($AD695=0,"",INDEX(Output_Win!S$2:S$243,$AD695)),IF($Y695=0,"",INDEX(CSV!AE$2:AE$510,$Y695)))))</f>
        <v/>
      </c>
      <c r="N695" s="43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O$2:O$456,$AA695)),_xlfn.IFS(_xlpm.MyAuditVal&lt;&gt;"",_xlpm.MyAuditVal,_xlpm.MacVal&lt;&gt;"",_xlpm.MacVal,_xlpm.WinVal&lt;&gt;"",_xlpm.WinVal,_xlpm.CSVVal&lt;&gt;"",_xlpm.CSVVal)),""))</f>
        <v/>
      </c>
      <c r="O695" s="42" t="str" cm="1">
        <f t="array" ref="O695">IF($AB695=0,"",INDEX(My_Audit!P$2:P$456,$AB695))&amp;""</f>
        <v/>
      </c>
      <c r="P695" s="42"/>
      <c r="Q695" s="43" t="str">
        <f>IF(LEFT(N695,4)="Pass","Nist SP 800-88",My_Audit!R695)&amp;""</f>
        <v/>
      </c>
      <c r="R695" s="42"/>
      <c r="S695" s="42"/>
      <c r="T695" s="43" t="str" cm="1">
        <f t="array" ref="T695">IF($AC695=0,"",INDEX(Models!J$2:J$605,$AC695))</f>
        <v/>
      </c>
      <c r="U695" s="42"/>
      <c r="V695" s="42"/>
      <c r="W695" s="44" t="str">
        <f>IF(($Z695+$AA695+$AD695)=0,"",_xlfn.TEXTJOIN(", ",TRUE,IF($AA695=0,"",INDEX(My_Audit!L$2:L$456,$AA695)),IF($Z695=0,"",INDEX(Output_Mac!AA$2:AA$500,$Z695)),IF($AD695=0,"",INDEX(Output_Win!AA$2:AA$243,$AD695))))</f>
        <v/>
      </c>
      <c r="Y695">
        <f>IFERROR(MATCH($A695,CSV!$A$2:$A$510,0),0)</f>
        <v>0</v>
      </c>
      <c r="Z695">
        <f>IFERROR(MATCH($A695,Output_Mac!$A$2:$A$500,0),0)</f>
        <v>0</v>
      </c>
      <c r="AA695">
        <f>IFERROR(MATCH($A695,My_Audit!$A$2:$A$456,0),0)</f>
        <v>0</v>
      </c>
      <c r="AB695">
        <f>IFERROR(MATCH($C695,My_Audit!$B$2:$B$456,0),0)</f>
        <v>0</v>
      </c>
      <c r="AC695">
        <f>IFERROR(MATCH($E695,Models!$I$2:$I$605,0),0)</f>
        <v>0</v>
      </c>
      <c r="AD695">
        <f>IFERROR(MATCH($A695,Output_Win!$A$2:$A$243,0),0)</f>
        <v>0</v>
      </c>
    </row>
    <row r="696" spans="1:30">
      <c r="A696" s="42" t="str">
        <f>_xlfn.TEXTJOIN("",TRUE,Input!$A$4,TEXT(ROW(My_Audit!A695)+Input!$A$8-1,"00"))</f>
        <v>GG695</v>
      </c>
      <c r="B696" s="42" t="str">
        <f>_xlfn.TEXTJOIN("-",TRUE,"ITD",Input!$A$2,A696)</f>
        <v>ITD-SHR11697-GG695</v>
      </c>
      <c r="C696" s="43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3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3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3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3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3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3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3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3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3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3" t="str" cm="1">
        <f t="array" ref="M696">IF(($Y696+$Z696+$AA696+$AD696)=0,"",ExpandDiagCodes(_xlfn.TEXTJOIN(", ",TRUE,IF($AA696=0,"",INDEX(My_Audit!N$2:N$456,$AA696)),IF($Z696=0,"",INDEX(Output_Mac!S$2:S$500,$Z696)),IF($AD696=0,"",INDEX(Output_Win!S$2:S$243,$AD696)),IF($Y696=0,"",INDEX(CSV!AE$2:AE$510,$Y696)))))</f>
        <v/>
      </c>
      <c r="N696" s="43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O$2:O$456,$AA696)),_xlfn.IFS(_xlpm.MyAuditVal&lt;&gt;"",_xlpm.MyAuditVal,_xlpm.MacVal&lt;&gt;"",_xlpm.MacVal,_xlpm.WinVal&lt;&gt;"",_xlpm.WinVal,_xlpm.CSVVal&lt;&gt;"",_xlpm.CSVVal)),""))</f>
        <v/>
      </c>
      <c r="O696" s="42" t="str" cm="1">
        <f t="array" ref="O696">IF($AB696=0,"",INDEX(My_Audit!P$2:P$456,$AB696))&amp;""</f>
        <v/>
      </c>
      <c r="P696" s="42"/>
      <c r="Q696" s="43" t="str">
        <f>IF(LEFT(N696,4)="Pass","Nist SP 800-88",My_Audit!R696)&amp;""</f>
        <v/>
      </c>
      <c r="R696" s="42"/>
      <c r="S696" s="42"/>
      <c r="T696" s="43" t="str" cm="1">
        <f t="array" ref="T696">IF($AC696=0,"",INDEX(Models!J$2:J$605,$AC696))</f>
        <v/>
      </c>
      <c r="U696" s="42"/>
      <c r="V696" s="42"/>
      <c r="W696" s="44" t="str">
        <f>IF(($Z696+$AA696+$AD696)=0,"",_xlfn.TEXTJOIN(", ",TRUE,IF($AA696=0,"",INDEX(My_Audit!L$2:L$456,$AA696)),IF($Z696=0,"",INDEX(Output_Mac!AA$2:AA$500,$Z696)),IF($AD696=0,"",INDEX(Output_Win!AA$2:AA$243,$AD696))))</f>
        <v/>
      </c>
      <c r="Y696">
        <f>IFERROR(MATCH($A696,CSV!$A$2:$A$510,0),0)</f>
        <v>0</v>
      </c>
      <c r="Z696">
        <f>IFERROR(MATCH($A696,Output_Mac!$A$2:$A$500,0),0)</f>
        <v>0</v>
      </c>
      <c r="AA696">
        <f>IFERROR(MATCH($A696,My_Audit!$A$2:$A$456,0),0)</f>
        <v>0</v>
      </c>
      <c r="AB696">
        <f>IFERROR(MATCH($C696,My_Audit!$B$2:$B$456,0),0)</f>
        <v>0</v>
      </c>
      <c r="AC696">
        <f>IFERROR(MATCH($E696,Models!$I$2:$I$605,0),0)</f>
        <v>0</v>
      </c>
      <c r="AD696">
        <f>IFERROR(MATCH($A696,Output_Win!$A$2:$A$243,0),0)</f>
        <v>0</v>
      </c>
    </row>
    <row r="697" spans="1:30">
      <c r="A697" s="42" t="str">
        <f>_xlfn.TEXTJOIN("",TRUE,Input!$A$4,TEXT(ROW(My_Audit!A696)+Input!$A$8-1,"00"))</f>
        <v>GG696</v>
      </c>
      <c r="B697" s="42" t="str">
        <f>_xlfn.TEXTJOIN("-",TRUE,"ITD",Input!$A$2,A697)</f>
        <v>ITD-SHR11697-GG696</v>
      </c>
      <c r="C697" s="43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3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3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3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3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3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3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3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3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3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3" t="str" cm="1">
        <f t="array" ref="M697">IF(($Y697+$Z697+$AA697+$AD697)=0,"",ExpandDiagCodes(_xlfn.TEXTJOIN(", ",TRUE,IF($AA697=0,"",INDEX(My_Audit!N$2:N$456,$AA697)),IF($Z697=0,"",INDEX(Output_Mac!S$2:S$500,$Z697)),IF($AD697=0,"",INDEX(Output_Win!S$2:S$243,$AD697)),IF($Y697=0,"",INDEX(CSV!AE$2:AE$510,$Y697)))))</f>
        <v/>
      </c>
      <c r="N697" s="43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O$2:O$456,$AA697)),_xlfn.IFS(_xlpm.MyAuditVal&lt;&gt;"",_xlpm.MyAuditVal,_xlpm.MacVal&lt;&gt;"",_xlpm.MacVal,_xlpm.WinVal&lt;&gt;"",_xlpm.WinVal,_xlpm.CSVVal&lt;&gt;"",_xlpm.CSVVal)),""))</f>
        <v/>
      </c>
      <c r="O697" s="42" t="str" cm="1">
        <f t="array" ref="O697">IF($AB697=0,"",INDEX(My_Audit!P$2:P$456,$AB697))&amp;""</f>
        <v/>
      </c>
      <c r="P697" s="42"/>
      <c r="Q697" s="43" t="str">
        <f>IF(LEFT(N697,4)="Pass","Nist SP 800-88",My_Audit!R697)&amp;""</f>
        <v/>
      </c>
      <c r="R697" s="42"/>
      <c r="S697" s="42"/>
      <c r="T697" s="43" t="str" cm="1">
        <f t="array" ref="T697">IF($AC697=0,"",INDEX(Models!J$2:J$605,$AC697))</f>
        <v/>
      </c>
      <c r="U697" s="42"/>
      <c r="V697" s="42"/>
      <c r="W697" s="44" t="str">
        <f>IF(($Z697+$AA697+$AD697)=0,"",_xlfn.TEXTJOIN(", ",TRUE,IF($AA697=0,"",INDEX(My_Audit!L$2:L$456,$AA697)),IF($Z697=0,"",INDEX(Output_Mac!AA$2:AA$500,$Z697)),IF($AD697=0,"",INDEX(Output_Win!AA$2:AA$243,$AD697))))</f>
        <v/>
      </c>
      <c r="Y697">
        <f>IFERROR(MATCH($A697,CSV!$A$2:$A$510,0),0)</f>
        <v>0</v>
      </c>
      <c r="Z697">
        <f>IFERROR(MATCH($A697,Output_Mac!$A$2:$A$500,0),0)</f>
        <v>0</v>
      </c>
      <c r="AA697">
        <f>IFERROR(MATCH($A697,My_Audit!$A$2:$A$456,0),0)</f>
        <v>0</v>
      </c>
      <c r="AB697">
        <f>IFERROR(MATCH($C697,My_Audit!$B$2:$B$456,0),0)</f>
        <v>0</v>
      </c>
      <c r="AC697">
        <f>IFERROR(MATCH($E697,Models!$I$2:$I$605,0),0)</f>
        <v>0</v>
      </c>
      <c r="AD697">
        <f>IFERROR(MATCH($A697,Output_Win!$A$2:$A$243,0),0)</f>
        <v>0</v>
      </c>
    </row>
    <row r="698" spans="1:30">
      <c r="A698" s="42" t="str">
        <f>_xlfn.TEXTJOIN("",TRUE,Input!$A$4,TEXT(ROW(My_Audit!A697)+Input!$A$8-1,"00"))</f>
        <v>GG697</v>
      </c>
      <c r="B698" s="42" t="str">
        <f>_xlfn.TEXTJOIN("-",TRUE,"ITD",Input!$A$2,A698)</f>
        <v>ITD-SHR11697-GG697</v>
      </c>
      <c r="C698" s="43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3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3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3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3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3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3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3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3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3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3" t="str" cm="1">
        <f t="array" ref="M698">IF(($Y698+$Z698+$AA698+$AD698)=0,"",ExpandDiagCodes(_xlfn.TEXTJOIN(", ",TRUE,IF($AA698=0,"",INDEX(My_Audit!N$2:N$456,$AA698)),IF($Z698=0,"",INDEX(Output_Mac!S$2:S$500,$Z698)),IF($AD698=0,"",INDEX(Output_Win!S$2:S$243,$AD698)),IF($Y698=0,"",INDEX(CSV!AE$2:AE$510,$Y698)))))</f>
        <v/>
      </c>
      <c r="N698" s="43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O$2:O$456,$AA698)),_xlfn.IFS(_xlpm.MyAuditVal&lt;&gt;"",_xlpm.MyAuditVal,_xlpm.MacVal&lt;&gt;"",_xlpm.MacVal,_xlpm.WinVal&lt;&gt;"",_xlpm.WinVal,_xlpm.CSVVal&lt;&gt;"",_xlpm.CSVVal)),""))</f>
        <v/>
      </c>
      <c r="O698" s="42" t="str" cm="1">
        <f t="array" ref="O698">IF($AB698=0,"",INDEX(My_Audit!P$2:P$456,$AB698))&amp;""</f>
        <v/>
      </c>
      <c r="P698" s="42"/>
      <c r="Q698" s="43" t="str">
        <f>IF(LEFT(N698,4)="Pass","Nist SP 800-88",My_Audit!R698)&amp;""</f>
        <v/>
      </c>
      <c r="R698" s="42"/>
      <c r="S698" s="42"/>
      <c r="T698" s="43" t="str" cm="1">
        <f t="array" ref="T698">IF($AC698=0,"",INDEX(Models!J$2:J$605,$AC698))</f>
        <v/>
      </c>
      <c r="U698" s="42"/>
      <c r="V698" s="42"/>
      <c r="W698" s="44" t="str">
        <f>IF(($Z698+$AA698+$AD698)=0,"",_xlfn.TEXTJOIN(", ",TRUE,IF($AA698=0,"",INDEX(My_Audit!L$2:L$456,$AA698)),IF($Z698=0,"",INDEX(Output_Mac!AA$2:AA$500,$Z698)),IF($AD698=0,"",INDEX(Output_Win!AA$2:AA$243,$AD698))))</f>
        <v/>
      </c>
      <c r="Y698">
        <f>IFERROR(MATCH($A698,CSV!$A$2:$A$510,0),0)</f>
        <v>0</v>
      </c>
      <c r="Z698">
        <f>IFERROR(MATCH($A698,Output_Mac!$A$2:$A$500,0),0)</f>
        <v>0</v>
      </c>
      <c r="AA698">
        <f>IFERROR(MATCH($A698,My_Audit!$A$2:$A$456,0),0)</f>
        <v>0</v>
      </c>
      <c r="AB698">
        <f>IFERROR(MATCH($C698,My_Audit!$B$2:$B$456,0),0)</f>
        <v>0</v>
      </c>
      <c r="AC698">
        <f>IFERROR(MATCH($E698,Models!$I$2:$I$605,0),0)</f>
        <v>0</v>
      </c>
      <c r="AD698">
        <f>IFERROR(MATCH($A698,Output_Win!$A$2:$A$243,0),0)</f>
        <v>0</v>
      </c>
    </row>
    <row r="699" spans="1:30">
      <c r="A699" s="42" t="str">
        <f>_xlfn.TEXTJOIN("",TRUE,Input!$A$4,TEXT(ROW(My_Audit!A698)+Input!$A$8-1,"00"))</f>
        <v>GG698</v>
      </c>
      <c r="B699" s="42" t="str">
        <f>_xlfn.TEXTJOIN("-",TRUE,"ITD",Input!$A$2,A699)</f>
        <v>ITD-SHR11697-GG698</v>
      </c>
      <c r="C699" s="43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3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3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3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3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3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3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3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3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3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3" t="str" cm="1">
        <f t="array" ref="M699">IF(($Y699+$Z699+$AA699+$AD699)=0,"",ExpandDiagCodes(_xlfn.TEXTJOIN(", ",TRUE,IF($AA699=0,"",INDEX(My_Audit!N$2:N$456,$AA699)),IF($Z699=0,"",INDEX(Output_Mac!S$2:S$500,$Z699)),IF($AD699=0,"",INDEX(Output_Win!S$2:S$243,$AD699)),IF($Y699=0,"",INDEX(CSV!AE$2:AE$510,$Y699)))))</f>
        <v/>
      </c>
      <c r="N699" s="43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O$2:O$456,$AA699)),_xlfn.IFS(_xlpm.MyAuditVal&lt;&gt;"",_xlpm.MyAuditVal,_xlpm.MacVal&lt;&gt;"",_xlpm.MacVal,_xlpm.WinVal&lt;&gt;"",_xlpm.WinVal,_xlpm.CSVVal&lt;&gt;"",_xlpm.CSVVal)),""))</f>
        <v/>
      </c>
      <c r="O699" s="42" t="str" cm="1">
        <f t="array" ref="O699">IF($AB699=0,"",INDEX(My_Audit!P$2:P$456,$AB699))&amp;""</f>
        <v/>
      </c>
      <c r="P699" s="42"/>
      <c r="Q699" s="43" t="str">
        <f>IF(LEFT(N699,4)="Pass","Nist SP 800-88",My_Audit!R699)&amp;""</f>
        <v/>
      </c>
      <c r="R699" s="42"/>
      <c r="S699" s="42"/>
      <c r="T699" s="43" t="str" cm="1">
        <f t="array" ref="T699">IF($AC699=0,"",INDEX(Models!J$2:J$605,$AC699))</f>
        <v/>
      </c>
      <c r="U699" s="42"/>
      <c r="V699" s="42"/>
      <c r="W699" s="44" t="str">
        <f>IF(($Z699+$AA699+$AD699)=0,"",_xlfn.TEXTJOIN(", ",TRUE,IF($AA699=0,"",INDEX(My_Audit!L$2:L$456,$AA699)),IF($Z699=0,"",INDEX(Output_Mac!AA$2:AA$500,$Z699)),IF($AD699=0,"",INDEX(Output_Win!AA$2:AA$243,$AD699))))</f>
        <v/>
      </c>
      <c r="Y699">
        <f>IFERROR(MATCH($A699,CSV!$A$2:$A$510,0),0)</f>
        <v>0</v>
      </c>
      <c r="Z699">
        <f>IFERROR(MATCH($A699,Output_Mac!$A$2:$A$500,0),0)</f>
        <v>0</v>
      </c>
      <c r="AA699">
        <f>IFERROR(MATCH($A699,My_Audit!$A$2:$A$456,0),0)</f>
        <v>0</v>
      </c>
      <c r="AB699">
        <f>IFERROR(MATCH($C699,My_Audit!$B$2:$B$456,0),0)</f>
        <v>0</v>
      </c>
      <c r="AC699">
        <f>IFERROR(MATCH($E699,Models!$I$2:$I$605,0),0)</f>
        <v>0</v>
      </c>
      <c r="AD699">
        <f>IFERROR(MATCH($A699,Output_Win!$A$2:$A$243,0),0)</f>
        <v>0</v>
      </c>
    </row>
    <row r="700" spans="1:30">
      <c r="A700" s="42" t="str">
        <f>_xlfn.TEXTJOIN("",TRUE,Input!$A$4,TEXT(ROW(My_Audit!A699)+Input!$A$8-1,"00"))</f>
        <v>GG699</v>
      </c>
      <c r="B700" s="42" t="str">
        <f>_xlfn.TEXTJOIN("-",TRUE,"ITD",Input!$A$2,A700)</f>
        <v>ITD-SHR11697-GG699</v>
      </c>
      <c r="C700" s="43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3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3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3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3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3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3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3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3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3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3" t="str" cm="1">
        <f t="array" ref="M700">IF(($Y700+$Z700+$AA700+$AD700)=0,"",ExpandDiagCodes(_xlfn.TEXTJOIN(", ",TRUE,IF($AA700=0,"",INDEX(My_Audit!N$2:N$456,$AA700)),IF($Z700=0,"",INDEX(Output_Mac!S$2:S$500,$Z700)),IF($AD700=0,"",INDEX(Output_Win!S$2:S$243,$AD700)),IF($Y700=0,"",INDEX(CSV!AE$2:AE$510,$Y700)))))</f>
        <v/>
      </c>
      <c r="N700" s="43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O$2:O$456,$AA700)),_xlfn.IFS(_xlpm.MyAuditVal&lt;&gt;"",_xlpm.MyAuditVal,_xlpm.MacVal&lt;&gt;"",_xlpm.MacVal,_xlpm.WinVal&lt;&gt;"",_xlpm.WinVal,_xlpm.CSVVal&lt;&gt;"",_xlpm.CSVVal)),""))</f>
        <v/>
      </c>
      <c r="O700" s="42" t="str" cm="1">
        <f t="array" ref="O700">IF($AB700=0,"",INDEX(My_Audit!P$2:P$456,$AB700))&amp;""</f>
        <v/>
      </c>
      <c r="P700" s="42"/>
      <c r="Q700" s="43" t="str">
        <f>IF(LEFT(N700,4)="Pass","Nist SP 800-88",My_Audit!R700)&amp;""</f>
        <v/>
      </c>
      <c r="R700" s="42"/>
      <c r="S700" s="42"/>
      <c r="T700" s="43" t="str" cm="1">
        <f t="array" ref="T700">IF($AC700=0,"",INDEX(Models!J$2:J$605,$AC700))</f>
        <v/>
      </c>
      <c r="U700" s="42"/>
      <c r="V700" s="42"/>
      <c r="W700" s="44" t="str">
        <f>IF(($Z700+$AA700+$AD700)=0,"",_xlfn.TEXTJOIN(", ",TRUE,IF($AA700=0,"",INDEX(My_Audit!L$2:L$456,$AA700)),IF($Z700=0,"",INDEX(Output_Mac!AA$2:AA$500,$Z700)),IF($AD700=0,"",INDEX(Output_Win!AA$2:AA$243,$AD700))))</f>
        <v/>
      </c>
      <c r="Y700">
        <f>IFERROR(MATCH($A700,CSV!$A$2:$A$510,0),0)</f>
        <v>0</v>
      </c>
      <c r="Z700">
        <f>IFERROR(MATCH($A700,Output_Mac!$A$2:$A$500,0),0)</f>
        <v>0</v>
      </c>
      <c r="AA700">
        <f>IFERROR(MATCH($A700,My_Audit!$A$2:$A$456,0),0)</f>
        <v>0</v>
      </c>
      <c r="AB700">
        <f>IFERROR(MATCH($C700,My_Audit!$B$2:$B$456,0),0)</f>
        <v>0</v>
      </c>
      <c r="AC700">
        <f>IFERROR(MATCH($E700,Models!$I$2:$I$605,0),0)</f>
        <v>0</v>
      </c>
      <c r="AD700">
        <f>IFERROR(MATCH($A700,Output_Win!$A$2:$A$243,0),0)</f>
        <v>0</v>
      </c>
    </row>
    <row r="701" spans="1:30">
      <c r="A701" s="42" t="str">
        <f>_xlfn.TEXTJOIN("",TRUE,Input!$A$4,TEXT(ROW(My_Audit!A700)+Input!$A$8-1,"00"))</f>
        <v>GG700</v>
      </c>
      <c r="B701" s="42" t="str">
        <f>_xlfn.TEXTJOIN("-",TRUE,"ITD",Input!$A$2,A701)</f>
        <v>ITD-SHR11697-GG700</v>
      </c>
      <c r="C701" s="43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3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3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3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3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3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3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3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3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3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3" t="str" cm="1">
        <f t="array" ref="M701">IF(($Y701+$Z701+$AA701+$AD701)=0,"",ExpandDiagCodes(_xlfn.TEXTJOIN(", ",TRUE,IF($AA701=0,"",INDEX(My_Audit!N$2:N$456,$AA701)),IF($Z701=0,"",INDEX(Output_Mac!S$2:S$500,$Z701)),IF($AD701=0,"",INDEX(Output_Win!S$2:S$243,$AD701)),IF($Y701=0,"",INDEX(CSV!AE$2:AE$510,$Y701)))))</f>
        <v/>
      </c>
      <c r="N701" s="43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O$2:O$456,$AA701)),_xlfn.IFS(_xlpm.MyAuditVal&lt;&gt;"",_xlpm.MyAuditVal,_xlpm.MacVal&lt;&gt;"",_xlpm.MacVal,_xlpm.WinVal&lt;&gt;"",_xlpm.WinVal,_xlpm.CSVVal&lt;&gt;"",_xlpm.CSVVal)),""))</f>
        <v/>
      </c>
      <c r="O701" s="42" t="str" cm="1">
        <f t="array" ref="O701">IF($AB701=0,"",INDEX(My_Audit!P$2:P$456,$AB701))&amp;""</f>
        <v/>
      </c>
      <c r="P701" s="42"/>
      <c r="Q701" s="43" t="str">
        <f>IF(LEFT(N701,4)="Pass","Nist SP 800-88",My_Audit!R701)&amp;""</f>
        <v/>
      </c>
      <c r="R701" s="42"/>
      <c r="S701" s="42"/>
      <c r="T701" s="43" t="str" cm="1">
        <f t="array" ref="T701">IF($AC701=0,"",INDEX(Models!J$2:J$605,$AC701))</f>
        <v/>
      </c>
      <c r="U701" s="42"/>
      <c r="V701" s="42"/>
      <c r="W701" s="44" t="str">
        <f>IF(($Z701+$AA701+$AD701)=0,"",_xlfn.TEXTJOIN(", ",TRUE,IF($AA701=0,"",INDEX(My_Audit!L$2:L$456,$AA701)),IF($Z701=0,"",INDEX(Output_Mac!AA$2:AA$500,$Z701)),IF($AD701=0,"",INDEX(Output_Win!AA$2:AA$243,$AD701))))</f>
        <v/>
      </c>
      <c r="Y701">
        <f>IFERROR(MATCH($A701,CSV!$A$2:$A$510,0),0)</f>
        <v>0</v>
      </c>
      <c r="Z701">
        <f>IFERROR(MATCH($A701,Output_Mac!$A$2:$A$500,0),0)</f>
        <v>0</v>
      </c>
      <c r="AA701">
        <f>IFERROR(MATCH($A701,My_Audit!$A$2:$A$456,0),0)</f>
        <v>0</v>
      </c>
      <c r="AB701">
        <f>IFERROR(MATCH($C701,My_Audit!$B$2:$B$456,0),0)</f>
        <v>0</v>
      </c>
      <c r="AC701">
        <f>IFERROR(MATCH($E701,Models!$I$2:$I$605,0),0)</f>
        <v>0</v>
      </c>
      <c r="AD701">
        <f>IFERROR(MATCH($A701,Output_Win!$A$2:$A$243,0),0)</f>
        <v>0</v>
      </c>
    </row>
    <row r="702" spans="1:30">
      <c r="A702" s="42" t="str">
        <f>_xlfn.TEXTJOIN("",TRUE,Input!$A$4,TEXT(ROW(My_Audit!A701)+Input!$A$8-1,"00"))</f>
        <v>GG701</v>
      </c>
      <c r="B702" s="42" t="str">
        <f>_xlfn.TEXTJOIN("-",TRUE,"ITD",Input!$A$2,A702)</f>
        <v>ITD-SHR11697-GG701</v>
      </c>
      <c r="C702" s="43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3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3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3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3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3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3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3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3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3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3" t="str" cm="1">
        <f t="array" ref="M702">IF(($Y702+$Z702+$AA702+$AD702)=0,"",ExpandDiagCodes(_xlfn.TEXTJOIN(", ",TRUE,IF($AA702=0,"",INDEX(My_Audit!N$2:N$456,$AA702)),IF($Z702=0,"",INDEX(Output_Mac!S$2:S$500,$Z702)),IF($AD702=0,"",INDEX(Output_Win!S$2:S$243,$AD702)),IF($Y702=0,"",INDEX(CSV!AE$2:AE$510,$Y702)))))</f>
        <v/>
      </c>
      <c r="N702" s="43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O$2:O$456,$AA702)),_xlfn.IFS(_xlpm.MyAuditVal&lt;&gt;"",_xlpm.MyAuditVal,_xlpm.MacVal&lt;&gt;"",_xlpm.MacVal,_xlpm.WinVal&lt;&gt;"",_xlpm.WinVal,_xlpm.CSVVal&lt;&gt;"",_xlpm.CSVVal)),""))</f>
        <v/>
      </c>
      <c r="O702" s="42" t="str" cm="1">
        <f t="array" ref="O702">IF($AB702=0,"",INDEX(My_Audit!P$2:P$456,$AB702))&amp;""</f>
        <v/>
      </c>
      <c r="P702" s="42"/>
      <c r="Q702" s="43" t="str">
        <f>IF(LEFT(N702,4)="Pass","Nist SP 800-88",My_Audit!R702)&amp;""</f>
        <v/>
      </c>
      <c r="R702" s="42"/>
      <c r="S702" s="42"/>
      <c r="T702" s="43" t="str" cm="1">
        <f t="array" ref="T702">IF($AC702=0,"",INDEX(Models!J$2:J$605,$AC702))</f>
        <v/>
      </c>
      <c r="U702" s="42"/>
      <c r="V702" s="42"/>
      <c r="W702" s="44" t="str">
        <f>IF(($Z702+$AA702+$AD702)=0,"",_xlfn.TEXTJOIN(", ",TRUE,IF($AA702=0,"",INDEX(My_Audit!L$2:L$456,$AA702)),IF($Z702=0,"",INDEX(Output_Mac!AA$2:AA$500,$Z702)),IF($AD702=0,"",INDEX(Output_Win!AA$2:AA$243,$AD702))))</f>
        <v/>
      </c>
      <c r="Y702">
        <f>IFERROR(MATCH($A702,CSV!$A$2:$A$510,0),0)</f>
        <v>0</v>
      </c>
      <c r="Z702">
        <f>IFERROR(MATCH($A702,Output_Mac!$A$2:$A$500,0),0)</f>
        <v>0</v>
      </c>
      <c r="AA702">
        <f>IFERROR(MATCH($A702,My_Audit!$A$2:$A$456,0),0)</f>
        <v>0</v>
      </c>
      <c r="AB702">
        <f>IFERROR(MATCH($C702,My_Audit!$B$2:$B$456,0),0)</f>
        <v>0</v>
      </c>
      <c r="AC702">
        <f>IFERROR(MATCH($E702,Models!$I$2:$I$605,0),0)</f>
        <v>0</v>
      </c>
      <c r="AD702">
        <f>IFERROR(MATCH($A702,Output_Win!$A$2:$A$243,0),0)</f>
        <v>0</v>
      </c>
    </row>
    <row r="703" spans="1:30">
      <c r="A703" s="42" t="str">
        <f>_xlfn.TEXTJOIN("",TRUE,Input!$A$4,TEXT(ROW(My_Audit!A702)+Input!$A$8-1,"00"))</f>
        <v>GG702</v>
      </c>
      <c r="B703" s="42" t="str">
        <f>_xlfn.TEXTJOIN("-",TRUE,"ITD",Input!$A$2,A703)</f>
        <v>ITD-SHR11697-GG702</v>
      </c>
      <c r="C703" s="43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3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3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3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3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3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3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3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3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3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3" t="str" cm="1">
        <f t="array" ref="M703">IF(($Y703+$Z703+$AA703+$AD703)=0,"",ExpandDiagCodes(_xlfn.TEXTJOIN(", ",TRUE,IF($AA703=0,"",INDEX(My_Audit!N$2:N$456,$AA703)),IF($Z703=0,"",INDEX(Output_Mac!S$2:S$500,$Z703)),IF($AD703=0,"",INDEX(Output_Win!S$2:S$243,$AD703)),IF($Y703=0,"",INDEX(CSV!AE$2:AE$510,$Y703)))))</f>
        <v/>
      </c>
      <c r="N703" s="43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O$2:O$456,$AA703)),_xlfn.IFS(_xlpm.MyAuditVal&lt;&gt;"",_xlpm.MyAuditVal,_xlpm.MacVal&lt;&gt;"",_xlpm.MacVal,_xlpm.WinVal&lt;&gt;"",_xlpm.WinVal,_xlpm.CSVVal&lt;&gt;"",_xlpm.CSVVal)),""))</f>
        <v/>
      </c>
      <c r="O703" s="42" t="str" cm="1">
        <f t="array" ref="O703">IF($AB703=0,"",INDEX(My_Audit!P$2:P$456,$AB703))&amp;""</f>
        <v/>
      </c>
      <c r="P703" s="42"/>
      <c r="Q703" s="43" t="str">
        <f>IF(LEFT(N703,4)="Pass","Nist SP 800-88",My_Audit!R703)&amp;""</f>
        <v/>
      </c>
      <c r="R703" s="42"/>
      <c r="S703" s="42"/>
      <c r="T703" s="43" t="str" cm="1">
        <f t="array" ref="T703">IF($AC703=0,"",INDEX(Models!J$2:J$605,$AC703))</f>
        <v/>
      </c>
      <c r="U703" s="42"/>
      <c r="V703" s="42"/>
      <c r="W703" s="44" t="str">
        <f>IF(($Z703+$AA703+$AD703)=0,"",_xlfn.TEXTJOIN(", ",TRUE,IF($AA703=0,"",INDEX(My_Audit!L$2:L$456,$AA703)),IF($Z703=0,"",INDEX(Output_Mac!AA$2:AA$500,$Z703)),IF($AD703=0,"",INDEX(Output_Win!AA$2:AA$243,$AD703))))</f>
        <v/>
      </c>
      <c r="Y703">
        <f>IFERROR(MATCH($A703,CSV!$A$2:$A$510,0),0)</f>
        <v>0</v>
      </c>
      <c r="Z703">
        <f>IFERROR(MATCH($A703,Output_Mac!$A$2:$A$500,0),0)</f>
        <v>0</v>
      </c>
      <c r="AA703">
        <f>IFERROR(MATCH($A703,My_Audit!$A$2:$A$456,0),0)</f>
        <v>0</v>
      </c>
      <c r="AB703">
        <f>IFERROR(MATCH($C703,My_Audit!$B$2:$B$456,0),0)</f>
        <v>0</v>
      </c>
      <c r="AC703">
        <f>IFERROR(MATCH($E703,Models!$I$2:$I$605,0),0)</f>
        <v>0</v>
      </c>
      <c r="AD703">
        <f>IFERROR(MATCH($A703,Output_Win!$A$2:$A$243,0),0)</f>
        <v>0</v>
      </c>
    </row>
    <row r="704" spans="1:30">
      <c r="A704" s="42" t="str">
        <f>_xlfn.TEXTJOIN("",TRUE,Input!$A$4,TEXT(ROW(My_Audit!A703)+Input!$A$8-1,"00"))</f>
        <v>GG703</v>
      </c>
      <c r="B704" s="42" t="str">
        <f>_xlfn.TEXTJOIN("-",TRUE,"ITD",Input!$A$2,A704)</f>
        <v>ITD-SHR11697-GG703</v>
      </c>
      <c r="C704" s="43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3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3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3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3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3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3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3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3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3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3" t="str" cm="1">
        <f t="array" ref="M704">IF(($Y704+$Z704+$AA704+$AD704)=0,"",ExpandDiagCodes(_xlfn.TEXTJOIN(", ",TRUE,IF($AA704=0,"",INDEX(My_Audit!N$2:N$456,$AA704)),IF($Z704=0,"",INDEX(Output_Mac!S$2:S$500,$Z704)),IF($AD704=0,"",INDEX(Output_Win!S$2:S$243,$AD704)),IF($Y704=0,"",INDEX(CSV!AE$2:AE$510,$Y704)))))</f>
        <v/>
      </c>
      <c r="N704" s="43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O$2:O$456,$AA704)),_xlfn.IFS(_xlpm.MyAuditVal&lt;&gt;"",_xlpm.MyAuditVal,_xlpm.MacVal&lt;&gt;"",_xlpm.MacVal,_xlpm.WinVal&lt;&gt;"",_xlpm.WinVal,_xlpm.CSVVal&lt;&gt;"",_xlpm.CSVVal)),""))</f>
        <v/>
      </c>
      <c r="O704" s="42" t="str" cm="1">
        <f t="array" ref="O704">IF($AB704=0,"",INDEX(My_Audit!P$2:P$456,$AB704))&amp;""</f>
        <v/>
      </c>
      <c r="P704" s="42"/>
      <c r="Q704" s="43" t="str">
        <f>IF(LEFT(N704,4)="Pass","Nist SP 800-88",My_Audit!R704)&amp;""</f>
        <v/>
      </c>
      <c r="R704" s="42"/>
      <c r="S704" s="42"/>
      <c r="T704" s="43" t="str" cm="1">
        <f t="array" ref="T704">IF($AC704=0,"",INDEX(Models!J$2:J$605,$AC704))</f>
        <v/>
      </c>
      <c r="U704" s="42"/>
      <c r="V704" s="42"/>
      <c r="W704" s="44" t="str">
        <f>IF(($Z704+$AA704+$AD704)=0,"",_xlfn.TEXTJOIN(", ",TRUE,IF($AA704=0,"",INDEX(My_Audit!L$2:L$456,$AA704)),IF($Z704=0,"",INDEX(Output_Mac!AA$2:AA$500,$Z704)),IF($AD704=0,"",INDEX(Output_Win!AA$2:AA$243,$AD704))))</f>
        <v/>
      </c>
      <c r="Y704">
        <f>IFERROR(MATCH($A704,CSV!$A$2:$A$510,0),0)</f>
        <v>0</v>
      </c>
      <c r="Z704">
        <f>IFERROR(MATCH($A704,Output_Mac!$A$2:$A$500,0),0)</f>
        <v>0</v>
      </c>
      <c r="AA704">
        <f>IFERROR(MATCH($A704,My_Audit!$A$2:$A$456,0),0)</f>
        <v>0</v>
      </c>
      <c r="AB704">
        <f>IFERROR(MATCH($C704,My_Audit!$B$2:$B$456,0),0)</f>
        <v>0</v>
      </c>
      <c r="AC704">
        <f>IFERROR(MATCH($E704,Models!$I$2:$I$605,0),0)</f>
        <v>0</v>
      </c>
      <c r="AD704">
        <f>IFERROR(MATCH($A704,Output_Win!$A$2:$A$243,0),0)</f>
        <v>0</v>
      </c>
    </row>
    <row r="705" spans="1:30">
      <c r="A705" s="42" t="str">
        <f>_xlfn.TEXTJOIN("",TRUE,Input!$A$4,TEXT(ROW(My_Audit!A704)+Input!$A$8-1,"00"))</f>
        <v>GG704</v>
      </c>
      <c r="B705" s="42" t="str">
        <f>_xlfn.TEXTJOIN("-",TRUE,"ITD",Input!$A$2,A705)</f>
        <v>ITD-SHR11697-GG704</v>
      </c>
      <c r="C705" s="43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3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3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3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3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3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3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3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3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3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3" t="str" cm="1">
        <f t="array" ref="M705">IF(($Y705+$Z705+$AA705+$AD705)=0,"",ExpandDiagCodes(_xlfn.TEXTJOIN(", ",TRUE,IF($AA705=0,"",INDEX(My_Audit!N$2:N$456,$AA705)),IF($Z705=0,"",INDEX(Output_Mac!S$2:S$500,$Z705)),IF($AD705=0,"",INDEX(Output_Win!S$2:S$243,$AD705)),IF($Y705=0,"",INDEX(CSV!AE$2:AE$510,$Y705)))))</f>
        <v/>
      </c>
      <c r="N705" s="43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O$2:O$456,$AA705)),_xlfn.IFS(_xlpm.MyAuditVal&lt;&gt;"",_xlpm.MyAuditVal,_xlpm.MacVal&lt;&gt;"",_xlpm.MacVal,_xlpm.WinVal&lt;&gt;"",_xlpm.WinVal,_xlpm.CSVVal&lt;&gt;"",_xlpm.CSVVal)),""))</f>
        <v/>
      </c>
      <c r="O705" s="42" t="str" cm="1">
        <f t="array" ref="O705">IF($AB705=0,"",INDEX(My_Audit!P$2:P$456,$AB705))&amp;""</f>
        <v/>
      </c>
      <c r="P705" s="42"/>
      <c r="Q705" s="43" t="str">
        <f>IF(LEFT(N705,4)="Pass","Nist SP 800-88",My_Audit!R705)&amp;""</f>
        <v/>
      </c>
      <c r="R705" s="42"/>
      <c r="S705" s="42"/>
      <c r="T705" s="43" t="str" cm="1">
        <f t="array" ref="T705">IF($AC705=0,"",INDEX(Models!J$2:J$605,$AC705))</f>
        <v/>
      </c>
      <c r="U705" s="42"/>
      <c r="V705" s="42"/>
      <c r="W705" s="44" t="str">
        <f>IF(($Z705+$AA705+$AD705)=0,"",_xlfn.TEXTJOIN(", ",TRUE,IF($AA705=0,"",INDEX(My_Audit!L$2:L$456,$AA705)),IF($Z705=0,"",INDEX(Output_Mac!AA$2:AA$500,$Z705)),IF($AD705=0,"",INDEX(Output_Win!AA$2:AA$243,$AD705))))</f>
        <v/>
      </c>
      <c r="Y705">
        <f>IFERROR(MATCH($A705,CSV!$A$2:$A$510,0),0)</f>
        <v>0</v>
      </c>
      <c r="Z705">
        <f>IFERROR(MATCH($A705,Output_Mac!$A$2:$A$500,0),0)</f>
        <v>0</v>
      </c>
      <c r="AA705">
        <f>IFERROR(MATCH($A705,My_Audit!$A$2:$A$456,0),0)</f>
        <v>0</v>
      </c>
      <c r="AB705">
        <f>IFERROR(MATCH($C705,My_Audit!$B$2:$B$456,0),0)</f>
        <v>0</v>
      </c>
      <c r="AC705">
        <f>IFERROR(MATCH($E705,Models!$I$2:$I$605,0),0)</f>
        <v>0</v>
      </c>
      <c r="AD705">
        <f>IFERROR(MATCH($A705,Output_Win!$A$2:$A$243,0),0)</f>
        <v>0</v>
      </c>
    </row>
    <row r="706" spans="1:30">
      <c r="A706" s="42" t="str">
        <f>_xlfn.TEXTJOIN("",TRUE,Input!$A$4,TEXT(ROW(My_Audit!A705)+Input!$A$8-1,"00"))</f>
        <v>GG705</v>
      </c>
      <c r="B706" s="42" t="str">
        <f>_xlfn.TEXTJOIN("-",TRUE,"ITD",Input!$A$2,A706)</f>
        <v>ITD-SHR11697-GG705</v>
      </c>
      <c r="C706" s="43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3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3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3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3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3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3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3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3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3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3" t="str" cm="1">
        <f t="array" ref="M706">IF(($Y706+$Z706+$AA706+$AD706)=0,"",ExpandDiagCodes(_xlfn.TEXTJOIN(", ",TRUE,IF($AA706=0,"",INDEX(My_Audit!N$2:N$456,$AA706)),IF($Z706=0,"",INDEX(Output_Mac!S$2:S$500,$Z706)),IF($AD706=0,"",INDEX(Output_Win!S$2:S$243,$AD706)),IF($Y706=0,"",INDEX(CSV!AE$2:AE$510,$Y706)))))</f>
        <v/>
      </c>
      <c r="N706" s="43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O$2:O$456,$AA706)),_xlfn.IFS(_xlpm.MyAuditVal&lt;&gt;"",_xlpm.MyAuditVal,_xlpm.MacVal&lt;&gt;"",_xlpm.MacVal,_xlpm.WinVal&lt;&gt;"",_xlpm.WinVal,_xlpm.CSVVal&lt;&gt;"",_xlpm.CSVVal)),""))</f>
        <v/>
      </c>
      <c r="O706" s="42" t="str" cm="1">
        <f t="array" ref="O706">IF($AB706=0,"",INDEX(My_Audit!P$2:P$456,$AB706))&amp;""</f>
        <v/>
      </c>
      <c r="P706" s="42"/>
      <c r="Q706" s="43" t="str">
        <f>IF(LEFT(N706,4)="Pass","Nist SP 800-88",My_Audit!R706)&amp;""</f>
        <v/>
      </c>
      <c r="R706" s="42"/>
      <c r="S706" s="42"/>
      <c r="T706" s="43" t="str" cm="1">
        <f t="array" ref="T706">IF($AC706=0,"",INDEX(Models!J$2:J$605,$AC706))</f>
        <v/>
      </c>
      <c r="U706" s="42"/>
      <c r="V706" s="42"/>
      <c r="W706" s="44" t="str">
        <f>IF(($Z706+$AA706+$AD706)=0,"",_xlfn.TEXTJOIN(", ",TRUE,IF($AA706=0,"",INDEX(My_Audit!L$2:L$456,$AA706)),IF($Z706=0,"",INDEX(Output_Mac!AA$2:AA$500,$Z706)),IF($AD706=0,"",INDEX(Output_Win!AA$2:AA$243,$AD706))))</f>
        <v/>
      </c>
      <c r="Y706">
        <f>IFERROR(MATCH($A706,CSV!$A$2:$A$510,0),0)</f>
        <v>0</v>
      </c>
      <c r="Z706">
        <f>IFERROR(MATCH($A706,Output_Mac!$A$2:$A$500,0),0)</f>
        <v>0</v>
      </c>
      <c r="AA706">
        <f>IFERROR(MATCH($A706,My_Audit!$A$2:$A$456,0),0)</f>
        <v>0</v>
      </c>
      <c r="AB706">
        <f>IFERROR(MATCH($C706,My_Audit!$B$2:$B$456,0),0)</f>
        <v>0</v>
      </c>
      <c r="AC706">
        <f>IFERROR(MATCH($E706,Models!$I$2:$I$605,0),0)</f>
        <v>0</v>
      </c>
      <c r="AD706">
        <f>IFERROR(MATCH($A706,Output_Win!$A$2:$A$243,0),0)</f>
        <v>0</v>
      </c>
    </row>
    <row r="707" spans="1:30">
      <c r="A707" s="42" t="str">
        <f>_xlfn.TEXTJOIN("",TRUE,Input!$A$4,TEXT(ROW(My_Audit!A706)+Input!$A$8-1,"00"))</f>
        <v>GG706</v>
      </c>
      <c r="B707" s="42" t="str">
        <f>_xlfn.TEXTJOIN("-",TRUE,"ITD",Input!$A$2,A707)</f>
        <v>ITD-SHR11697-GG706</v>
      </c>
      <c r="C707" s="43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3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3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3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3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3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3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3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3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3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3" t="str" cm="1">
        <f t="array" ref="M707">IF(($Y707+$Z707+$AA707+$AD707)=0,"",ExpandDiagCodes(_xlfn.TEXTJOIN(", ",TRUE,IF($AA707=0,"",INDEX(My_Audit!N$2:N$456,$AA707)),IF($Z707=0,"",INDEX(Output_Mac!S$2:S$500,$Z707)),IF($AD707=0,"",INDEX(Output_Win!S$2:S$243,$AD707)),IF($Y707=0,"",INDEX(CSV!AE$2:AE$510,$Y707)))))</f>
        <v/>
      </c>
      <c r="N707" s="43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O$2:O$456,$AA707)),_xlfn.IFS(_xlpm.MyAuditVal&lt;&gt;"",_xlpm.MyAuditVal,_xlpm.MacVal&lt;&gt;"",_xlpm.MacVal,_xlpm.WinVal&lt;&gt;"",_xlpm.WinVal,_xlpm.CSVVal&lt;&gt;"",_xlpm.CSVVal)),""))</f>
        <v/>
      </c>
      <c r="O707" s="42" t="str" cm="1">
        <f t="array" ref="O707">IF($AB707=0,"",INDEX(My_Audit!P$2:P$456,$AB707))&amp;""</f>
        <v/>
      </c>
      <c r="P707" s="42"/>
      <c r="Q707" s="43" t="str">
        <f>IF(LEFT(N707,4)="Pass","Nist SP 800-88",My_Audit!R707)&amp;""</f>
        <v/>
      </c>
      <c r="R707" s="42"/>
      <c r="S707" s="42"/>
      <c r="T707" s="43" t="str" cm="1">
        <f t="array" ref="T707">IF($AC707=0,"",INDEX(Models!J$2:J$605,$AC707))</f>
        <v/>
      </c>
      <c r="U707" s="42"/>
      <c r="V707" s="42"/>
      <c r="W707" s="44" t="str">
        <f>IF(($Z707+$AA707+$AD707)=0,"",_xlfn.TEXTJOIN(", ",TRUE,IF($AA707=0,"",INDEX(My_Audit!L$2:L$456,$AA707)),IF($Z707=0,"",INDEX(Output_Mac!AA$2:AA$500,$Z707)),IF($AD707=0,"",INDEX(Output_Win!AA$2:AA$243,$AD707))))</f>
        <v/>
      </c>
      <c r="Y707">
        <f>IFERROR(MATCH($A707,CSV!$A$2:$A$510,0),0)</f>
        <v>0</v>
      </c>
      <c r="Z707">
        <f>IFERROR(MATCH($A707,Output_Mac!$A$2:$A$500,0),0)</f>
        <v>0</v>
      </c>
      <c r="AA707">
        <f>IFERROR(MATCH($A707,My_Audit!$A$2:$A$456,0),0)</f>
        <v>0</v>
      </c>
      <c r="AB707">
        <f>IFERROR(MATCH($C707,My_Audit!$B$2:$B$456,0),0)</f>
        <v>0</v>
      </c>
      <c r="AC707">
        <f>IFERROR(MATCH($E707,Models!$I$2:$I$605,0),0)</f>
        <v>0</v>
      </c>
      <c r="AD707">
        <f>IFERROR(MATCH($A707,Output_Win!$A$2:$A$243,0),0)</f>
        <v>0</v>
      </c>
    </row>
    <row r="708" spans="1:30">
      <c r="A708" s="42" t="str">
        <f>_xlfn.TEXTJOIN("",TRUE,Input!$A$4,TEXT(ROW(My_Audit!A707)+Input!$A$8-1,"00"))</f>
        <v>GG707</v>
      </c>
      <c r="B708" s="42" t="str">
        <f>_xlfn.TEXTJOIN("-",TRUE,"ITD",Input!$A$2,A708)</f>
        <v>ITD-SHR11697-GG707</v>
      </c>
      <c r="C708" s="43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3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3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3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3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3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3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3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3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3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3" t="str" cm="1">
        <f t="array" ref="M708">IF(($Y708+$Z708+$AA708+$AD708)=0,"",ExpandDiagCodes(_xlfn.TEXTJOIN(", ",TRUE,IF($AA708=0,"",INDEX(My_Audit!N$2:N$456,$AA708)),IF($Z708=0,"",INDEX(Output_Mac!S$2:S$500,$Z708)),IF($AD708=0,"",INDEX(Output_Win!S$2:S$243,$AD708)),IF($Y708=0,"",INDEX(CSV!AE$2:AE$510,$Y708)))))</f>
        <v/>
      </c>
      <c r="N708" s="43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O$2:O$456,$AA708)),_xlfn.IFS(_xlpm.MyAuditVal&lt;&gt;"",_xlpm.MyAuditVal,_xlpm.MacVal&lt;&gt;"",_xlpm.MacVal,_xlpm.WinVal&lt;&gt;"",_xlpm.WinVal,_xlpm.CSVVal&lt;&gt;"",_xlpm.CSVVal)),""))</f>
        <v/>
      </c>
      <c r="O708" s="42" t="str" cm="1">
        <f t="array" ref="O708">IF($AB708=0,"",INDEX(My_Audit!P$2:P$456,$AB708))&amp;""</f>
        <v/>
      </c>
      <c r="P708" s="42"/>
      <c r="Q708" s="43" t="str">
        <f>IF(LEFT(N708,4)="Pass","Nist SP 800-88",My_Audit!R708)&amp;""</f>
        <v/>
      </c>
      <c r="R708" s="42"/>
      <c r="S708" s="42"/>
      <c r="T708" s="43" t="str" cm="1">
        <f t="array" ref="T708">IF($AC708=0,"",INDEX(Models!J$2:J$605,$AC708))</f>
        <v/>
      </c>
      <c r="U708" s="42"/>
      <c r="V708" s="42"/>
      <c r="W708" s="44" t="str">
        <f>IF(($Z708+$AA708+$AD708)=0,"",_xlfn.TEXTJOIN(", ",TRUE,IF($AA708=0,"",INDEX(My_Audit!L$2:L$456,$AA708)),IF($Z708=0,"",INDEX(Output_Mac!AA$2:AA$500,$Z708)),IF($AD708=0,"",INDEX(Output_Win!AA$2:AA$243,$AD708))))</f>
        <v/>
      </c>
      <c r="Y708">
        <f>IFERROR(MATCH($A708,CSV!$A$2:$A$510,0),0)</f>
        <v>0</v>
      </c>
      <c r="Z708">
        <f>IFERROR(MATCH($A708,Output_Mac!$A$2:$A$500,0),0)</f>
        <v>0</v>
      </c>
      <c r="AA708">
        <f>IFERROR(MATCH($A708,My_Audit!$A$2:$A$456,0),0)</f>
        <v>0</v>
      </c>
      <c r="AB708">
        <f>IFERROR(MATCH($C708,My_Audit!$B$2:$B$456,0),0)</f>
        <v>0</v>
      </c>
      <c r="AC708">
        <f>IFERROR(MATCH($E708,Models!$I$2:$I$605,0),0)</f>
        <v>0</v>
      </c>
      <c r="AD708">
        <f>IFERROR(MATCH($A708,Output_Win!$A$2:$A$243,0),0)</f>
        <v>0</v>
      </c>
    </row>
    <row r="709" spans="1:30">
      <c r="A709" s="42" t="str">
        <f>_xlfn.TEXTJOIN("",TRUE,Input!$A$4,TEXT(ROW(My_Audit!A708)+Input!$A$8-1,"00"))</f>
        <v>GG708</v>
      </c>
      <c r="B709" s="42" t="str">
        <f>_xlfn.TEXTJOIN("-",TRUE,"ITD",Input!$A$2,A709)</f>
        <v>ITD-SHR11697-GG708</v>
      </c>
      <c r="C709" s="43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3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3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3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3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3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3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3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3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3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3" t="str" cm="1">
        <f t="array" ref="M709">IF(($Y709+$Z709+$AA709+$AD709)=0,"",ExpandDiagCodes(_xlfn.TEXTJOIN(", ",TRUE,IF($AA709=0,"",INDEX(My_Audit!N$2:N$456,$AA709)),IF($Z709=0,"",INDEX(Output_Mac!S$2:S$500,$Z709)),IF($AD709=0,"",INDEX(Output_Win!S$2:S$243,$AD709)),IF($Y709=0,"",INDEX(CSV!AE$2:AE$510,$Y709)))))</f>
        <v/>
      </c>
      <c r="N709" s="43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O$2:O$456,$AA709)),_xlfn.IFS(_xlpm.MyAuditVal&lt;&gt;"",_xlpm.MyAuditVal,_xlpm.MacVal&lt;&gt;"",_xlpm.MacVal,_xlpm.WinVal&lt;&gt;"",_xlpm.WinVal,_xlpm.CSVVal&lt;&gt;"",_xlpm.CSVVal)),""))</f>
        <v/>
      </c>
      <c r="O709" s="42" t="str" cm="1">
        <f t="array" ref="O709">IF($AB709=0,"",INDEX(My_Audit!P$2:P$456,$AB709))&amp;""</f>
        <v/>
      </c>
      <c r="P709" s="42"/>
      <c r="Q709" s="43" t="str">
        <f>IF(LEFT(N709,4)="Pass","Nist SP 800-88",My_Audit!R709)&amp;""</f>
        <v/>
      </c>
      <c r="R709" s="42"/>
      <c r="S709" s="42"/>
      <c r="T709" s="43" t="str" cm="1">
        <f t="array" ref="T709">IF($AC709=0,"",INDEX(Models!J$2:J$605,$AC709))</f>
        <v/>
      </c>
      <c r="U709" s="42"/>
      <c r="V709" s="42"/>
      <c r="W709" s="44" t="str">
        <f>IF(($Z709+$AA709+$AD709)=0,"",_xlfn.TEXTJOIN(", ",TRUE,IF($AA709=0,"",INDEX(My_Audit!L$2:L$456,$AA709)),IF($Z709=0,"",INDEX(Output_Mac!AA$2:AA$500,$Z709)),IF($AD709=0,"",INDEX(Output_Win!AA$2:AA$243,$AD709))))</f>
        <v/>
      </c>
      <c r="Y709">
        <f>IFERROR(MATCH($A709,CSV!$A$2:$A$510,0),0)</f>
        <v>0</v>
      </c>
      <c r="Z709">
        <f>IFERROR(MATCH($A709,Output_Mac!$A$2:$A$500,0),0)</f>
        <v>0</v>
      </c>
      <c r="AA709">
        <f>IFERROR(MATCH($A709,My_Audit!$A$2:$A$456,0),0)</f>
        <v>0</v>
      </c>
      <c r="AB709">
        <f>IFERROR(MATCH($C709,My_Audit!$B$2:$B$456,0),0)</f>
        <v>0</v>
      </c>
      <c r="AC709">
        <f>IFERROR(MATCH($E709,Models!$I$2:$I$605,0),0)</f>
        <v>0</v>
      </c>
      <c r="AD709">
        <f>IFERROR(MATCH($A709,Output_Win!$A$2:$A$243,0),0)</f>
        <v>0</v>
      </c>
    </row>
    <row r="710" spans="1:30">
      <c r="A710" s="42" t="str">
        <f>_xlfn.TEXTJOIN("",TRUE,Input!$A$4,TEXT(ROW(My_Audit!A709)+Input!$A$8-1,"00"))</f>
        <v>GG709</v>
      </c>
      <c r="B710" s="42" t="str">
        <f>_xlfn.TEXTJOIN("-",TRUE,"ITD",Input!$A$2,A710)</f>
        <v>ITD-SHR11697-GG709</v>
      </c>
      <c r="C710" s="43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3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3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3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3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3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3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3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3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3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3" t="str" cm="1">
        <f t="array" ref="M710">IF(($Y710+$Z710+$AA710+$AD710)=0,"",ExpandDiagCodes(_xlfn.TEXTJOIN(", ",TRUE,IF($AA710=0,"",INDEX(My_Audit!N$2:N$456,$AA710)),IF($Z710=0,"",INDEX(Output_Mac!S$2:S$500,$Z710)),IF($AD710=0,"",INDEX(Output_Win!S$2:S$243,$AD710)),IF($Y710=0,"",INDEX(CSV!AE$2:AE$510,$Y710)))))</f>
        <v/>
      </c>
      <c r="N710" s="43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O$2:O$456,$AA710)),_xlfn.IFS(_xlpm.MyAuditVal&lt;&gt;"",_xlpm.MyAuditVal,_xlpm.MacVal&lt;&gt;"",_xlpm.MacVal,_xlpm.WinVal&lt;&gt;"",_xlpm.WinVal,_xlpm.CSVVal&lt;&gt;"",_xlpm.CSVVal)),""))</f>
        <v/>
      </c>
      <c r="O710" s="42" t="str" cm="1">
        <f t="array" ref="O710">IF($AB710=0,"",INDEX(My_Audit!P$2:P$456,$AB710))&amp;""</f>
        <v/>
      </c>
      <c r="P710" s="42"/>
      <c r="Q710" s="43" t="str">
        <f>IF(LEFT(N710,4)="Pass","Nist SP 800-88",My_Audit!R710)&amp;""</f>
        <v/>
      </c>
      <c r="R710" s="42"/>
      <c r="S710" s="42"/>
      <c r="T710" s="43" t="str" cm="1">
        <f t="array" ref="T710">IF($AC710=0,"",INDEX(Models!J$2:J$605,$AC710))</f>
        <v/>
      </c>
      <c r="U710" s="42"/>
      <c r="V710" s="42"/>
      <c r="W710" s="44" t="str">
        <f>IF(($Z710+$AA710+$AD710)=0,"",_xlfn.TEXTJOIN(", ",TRUE,IF($AA710=0,"",INDEX(My_Audit!L$2:L$456,$AA710)),IF($Z710=0,"",INDEX(Output_Mac!AA$2:AA$500,$Z710)),IF($AD710=0,"",INDEX(Output_Win!AA$2:AA$243,$AD710))))</f>
        <v/>
      </c>
      <c r="Y710">
        <f>IFERROR(MATCH($A710,CSV!$A$2:$A$510,0),0)</f>
        <v>0</v>
      </c>
      <c r="Z710">
        <f>IFERROR(MATCH($A710,Output_Mac!$A$2:$A$500,0),0)</f>
        <v>0</v>
      </c>
      <c r="AA710">
        <f>IFERROR(MATCH($A710,My_Audit!$A$2:$A$456,0),0)</f>
        <v>0</v>
      </c>
      <c r="AB710">
        <f>IFERROR(MATCH($C710,My_Audit!$B$2:$B$456,0),0)</f>
        <v>0</v>
      </c>
      <c r="AC710">
        <f>IFERROR(MATCH($E710,Models!$I$2:$I$605,0),0)</f>
        <v>0</v>
      </c>
      <c r="AD710">
        <f>IFERROR(MATCH($A710,Output_Win!$A$2:$A$243,0),0)</f>
        <v>0</v>
      </c>
    </row>
    <row r="711" spans="1:30">
      <c r="A711" s="42" t="str">
        <f>_xlfn.TEXTJOIN("",TRUE,Input!$A$4,TEXT(ROW(My_Audit!A710)+Input!$A$8-1,"00"))</f>
        <v>GG710</v>
      </c>
      <c r="B711" s="42" t="str">
        <f>_xlfn.TEXTJOIN("-",TRUE,"ITD",Input!$A$2,A711)</f>
        <v>ITD-SHR11697-GG710</v>
      </c>
      <c r="C711" s="43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3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3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3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3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3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3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3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3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3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3" t="str" cm="1">
        <f t="array" ref="M711">IF(($Y711+$Z711+$AA711+$AD711)=0,"",ExpandDiagCodes(_xlfn.TEXTJOIN(", ",TRUE,IF($AA711=0,"",INDEX(My_Audit!N$2:N$456,$AA711)),IF($Z711=0,"",INDEX(Output_Mac!S$2:S$500,$Z711)),IF($AD711=0,"",INDEX(Output_Win!S$2:S$243,$AD711)),IF($Y711=0,"",INDEX(CSV!AE$2:AE$510,$Y711)))))</f>
        <v/>
      </c>
      <c r="N711" s="43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O$2:O$456,$AA711)),_xlfn.IFS(_xlpm.MyAuditVal&lt;&gt;"",_xlpm.MyAuditVal,_xlpm.MacVal&lt;&gt;"",_xlpm.MacVal,_xlpm.WinVal&lt;&gt;"",_xlpm.WinVal,_xlpm.CSVVal&lt;&gt;"",_xlpm.CSVVal)),""))</f>
        <v/>
      </c>
      <c r="O711" s="42" t="str" cm="1">
        <f t="array" ref="O711">IF($AB711=0,"",INDEX(My_Audit!P$2:P$456,$AB711))&amp;""</f>
        <v/>
      </c>
      <c r="P711" s="42"/>
      <c r="Q711" s="43" t="str">
        <f>IF(LEFT(N711,4)="Pass","Nist SP 800-88",My_Audit!R711)&amp;""</f>
        <v/>
      </c>
      <c r="R711" s="42"/>
      <c r="S711" s="42"/>
      <c r="T711" s="43" t="str" cm="1">
        <f t="array" ref="T711">IF($AC711=0,"",INDEX(Models!J$2:J$605,$AC711))</f>
        <v/>
      </c>
      <c r="U711" s="42"/>
      <c r="V711" s="42"/>
      <c r="W711" s="44" t="str">
        <f>IF(($Z711+$AA711+$AD711)=0,"",_xlfn.TEXTJOIN(", ",TRUE,IF($AA711=0,"",INDEX(My_Audit!L$2:L$456,$AA711)),IF($Z711=0,"",INDEX(Output_Mac!AA$2:AA$500,$Z711)),IF($AD711=0,"",INDEX(Output_Win!AA$2:AA$243,$AD711))))</f>
        <v/>
      </c>
      <c r="Y711">
        <f>IFERROR(MATCH($A711,CSV!$A$2:$A$510,0),0)</f>
        <v>0</v>
      </c>
      <c r="Z711">
        <f>IFERROR(MATCH($A711,Output_Mac!$A$2:$A$500,0),0)</f>
        <v>0</v>
      </c>
      <c r="AA711">
        <f>IFERROR(MATCH($A711,My_Audit!$A$2:$A$456,0),0)</f>
        <v>0</v>
      </c>
      <c r="AB711">
        <f>IFERROR(MATCH($C711,My_Audit!$B$2:$B$456,0),0)</f>
        <v>0</v>
      </c>
      <c r="AC711">
        <f>IFERROR(MATCH($E711,Models!$I$2:$I$605,0),0)</f>
        <v>0</v>
      </c>
      <c r="AD711">
        <f>IFERROR(MATCH($A711,Output_Win!$A$2:$A$243,0),0)</f>
        <v>0</v>
      </c>
    </row>
    <row r="712" spans="1:30">
      <c r="A712" s="42" t="str">
        <f>_xlfn.TEXTJOIN("",TRUE,Input!$A$4,TEXT(ROW(My_Audit!A711)+Input!$A$8-1,"00"))</f>
        <v>GG711</v>
      </c>
      <c r="B712" s="42" t="str">
        <f>_xlfn.TEXTJOIN("-",TRUE,"ITD",Input!$A$2,A712)</f>
        <v>ITD-SHR11697-GG711</v>
      </c>
      <c r="C712" s="43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3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3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3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3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3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3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3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3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3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3" t="str" cm="1">
        <f t="array" ref="M712">IF(($Y712+$Z712+$AA712+$AD712)=0,"",ExpandDiagCodes(_xlfn.TEXTJOIN(", ",TRUE,IF($AA712=0,"",INDEX(My_Audit!N$2:N$456,$AA712)),IF($Z712=0,"",INDEX(Output_Mac!S$2:S$500,$Z712)),IF($AD712=0,"",INDEX(Output_Win!S$2:S$243,$AD712)),IF($Y712=0,"",INDEX(CSV!AE$2:AE$510,$Y712)))))</f>
        <v/>
      </c>
      <c r="N712" s="43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O$2:O$456,$AA712)),_xlfn.IFS(_xlpm.MyAuditVal&lt;&gt;"",_xlpm.MyAuditVal,_xlpm.MacVal&lt;&gt;"",_xlpm.MacVal,_xlpm.WinVal&lt;&gt;"",_xlpm.WinVal,_xlpm.CSVVal&lt;&gt;"",_xlpm.CSVVal)),""))</f>
        <v/>
      </c>
      <c r="O712" s="42" t="str" cm="1">
        <f t="array" ref="O712">IF($AB712=0,"",INDEX(My_Audit!P$2:P$456,$AB712))&amp;""</f>
        <v/>
      </c>
      <c r="P712" s="42"/>
      <c r="Q712" s="43" t="str">
        <f>IF(LEFT(N712,4)="Pass","Nist SP 800-88",My_Audit!R712)&amp;""</f>
        <v/>
      </c>
      <c r="R712" s="42"/>
      <c r="S712" s="42"/>
      <c r="T712" s="43" t="str" cm="1">
        <f t="array" ref="T712">IF($AC712=0,"",INDEX(Models!J$2:J$605,$AC712))</f>
        <v/>
      </c>
      <c r="U712" s="42"/>
      <c r="V712" s="42"/>
      <c r="W712" s="44" t="str">
        <f>IF(($Z712+$AA712+$AD712)=0,"",_xlfn.TEXTJOIN(", ",TRUE,IF($AA712=0,"",INDEX(My_Audit!L$2:L$456,$AA712)),IF($Z712=0,"",INDEX(Output_Mac!AA$2:AA$500,$Z712)),IF($AD712=0,"",INDEX(Output_Win!AA$2:AA$243,$AD712))))</f>
        <v/>
      </c>
      <c r="Y712">
        <f>IFERROR(MATCH($A712,CSV!$A$2:$A$510,0),0)</f>
        <v>0</v>
      </c>
      <c r="Z712">
        <f>IFERROR(MATCH($A712,Output_Mac!$A$2:$A$500,0),0)</f>
        <v>0</v>
      </c>
      <c r="AA712">
        <f>IFERROR(MATCH($A712,My_Audit!$A$2:$A$456,0),0)</f>
        <v>0</v>
      </c>
      <c r="AB712">
        <f>IFERROR(MATCH($C712,My_Audit!$B$2:$B$456,0),0)</f>
        <v>0</v>
      </c>
      <c r="AC712">
        <f>IFERROR(MATCH($E712,Models!$I$2:$I$605,0),0)</f>
        <v>0</v>
      </c>
      <c r="AD712">
        <f>IFERROR(MATCH($A712,Output_Win!$A$2:$A$243,0),0)</f>
        <v>0</v>
      </c>
    </row>
    <row r="713" spans="1:30">
      <c r="A713" s="42" t="str">
        <f>_xlfn.TEXTJOIN("",TRUE,Input!$A$4,TEXT(ROW(My_Audit!A712)+Input!$A$8-1,"00"))</f>
        <v>GG712</v>
      </c>
      <c r="B713" s="42" t="str">
        <f>_xlfn.TEXTJOIN("-",TRUE,"ITD",Input!$A$2,A713)</f>
        <v>ITD-SHR11697-GG712</v>
      </c>
      <c r="C713" s="43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3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3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3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3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3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3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3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3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3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3" t="str" cm="1">
        <f t="array" ref="M713">IF(($Y713+$Z713+$AA713+$AD713)=0,"",ExpandDiagCodes(_xlfn.TEXTJOIN(", ",TRUE,IF($AA713=0,"",INDEX(My_Audit!N$2:N$456,$AA713)),IF($Z713=0,"",INDEX(Output_Mac!S$2:S$500,$Z713)),IF($AD713=0,"",INDEX(Output_Win!S$2:S$243,$AD713)),IF($Y713=0,"",INDEX(CSV!AE$2:AE$510,$Y713)))))</f>
        <v/>
      </c>
      <c r="N713" s="43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O$2:O$456,$AA713)),_xlfn.IFS(_xlpm.MyAuditVal&lt;&gt;"",_xlpm.MyAuditVal,_xlpm.MacVal&lt;&gt;"",_xlpm.MacVal,_xlpm.WinVal&lt;&gt;"",_xlpm.WinVal,_xlpm.CSVVal&lt;&gt;"",_xlpm.CSVVal)),""))</f>
        <v/>
      </c>
      <c r="O713" s="42" t="str" cm="1">
        <f t="array" ref="O713">IF($AB713=0,"",INDEX(My_Audit!P$2:P$456,$AB713))&amp;""</f>
        <v/>
      </c>
      <c r="P713" s="42"/>
      <c r="Q713" s="43" t="str">
        <f>IF(LEFT(N713,4)="Pass","Nist SP 800-88",My_Audit!R713)&amp;""</f>
        <v/>
      </c>
      <c r="R713" s="42"/>
      <c r="S713" s="42"/>
      <c r="T713" s="43" t="str" cm="1">
        <f t="array" ref="T713">IF($AC713=0,"",INDEX(Models!J$2:J$605,$AC713))</f>
        <v/>
      </c>
      <c r="U713" s="42"/>
      <c r="V713" s="42"/>
      <c r="W713" s="44" t="str">
        <f>IF(($Z713+$AA713+$AD713)=0,"",_xlfn.TEXTJOIN(", ",TRUE,IF($AA713=0,"",INDEX(My_Audit!L$2:L$456,$AA713)),IF($Z713=0,"",INDEX(Output_Mac!AA$2:AA$500,$Z713)),IF($AD713=0,"",INDEX(Output_Win!AA$2:AA$243,$AD713))))</f>
        <v/>
      </c>
      <c r="Y713">
        <f>IFERROR(MATCH($A713,CSV!$A$2:$A$510,0),0)</f>
        <v>0</v>
      </c>
      <c r="Z713">
        <f>IFERROR(MATCH($A713,Output_Mac!$A$2:$A$500,0),0)</f>
        <v>0</v>
      </c>
      <c r="AA713">
        <f>IFERROR(MATCH($A713,My_Audit!$A$2:$A$456,0),0)</f>
        <v>0</v>
      </c>
      <c r="AB713">
        <f>IFERROR(MATCH($C713,My_Audit!$B$2:$B$456,0),0)</f>
        <v>0</v>
      </c>
      <c r="AC713">
        <f>IFERROR(MATCH($E713,Models!$I$2:$I$605,0),0)</f>
        <v>0</v>
      </c>
      <c r="AD713">
        <f>IFERROR(MATCH($A713,Output_Win!$A$2:$A$243,0),0)</f>
        <v>0</v>
      </c>
    </row>
    <row r="714" spans="1:30">
      <c r="A714" s="42" t="str">
        <f>_xlfn.TEXTJOIN("",TRUE,Input!$A$4,TEXT(ROW(My_Audit!A713)+Input!$A$8-1,"00"))</f>
        <v>GG713</v>
      </c>
      <c r="B714" s="42" t="str">
        <f>_xlfn.TEXTJOIN("-",TRUE,"ITD",Input!$A$2,A714)</f>
        <v>ITD-SHR11697-GG713</v>
      </c>
      <c r="C714" s="43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3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3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3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3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3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3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3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3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3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3" t="str" cm="1">
        <f t="array" ref="M714">IF(($Y714+$Z714+$AA714+$AD714)=0,"",ExpandDiagCodes(_xlfn.TEXTJOIN(", ",TRUE,IF($AA714=0,"",INDEX(My_Audit!N$2:N$456,$AA714)),IF($Z714=0,"",INDEX(Output_Mac!S$2:S$500,$Z714)),IF($AD714=0,"",INDEX(Output_Win!S$2:S$243,$AD714)),IF($Y714=0,"",INDEX(CSV!AE$2:AE$510,$Y714)))))</f>
        <v/>
      </c>
      <c r="N714" s="43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O$2:O$456,$AA714)),_xlfn.IFS(_xlpm.MyAuditVal&lt;&gt;"",_xlpm.MyAuditVal,_xlpm.MacVal&lt;&gt;"",_xlpm.MacVal,_xlpm.WinVal&lt;&gt;"",_xlpm.WinVal,_xlpm.CSVVal&lt;&gt;"",_xlpm.CSVVal)),""))</f>
        <v/>
      </c>
      <c r="O714" s="42" t="str" cm="1">
        <f t="array" ref="O714">IF($AB714=0,"",INDEX(My_Audit!P$2:P$456,$AB714))&amp;""</f>
        <v/>
      </c>
      <c r="P714" s="42"/>
      <c r="Q714" s="43" t="str">
        <f>IF(LEFT(N714,4)="Pass","Nist SP 800-88",My_Audit!R714)&amp;""</f>
        <v/>
      </c>
      <c r="R714" s="42"/>
      <c r="S714" s="42"/>
      <c r="T714" s="43" t="str" cm="1">
        <f t="array" ref="T714">IF($AC714=0,"",INDEX(Models!J$2:J$605,$AC714))</f>
        <v/>
      </c>
      <c r="U714" s="42"/>
      <c r="V714" s="42"/>
      <c r="W714" s="44" t="str">
        <f>IF(($Z714+$AA714+$AD714)=0,"",_xlfn.TEXTJOIN(", ",TRUE,IF($AA714=0,"",INDEX(My_Audit!L$2:L$456,$AA714)),IF($Z714=0,"",INDEX(Output_Mac!AA$2:AA$500,$Z714)),IF($AD714=0,"",INDEX(Output_Win!AA$2:AA$243,$AD714))))</f>
        <v/>
      </c>
      <c r="Y714">
        <f>IFERROR(MATCH($A714,CSV!$A$2:$A$510,0),0)</f>
        <v>0</v>
      </c>
      <c r="Z714">
        <f>IFERROR(MATCH($A714,Output_Mac!$A$2:$A$500,0),0)</f>
        <v>0</v>
      </c>
      <c r="AA714">
        <f>IFERROR(MATCH($A714,My_Audit!$A$2:$A$456,0),0)</f>
        <v>0</v>
      </c>
      <c r="AB714">
        <f>IFERROR(MATCH($C714,My_Audit!$B$2:$B$456,0),0)</f>
        <v>0</v>
      </c>
      <c r="AC714">
        <f>IFERROR(MATCH($E714,Models!$I$2:$I$605,0),0)</f>
        <v>0</v>
      </c>
      <c r="AD714">
        <f>IFERROR(MATCH($A714,Output_Win!$A$2:$A$243,0),0)</f>
        <v>0</v>
      </c>
    </row>
    <row r="715" spans="1:30">
      <c r="A715" s="42" t="str">
        <f>_xlfn.TEXTJOIN("",TRUE,Input!$A$4,TEXT(ROW(My_Audit!A714)+Input!$A$8-1,"00"))</f>
        <v>GG714</v>
      </c>
      <c r="B715" s="42" t="str">
        <f>_xlfn.TEXTJOIN("-",TRUE,"ITD",Input!$A$2,A715)</f>
        <v>ITD-SHR11697-GG714</v>
      </c>
      <c r="C715" s="43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3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3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3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3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3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3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3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3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3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3" t="str" cm="1">
        <f t="array" ref="M715">IF(($Y715+$Z715+$AA715+$AD715)=0,"",ExpandDiagCodes(_xlfn.TEXTJOIN(", ",TRUE,IF($AA715=0,"",INDEX(My_Audit!N$2:N$456,$AA715)),IF($Z715=0,"",INDEX(Output_Mac!S$2:S$500,$Z715)),IF($AD715=0,"",INDEX(Output_Win!S$2:S$243,$AD715)),IF($Y715=0,"",INDEX(CSV!AE$2:AE$510,$Y715)))))</f>
        <v/>
      </c>
      <c r="N715" s="43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O$2:O$456,$AA715)),_xlfn.IFS(_xlpm.MyAuditVal&lt;&gt;"",_xlpm.MyAuditVal,_xlpm.MacVal&lt;&gt;"",_xlpm.MacVal,_xlpm.WinVal&lt;&gt;"",_xlpm.WinVal,_xlpm.CSVVal&lt;&gt;"",_xlpm.CSVVal)),""))</f>
        <v/>
      </c>
      <c r="O715" s="42" t="str" cm="1">
        <f t="array" ref="O715">IF($AB715=0,"",INDEX(My_Audit!P$2:P$456,$AB715))&amp;""</f>
        <v/>
      </c>
      <c r="P715" s="42"/>
      <c r="Q715" s="43" t="str">
        <f>IF(LEFT(N715,4)="Pass","Nist SP 800-88",My_Audit!R715)&amp;""</f>
        <v/>
      </c>
      <c r="R715" s="42"/>
      <c r="S715" s="42"/>
      <c r="T715" s="43" t="str" cm="1">
        <f t="array" ref="T715">IF($AC715=0,"",INDEX(Models!J$2:J$605,$AC715))</f>
        <v/>
      </c>
      <c r="U715" s="42"/>
      <c r="V715" s="42"/>
      <c r="W715" s="44" t="str">
        <f>IF(($Z715+$AA715+$AD715)=0,"",_xlfn.TEXTJOIN(", ",TRUE,IF($AA715=0,"",INDEX(My_Audit!L$2:L$456,$AA715)),IF($Z715=0,"",INDEX(Output_Mac!AA$2:AA$500,$Z715)),IF($AD715=0,"",INDEX(Output_Win!AA$2:AA$243,$AD715))))</f>
        <v/>
      </c>
      <c r="Y715">
        <f>IFERROR(MATCH($A715,CSV!$A$2:$A$510,0),0)</f>
        <v>0</v>
      </c>
      <c r="Z715">
        <f>IFERROR(MATCH($A715,Output_Mac!$A$2:$A$500,0),0)</f>
        <v>0</v>
      </c>
      <c r="AA715">
        <f>IFERROR(MATCH($A715,My_Audit!$A$2:$A$456,0),0)</f>
        <v>0</v>
      </c>
      <c r="AB715">
        <f>IFERROR(MATCH($C715,My_Audit!$B$2:$B$456,0),0)</f>
        <v>0</v>
      </c>
      <c r="AC715">
        <f>IFERROR(MATCH($E715,Models!$I$2:$I$605,0),0)</f>
        <v>0</v>
      </c>
      <c r="AD715">
        <f>IFERROR(MATCH($A715,Output_Win!$A$2:$A$243,0),0)</f>
        <v>0</v>
      </c>
    </row>
    <row r="716" spans="1:30">
      <c r="A716" s="42" t="str">
        <f>_xlfn.TEXTJOIN("",TRUE,Input!$A$4,TEXT(ROW(My_Audit!A715)+Input!$A$8-1,"00"))</f>
        <v>GG715</v>
      </c>
      <c r="B716" s="42" t="str">
        <f>_xlfn.TEXTJOIN("-",TRUE,"ITD",Input!$A$2,A716)</f>
        <v>ITD-SHR11697-GG715</v>
      </c>
      <c r="C716" s="43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3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3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3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3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3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3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3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3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3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3" t="str" cm="1">
        <f t="array" ref="M716">IF(($Y716+$Z716+$AA716+$AD716)=0,"",ExpandDiagCodes(_xlfn.TEXTJOIN(", ",TRUE,IF($AA716=0,"",INDEX(My_Audit!N$2:N$456,$AA716)),IF($Z716=0,"",INDEX(Output_Mac!S$2:S$500,$Z716)),IF($AD716=0,"",INDEX(Output_Win!S$2:S$243,$AD716)),IF($Y716=0,"",INDEX(CSV!AE$2:AE$510,$Y716)))))</f>
        <v/>
      </c>
      <c r="N716" s="43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O$2:O$456,$AA716)),_xlfn.IFS(_xlpm.MyAuditVal&lt;&gt;"",_xlpm.MyAuditVal,_xlpm.MacVal&lt;&gt;"",_xlpm.MacVal,_xlpm.WinVal&lt;&gt;"",_xlpm.WinVal,_xlpm.CSVVal&lt;&gt;"",_xlpm.CSVVal)),""))</f>
        <v/>
      </c>
      <c r="O716" s="42" t="str" cm="1">
        <f t="array" ref="O716">IF($AB716=0,"",INDEX(My_Audit!P$2:P$456,$AB716))&amp;""</f>
        <v/>
      </c>
      <c r="P716" s="42"/>
      <c r="Q716" s="43" t="str">
        <f>IF(LEFT(N716,4)="Pass","Nist SP 800-88",My_Audit!R716)&amp;""</f>
        <v/>
      </c>
      <c r="R716" s="42"/>
      <c r="S716" s="42"/>
      <c r="T716" s="43" t="str" cm="1">
        <f t="array" ref="T716">IF($AC716=0,"",INDEX(Models!J$2:J$605,$AC716))</f>
        <v/>
      </c>
      <c r="U716" s="42"/>
      <c r="V716" s="42"/>
      <c r="W716" s="44" t="str">
        <f>IF(($Z716+$AA716+$AD716)=0,"",_xlfn.TEXTJOIN(", ",TRUE,IF($AA716=0,"",INDEX(My_Audit!L$2:L$456,$AA716)),IF($Z716=0,"",INDEX(Output_Mac!AA$2:AA$500,$Z716)),IF($AD716=0,"",INDEX(Output_Win!AA$2:AA$243,$AD716))))</f>
        <v/>
      </c>
      <c r="Y716">
        <f>IFERROR(MATCH($A716,CSV!$A$2:$A$510,0),0)</f>
        <v>0</v>
      </c>
      <c r="Z716">
        <f>IFERROR(MATCH($A716,Output_Mac!$A$2:$A$500,0),0)</f>
        <v>0</v>
      </c>
      <c r="AA716">
        <f>IFERROR(MATCH($A716,My_Audit!$A$2:$A$456,0),0)</f>
        <v>0</v>
      </c>
      <c r="AB716">
        <f>IFERROR(MATCH($C716,My_Audit!$B$2:$B$456,0),0)</f>
        <v>0</v>
      </c>
      <c r="AC716">
        <f>IFERROR(MATCH($E716,Models!$I$2:$I$605,0),0)</f>
        <v>0</v>
      </c>
      <c r="AD716">
        <f>IFERROR(MATCH($A716,Output_Win!$A$2:$A$243,0),0)</f>
        <v>0</v>
      </c>
    </row>
    <row r="717" spans="1:30">
      <c r="A717" s="42" t="str">
        <f>_xlfn.TEXTJOIN("",TRUE,Input!$A$4,TEXT(ROW(My_Audit!A716)+Input!$A$8-1,"00"))</f>
        <v>GG716</v>
      </c>
      <c r="B717" s="42" t="str">
        <f>_xlfn.TEXTJOIN("-",TRUE,"ITD",Input!$A$2,A717)</f>
        <v>ITD-SHR11697-GG716</v>
      </c>
      <c r="C717" s="43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3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3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3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3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3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3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3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3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3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3" t="str" cm="1">
        <f t="array" ref="M717">IF(($Y717+$Z717+$AA717+$AD717)=0,"",ExpandDiagCodes(_xlfn.TEXTJOIN(", ",TRUE,IF($AA717=0,"",INDEX(My_Audit!N$2:N$456,$AA717)),IF($Z717=0,"",INDEX(Output_Mac!S$2:S$500,$Z717)),IF($AD717=0,"",INDEX(Output_Win!S$2:S$243,$AD717)),IF($Y717=0,"",INDEX(CSV!AE$2:AE$510,$Y717)))))</f>
        <v/>
      </c>
      <c r="N717" s="43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O$2:O$456,$AA717)),_xlfn.IFS(_xlpm.MyAuditVal&lt;&gt;"",_xlpm.MyAuditVal,_xlpm.MacVal&lt;&gt;"",_xlpm.MacVal,_xlpm.WinVal&lt;&gt;"",_xlpm.WinVal,_xlpm.CSVVal&lt;&gt;"",_xlpm.CSVVal)),""))</f>
        <v/>
      </c>
      <c r="O717" s="42" t="str" cm="1">
        <f t="array" ref="O717">IF($AB717=0,"",INDEX(My_Audit!P$2:P$456,$AB717))&amp;""</f>
        <v/>
      </c>
      <c r="P717" s="42"/>
      <c r="Q717" s="43" t="str">
        <f>IF(LEFT(N717,4)="Pass","Nist SP 800-88",My_Audit!R717)&amp;""</f>
        <v/>
      </c>
      <c r="R717" s="42"/>
      <c r="S717" s="42"/>
      <c r="T717" s="43" t="str" cm="1">
        <f t="array" ref="T717">IF($AC717=0,"",INDEX(Models!J$2:J$605,$AC717))</f>
        <v/>
      </c>
      <c r="U717" s="42"/>
      <c r="V717" s="42"/>
      <c r="W717" s="44" t="str">
        <f>IF(($Z717+$AA717+$AD717)=0,"",_xlfn.TEXTJOIN(", ",TRUE,IF($AA717=0,"",INDEX(My_Audit!L$2:L$456,$AA717)),IF($Z717=0,"",INDEX(Output_Mac!AA$2:AA$500,$Z717)),IF($AD717=0,"",INDEX(Output_Win!AA$2:AA$243,$AD717))))</f>
        <v/>
      </c>
      <c r="Y717">
        <f>IFERROR(MATCH($A717,CSV!$A$2:$A$510,0),0)</f>
        <v>0</v>
      </c>
      <c r="Z717">
        <f>IFERROR(MATCH($A717,Output_Mac!$A$2:$A$500,0),0)</f>
        <v>0</v>
      </c>
      <c r="AA717">
        <f>IFERROR(MATCH($A717,My_Audit!$A$2:$A$456,0),0)</f>
        <v>0</v>
      </c>
      <c r="AB717">
        <f>IFERROR(MATCH($C717,My_Audit!$B$2:$B$456,0),0)</f>
        <v>0</v>
      </c>
      <c r="AC717">
        <f>IFERROR(MATCH($E717,Models!$I$2:$I$605,0),0)</f>
        <v>0</v>
      </c>
      <c r="AD717">
        <f>IFERROR(MATCH($A717,Output_Win!$A$2:$A$243,0),0)</f>
        <v>0</v>
      </c>
    </row>
    <row r="718" spans="1:30">
      <c r="A718" s="42" t="str">
        <f>_xlfn.TEXTJOIN("",TRUE,Input!$A$4,TEXT(ROW(My_Audit!A717)+Input!$A$8-1,"00"))</f>
        <v>GG717</v>
      </c>
      <c r="B718" s="42" t="str">
        <f>_xlfn.TEXTJOIN("-",TRUE,"ITD",Input!$A$2,A718)</f>
        <v>ITD-SHR11697-GG717</v>
      </c>
      <c r="C718" s="43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3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3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3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3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3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3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3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3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3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3" t="str" cm="1">
        <f t="array" ref="M718">IF(($Y718+$Z718+$AA718+$AD718)=0,"",ExpandDiagCodes(_xlfn.TEXTJOIN(", ",TRUE,IF($AA718=0,"",INDEX(My_Audit!N$2:N$456,$AA718)),IF($Z718=0,"",INDEX(Output_Mac!S$2:S$500,$Z718)),IF($AD718=0,"",INDEX(Output_Win!S$2:S$243,$AD718)),IF($Y718=0,"",INDEX(CSV!AE$2:AE$510,$Y718)))))</f>
        <v/>
      </c>
      <c r="N718" s="43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O$2:O$456,$AA718)),_xlfn.IFS(_xlpm.MyAuditVal&lt;&gt;"",_xlpm.MyAuditVal,_xlpm.MacVal&lt;&gt;"",_xlpm.MacVal,_xlpm.WinVal&lt;&gt;"",_xlpm.WinVal,_xlpm.CSVVal&lt;&gt;"",_xlpm.CSVVal)),""))</f>
        <v/>
      </c>
      <c r="O718" s="42" t="str" cm="1">
        <f t="array" ref="O718">IF($AB718=0,"",INDEX(My_Audit!P$2:P$456,$AB718))&amp;""</f>
        <v/>
      </c>
      <c r="P718" s="42"/>
      <c r="Q718" s="43" t="str">
        <f>IF(LEFT(N718,4)="Pass","Nist SP 800-88",My_Audit!R718)&amp;""</f>
        <v/>
      </c>
      <c r="R718" s="42"/>
      <c r="S718" s="42"/>
      <c r="T718" s="43" t="str" cm="1">
        <f t="array" ref="T718">IF($AC718=0,"",INDEX(Models!J$2:J$605,$AC718))</f>
        <v/>
      </c>
      <c r="U718" s="42"/>
      <c r="V718" s="42"/>
      <c r="W718" s="44" t="str">
        <f>IF(($Z718+$AA718+$AD718)=0,"",_xlfn.TEXTJOIN(", ",TRUE,IF($AA718=0,"",INDEX(My_Audit!L$2:L$456,$AA718)),IF($Z718=0,"",INDEX(Output_Mac!AA$2:AA$500,$Z718)),IF($AD718=0,"",INDEX(Output_Win!AA$2:AA$243,$AD718))))</f>
        <v/>
      </c>
      <c r="Y718">
        <f>IFERROR(MATCH($A718,CSV!$A$2:$A$510,0),0)</f>
        <v>0</v>
      </c>
      <c r="Z718">
        <f>IFERROR(MATCH($A718,Output_Mac!$A$2:$A$500,0),0)</f>
        <v>0</v>
      </c>
      <c r="AA718">
        <f>IFERROR(MATCH($A718,My_Audit!$A$2:$A$456,0),0)</f>
        <v>0</v>
      </c>
      <c r="AB718">
        <f>IFERROR(MATCH($C718,My_Audit!$B$2:$B$456,0),0)</f>
        <v>0</v>
      </c>
      <c r="AC718">
        <f>IFERROR(MATCH($E718,Models!$I$2:$I$605,0),0)</f>
        <v>0</v>
      </c>
      <c r="AD718">
        <f>IFERROR(MATCH($A718,Output_Win!$A$2:$A$243,0),0)</f>
        <v>0</v>
      </c>
    </row>
    <row r="719" spans="1:30">
      <c r="A719" s="42" t="str">
        <f>_xlfn.TEXTJOIN("",TRUE,Input!$A$4,TEXT(ROW(My_Audit!A718)+Input!$A$8-1,"00"))</f>
        <v>GG718</v>
      </c>
      <c r="B719" s="42" t="str">
        <f>_xlfn.TEXTJOIN("-",TRUE,"ITD",Input!$A$2,A719)</f>
        <v>ITD-SHR11697-GG718</v>
      </c>
      <c r="C719" s="43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3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3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3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3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3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3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3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3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3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3" t="str" cm="1">
        <f t="array" ref="M719">IF(($Y719+$Z719+$AA719+$AD719)=0,"",ExpandDiagCodes(_xlfn.TEXTJOIN(", ",TRUE,IF($AA719=0,"",INDEX(My_Audit!N$2:N$456,$AA719)),IF($Z719=0,"",INDEX(Output_Mac!S$2:S$500,$Z719)),IF($AD719=0,"",INDEX(Output_Win!S$2:S$243,$AD719)),IF($Y719=0,"",INDEX(CSV!AE$2:AE$510,$Y719)))))</f>
        <v/>
      </c>
      <c r="N719" s="43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O$2:O$456,$AA719)),_xlfn.IFS(_xlpm.MyAuditVal&lt;&gt;"",_xlpm.MyAuditVal,_xlpm.MacVal&lt;&gt;"",_xlpm.MacVal,_xlpm.WinVal&lt;&gt;"",_xlpm.WinVal,_xlpm.CSVVal&lt;&gt;"",_xlpm.CSVVal)),""))</f>
        <v/>
      </c>
      <c r="O719" s="42" t="str" cm="1">
        <f t="array" ref="O719">IF($AB719=0,"",INDEX(My_Audit!P$2:P$456,$AB719))&amp;""</f>
        <v/>
      </c>
      <c r="P719" s="42"/>
      <c r="Q719" s="43" t="str">
        <f>IF(LEFT(N719,4)="Pass","Nist SP 800-88",My_Audit!R719)&amp;""</f>
        <v/>
      </c>
      <c r="R719" s="42"/>
      <c r="S719" s="42"/>
      <c r="T719" s="43" t="str" cm="1">
        <f t="array" ref="T719">IF($AC719=0,"",INDEX(Models!J$2:J$605,$AC719))</f>
        <v/>
      </c>
      <c r="U719" s="42"/>
      <c r="V719" s="42"/>
      <c r="W719" s="44" t="str">
        <f>IF(($Z719+$AA719+$AD719)=0,"",_xlfn.TEXTJOIN(", ",TRUE,IF($AA719=0,"",INDEX(My_Audit!L$2:L$456,$AA719)),IF($Z719=0,"",INDEX(Output_Mac!AA$2:AA$500,$Z719)),IF($AD719=0,"",INDEX(Output_Win!AA$2:AA$243,$AD719))))</f>
        <v/>
      </c>
      <c r="Y719">
        <f>IFERROR(MATCH($A719,CSV!$A$2:$A$510,0),0)</f>
        <v>0</v>
      </c>
      <c r="Z719">
        <f>IFERROR(MATCH($A719,Output_Mac!$A$2:$A$500,0),0)</f>
        <v>0</v>
      </c>
      <c r="AA719">
        <f>IFERROR(MATCH($A719,My_Audit!$A$2:$A$456,0),0)</f>
        <v>0</v>
      </c>
      <c r="AB719">
        <f>IFERROR(MATCH($C719,My_Audit!$B$2:$B$456,0),0)</f>
        <v>0</v>
      </c>
      <c r="AC719">
        <f>IFERROR(MATCH($E719,Models!$I$2:$I$605,0),0)</f>
        <v>0</v>
      </c>
      <c r="AD719">
        <f>IFERROR(MATCH($A719,Output_Win!$A$2:$A$243,0),0)</f>
        <v>0</v>
      </c>
    </row>
    <row r="720" spans="1:30">
      <c r="A720" s="42" t="str">
        <f>_xlfn.TEXTJOIN("",TRUE,Input!$A$4,TEXT(ROW(My_Audit!A719)+Input!$A$8-1,"00"))</f>
        <v>GG719</v>
      </c>
      <c r="B720" s="42" t="str">
        <f>_xlfn.TEXTJOIN("-",TRUE,"ITD",Input!$A$2,A720)</f>
        <v>ITD-SHR11697-GG719</v>
      </c>
      <c r="C720" s="43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3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3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3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3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3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3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3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3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3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3" t="str" cm="1">
        <f t="array" ref="M720">IF(($Y720+$Z720+$AA720+$AD720)=0,"",ExpandDiagCodes(_xlfn.TEXTJOIN(", ",TRUE,IF($AA720=0,"",INDEX(My_Audit!N$2:N$456,$AA720)),IF($Z720=0,"",INDEX(Output_Mac!S$2:S$500,$Z720)),IF($AD720=0,"",INDEX(Output_Win!S$2:S$243,$AD720)),IF($Y720=0,"",INDEX(CSV!AE$2:AE$510,$Y720)))))</f>
        <v/>
      </c>
      <c r="N720" s="43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O$2:O$456,$AA720)),_xlfn.IFS(_xlpm.MyAuditVal&lt;&gt;"",_xlpm.MyAuditVal,_xlpm.MacVal&lt;&gt;"",_xlpm.MacVal,_xlpm.WinVal&lt;&gt;"",_xlpm.WinVal,_xlpm.CSVVal&lt;&gt;"",_xlpm.CSVVal)),""))</f>
        <v/>
      </c>
      <c r="O720" s="42" t="str" cm="1">
        <f t="array" ref="O720">IF($AB720=0,"",INDEX(My_Audit!P$2:P$456,$AB720))&amp;""</f>
        <v/>
      </c>
      <c r="P720" s="42"/>
      <c r="Q720" s="43" t="str">
        <f>IF(LEFT(N720,4)="Pass","Nist SP 800-88",My_Audit!R720)&amp;""</f>
        <v/>
      </c>
      <c r="R720" s="42"/>
      <c r="S720" s="42"/>
      <c r="T720" s="43" t="str" cm="1">
        <f t="array" ref="T720">IF($AC720=0,"",INDEX(Models!J$2:J$605,$AC720))</f>
        <v/>
      </c>
      <c r="U720" s="42"/>
      <c r="V720" s="42"/>
      <c r="W720" s="44" t="str">
        <f>IF(($Z720+$AA720+$AD720)=0,"",_xlfn.TEXTJOIN(", ",TRUE,IF($AA720=0,"",INDEX(My_Audit!L$2:L$456,$AA720)),IF($Z720=0,"",INDEX(Output_Mac!AA$2:AA$500,$Z720)),IF($AD720=0,"",INDEX(Output_Win!AA$2:AA$243,$AD720))))</f>
        <v/>
      </c>
      <c r="Y720">
        <f>IFERROR(MATCH($A720,CSV!$A$2:$A$510,0),0)</f>
        <v>0</v>
      </c>
      <c r="Z720">
        <f>IFERROR(MATCH($A720,Output_Mac!$A$2:$A$500,0),0)</f>
        <v>0</v>
      </c>
      <c r="AA720">
        <f>IFERROR(MATCH($A720,My_Audit!$A$2:$A$456,0),0)</f>
        <v>0</v>
      </c>
      <c r="AB720">
        <f>IFERROR(MATCH($C720,My_Audit!$B$2:$B$456,0),0)</f>
        <v>0</v>
      </c>
      <c r="AC720">
        <f>IFERROR(MATCH($E720,Models!$I$2:$I$605,0),0)</f>
        <v>0</v>
      </c>
      <c r="AD720">
        <f>IFERROR(MATCH($A720,Output_Win!$A$2:$A$243,0),0)</f>
        <v>0</v>
      </c>
    </row>
    <row r="721" spans="1:30">
      <c r="A721" s="42" t="str">
        <f>_xlfn.TEXTJOIN("",TRUE,Input!$A$4,TEXT(ROW(My_Audit!A720)+Input!$A$8-1,"00"))</f>
        <v>GG720</v>
      </c>
      <c r="B721" s="42" t="str">
        <f>_xlfn.TEXTJOIN("-",TRUE,"ITD",Input!$A$2,A721)</f>
        <v>ITD-SHR11697-GG720</v>
      </c>
      <c r="C721" s="43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3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3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3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3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3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3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3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3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3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3" t="str" cm="1">
        <f t="array" ref="M721">IF(($Y721+$Z721+$AA721+$AD721)=0,"",ExpandDiagCodes(_xlfn.TEXTJOIN(", ",TRUE,IF($AA721=0,"",INDEX(My_Audit!N$2:N$456,$AA721)),IF($Z721=0,"",INDEX(Output_Mac!S$2:S$500,$Z721)),IF($AD721=0,"",INDEX(Output_Win!S$2:S$243,$AD721)),IF($Y721=0,"",INDEX(CSV!AE$2:AE$510,$Y721)))))</f>
        <v/>
      </c>
      <c r="N721" s="43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O$2:O$456,$AA721)),_xlfn.IFS(_xlpm.MyAuditVal&lt;&gt;"",_xlpm.MyAuditVal,_xlpm.MacVal&lt;&gt;"",_xlpm.MacVal,_xlpm.WinVal&lt;&gt;"",_xlpm.WinVal,_xlpm.CSVVal&lt;&gt;"",_xlpm.CSVVal)),""))</f>
        <v/>
      </c>
      <c r="O721" s="42" t="str" cm="1">
        <f t="array" ref="O721">IF($AB721=0,"",INDEX(My_Audit!P$2:P$456,$AB721))&amp;""</f>
        <v/>
      </c>
      <c r="P721" s="42"/>
      <c r="Q721" s="43" t="str">
        <f>IF(LEFT(N721,4)="Pass","Nist SP 800-88",My_Audit!R721)&amp;""</f>
        <v/>
      </c>
      <c r="R721" s="42"/>
      <c r="S721" s="42"/>
      <c r="T721" s="43" t="str" cm="1">
        <f t="array" ref="T721">IF($AC721=0,"",INDEX(Models!J$2:J$605,$AC721))</f>
        <v/>
      </c>
      <c r="U721" s="42"/>
      <c r="V721" s="42"/>
      <c r="W721" s="44" t="str">
        <f>IF(($Z721+$AA721+$AD721)=0,"",_xlfn.TEXTJOIN(", ",TRUE,IF($AA721=0,"",INDEX(My_Audit!L$2:L$456,$AA721)),IF($Z721=0,"",INDEX(Output_Mac!AA$2:AA$500,$Z721)),IF($AD721=0,"",INDEX(Output_Win!AA$2:AA$243,$AD721))))</f>
        <v/>
      </c>
      <c r="Y721">
        <f>IFERROR(MATCH($A721,CSV!$A$2:$A$510,0),0)</f>
        <v>0</v>
      </c>
      <c r="Z721">
        <f>IFERROR(MATCH($A721,Output_Mac!$A$2:$A$500,0),0)</f>
        <v>0</v>
      </c>
      <c r="AA721">
        <f>IFERROR(MATCH($A721,My_Audit!$A$2:$A$456,0),0)</f>
        <v>0</v>
      </c>
      <c r="AB721">
        <f>IFERROR(MATCH($C721,My_Audit!$B$2:$B$456,0),0)</f>
        <v>0</v>
      </c>
      <c r="AC721">
        <f>IFERROR(MATCH($E721,Models!$I$2:$I$605,0),0)</f>
        <v>0</v>
      </c>
      <c r="AD721">
        <f>IFERROR(MATCH($A721,Output_Win!$A$2:$A$243,0),0)</f>
        <v>0</v>
      </c>
    </row>
    <row r="722" spans="1:30">
      <c r="A722" s="42" t="str">
        <f>_xlfn.TEXTJOIN("",TRUE,Input!$A$4,TEXT(ROW(My_Audit!A721)+Input!$A$8-1,"00"))</f>
        <v>GG721</v>
      </c>
      <c r="B722" s="42" t="str">
        <f>_xlfn.TEXTJOIN("-",TRUE,"ITD",Input!$A$2,A722)</f>
        <v>ITD-SHR11697-GG721</v>
      </c>
      <c r="C722" s="43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3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3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3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3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3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3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3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3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3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3" t="str" cm="1">
        <f t="array" ref="M722">IF(($Y722+$Z722+$AA722+$AD722)=0,"",ExpandDiagCodes(_xlfn.TEXTJOIN(", ",TRUE,IF($AA722=0,"",INDEX(My_Audit!N$2:N$456,$AA722)),IF($Z722=0,"",INDEX(Output_Mac!S$2:S$500,$Z722)),IF($AD722=0,"",INDEX(Output_Win!S$2:S$243,$AD722)),IF($Y722=0,"",INDEX(CSV!AE$2:AE$510,$Y722)))))</f>
        <v/>
      </c>
      <c r="N722" s="43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O$2:O$456,$AA722)),_xlfn.IFS(_xlpm.MyAuditVal&lt;&gt;"",_xlpm.MyAuditVal,_xlpm.MacVal&lt;&gt;"",_xlpm.MacVal,_xlpm.WinVal&lt;&gt;"",_xlpm.WinVal,_xlpm.CSVVal&lt;&gt;"",_xlpm.CSVVal)),""))</f>
        <v/>
      </c>
      <c r="O722" s="42" t="str" cm="1">
        <f t="array" ref="O722">IF($AB722=0,"",INDEX(My_Audit!P$2:P$456,$AB722))&amp;""</f>
        <v/>
      </c>
      <c r="P722" s="42"/>
      <c r="Q722" s="43" t="str">
        <f>IF(LEFT(N722,4)="Pass","Nist SP 800-88",My_Audit!R722)&amp;""</f>
        <v/>
      </c>
      <c r="R722" s="42"/>
      <c r="S722" s="42"/>
      <c r="T722" s="43" t="str" cm="1">
        <f t="array" ref="T722">IF($AC722=0,"",INDEX(Models!J$2:J$605,$AC722))</f>
        <v/>
      </c>
      <c r="U722" s="42"/>
      <c r="V722" s="42"/>
      <c r="W722" s="44" t="str">
        <f>IF(($Z722+$AA722+$AD722)=0,"",_xlfn.TEXTJOIN(", ",TRUE,IF($AA722=0,"",INDEX(My_Audit!L$2:L$456,$AA722)),IF($Z722=0,"",INDEX(Output_Mac!AA$2:AA$500,$Z722)),IF($AD722=0,"",INDEX(Output_Win!AA$2:AA$243,$AD722))))</f>
        <v/>
      </c>
      <c r="Y722">
        <f>IFERROR(MATCH($A722,CSV!$A$2:$A$510,0),0)</f>
        <v>0</v>
      </c>
      <c r="Z722">
        <f>IFERROR(MATCH($A722,Output_Mac!$A$2:$A$500,0),0)</f>
        <v>0</v>
      </c>
      <c r="AA722">
        <f>IFERROR(MATCH($A722,My_Audit!$A$2:$A$456,0),0)</f>
        <v>0</v>
      </c>
      <c r="AB722">
        <f>IFERROR(MATCH($C722,My_Audit!$B$2:$B$456,0),0)</f>
        <v>0</v>
      </c>
      <c r="AC722">
        <f>IFERROR(MATCH($E722,Models!$I$2:$I$605,0),0)</f>
        <v>0</v>
      </c>
      <c r="AD722">
        <f>IFERROR(MATCH($A722,Output_Win!$A$2:$A$243,0),0)</f>
        <v>0</v>
      </c>
    </row>
    <row r="723" spans="1:30">
      <c r="A723" s="42" t="str">
        <f>_xlfn.TEXTJOIN("",TRUE,Input!$A$4,TEXT(ROW(My_Audit!A722)+Input!$A$8-1,"00"))</f>
        <v>GG722</v>
      </c>
      <c r="B723" s="42" t="str">
        <f>_xlfn.TEXTJOIN("-",TRUE,"ITD",Input!$A$2,A723)</f>
        <v>ITD-SHR11697-GG722</v>
      </c>
      <c r="C723" s="43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3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3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3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3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3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3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3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3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3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3" t="str" cm="1">
        <f t="array" ref="M723">IF(($Y723+$Z723+$AA723+$AD723)=0,"",ExpandDiagCodes(_xlfn.TEXTJOIN(", ",TRUE,IF($AA723=0,"",INDEX(My_Audit!N$2:N$456,$AA723)),IF($Z723=0,"",INDEX(Output_Mac!S$2:S$500,$Z723)),IF($AD723=0,"",INDEX(Output_Win!S$2:S$243,$AD723)),IF($Y723=0,"",INDEX(CSV!AE$2:AE$510,$Y723)))))</f>
        <v/>
      </c>
      <c r="N723" s="43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O$2:O$456,$AA723)),_xlfn.IFS(_xlpm.MyAuditVal&lt;&gt;"",_xlpm.MyAuditVal,_xlpm.MacVal&lt;&gt;"",_xlpm.MacVal,_xlpm.WinVal&lt;&gt;"",_xlpm.WinVal,_xlpm.CSVVal&lt;&gt;"",_xlpm.CSVVal)),""))</f>
        <v/>
      </c>
      <c r="O723" s="42" t="str" cm="1">
        <f t="array" ref="O723">IF($AB723=0,"",INDEX(My_Audit!P$2:P$456,$AB723))&amp;""</f>
        <v/>
      </c>
      <c r="P723" s="42"/>
      <c r="Q723" s="43" t="str">
        <f>IF(LEFT(N723,4)="Pass","Nist SP 800-88",My_Audit!R723)&amp;""</f>
        <v/>
      </c>
      <c r="R723" s="42"/>
      <c r="S723" s="42"/>
      <c r="T723" s="43" t="str" cm="1">
        <f t="array" ref="T723">IF($AC723=0,"",INDEX(Models!J$2:J$605,$AC723))</f>
        <v/>
      </c>
      <c r="U723" s="42"/>
      <c r="V723" s="42"/>
      <c r="W723" s="44" t="str">
        <f>IF(($Z723+$AA723+$AD723)=0,"",_xlfn.TEXTJOIN(", ",TRUE,IF($AA723=0,"",INDEX(My_Audit!L$2:L$456,$AA723)),IF($Z723=0,"",INDEX(Output_Mac!AA$2:AA$500,$Z723)),IF($AD723=0,"",INDEX(Output_Win!AA$2:AA$243,$AD723))))</f>
        <v/>
      </c>
      <c r="Y723">
        <f>IFERROR(MATCH($A723,CSV!$A$2:$A$510,0),0)</f>
        <v>0</v>
      </c>
      <c r="Z723">
        <f>IFERROR(MATCH($A723,Output_Mac!$A$2:$A$500,0),0)</f>
        <v>0</v>
      </c>
      <c r="AA723">
        <f>IFERROR(MATCH($A723,My_Audit!$A$2:$A$456,0),0)</f>
        <v>0</v>
      </c>
      <c r="AB723">
        <f>IFERROR(MATCH($C723,My_Audit!$B$2:$B$456,0),0)</f>
        <v>0</v>
      </c>
      <c r="AC723">
        <f>IFERROR(MATCH($E723,Models!$I$2:$I$605,0),0)</f>
        <v>0</v>
      </c>
      <c r="AD723">
        <f>IFERROR(MATCH($A723,Output_Win!$A$2:$A$243,0),0)</f>
        <v>0</v>
      </c>
    </row>
    <row r="724" spans="1:30">
      <c r="A724" s="42" t="str">
        <f>_xlfn.TEXTJOIN("",TRUE,Input!$A$4,TEXT(ROW(My_Audit!A723)+Input!$A$8-1,"00"))</f>
        <v>GG723</v>
      </c>
      <c r="B724" s="42" t="str">
        <f>_xlfn.TEXTJOIN("-",TRUE,"ITD",Input!$A$2,A724)</f>
        <v>ITD-SHR11697-GG723</v>
      </c>
      <c r="C724" s="43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3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3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3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3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3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3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3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3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3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3" t="str" cm="1">
        <f t="array" ref="M724">IF(($Y724+$Z724+$AA724+$AD724)=0,"",ExpandDiagCodes(_xlfn.TEXTJOIN(", ",TRUE,IF($AA724=0,"",INDEX(My_Audit!N$2:N$456,$AA724)),IF($Z724=0,"",INDEX(Output_Mac!S$2:S$500,$Z724)),IF($AD724=0,"",INDEX(Output_Win!S$2:S$243,$AD724)),IF($Y724=0,"",INDEX(CSV!AE$2:AE$510,$Y724)))))</f>
        <v/>
      </c>
      <c r="N724" s="43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O$2:O$456,$AA724)),_xlfn.IFS(_xlpm.MyAuditVal&lt;&gt;"",_xlpm.MyAuditVal,_xlpm.MacVal&lt;&gt;"",_xlpm.MacVal,_xlpm.WinVal&lt;&gt;"",_xlpm.WinVal,_xlpm.CSVVal&lt;&gt;"",_xlpm.CSVVal)),""))</f>
        <v/>
      </c>
      <c r="O724" s="42" t="str" cm="1">
        <f t="array" ref="O724">IF($AB724=0,"",INDEX(My_Audit!P$2:P$456,$AB724))&amp;""</f>
        <v/>
      </c>
      <c r="P724" s="42"/>
      <c r="Q724" s="43" t="str">
        <f>IF(LEFT(N724,4)="Pass","Nist SP 800-88",My_Audit!R724)&amp;""</f>
        <v/>
      </c>
      <c r="R724" s="42"/>
      <c r="S724" s="42"/>
      <c r="T724" s="43" t="str" cm="1">
        <f t="array" ref="T724">IF($AC724=0,"",INDEX(Models!J$2:J$605,$AC724))</f>
        <v/>
      </c>
      <c r="U724" s="42"/>
      <c r="V724" s="42"/>
      <c r="W724" s="44" t="str">
        <f>IF(($Z724+$AA724+$AD724)=0,"",_xlfn.TEXTJOIN(", ",TRUE,IF($AA724=0,"",INDEX(My_Audit!L$2:L$456,$AA724)),IF($Z724=0,"",INDEX(Output_Mac!AA$2:AA$500,$Z724)),IF($AD724=0,"",INDEX(Output_Win!AA$2:AA$243,$AD724))))</f>
        <v/>
      </c>
      <c r="Y724">
        <f>IFERROR(MATCH($A724,CSV!$A$2:$A$510,0),0)</f>
        <v>0</v>
      </c>
      <c r="Z724">
        <f>IFERROR(MATCH($A724,Output_Mac!$A$2:$A$500,0),0)</f>
        <v>0</v>
      </c>
      <c r="AA724">
        <f>IFERROR(MATCH($A724,My_Audit!$A$2:$A$456,0),0)</f>
        <v>0</v>
      </c>
      <c r="AB724">
        <f>IFERROR(MATCH($C724,My_Audit!$B$2:$B$456,0),0)</f>
        <v>0</v>
      </c>
      <c r="AC724">
        <f>IFERROR(MATCH($E724,Models!$I$2:$I$605,0),0)</f>
        <v>0</v>
      </c>
      <c r="AD724">
        <f>IFERROR(MATCH($A724,Output_Win!$A$2:$A$243,0),0)</f>
        <v>0</v>
      </c>
    </row>
    <row r="725" spans="1:30">
      <c r="A725" s="42" t="str">
        <f>_xlfn.TEXTJOIN("",TRUE,Input!$A$4,TEXT(ROW(My_Audit!A724)+Input!$A$8-1,"00"))</f>
        <v>GG724</v>
      </c>
      <c r="B725" s="42" t="str">
        <f>_xlfn.TEXTJOIN("-",TRUE,"ITD",Input!$A$2,A725)</f>
        <v>ITD-SHR11697-GG724</v>
      </c>
      <c r="C725" s="43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3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3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3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3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3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3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3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3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3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3" t="str" cm="1">
        <f t="array" ref="M725">IF(($Y725+$Z725+$AA725+$AD725)=0,"",ExpandDiagCodes(_xlfn.TEXTJOIN(", ",TRUE,IF($AA725=0,"",INDEX(My_Audit!N$2:N$456,$AA725)),IF($Z725=0,"",INDEX(Output_Mac!S$2:S$500,$Z725)),IF($AD725=0,"",INDEX(Output_Win!S$2:S$243,$AD725)),IF($Y725=0,"",INDEX(CSV!AE$2:AE$510,$Y725)))))</f>
        <v/>
      </c>
      <c r="N725" s="43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O$2:O$456,$AA725)),_xlfn.IFS(_xlpm.MyAuditVal&lt;&gt;"",_xlpm.MyAuditVal,_xlpm.MacVal&lt;&gt;"",_xlpm.MacVal,_xlpm.WinVal&lt;&gt;"",_xlpm.WinVal,_xlpm.CSVVal&lt;&gt;"",_xlpm.CSVVal)),""))</f>
        <v/>
      </c>
      <c r="O725" s="42" t="str" cm="1">
        <f t="array" ref="O725">IF($AB725=0,"",INDEX(My_Audit!P$2:P$456,$AB725))&amp;""</f>
        <v/>
      </c>
      <c r="P725" s="42"/>
      <c r="Q725" s="43" t="str">
        <f>IF(LEFT(N725,4)="Pass","Nist SP 800-88",My_Audit!R725)&amp;""</f>
        <v/>
      </c>
      <c r="R725" s="42"/>
      <c r="S725" s="42"/>
      <c r="T725" s="43" t="str" cm="1">
        <f t="array" ref="T725">IF($AC725=0,"",INDEX(Models!J$2:J$605,$AC725))</f>
        <v/>
      </c>
      <c r="U725" s="42"/>
      <c r="V725" s="42"/>
      <c r="W725" s="44" t="str">
        <f>IF(($Z725+$AA725+$AD725)=0,"",_xlfn.TEXTJOIN(", ",TRUE,IF($AA725=0,"",INDEX(My_Audit!L$2:L$456,$AA725)),IF($Z725=0,"",INDEX(Output_Mac!AA$2:AA$500,$Z725)),IF($AD725=0,"",INDEX(Output_Win!AA$2:AA$243,$AD725))))</f>
        <v/>
      </c>
      <c r="Y725">
        <f>IFERROR(MATCH($A725,CSV!$A$2:$A$510,0),0)</f>
        <v>0</v>
      </c>
      <c r="Z725">
        <f>IFERROR(MATCH($A725,Output_Mac!$A$2:$A$500,0),0)</f>
        <v>0</v>
      </c>
      <c r="AA725">
        <f>IFERROR(MATCH($A725,My_Audit!$A$2:$A$456,0),0)</f>
        <v>0</v>
      </c>
      <c r="AB725">
        <f>IFERROR(MATCH($C725,My_Audit!$B$2:$B$456,0),0)</f>
        <v>0</v>
      </c>
      <c r="AC725">
        <f>IFERROR(MATCH($E725,Models!$I$2:$I$605,0),0)</f>
        <v>0</v>
      </c>
      <c r="AD725">
        <f>IFERROR(MATCH($A725,Output_Win!$A$2:$A$243,0),0)</f>
        <v>0</v>
      </c>
    </row>
    <row r="726" spans="1:30">
      <c r="A726" s="42" t="str">
        <f>_xlfn.TEXTJOIN("",TRUE,Input!$A$4,TEXT(ROW(My_Audit!A725)+Input!$A$8-1,"00"))</f>
        <v>GG725</v>
      </c>
      <c r="B726" s="42" t="str">
        <f>_xlfn.TEXTJOIN("-",TRUE,"ITD",Input!$A$2,A726)</f>
        <v>ITD-SHR11697-GG725</v>
      </c>
      <c r="C726" s="43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3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3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3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3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3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3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3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3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3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3" t="str" cm="1">
        <f t="array" ref="M726">IF(($Y726+$Z726+$AA726+$AD726)=0,"",ExpandDiagCodes(_xlfn.TEXTJOIN(", ",TRUE,IF($AA726=0,"",INDEX(My_Audit!N$2:N$456,$AA726)),IF($Z726=0,"",INDEX(Output_Mac!S$2:S$500,$Z726)),IF($AD726=0,"",INDEX(Output_Win!S$2:S$243,$AD726)),IF($Y726=0,"",INDEX(CSV!AE$2:AE$510,$Y726)))))</f>
        <v/>
      </c>
      <c r="N726" s="43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O$2:O$456,$AA726)),_xlfn.IFS(_xlpm.MyAuditVal&lt;&gt;"",_xlpm.MyAuditVal,_xlpm.MacVal&lt;&gt;"",_xlpm.MacVal,_xlpm.WinVal&lt;&gt;"",_xlpm.WinVal,_xlpm.CSVVal&lt;&gt;"",_xlpm.CSVVal)),""))</f>
        <v/>
      </c>
      <c r="O726" s="42" t="str" cm="1">
        <f t="array" ref="O726">IF($AB726=0,"",INDEX(My_Audit!P$2:P$456,$AB726))&amp;""</f>
        <v/>
      </c>
      <c r="P726" s="42"/>
      <c r="Q726" s="43" t="str">
        <f>IF(LEFT(N726,4)="Pass","Nist SP 800-88",My_Audit!R726)&amp;""</f>
        <v/>
      </c>
      <c r="R726" s="42"/>
      <c r="S726" s="42"/>
      <c r="T726" s="43" t="str" cm="1">
        <f t="array" ref="T726">IF($AC726=0,"",INDEX(Models!J$2:J$605,$AC726))</f>
        <v/>
      </c>
      <c r="U726" s="42"/>
      <c r="V726" s="42"/>
      <c r="W726" s="44" t="str">
        <f>IF(($Z726+$AA726+$AD726)=0,"",_xlfn.TEXTJOIN(", ",TRUE,IF($AA726=0,"",INDEX(My_Audit!L$2:L$456,$AA726)),IF($Z726=0,"",INDEX(Output_Mac!AA$2:AA$500,$Z726)),IF($AD726=0,"",INDEX(Output_Win!AA$2:AA$243,$AD726))))</f>
        <v/>
      </c>
      <c r="Y726">
        <f>IFERROR(MATCH($A726,CSV!$A$2:$A$510,0),0)</f>
        <v>0</v>
      </c>
      <c r="Z726">
        <f>IFERROR(MATCH($A726,Output_Mac!$A$2:$A$500,0),0)</f>
        <v>0</v>
      </c>
      <c r="AA726">
        <f>IFERROR(MATCH($A726,My_Audit!$A$2:$A$456,0),0)</f>
        <v>0</v>
      </c>
      <c r="AB726">
        <f>IFERROR(MATCH($C726,My_Audit!$B$2:$B$456,0),0)</f>
        <v>0</v>
      </c>
      <c r="AC726">
        <f>IFERROR(MATCH($E726,Models!$I$2:$I$605,0),0)</f>
        <v>0</v>
      </c>
      <c r="AD726">
        <f>IFERROR(MATCH($A726,Output_Win!$A$2:$A$243,0),0)</f>
        <v>0</v>
      </c>
    </row>
    <row r="727" spans="1:30">
      <c r="A727" s="42" t="str">
        <f>_xlfn.TEXTJOIN("",TRUE,Input!$A$4,TEXT(ROW(My_Audit!A726)+Input!$A$8-1,"00"))</f>
        <v>GG726</v>
      </c>
      <c r="B727" s="42" t="str">
        <f>_xlfn.TEXTJOIN("-",TRUE,"ITD",Input!$A$2,A727)</f>
        <v>ITD-SHR11697-GG726</v>
      </c>
      <c r="C727" s="43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3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3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3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3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3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3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3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3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3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3" t="str" cm="1">
        <f t="array" ref="M727">IF(($Y727+$Z727+$AA727+$AD727)=0,"",ExpandDiagCodes(_xlfn.TEXTJOIN(", ",TRUE,IF($AA727=0,"",INDEX(My_Audit!N$2:N$456,$AA727)),IF($Z727=0,"",INDEX(Output_Mac!S$2:S$500,$Z727)),IF($AD727=0,"",INDEX(Output_Win!S$2:S$243,$AD727)),IF($Y727=0,"",INDEX(CSV!AE$2:AE$510,$Y727)))))</f>
        <v/>
      </c>
      <c r="N727" s="43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O$2:O$456,$AA727)),_xlfn.IFS(_xlpm.MyAuditVal&lt;&gt;"",_xlpm.MyAuditVal,_xlpm.MacVal&lt;&gt;"",_xlpm.MacVal,_xlpm.WinVal&lt;&gt;"",_xlpm.WinVal,_xlpm.CSVVal&lt;&gt;"",_xlpm.CSVVal)),""))</f>
        <v/>
      </c>
      <c r="O727" s="42" t="str" cm="1">
        <f t="array" ref="O727">IF($AB727=0,"",INDEX(My_Audit!P$2:P$456,$AB727))&amp;""</f>
        <v/>
      </c>
      <c r="P727" s="42"/>
      <c r="Q727" s="43" t="str">
        <f>IF(LEFT(N727,4)="Pass","Nist SP 800-88",My_Audit!R727)&amp;""</f>
        <v/>
      </c>
      <c r="R727" s="42"/>
      <c r="S727" s="42"/>
      <c r="T727" s="43" t="str" cm="1">
        <f t="array" ref="T727">IF($AC727=0,"",INDEX(Models!J$2:J$605,$AC727))</f>
        <v/>
      </c>
      <c r="U727" s="42"/>
      <c r="V727" s="42"/>
      <c r="W727" s="44" t="str">
        <f>IF(($Z727+$AA727+$AD727)=0,"",_xlfn.TEXTJOIN(", ",TRUE,IF($AA727=0,"",INDEX(My_Audit!L$2:L$456,$AA727)),IF($Z727=0,"",INDEX(Output_Mac!AA$2:AA$500,$Z727)),IF($AD727=0,"",INDEX(Output_Win!AA$2:AA$243,$AD727))))</f>
        <v/>
      </c>
      <c r="Y727">
        <f>IFERROR(MATCH($A727,CSV!$A$2:$A$510,0),0)</f>
        <v>0</v>
      </c>
      <c r="Z727">
        <f>IFERROR(MATCH($A727,Output_Mac!$A$2:$A$500,0),0)</f>
        <v>0</v>
      </c>
      <c r="AA727">
        <f>IFERROR(MATCH($A727,My_Audit!$A$2:$A$456,0),0)</f>
        <v>0</v>
      </c>
      <c r="AB727">
        <f>IFERROR(MATCH($C727,My_Audit!$B$2:$B$456,0),0)</f>
        <v>0</v>
      </c>
      <c r="AC727">
        <f>IFERROR(MATCH($E727,Models!$I$2:$I$605,0),0)</f>
        <v>0</v>
      </c>
      <c r="AD727">
        <f>IFERROR(MATCH($A727,Output_Win!$A$2:$A$243,0),0)</f>
        <v>0</v>
      </c>
    </row>
    <row r="728" spans="1:30">
      <c r="A728" s="42" t="str">
        <f>_xlfn.TEXTJOIN("",TRUE,Input!$A$4,TEXT(ROW(My_Audit!A727)+Input!$A$8-1,"00"))</f>
        <v>GG727</v>
      </c>
      <c r="B728" s="42" t="str">
        <f>_xlfn.TEXTJOIN("-",TRUE,"ITD",Input!$A$2,A728)</f>
        <v>ITD-SHR11697-GG727</v>
      </c>
      <c r="C728" s="43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3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3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3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3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3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3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3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3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3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3" t="str" cm="1">
        <f t="array" ref="M728">IF(($Y728+$Z728+$AA728+$AD728)=0,"",ExpandDiagCodes(_xlfn.TEXTJOIN(", ",TRUE,IF($AA728=0,"",INDEX(My_Audit!N$2:N$456,$AA728)),IF($Z728=0,"",INDEX(Output_Mac!S$2:S$500,$Z728)),IF($AD728=0,"",INDEX(Output_Win!S$2:S$243,$AD728)),IF($Y728=0,"",INDEX(CSV!AE$2:AE$510,$Y728)))))</f>
        <v/>
      </c>
      <c r="N728" s="43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O$2:O$456,$AA728)),_xlfn.IFS(_xlpm.MyAuditVal&lt;&gt;"",_xlpm.MyAuditVal,_xlpm.MacVal&lt;&gt;"",_xlpm.MacVal,_xlpm.WinVal&lt;&gt;"",_xlpm.WinVal,_xlpm.CSVVal&lt;&gt;"",_xlpm.CSVVal)),""))</f>
        <v/>
      </c>
      <c r="O728" s="42" t="str" cm="1">
        <f t="array" ref="O728">IF($AB728=0,"",INDEX(My_Audit!P$2:P$456,$AB728))&amp;""</f>
        <v/>
      </c>
      <c r="P728" s="42"/>
      <c r="Q728" s="43" t="str">
        <f>IF(LEFT(N728,4)="Pass","Nist SP 800-88",My_Audit!R728)&amp;""</f>
        <v/>
      </c>
      <c r="R728" s="42"/>
      <c r="S728" s="42"/>
      <c r="T728" s="43" t="str" cm="1">
        <f t="array" ref="T728">IF($AC728=0,"",INDEX(Models!J$2:J$605,$AC728))</f>
        <v/>
      </c>
      <c r="U728" s="42"/>
      <c r="V728" s="42"/>
      <c r="W728" s="44" t="str">
        <f>IF(($Z728+$AA728+$AD728)=0,"",_xlfn.TEXTJOIN(", ",TRUE,IF($AA728=0,"",INDEX(My_Audit!L$2:L$456,$AA728)),IF($Z728=0,"",INDEX(Output_Mac!AA$2:AA$500,$Z728)),IF($AD728=0,"",INDEX(Output_Win!AA$2:AA$243,$AD728))))</f>
        <v/>
      </c>
      <c r="Y728">
        <f>IFERROR(MATCH($A728,CSV!$A$2:$A$510,0),0)</f>
        <v>0</v>
      </c>
      <c r="Z728">
        <f>IFERROR(MATCH($A728,Output_Mac!$A$2:$A$500,0),0)</f>
        <v>0</v>
      </c>
      <c r="AA728">
        <f>IFERROR(MATCH($A728,My_Audit!$A$2:$A$456,0),0)</f>
        <v>0</v>
      </c>
      <c r="AB728">
        <f>IFERROR(MATCH($C728,My_Audit!$B$2:$B$456,0),0)</f>
        <v>0</v>
      </c>
      <c r="AC728">
        <f>IFERROR(MATCH($E728,Models!$I$2:$I$605,0),0)</f>
        <v>0</v>
      </c>
      <c r="AD728">
        <f>IFERROR(MATCH($A728,Output_Win!$A$2:$A$243,0),0)</f>
        <v>0</v>
      </c>
    </row>
    <row r="729" spans="1:30">
      <c r="A729" s="42" t="str">
        <f>_xlfn.TEXTJOIN("",TRUE,Input!$A$4,TEXT(ROW(My_Audit!A728)+Input!$A$8-1,"00"))</f>
        <v>GG728</v>
      </c>
      <c r="B729" s="42" t="str">
        <f>_xlfn.TEXTJOIN("-",TRUE,"ITD",Input!$A$2,A729)</f>
        <v>ITD-SHR11697-GG728</v>
      </c>
      <c r="C729" s="43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3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3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3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3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3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3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3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3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3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3" t="str" cm="1">
        <f t="array" ref="M729">IF(($Y729+$Z729+$AA729+$AD729)=0,"",ExpandDiagCodes(_xlfn.TEXTJOIN(", ",TRUE,IF($AA729=0,"",INDEX(My_Audit!N$2:N$456,$AA729)),IF($Z729=0,"",INDEX(Output_Mac!S$2:S$500,$Z729)),IF($AD729=0,"",INDEX(Output_Win!S$2:S$243,$AD729)),IF($Y729=0,"",INDEX(CSV!AE$2:AE$510,$Y729)))))</f>
        <v/>
      </c>
      <c r="N729" s="43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O$2:O$456,$AA729)),_xlfn.IFS(_xlpm.MyAuditVal&lt;&gt;"",_xlpm.MyAuditVal,_xlpm.MacVal&lt;&gt;"",_xlpm.MacVal,_xlpm.WinVal&lt;&gt;"",_xlpm.WinVal,_xlpm.CSVVal&lt;&gt;"",_xlpm.CSVVal)),""))</f>
        <v/>
      </c>
      <c r="O729" s="42" t="str" cm="1">
        <f t="array" ref="O729">IF($AB729=0,"",INDEX(My_Audit!P$2:P$456,$AB729))&amp;""</f>
        <v/>
      </c>
      <c r="P729" s="42"/>
      <c r="Q729" s="43" t="str">
        <f>IF(LEFT(N729,4)="Pass","Nist SP 800-88",My_Audit!R729)&amp;""</f>
        <v/>
      </c>
      <c r="R729" s="42"/>
      <c r="S729" s="42"/>
      <c r="T729" s="43" t="str" cm="1">
        <f t="array" ref="T729">IF($AC729=0,"",INDEX(Models!J$2:J$605,$AC729))</f>
        <v/>
      </c>
      <c r="U729" s="42"/>
      <c r="V729" s="42"/>
      <c r="W729" s="44" t="str">
        <f>IF(($Z729+$AA729+$AD729)=0,"",_xlfn.TEXTJOIN(", ",TRUE,IF($AA729=0,"",INDEX(My_Audit!L$2:L$456,$AA729)),IF($Z729=0,"",INDEX(Output_Mac!AA$2:AA$500,$Z729)),IF($AD729=0,"",INDEX(Output_Win!AA$2:AA$243,$AD729))))</f>
        <v/>
      </c>
      <c r="Y729">
        <f>IFERROR(MATCH($A729,CSV!$A$2:$A$510,0),0)</f>
        <v>0</v>
      </c>
      <c r="Z729">
        <f>IFERROR(MATCH($A729,Output_Mac!$A$2:$A$500,0),0)</f>
        <v>0</v>
      </c>
      <c r="AA729">
        <f>IFERROR(MATCH($A729,My_Audit!$A$2:$A$456,0),0)</f>
        <v>0</v>
      </c>
      <c r="AB729">
        <f>IFERROR(MATCH($C729,My_Audit!$B$2:$B$456,0),0)</f>
        <v>0</v>
      </c>
      <c r="AC729">
        <f>IFERROR(MATCH($E729,Models!$I$2:$I$605,0),0)</f>
        <v>0</v>
      </c>
      <c r="AD729">
        <f>IFERROR(MATCH($A729,Output_Win!$A$2:$A$243,0),0)</f>
        <v>0</v>
      </c>
    </row>
    <row r="730" spans="1:30">
      <c r="A730" s="42" t="str">
        <f>_xlfn.TEXTJOIN("",TRUE,Input!$A$4,TEXT(ROW(My_Audit!A729)+Input!$A$8-1,"00"))</f>
        <v>GG729</v>
      </c>
      <c r="B730" s="42" t="str">
        <f>_xlfn.TEXTJOIN("-",TRUE,"ITD",Input!$A$2,A730)</f>
        <v>ITD-SHR11697-GG729</v>
      </c>
      <c r="C730" s="43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3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3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3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3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3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3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3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3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3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3" t="str" cm="1">
        <f t="array" ref="M730">IF(($Y730+$Z730+$AA730+$AD730)=0,"",ExpandDiagCodes(_xlfn.TEXTJOIN(", ",TRUE,IF($AA730=0,"",INDEX(My_Audit!N$2:N$456,$AA730)),IF($Z730=0,"",INDEX(Output_Mac!S$2:S$500,$Z730)),IF($AD730=0,"",INDEX(Output_Win!S$2:S$243,$AD730)),IF($Y730=0,"",INDEX(CSV!AE$2:AE$510,$Y730)))))</f>
        <v/>
      </c>
      <c r="N730" s="43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O$2:O$456,$AA730)),_xlfn.IFS(_xlpm.MyAuditVal&lt;&gt;"",_xlpm.MyAuditVal,_xlpm.MacVal&lt;&gt;"",_xlpm.MacVal,_xlpm.WinVal&lt;&gt;"",_xlpm.WinVal,_xlpm.CSVVal&lt;&gt;"",_xlpm.CSVVal)),""))</f>
        <v/>
      </c>
      <c r="O730" s="42" t="str" cm="1">
        <f t="array" ref="O730">IF($AB730=0,"",INDEX(My_Audit!P$2:P$456,$AB730))&amp;""</f>
        <v/>
      </c>
      <c r="P730" s="42"/>
      <c r="Q730" s="43" t="str">
        <f>IF(LEFT(N730,4)="Pass","Nist SP 800-88",My_Audit!R730)&amp;""</f>
        <v/>
      </c>
      <c r="R730" s="42"/>
      <c r="S730" s="42"/>
      <c r="T730" s="43" t="str" cm="1">
        <f t="array" ref="T730">IF($AC730=0,"",INDEX(Models!J$2:J$605,$AC730))</f>
        <v/>
      </c>
      <c r="U730" s="42"/>
      <c r="V730" s="42"/>
      <c r="W730" s="44" t="str">
        <f>IF(($Z730+$AA730+$AD730)=0,"",_xlfn.TEXTJOIN(", ",TRUE,IF($AA730=0,"",INDEX(My_Audit!L$2:L$456,$AA730)),IF($Z730=0,"",INDEX(Output_Mac!AA$2:AA$500,$Z730)),IF($AD730=0,"",INDEX(Output_Win!AA$2:AA$243,$AD730))))</f>
        <v/>
      </c>
      <c r="Y730">
        <f>IFERROR(MATCH($A730,CSV!$A$2:$A$510,0),0)</f>
        <v>0</v>
      </c>
      <c r="Z730">
        <f>IFERROR(MATCH($A730,Output_Mac!$A$2:$A$500,0),0)</f>
        <v>0</v>
      </c>
      <c r="AA730">
        <f>IFERROR(MATCH($A730,My_Audit!$A$2:$A$456,0),0)</f>
        <v>0</v>
      </c>
      <c r="AB730">
        <f>IFERROR(MATCH($C730,My_Audit!$B$2:$B$456,0),0)</f>
        <v>0</v>
      </c>
      <c r="AC730">
        <f>IFERROR(MATCH($E730,Models!$I$2:$I$605,0),0)</f>
        <v>0</v>
      </c>
      <c r="AD730">
        <f>IFERROR(MATCH($A730,Output_Win!$A$2:$A$243,0),0)</f>
        <v>0</v>
      </c>
    </row>
    <row r="731" spans="1:30">
      <c r="A731" s="42" t="str">
        <f>_xlfn.TEXTJOIN("",TRUE,Input!$A$4,TEXT(ROW(My_Audit!A730)+Input!$A$8-1,"00"))</f>
        <v>GG730</v>
      </c>
      <c r="B731" s="42" t="str">
        <f>_xlfn.TEXTJOIN("-",TRUE,"ITD",Input!$A$2,A731)</f>
        <v>ITD-SHR11697-GG730</v>
      </c>
      <c r="C731" s="43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3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3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3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3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3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3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3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3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3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3" t="str" cm="1">
        <f t="array" ref="M731">IF(($Y731+$Z731+$AA731+$AD731)=0,"",ExpandDiagCodes(_xlfn.TEXTJOIN(", ",TRUE,IF($AA731=0,"",INDEX(My_Audit!N$2:N$456,$AA731)),IF($Z731=0,"",INDEX(Output_Mac!S$2:S$500,$Z731)),IF($AD731=0,"",INDEX(Output_Win!S$2:S$243,$AD731)),IF($Y731=0,"",INDEX(CSV!AE$2:AE$510,$Y731)))))</f>
        <v/>
      </c>
      <c r="N731" s="43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O$2:O$456,$AA731)),_xlfn.IFS(_xlpm.MyAuditVal&lt;&gt;"",_xlpm.MyAuditVal,_xlpm.MacVal&lt;&gt;"",_xlpm.MacVal,_xlpm.WinVal&lt;&gt;"",_xlpm.WinVal,_xlpm.CSVVal&lt;&gt;"",_xlpm.CSVVal)),""))</f>
        <v/>
      </c>
      <c r="O731" s="42" t="str" cm="1">
        <f t="array" ref="O731">IF($AB731=0,"",INDEX(My_Audit!P$2:P$456,$AB731))&amp;""</f>
        <v/>
      </c>
      <c r="P731" s="42"/>
      <c r="Q731" s="43" t="str">
        <f>IF(LEFT(N731,4)="Pass","Nist SP 800-88",My_Audit!R731)&amp;""</f>
        <v/>
      </c>
      <c r="R731" s="42"/>
      <c r="S731" s="42"/>
      <c r="T731" s="43" t="str" cm="1">
        <f t="array" ref="T731">IF($AC731=0,"",INDEX(Models!J$2:J$605,$AC731))</f>
        <v/>
      </c>
      <c r="U731" s="42"/>
      <c r="V731" s="42"/>
      <c r="W731" s="44" t="str">
        <f>IF(($Z731+$AA731+$AD731)=0,"",_xlfn.TEXTJOIN(", ",TRUE,IF($AA731=0,"",INDEX(My_Audit!L$2:L$456,$AA731)),IF($Z731=0,"",INDEX(Output_Mac!AA$2:AA$500,$Z731)),IF($AD731=0,"",INDEX(Output_Win!AA$2:AA$243,$AD731))))</f>
        <v/>
      </c>
      <c r="Y731">
        <f>IFERROR(MATCH($A731,CSV!$A$2:$A$510,0),0)</f>
        <v>0</v>
      </c>
      <c r="Z731">
        <f>IFERROR(MATCH($A731,Output_Mac!$A$2:$A$500,0),0)</f>
        <v>0</v>
      </c>
      <c r="AA731">
        <f>IFERROR(MATCH($A731,My_Audit!$A$2:$A$456,0),0)</f>
        <v>0</v>
      </c>
      <c r="AB731">
        <f>IFERROR(MATCH($C731,My_Audit!$B$2:$B$456,0),0)</f>
        <v>0</v>
      </c>
      <c r="AC731">
        <f>IFERROR(MATCH($E731,Models!$I$2:$I$605,0),0)</f>
        <v>0</v>
      </c>
      <c r="AD731">
        <f>IFERROR(MATCH($A731,Output_Win!$A$2:$A$243,0),0)</f>
        <v>0</v>
      </c>
    </row>
    <row r="732" spans="1:30">
      <c r="A732" s="42" t="str">
        <f>_xlfn.TEXTJOIN("",TRUE,Input!$A$4,TEXT(ROW(My_Audit!A731)+Input!$A$8-1,"00"))</f>
        <v>GG731</v>
      </c>
      <c r="B732" s="42" t="str">
        <f>_xlfn.TEXTJOIN("-",TRUE,"ITD",Input!$A$2,A732)</f>
        <v>ITD-SHR11697-GG731</v>
      </c>
      <c r="C732" s="43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3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3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3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3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3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3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3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3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3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3" t="str" cm="1">
        <f t="array" ref="M732">IF(($Y732+$Z732+$AA732+$AD732)=0,"",ExpandDiagCodes(_xlfn.TEXTJOIN(", ",TRUE,IF($AA732=0,"",INDEX(My_Audit!N$2:N$456,$AA732)),IF($Z732=0,"",INDEX(Output_Mac!S$2:S$500,$Z732)),IF($AD732=0,"",INDEX(Output_Win!S$2:S$243,$AD732)),IF($Y732=0,"",INDEX(CSV!AE$2:AE$510,$Y732)))))</f>
        <v/>
      </c>
      <c r="N732" s="43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O$2:O$456,$AA732)),_xlfn.IFS(_xlpm.MyAuditVal&lt;&gt;"",_xlpm.MyAuditVal,_xlpm.MacVal&lt;&gt;"",_xlpm.MacVal,_xlpm.WinVal&lt;&gt;"",_xlpm.WinVal,_xlpm.CSVVal&lt;&gt;"",_xlpm.CSVVal)),""))</f>
        <v/>
      </c>
      <c r="O732" s="42" t="str" cm="1">
        <f t="array" ref="O732">IF($AB732=0,"",INDEX(My_Audit!P$2:P$456,$AB732))&amp;""</f>
        <v/>
      </c>
      <c r="P732" s="42"/>
      <c r="Q732" s="43" t="str">
        <f>IF(LEFT(N732,4)="Pass","Nist SP 800-88",My_Audit!R732)&amp;""</f>
        <v/>
      </c>
      <c r="R732" s="42"/>
      <c r="S732" s="42"/>
      <c r="T732" s="43" t="str" cm="1">
        <f t="array" ref="T732">IF($AC732=0,"",INDEX(Models!J$2:J$605,$AC732))</f>
        <v/>
      </c>
      <c r="U732" s="42"/>
      <c r="V732" s="42"/>
      <c r="W732" s="44" t="str">
        <f>IF(($Z732+$AA732+$AD732)=0,"",_xlfn.TEXTJOIN(", ",TRUE,IF($AA732=0,"",INDEX(My_Audit!L$2:L$456,$AA732)),IF($Z732=0,"",INDEX(Output_Mac!AA$2:AA$500,$Z732)),IF($AD732=0,"",INDEX(Output_Win!AA$2:AA$243,$AD732))))</f>
        <v/>
      </c>
      <c r="Y732">
        <f>IFERROR(MATCH($A732,CSV!$A$2:$A$510,0),0)</f>
        <v>0</v>
      </c>
      <c r="Z732">
        <f>IFERROR(MATCH($A732,Output_Mac!$A$2:$A$500,0),0)</f>
        <v>0</v>
      </c>
      <c r="AA732">
        <f>IFERROR(MATCH($A732,My_Audit!$A$2:$A$456,0),0)</f>
        <v>0</v>
      </c>
      <c r="AB732">
        <f>IFERROR(MATCH($C732,My_Audit!$B$2:$B$456,0),0)</f>
        <v>0</v>
      </c>
      <c r="AC732">
        <f>IFERROR(MATCH($E732,Models!$I$2:$I$605,0),0)</f>
        <v>0</v>
      </c>
      <c r="AD732">
        <f>IFERROR(MATCH($A732,Output_Win!$A$2:$A$243,0),0)</f>
        <v>0</v>
      </c>
    </row>
    <row r="733" spans="1:30">
      <c r="A733" s="42" t="str">
        <f>_xlfn.TEXTJOIN("",TRUE,Input!$A$4,TEXT(ROW(My_Audit!A732)+Input!$A$8-1,"00"))</f>
        <v>GG732</v>
      </c>
      <c r="B733" s="42" t="str">
        <f>_xlfn.TEXTJOIN("-",TRUE,"ITD",Input!$A$2,A733)</f>
        <v>ITD-SHR11697-GG732</v>
      </c>
      <c r="C733" s="43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3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3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3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3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3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3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3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3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3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3" t="str" cm="1">
        <f t="array" ref="M733">IF(($Y733+$Z733+$AA733+$AD733)=0,"",ExpandDiagCodes(_xlfn.TEXTJOIN(", ",TRUE,IF($AA733=0,"",INDEX(My_Audit!N$2:N$456,$AA733)),IF($Z733=0,"",INDEX(Output_Mac!S$2:S$500,$Z733)),IF($AD733=0,"",INDEX(Output_Win!S$2:S$243,$AD733)),IF($Y733=0,"",INDEX(CSV!AE$2:AE$510,$Y733)))))</f>
        <v/>
      </c>
      <c r="N733" s="43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O$2:O$456,$AA733)),_xlfn.IFS(_xlpm.MyAuditVal&lt;&gt;"",_xlpm.MyAuditVal,_xlpm.MacVal&lt;&gt;"",_xlpm.MacVal,_xlpm.WinVal&lt;&gt;"",_xlpm.WinVal,_xlpm.CSVVal&lt;&gt;"",_xlpm.CSVVal)),""))</f>
        <v/>
      </c>
      <c r="O733" s="42" t="str" cm="1">
        <f t="array" ref="O733">IF($AB733=0,"",INDEX(My_Audit!P$2:P$456,$AB733))&amp;""</f>
        <v/>
      </c>
      <c r="P733" s="42"/>
      <c r="Q733" s="43" t="str">
        <f>IF(LEFT(N733,4)="Pass","Nist SP 800-88",My_Audit!R733)&amp;""</f>
        <v/>
      </c>
      <c r="R733" s="42"/>
      <c r="S733" s="42"/>
      <c r="T733" s="43" t="str" cm="1">
        <f t="array" ref="T733">IF($AC733=0,"",INDEX(Models!J$2:J$605,$AC733))</f>
        <v/>
      </c>
      <c r="U733" s="42"/>
      <c r="V733" s="42"/>
      <c r="W733" s="44" t="str">
        <f>IF(($Z733+$AA733+$AD733)=0,"",_xlfn.TEXTJOIN(", ",TRUE,IF($AA733=0,"",INDEX(My_Audit!L$2:L$456,$AA733)),IF($Z733=0,"",INDEX(Output_Mac!AA$2:AA$500,$Z733)),IF($AD733=0,"",INDEX(Output_Win!AA$2:AA$243,$AD733))))</f>
        <v/>
      </c>
      <c r="Y733">
        <f>IFERROR(MATCH($A733,CSV!$A$2:$A$510,0),0)</f>
        <v>0</v>
      </c>
      <c r="Z733">
        <f>IFERROR(MATCH($A733,Output_Mac!$A$2:$A$500,0),0)</f>
        <v>0</v>
      </c>
      <c r="AA733">
        <f>IFERROR(MATCH($A733,My_Audit!$A$2:$A$456,0),0)</f>
        <v>0</v>
      </c>
      <c r="AB733">
        <f>IFERROR(MATCH($C733,My_Audit!$B$2:$B$456,0),0)</f>
        <v>0</v>
      </c>
      <c r="AC733">
        <f>IFERROR(MATCH($E733,Models!$I$2:$I$605,0),0)</f>
        <v>0</v>
      </c>
      <c r="AD733">
        <f>IFERROR(MATCH($A733,Output_Win!$A$2:$A$243,0),0)</f>
        <v>0</v>
      </c>
    </row>
    <row r="734" spans="1:30">
      <c r="A734" s="42" t="str">
        <f>_xlfn.TEXTJOIN("",TRUE,Input!$A$4,TEXT(ROW(My_Audit!A733)+Input!$A$8-1,"00"))</f>
        <v>GG733</v>
      </c>
      <c r="B734" s="42" t="str">
        <f>_xlfn.TEXTJOIN("-",TRUE,"ITD",Input!$A$2,A734)</f>
        <v>ITD-SHR11697-GG733</v>
      </c>
      <c r="C734" s="43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3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3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3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3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3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3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3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3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3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3" t="str" cm="1">
        <f t="array" ref="M734">IF(($Y734+$Z734+$AA734+$AD734)=0,"",ExpandDiagCodes(_xlfn.TEXTJOIN(", ",TRUE,IF($AA734=0,"",INDEX(My_Audit!N$2:N$456,$AA734)),IF($Z734=0,"",INDEX(Output_Mac!S$2:S$500,$Z734)),IF($AD734=0,"",INDEX(Output_Win!S$2:S$243,$AD734)),IF($Y734=0,"",INDEX(CSV!AE$2:AE$510,$Y734)))))</f>
        <v/>
      </c>
      <c r="N734" s="43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O$2:O$456,$AA734)),_xlfn.IFS(_xlpm.MyAuditVal&lt;&gt;"",_xlpm.MyAuditVal,_xlpm.MacVal&lt;&gt;"",_xlpm.MacVal,_xlpm.WinVal&lt;&gt;"",_xlpm.WinVal,_xlpm.CSVVal&lt;&gt;"",_xlpm.CSVVal)),""))</f>
        <v/>
      </c>
      <c r="O734" s="42" t="str" cm="1">
        <f t="array" ref="O734">IF($AB734=0,"",INDEX(My_Audit!P$2:P$456,$AB734))&amp;""</f>
        <v/>
      </c>
      <c r="P734" s="42"/>
      <c r="Q734" s="43" t="str">
        <f>IF(LEFT(N734,4)="Pass","Nist SP 800-88",My_Audit!R734)&amp;""</f>
        <v/>
      </c>
      <c r="R734" s="42"/>
      <c r="S734" s="42"/>
      <c r="T734" s="43" t="str" cm="1">
        <f t="array" ref="T734">IF($AC734=0,"",INDEX(Models!J$2:J$605,$AC734))</f>
        <v/>
      </c>
      <c r="U734" s="42"/>
      <c r="V734" s="42"/>
      <c r="W734" s="44" t="str">
        <f>IF(($Z734+$AA734+$AD734)=0,"",_xlfn.TEXTJOIN(", ",TRUE,IF($AA734=0,"",INDEX(My_Audit!L$2:L$456,$AA734)),IF($Z734=0,"",INDEX(Output_Mac!AA$2:AA$500,$Z734)),IF($AD734=0,"",INDEX(Output_Win!AA$2:AA$243,$AD734))))</f>
        <v/>
      </c>
      <c r="Y734">
        <f>IFERROR(MATCH($A734,CSV!$A$2:$A$510,0),0)</f>
        <v>0</v>
      </c>
      <c r="Z734">
        <f>IFERROR(MATCH($A734,Output_Mac!$A$2:$A$500,0),0)</f>
        <v>0</v>
      </c>
      <c r="AA734">
        <f>IFERROR(MATCH($A734,My_Audit!$A$2:$A$456,0),0)</f>
        <v>0</v>
      </c>
      <c r="AB734">
        <f>IFERROR(MATCH($C734,My_Audit!$B$2:$B$456,0),0)</f>
        <v>0</v>
      </c>
      <c r="AC734">
        <f>IFERROR(MATCH($E734,Models!$I$2:$I$605,0),0)</f>
        <v>0</v>
      </c>
      <c r="AD734">
        <f>IFERROR(MATCH($A734,Output_Win!$A$2:$A$243,0),0)</f>
        <v>0</v>
      </c>
    </row>
    <row r="735" spans="1:30">
      <c r="A735" s="42" t="str">
        <f>_xlfn.TEXTJOIN("",TRUE,Input!$A$4,TEXT(ROW(My_Audit!A734)+Input!$A$8-1,"00"))</f>
        <v>GG734</v>
      </c>
      <c r="B735" s="42" t="str">
        <f>_xlfn.TEXTJOIN("-",TRUE,"ITD",Input!$A$2,A735)</f>
        <v>ITD-SHR11697-GG734</v>
      </c>
      <c r="C735" s="43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3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3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3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3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3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3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3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3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3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3" t="str" cm="1">
        <f t="array" ref="M735">IF(($Y735+$Z735+$AA735+$AD735)=0,"",ExpandDiagCodes(_xlfn.TEXTJOIN(", ",TRUE,IF($AA735=0,"",INDEX(My_Audit!N$2:N$456,$AA735)),IF($Z735=0,"",INDEX(Output_Mac!S$2:S$500,$Z735)),IF($AD735=0,"",INDEX(Output_Win!S$2:S$243,$AD735)),IF($Y735=0,"",INDEX(CSV!AE$2:AE$510,$Y735)))))</f>
        <v/>
      </c>
      <c r="N735" s="43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O$2:O$456,$AA735)),_xlfn.IFS(_xlpm.MyAuditVal&lt;&gt;"",_xlpm.MyAuditVal,_xlpm.MacVal&lt;&gt;"",_xlpm.MacVal,_xlpm.WinVal&lt;&gt;"",_xlpm.WinVal,_xlpm.CSVVal&lt;&gt;"",_xlpm.CSVVal)),""))</f>
        <v/>
      </c>
      <c r="O735" s="42" t="str" cm="1">
        <f t="array" ref="O735">IF($AB735=0,"",INDEX(My_Audit!P$2:P$456,$AB735))&amp;""</f>
        <v/>
      </c>
      <c r="P735" s="42"/>
      <c r="Q735" s="43" t="str">
        <f>IF(LEFT(N735,4)="Pass","Nist SP 800-88",My_Audit!R735)&amp;""</f>
        <v/>
      </c>
      <c r="R735" s="42"/>
      <c r="S735" s="42"/>
      <c r="T735" s="43" t="str" cm="1">
        <f t="array" ref="T735">IF($AC735=0,"",INDEX(Models!J$2:J$605,$AC735))</f>
        <v/>
      </c>
      <c r="U735" s="42"/>
      <c r="V735" s="42"/>
      <c r="W735" s="44" t="str">
        <f>IF(($Z735+$AA735+$AD735)=0,"",_xlfn.TEXTJOIN(", ",TRUE,IF($AA735=0,"",INDEX(My_Audit!L$2:L$456,$AA735)),IF($Z735=0,"",INDEX(Output_Mac!AA$2:AA$500,$Z735)),IF($AD735=0,"",INDEX(Output_Win!AA$2:AA$243,$AD735))))</f>
        <v/>
      </c>
      <c r="Y735">
        <f>IFERROR(MATCH($A735,CSV!$A$2:$A$510,0),0)</f>
        <v>0</v>
      </c>
      <c r="Z735">
        <f>IFERROR(MATCH($A735,Output_Mac!$A$2:$A$500,0),0)</f>
        <v>0</v>
      </c>
      <c r="AA735">
        <f>IFERROR(MATCH($A735,My_Audit!$A$2:$A$456,0),0)</f>
        <v>0</v>
      </c>
      <c r="AB735">
        <f>IFERROR(MATCH($C735,My_Audit!$B$2:$B$456,0),0)</f>
        <v>0</v>
      </c>
      <c r="AC735">
        <f>IFERROR(MATCH($E735,Models!$I$2:$I$605,0),0)</f>
        <v>0</v>
      </c>
      <c r="AD735">
        <f>IFERROR(MATCH($A735,Output_Win!$A$2:$A$243,0),0)</f>
        <v>0</v>
      </c>
    </row>
    <row r="736" spans="1:30">
      <c r="A736" s="42" t="str">
        <f>_xlfn.TEXTJOIN("",TRUE,Input!$A$4,TEXT(ROW(My_Audit!A735)+Input!$A$8-1,"00"))</f>
        <v>GG735</v>
      </c>
      <c r="B736" s="42" t="str">
        <f>_xlfn.TEXTJOIN("-",TRUE,"ITD",Input!$A$2,A736)</f>
        <v>ITD-SHR11697-GG735</v>
      </c>
      <c r="C736" s="43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3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3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3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3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3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3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3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3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3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3" t="str" cm="1">
        <f t="array" ref="M736">IF(($Y736+$Z736+$AA736+$AD736)=0,"",ExpandDiagCodes(_xlfn.TEXTJOIN(", ",TRUE,IF($AA736=0,"",INDEX(My_Audit!N$2:N$456,$AA736)),IF($Z736=0,"",INDEX(Output_Mac!S$2:S$500,$Z736)),IF($AD736=0,"",INDEX(Output_Win!S$2:S$243,$AD736)),IF($Y736=0,"",INDEX(CSV!AE$2:AE$510,$Y736)))))</f>
        <v/>
      </c>
      <c r="N736" s="43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O$2:O$456,$AA736)),_xlfn.IFS(_xlpm.MyAuditVal&lt;&gt;"",_xlpm.MyAuditVal,_xlpm.MacVal&lt;&gt;"",_xlpm.MacVal,_xlpm.WinVal&lt;&gt;"",_xlpm.WinVal,_xlpm.CSVVal&lt;&gt;"",_xlpm.CSVVal)),""))</f>
        <v/>
      </c>
      <c r="O736" s="42" t="str" cm="1">
        <f t="array" ref="O736">IF($AB736=0,"",INDEX(My_Audit!P$2:P$456,$AB736))&amp;""</f>
        <v/>
      </c>
      <c r="P736" s="42"/>
      <c r="Q736" s="43" t="str">
        <f>IF(LEFT(N736,4)="Pass","Nist SP 800-88",My_Audit!R736)&amp;""</f>
        <v/>
      </c>
      <c r="R736" s="42"/>
      <c r="S736" s="42"/>
      <c r="T736" s="43" t="str" cm="1">
        <f t="array" ref="T736">IF($AC736=0,"",INDEX(Models!J$2:J$605,$AC736))</f>
        <v/>
      </c>
      <c r="U736" s="42"/>
      <c r="V736" s="42"/>
      <c r="W736" s="44" t="str">
        <f>IF(($Z736+$AA736+$AD736)=0,"",_xlfn.TEXTJOIN(", ",TRUE,IF($AA736=0,"",INDEX(My_Audit!L$2:L$456,$AA736)),IF($Z736=0,"",INDEX(Output_Mac!AA$2:AA$500,$Z736)),IF($AD736=0,"",INDEX(Output_Win!AA$2:AA$243,$AD736))))</f>
        <v/>
      </c>
      <c r="Y736">
        <f>IFERROR(MATCH($A736,CSV!$A$2:$A$510,0),0)</f>
        <v>0</v>
      </c>
      <c r="Z736">
        <f>IFERROR(MATCH($A736,Output_Mac!$A$2:$A$500,0),0)</f>
        <v>0</v>
      </c>
      <c r="AA736">
        <f>IFERROR(MATCH($A736,My_Audit!$A$2:$A$456,0),0)</f>
        <v>0</v>
      </c>
      <c r="AB736">
        <f>IFERROR(MATCH($C736,My_Audit!$B$2:$B$456,0),0)</f>
        <v>0</v>
      </c>
      <c r="AC736">
        <f>IFERROR(MATCH($E736,Models!$I$2:$I$605,0),0)</f>
        <v>0</v>
      </c>
      <c r="AD736">
        <f>IFERROR(MATCH($A736,Output_Win!$A$2:$A$243,0),0)</f>
        <v>0</v>
      </c>
    </row>
    <row r="737" spans="1:30">
      <c r="A737" s="42" t="str">
        <f>_xlfn.TEXTJOIN("",TRUE,Input!$A$4,TEXT(ROW(My_Audit!A736)+Input!$A$8-1,"00"))</f>
        <v>GG736</v>
      </c>
      <c r="B737" s="42" t="str">
        <f>_xlfn.TEXTJOIN("-",TRUE,"ITD",Input!$A$2,A737)</f>
        <v>ITD-SHR11697-GG736</v>
      </c>
      <c r="C737" s="43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3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3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3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3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3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3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3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3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3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3" t="str" cm="1">
        <f t="array" ref="M737">IF(($Y737+$Z737+$AA737+$AD737)=0,"",ExpandDiagCodes(_xlfn.TEXTJOIN(", ",TRUE,IF($AA737=0,"",INDEX(My_Audit!N$2:N$456,$AA737)),IF($Z737=0,"",INDEX(Output_Mac!S$2:S$500,$Z737)),IF($AD737=0,"",INDEX(Output_Win!S$2:S$243,$AD737)),IF($Y737=0,"",INDEX(CSV!AE$2:AE$510,$Y737)))))</f>
        <v/>
      </c>
      <c r="N737" s="43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O$2:O$456,$AA737)),_xlfn.IFS(_xlpm.MyAuditVal&lt;&gt;"",_xlpm.MyAuditVal,_xlpm.MacVal&lt;&gt;"",_xlpm.MacVal,_xlpm.WinVal&lt;&gt;"",_xlpm.WinVal,_xlpm.CSVVal&lt;&gt;"",_xlpm.CSVVal)),""))</f>
        <v/>
      </c>
      <c r="O737" s="42" t="str" cm="1">
        <f t="array" ref="O737">IF($AB737=0,"",INDEX(My_Audit!P$2:P$456,$AB737))&amp;""</f>
        <v/>
      </c>
      <c r="P737" s="42"/>
      <c r="Q737" s="43" t="str">
        <f>IF(LEFT(N737,4)="Pass","Nist SP 800-88",My_Audit!R737)&amp;""</f>
        <v/>
      </c>
      <c r="R737" s="42"/>
      <c r="S737" s="42"/>
      <c r="T737" s="43" t="str" cm="1">
        <f t="array" ref="T737">IF($AC737=0,"",INDEX(Models!J$2:J$605,$AC737))</f>
        <v/>
      </c>
      <c r="U737" s="42"/>
      <c r="V737" s="42"/>
      <c r="W737" s="44" t="str">
        <f>IF(($Z737+$AA737+$AD737)=0,"",_xlfn.TEXTJOIN(", ",TRUE,IF($AA737=0,"",INDEX(My_Audit!L$2:L$456,$AA737)),IF($Z737=0,"",INDEX(Output_Mac!AA$2:AA$500,$Z737)),IF($AD737=0,"",INDEX(Output_Win!AA$2:AA$243,$AD737))))</f>
        <v/>
      </c>
      <c r="Y737">
        <f>IFERROR(MATCH($A737,CSV!$A$2:$A$510,0),0)</f>
        <v>0</v>
      </c>
      <c r="Z737">
        <f>IFERROR(MATCH($A737,Output_Mac!$A$2:$A$500,0),0)</f>
        <v>0</v>
      </c>
      <c r="AA737">
        <f>IFERROR(MATCH($A737,My_Audit!$A$2:$A$456,0),0)</f>
        <v>0</v>
      </c>
      <c r="AB737">
        <f>IFERROR(MATCH($C737,My_Audit!$B$2:$B$456,0),0)</f>
        <v>0</v>
      </c>
      <c r="AC737">
        <f>IFERROR(MATCH($E737,Models!$I$2:$I$605,0),0)</f>
        <v>0</v>
      </c>
      <c r="AD737">
        <f>IFERROR(MATCH($A737,Output_Win!$A$2:$A$243,0),0)</f>
        <v>0</v>
      </c>
    </row>
    <row r="738" spans="1:30">
      <c r="A738" s="42" t="str">
        <f>_xlfn.TEXTJOIN("",TRUE,Input!$A$4,TEXT(ROW(My_Audit!A737)+Input!$A$8-1,"00"))</f>
        <v>GG737</v>
      </c>
      <c r="B738" s="42" t="str">
        <f>_xlfn.TEXTJOIN("-",TRUE,"ITD",Input!$A$2,A738)</f>
        <v>ITD-SHR11697-GG737</v>
      </c>
      <c r="C738" s="43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3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3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3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3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3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3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3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3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3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3" t="str" cm="1">
        <f t="array" ref="M738">IF(($Y738+$Z738+$AA738+$AD738)=0,"",ExpandDiagCodes(_xlfn.TEXTJOIN(", ",TRUE,IF($AA738=0,"",INDEX(My_Audit!N$2:N$456,$AA738)),IF($Z738=0,"",INDEX(Output_Mac!S$2:S$500,$Z738)),IF($AD738=0,"",INDEX(Output_Win!S$2:S$243,$AD738)),IF($Y738=0,"",INDEX(CSV!AE$2:AE$510,$Y738)))))</f>
        <v/>
      </c>
      <c r="N738" s="43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O$2:O$456,$AA738)),_xlfn.IFS(_xlpm.MyAuditVal&lt;&gt;"",_xlpm.MyAuditVal,_xlpm.MacVal&lt;&gt;"",_xlpm.MacVal,_xlpm.WinVal&lt;&gt;"",_xlpm.WinVal,_xlpm.CSVVal&lt;&gt;"",_xlpm.CSVVal)),""))</f>
        <v/>
      </c>
      <c r="O738" s="42" t="str" cm="1">
        <f t="array" ref="O738">IF($AB738=0,"",INDEX(My_Audit!P$2:P$456,$AB738))&amp;""</f>
        <v/>
      </c>
      <c r="P738" s="42"/>
      <c r="Q738" s="43" t="str">
        <f>IF(LEFT(N738,4)="Pass","Nist SP 800-88",My_Audit!R738)&amp;""</f>
        <v/>
      </c>
      <c r="R738" s="42"/>
      <c r="S738" s="42"/>
      <c r="T738" s="43" t="str" cm="1">
        <f t="array" ref="T738">IF($AC738=0,"",INDEX(Models!J$2:J$605,$AC738))</f>
        <v/>
      </c>
      <c r="U738" s="42"/>
      <c r="V738" s="42"/>
      <c r="W738" s="44" t="str">
        <f>IF(($Z738+$AA738+$AD738)=0,"",_xlfn.TEXTJOIN(", ",TRUE,IF($AA738=0,"",INDEX(My_Audit!L$2:L$456,$AA738)),IF($Z738=0,"",INDEX(Output_Mac!AA$2:AA$500,$Z738)),IF($AD738=0,"",INDEX(Output_Win!AA$2:AA$243,$AD738))))</f>
        <v/>
      </c>
      <c r="Y738">
        <f>IFERROR(MATCH($A738,CSV!$A$2:$A$510,0),0)</f>
        <v>0</v>
      </c>
      <c r="Z738">
        <f>IFERROR(MATCH($A738,Output_Mac!$A$2:$A$500,0),0)</f>
        <v>0</v>
      </c>
      <c r="AA738">
        <f>IFERROR(MATCH($A738,My_Audit!$A$2:$A$456,0),0)</f>
        <v>0</v>
      </c>
      <c r="AB738">
        <f>IFERROR(MATCH($C738,My_Audit!$B$2:$B$456,0),0)</f>
        <v>0</v>
      </c>
      <c r="AC738">
        <f>IFERROR(MATCH($E738,Models!$I$2:$I$605,0),0)</f>
        <v>0</v>
      </c>
      <c r="AD738">
        <f>IFERROR(MATCH($A738,Output_Win!$A$2:$A$243,0),0)</f>
        <v>0</v>
      </c>
    </row>
    <row r="739" spans="1:30">
      <c r="A739" s="42" t="str">
        <f>_xlfn.TEXTJOIN("",TRUE,Input!$A$4,TEXT(ROW(My_Audit!A738)+Input!$A$8-1,"00"))</f>
        <v>GG738</v>
      </c>
      <c r="B739" s="42" t="str">
        <f>_xlfn.TEXTJOIN("-",TRUE,"ITD",Input!$A$2,A739)</f>
        <v>ITD-SHR11697-GG738</v>
      </c>
      <c r="C739" s="43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3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3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3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3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3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3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3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3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3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3" t="str" cm="1">
        <f t="array" ref="M739">IF(($Y739+$Z739+$AA739+$AD739)=0,"",ExpandDiagCodes(_xlfn.TEXTJOIN(", ",TRUE,IF($AA739=0,"",INDEX(My_Audit!N$2:N$456,$AA739)),IF($Z739=0,"",INDEX(Output_Mac!S$2:S$500,$Z739)),IF($AD739=0,"",INDEX(Output_Win!S$2:S$243,$AD739)),IF($Y739=0,"",INDEX(CSV!AE$2:AE$510,$Y739)))))</f>
        <v/>
      </c>
      <c r="N739" s="43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O$2:O$456,$AA739)),_xlfn.IFS(_xlpm.MyAuditVal&lt;&gt;"",_xlpm.MyAuditVal,_xlpm.MacVal&lt;&gt;"",_xlpm.MacVal,_xlpm.WinVal&lt;&gt;"",_xlpm.WinVal,_xlpm.CSVVal&lt;&gt;"",_xlpm.CSVVal)),""))</f>
        <v/>
      </c>
      <c r="O739" s="42" t="str" cm="1">
        <f t="array" ref="O739">IF($AB739=0,"",INDEX(My_Audit!P$2:P$456,$AB739))&amp;""</f>
        <v/>
      </c>
      <c r="P739" s="42"/>
      <c r="Q739" s="43" t="str">
        <f>IF(LEFT(N739,4)="Pass","Nist SP 800-88",My_Audit!R739)&amp;""</f>
        <v/>
      </c>
      <c r="R739" s="42"/>
      <c r="S739" s="42"/>
      <c r="T739" s="43" t="str" cm="1">
        <f t="array" ref="T739">IF($AC739=0,"",INDEX(Models!J$2:J$605,$AC739))</f>
        <v/>
      </c>
      <c r="U739" s="42"/>
      <c r="V739" s="42"/>
      <c r="W739" s="44" t="str">
        <f>IF(($Z739+$AA739+$AD739)=0,"",_xlfn.TEXTJOIN(", ",TRUE,IF($AA739=0,"",INDEX(My_Audit!L$2:L$456,$AA739)),IF($Z739=0,"",INDEX(Output_Mac!AA$2:AA$500,$Z739)),IF($AD739=0,"",INDEX(Output_Win!AA$2:AA$243,$AD739))))</f>
        <v/>
      </c>
      <c r="Y739">
        <f>IFERROR(MATCH($A739,CSV!$A$2:$A$510,0),0)</f>
        <v>0</v>
      </c>
      <c r="Z739">
        <f>IFERROR(MATCH($A739,Output_Mac!$A$2:$A$500,0),0)</f>
        <v>0</v>
      </c>
      <c r="AA739">
        <f>IFERROR(MATCH($A739,My_Audit!$A$2:$A$456,0),0)</f>
        <v>0</v>
      </c>
      <c r="AB739">
        <f>IFERROR(MATCH($C739,My_Audit!$B$2:$B$456,0),0)</f>
        <v>0</v>
      </c>
      <c r="AC739">
        <f>IFERROR(MATCH($E739,Models!$I$2:$I$605,0),0)</f>
        <v>0</v>
      </c>
      <c r="AD739">
        <f>IFERROR(MATCH($A739,Output_Win!$A$2:$A$243,0),0)</f>
        <v>0</v>
      </c>
    </row>
    <row r="740" spans="1:30">
      <c r="A740" s="42" t="str">
        <f>_xlfn.TEXTJOIN("",TRUE,Input!$A$4,TEXT(ROW(My_Audit!A739)+Input!$A$8-1,"00"))</f>
        <v>GG739</v>
      </c>
      <c r="B740" s="42" t="str">
        <f>_xlfn.TEXTJOIN("-",TRUE,"ITD",Input!$A$2,A740)</f>
        <v>ITD-SHR11697-GG739</v>
      </c>
      <c r="C740" s="43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3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3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3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3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3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3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3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3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3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3" t="str" cm="1">
        <f t="array" ref="M740">IF(($Y740+$Z740+$AA740+$AD740)=0,"",ExpandDiagCodes(_xlfn.TEXTJOIN(", ",TRUE,IF($AA740=0,"",INDEX(My_Audit!N$2:N$456,$AA740)),IF($Z740=0,"",INDEX(Output_Mac!S$2:S$500,$Z740)),IF($AD740=0,"",INDEX(Output_Win!S$2:S$243,$AD740)),IF($Y740=0,"",INDEX(CSV!AE$2:AE$510,$Y740)))))</f>
        <v/>
      </c>
      <c r="N740" s="43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O$2:O$456,$AA740)),_xlfn.IFS(_xlpm.MyAuditVal&lt;&gt;"",_xlpm.MyAuditVal,_xlpm.MacVal&lt;&gt;"",_xlpm.MacVal,_xlpm.WinVal&lt;&gt;"",_xlpm.WinVal,_xlpm.CSVVal&lt;&gt;"",_xlpm.CSVVal)),""))</f>
        <v/>
      </c>
      <c r="O740" s="42" t="str" cm="1">
        <f t="array" ref="O740">IF($AB740=0,"",INDEX(My_Audit!P$2:P$456,$AB740))&amp;""</f>
        <v/>
      </c>
      <c r="P740" s="42"/>
      <c r="Q740" s="43" t="str">
        <f>IF(LEFT(N740,4)="Pass","Nist SP 800-88",My_Audit!R740)&amp;""</f>
        <v/>
      </c>
      <c r="R740" s="42"/>
      <c r="S740" s="42"/>
      <c r="T740" s="43" t="str" cm="1">
        <f t="array" ref="T740">IF($AC740=0,"",INDEX(Models!J$2:J$605,$AC740))</f>
        <v/>
      </c>
      <c r="U740" s="42"/>
      <c r="V740" s="42"/>
      <c r="W740" s="44" t="str">
        <f>IF(($Z740+$AA740+$AD740)=0,"",_xlfn.TEXTJOIN(", ",TRUE,IF($AA740=0,"",INDEX(My_Audit!L$2:L$456,$AA740)),IF($Z740=0,"",INDEX(Output_Mac!AA$2:AA$500,$Z740)),IF($AD740=0,"",INDEX(Output_Win!AA$2:AA$243,$AD740))))</f>
        <v/>
      </c>
      <c r="Y740">
        <f>IFERROR(MATCH($A740,CSV!$A$2:$A$510,0),0)</f>
        <v>0</v>
      </c>
      <c r="Z740">
        <f>IFERROR(MATCH($A740,Output_Mac!$A$2:$A$500,0),0)</f>
        <v>0</v>
      </c>
      <c r="AA740">
        <f>IFERROR(MATCH($A740,My_Audit!$A$2:$A$456,0),0)</f>
        <v>0</v>
      </c>
      <c r="AB740">
        <f>IFERROR(MATCH($C740,My_Audit!$B$2:$B$456,0),0)</f>
        <v>0</v>
      </c>
      <c r="AC740">
        <f>IFERROR(MATCH($E740,Models!$I$2:$I$605,0),0)</f>
        <v>0</v>
      </c>
      <c r="AD740">
        <f>IFERROR(MATCH($A740,Output_Win!$A$2:$A$243,0),0)</f>
        <v>0</v>
      </c>
    </row>
    <row r="741" spans="1:30">
      <c r="A741" s="42" t="str">
        <f>_xlfn.TEXTJOIN("",TRUE,Input!$A$4,TEXT(ROW(My_Audit!A740)+Input!$A$8-1,"00"))</f>
        <v>GG740</v>
      </c>
      <c r="B741" s="42" t="str">
        <f>_xlfn.TEXTJOIN("-",TRUE,"ITD",Input!$A$2,A741)</f>
        <v>ITD-SHR11697-GG740</v>
      </c>
      <c r="C741" s="43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3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3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3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3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3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3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3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3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3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3" t="str" cm="1">
        <f t="array" ref="M741">IF(($Y741+$Z741+$AA741+$AD741)=0,"",ExpandDiagCodes(_xlfn.TEXTJOIN(", ",TRUE,IF($AA741=0,"",INDEX(My_Audit!N$2:N$456,$AA741)),IF($Z741=0,"",INDEX(Output_Mac!S$2:S$500,$Z741)),IF($AD741=0,"",INDEX(Output_Win!S$2:S$243,$AD741)),IF($Y741=0,"",INDEX(CSV!AE$2:AE$510,$Y741)))))</f>
        <v/>
      </c>
      <c r="N741" s="43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O$2:O$456,$AA741)),_xlfn.IFS(_xlpm.MyAuditVal&lt;&gt;"",_xlpm.MyAuditVal,_xlpm.MacVal&lt;&gt;"",_xlpm.MacVal,_xlpm.WinVal&lt;&gt;"",_xlpm.WinVal,_xlpm.CSVVal&lt;&gt;"",_xlpm.CSVVal)),""))</f>
        <v/>
      </c>
      <c r="O741" s="42" t="str" cm="1">
        <f t="array" ref="O741">IF($AB741=0,"",INDEX(My_Audit!P$2:P$456,$AB741))&amp;""</f>
        <v/>
      </c>
      <c r="P741" s="42"/>
      <c r="Q741" s="43" t="str">
        <f>IF(LEFT(N741,4)="Pass","Nist SP 800-88",My_Audit!R741)&amp;""</f>
        <v/>
      </c>
      <c r="R741" s="42"/>
      <c r="S741" s="42"/>
      <c r="T741" s="43" t="str" cm="1">
        <f t="array" ref="T741">IF($AC741=0,"",INDEX(Models!J$2:J$605,$AC741))</f>
        <v/>
      </c>
      <c r="U741" s="42"/>
      <c r="V741" s="42"/>
      <c r="W741" s="44" t="str">
        <f>IF(($Z741+$AA741+$AD741)=0,"",_xlfn.TEXTJOIN(", ",TRUE,IF($AA741=0,"",INDEX(My_Audit!L$2:L$456,$AA741)),IF($Z741=0,"",INDEX(Output_Mac!AA$2:AA$500,$Z741)),IF($AD741=0,"",INDEX(Output_Win!AA$2:AA$243,$AD741))))</f>
        <v/>
      </c>
      <c r="Y741">
        <f>IFERROR(MATCH($A741,CSV!$A$2:$A$510,0),0)</f>
        <v>0</v>
      </c>
      <c r="Z741">
        <f>IFERROR(MATCH($A741,Output_Mac!$A$2:$A$500,0),0)</f>
        <v>0</v>
      </c>
      <c r="AA741">
        <f>IFERROR(MATCH($A741,My_Audit!$A$2:$A$456,0),0)</f>
        <v>0</v>
      </c>
      <c r="AB741">
        <f>IFERROR(MATCH($C741,My_Audit!$B$2:$B$456,0),0)</f>
        <v>0</v>
      </c>
      <c r="AC741">
        <f>IFERROR(MATCH($E741,Models!$I$2:$I$605,0),0)</f>
        <v>0</v>
      </c>
      <c r="AD741">
        <f>IFERROR(MATCH($A741,Output_Win!$A$2:$A$243,0),0)</f>
        <v>0</v>
      </c>
    </row>
    <row r="742" spans="1:30">
      <c r="A742" s="42" t="str">
        <f>_xlfn.TEXTJOIN("",TRUE,Input!$A$4,TEXT(ROW(My_Audit!A741)+Input!$A$8-1,"00"))</f>
        <v>GG741</v>
      </c>
      <c r="B742" s="42" t="str">
        <f>_xlfn.TEXTJOIN("-",TRUE,"ITD",Input!$A$2,A742)</f>
        <v>ITD-SHR11697-GG741</v>
      </c>
      <c r="C742" s="43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3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3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3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3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3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3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3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3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3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3" t="str" cm="1">
        <f t="array" ref="M742">IF(($Y742+$Z742+$AA742+$AD742)=0,"",ExpandDiagCodes(_xlfn.TEXTJOIN(", ",TRUE,IF($AA742=0,"",INDEX(My_Audit!N$2:N$456,$AA742)),IF($Z742=0,"",INDEX(Output_Mac!S$2:S$500,$Z742)),IF($AD742=0,"",INDEX(Output_Win!S$2:S$243,$AD742)),IF($Y742=0,"",INDEX(CSV!AE$2:AE$510,$Y742)))))</f>
        <v/>
      </c>
      <c r="N742" s="43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O$2:O$456,$AA742)),_xlfn.IFS(_xlpm.MyAuditVal&lt;&gt;"",_xlpm.MyAuditVal,_xlpm.MacVal&lt;&gt;"",_xlpm.MacVal,_xlpm.WinVal&lt;&gt;"",_xlpm.WinVal,_xlpm.CSVVal&lt;&gt;"",_xlpm.CSVVal)),""))</f>
        <v/>
      </c>
      <c r="O742" s="42" t="str" cm="1">
        <f t="array" ref="O742">IF($AB742=0,"",INDEX(My_Audit!P$2:P$456,$AB742))&amp;""</f>
        <v/>
      </c>
      <c r="P742" s="42"/>
      <c r="Q742" s="43" t="str">
        <f>IF(LEFT(N742,4)="Pass","Nist SP 800-88",My_Audit!R742)&amp;""</f>
        <v/>
      </c>
      <c r="R742" s="42"/>
      <c r="S742" s="42"/>
      <c r="T742" s="43" t="str" cm="1">
        <f t="array" ref="T742">IF($AC742=0,"",INDEX(Models!J$2:J$605,$AC742))</f>
        <v/>
      </c>
      <c r="U742" s="42"/>
      <c r="V742" s="42"/>
      <c r="W742" s="44" t="str">
        <f>IF(($Z742+$AA742+$AD742)=0,"",_xlfn.TEXTJOIN(", ",TRUE,IF($AA742=0,"",INDEX(My_Audit!L$2:L$456,$AA742)),IF($Z742=0,"",INDEX(Output_Mac!AA$2:AA$500,$Z742)),IF($AD742=0,"",INDEX(Output_Win!AA$2:AA$243,$AD742))))</f>
        <v/>
      </c>
      <c r="Y742">
        <f>IFERROR(MATCH($A742,CSV!$A$2:$A$510,0),0)</f>
        <v>0</v>
      </c>
      <c r="Z742">
        <f>IFERROR(MATCH($A742,Output_Mac!$A$2:$A$500,0),0)</f>
        <v>0</v>
      </c>
      <c r="AA742">
        <f>IFERROR(MATCH($A742,My_Audit!$A$2:$A$456,0),0)</f>
        <v>0</v>
      </c>
      <c r="AB742">
        <f>IFERROR(MATCH($C742,My_Audit!$B$2:$B$456,0),0)</f>
        <v>0</v>
      </c>
      <c r="AC742">
        <f>IFERROR(MATCH($E742,Models!$I$2:$I$605,0),0)</f>
        <v>0</v>
      </c>
      <c r="AD742">
        <f>IFERROR(MATCH($A742,Output_Win!$A$2:$A$243,0),0)</f>
        <v>0</v>
      </c>
    </row>
    <row r="743" spans="1:30">
      <c r="A743" s="42" t="str">
        <f>_xlfn.TEXTJOIN("",TRUE,Input!$A$4,TEXT(ROW(My_Audit!A742)+Input!$A$8-1,"00"))</f>
        <v>GG742</v>
      </c>
      <c r="B743" s="42" t="str">
        <f>_xlfn.TEXTJOIN("-",TRUE,"ITD",Input!$A$2,A743)</f>
        <v>ITD-SHR11697-GG742</v>
      </c>
      <c r="C743" s="43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3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3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3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3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3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3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3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3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3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3" t="str" cm="1">
        <f t="array" ref="M743">IF(($Y743+$Z743+$AA743+$AD743)=0,"",ExpandDiagCodes(_xlfn.TEXTJOIN(", ",TRUE,IF($AA743=0,"",INDEX(My_Audit!N$2:N$456,$AA743)),IF($Z743=0,"",INDEX(Output_Mac!S$2:S$500,$Z743)),IF($AD743=0,"",INDEX(Output_Win!S$2:S$243,$AD743)),IF($Y743=0,"",INDEX(CSV!AE$2:AE$510,$Y743)))))</f>
        <v/>
      </c>
      <c r="N743" s="43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O$2:O$456,$AA743)),_xlfn.IFS(_xlpm.MyAuditVal&lt;&gt;"",_xlpm.MyAuditVal,_xlpm.MacVal&lt;&gt;"",_xlpm.MacVal,_xlpm.WinVal&lt;&gt;"",_xlpm.WinVal,_xlpm.CSVVal&lt;&gt;"",_xlpm.CSVVal)),""))</f>
        <v/>
      </c>
      <c r="O743" s="42" t="str" cm="1">
        <f t="array" ref="O743">IF($AB743=0,"",INDEX(My_Audit!P$2:P$456,$AB743))&amp;""</f>
        <v/>
      </c>
      <c r="P743" s="42"/>
      <c r="Q743" s="43" t="str">
        <f>IF(LEFT(N743,4)="Pass","Nist SP 800-88",My_Audit!R743)&amp;""</f>
        <v/>
      </c>
      <c r="R743" s="42"/>
      <c r="S743" s="42"/>
      <c r="T743" s="43" t="str" cm="1">
        <f t="array" ref="T743">IF($AC743=0,"",INDEX(Models!J$2:J$605,$AC743))</f>
        <v/>
      </c>
      <c r="U743" s="42"/>
      <c r="V743" s="42"/>
      <c r="W743" s="44" t="str">
        <f>IF(($Z743+$AA743+$AD743)=0,"",_xlfn.TEXTJOIN(", ",TRUE,IF($AA743=0,"",INDEX(My_Audit!L$2:L$456,$AA743)),IF($Z743=0,"",INDEX(Output_Mac!AA$2:AA$500,$Z743)),IF($AD743=0,"",INDEX(Output_Win!AA$2:AA$243,$AD743))))</f>
        <v/>
      </c>
      <c r="Y743">
        <f>IFERROR(MATCH($A743,CSV!$A$2:$A$510,0),0)</f>
        <v>0</v>
      </c>
      <c r="Z743">
        <f>IFERROR(MATCH($A743,Output_Mac!$A$2:$A$500,0),0)</f>
        <v>0</v>
      </c>
      <c r="AA743">
        <f>IFERROR(MATCH($A743,My_Audit!$A$2:$A$456,0),0)</f>
        <v>0</v>
      </c>
      <c r="AB743">
        <f>IFERROR(MATCH($C743,My_Audit!$B$2:$B$456,0),0)</f>
        <v>0</v>
      </c>
      <c r="AC743">
        <f>IFERROR(MATCH($E743,Models!$I$2:$I$605,0),0)</f>
        <v>0</v>
      </c>
      <c r="AD743">
        <f>IFERROR(MATCH($A743,Output_Win!$A$2:$A$243,0),0)</f>
        <v>0</v>
      </c>
    </row>
    <row r="744" spans="1:30">
      <c r="A744" s="42" t="str">
        <f>_xlfn.TEXTJOIN("",TRUE,Input!$A$4,TEXT(ROW(My_Audit!A743)+Input!$A$8-1,"00"))</f>
        <v>GG743</v>
      </c>
      <c r="B744" s="42" t="str">
        <f>_xlfn.TEXTJOIN("-",TRUE,"ITD",Input!$A$2,A744)</f>
        <v>ITD-SHR11697-GG743</v>
      </c>
      <c r="C744" s="43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3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3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3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3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3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3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3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3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3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3" t="str" cm="1">
        <f t="array" ref="M744">IF(($Y744+$Z744+$AA744+$AD744)=0,"",ExpandDiagCodes(_xlfn.TEXTJOIN(", ",TRUE,IF($AA744=0,"",INDEX(My_Audit!N$2:N$456,$AA744)),IF($Z744=0,"",INDEX(Output_Mac!S$2:S$500,$Z744)),IF($AD744=0,"",INDEX(Output_Win!S$2:S$243,$AD744)),IF($Y744=0,"",INDEX(CSV!AE$2:AE$510,$Y744)))))</f>
        <v/>
      </c>
      <c r="N744" s="43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O$2:O$456,$AA744)),_xlfn.IFS(_xlpm.MyAuditVal&lt;&gt;"",_xlpm.MyAuditVal,_xlpm.MacVal&lt;&gt;"",_xlpm.MacVal,_xlpm.WinVal&lt;&gt;"",_xlpm.WinVal,_xlpm.CSVVal&lt;&gt;"",_xlpm.CSVVal)),""))</f>
        <v/>
      </c>
      <c r="O744" s="42" t="str" cm="1">
        <f t="array" ref="O744">IF($AB744=0,"",INDEX(My_Audit!P$2:P$456,$AB744))&amp;""</f>
        <v/>
      </c>
      <c r="P744" s="42"/>
      <c r="Q744" s="43" t="str">
        <f>IF(LEFT(N744,4)="Pass","Nist SP 800-88",My_Audit!R744)&amp;""</f>
        <v/>
      </c>
      <c r="R744" s="42"/>
      <c r="S744" s="42"/>
      <c r="T744" s="43" t="str" cm="1">
        <f t="array" ref="T744">IF($AC744=0,"",INDEX(Models!J$2:J$605,$AC744))</f>
        <v/>
      </c>
      <c r="U744" s="42"/>
      <c r="V744" s="42"/>
      <c r="W744" s="44" t="str">
        <f>IF(($Z744+$AA744+$AD744)=0,"",_xlfn.TEXTJOIN(", ",TRUE,IF($AA744=0,"",INDEX(My_Audit!L$2:L$456,$AA744)),IF($Z744=0,"",INDEX(Output_Mac!AA$2:AA$500,$Z744)),IF($AD744=0,"",INDEX(Output_Win!AA$2:AA$243,$AD744))))</f>
        <v/>
      </c>
      <c r="Y744">
        <f>IFERROR(MATCH($A744,CSV!$A$2:$A$510,0),0)</f>
        <v>0</v>
      </c>
      <c r="Z744">
        <f>IFERROR(MATCH($A744,Output_Mac!$A$2:$A$500,0),0)</f>
        <v>0</v>
      </c>
      <c r="AA744">
        <f>IFERROR(MATCH($A744,My_Audit!$A$2:$A$456,0),0)</f>
        <v>0</v>
      </c>
      <c r="AB744">
        <f>IFERROR(MATCH($C744,My_Audit!$B$2:$B$456,0),0)</f>
        <v>0</v>
      </c>
      <c r="AC744">
        <f>IFERROR(MATCH($E744,Models!$I$2:$I$605,0),0)</f>
        <v>0</v>
      </c>
      <c r="AD744">
        <f>IFERROR(MATCH($A744,Output_Win!$A$2:$A$243,0),0)</f>
        <v>0</v>
      </c>
    </row>
    <row r="745" spans="1:30">
      <c r="A745" s="42" t="str">
        <f>_xlfn.TEXTJOIN("",TRUE,Input!$A$4,TEXT(ROW(My_Audit!A744)+Input!$A$8-1,"00"))</f>
        <v>GG744</v>
      </c>
      <c r="B745" s="42" t="str">
        <f>_xlfn.TEXTJOIN("-",TRUE,"ITD",Input!$A$2,A745)</f>
        <v>ITD-SHR11697-GG744</v>
      </c>
      <c r="C745" s="43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3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3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3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3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3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3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3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3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3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3" t="str" cm="1">
        <f t="array" ref="M745">IF(($Y745+$Z745+$AA745+$AD745)=0,"",ExpandDiagCodes(_xlfn.TEXTJOIN(", ",TRUE,IF($AA745=0,"",INDEX(My_Audit!N$2:N$456,$AA745)),IF($Z745=0,"",INDEX(Output_Mac!S$2:S$500,$Z745)),IF($AD745=0,"",INDEX(Output_Win!S$2:S$243,$AD745)),IF($Y745=0,"",INDEX(CSV!AE$2:AE$510,$Y745)))))</f>
        <v/>
      </c>
      <c r="N745" s="43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O$2:O$456,$AA745)),_xlfn.IFS(_xlpm.MyAuditVal&lt;&gt;"",_xlpm.MyAuditVal,_xlpm.MacVal&lt;&gt;"",_xlpm.MacVal,_xlpm.WinVal&lt;&gt;"",_xlpm.WinVal,_xlpm.CSVVal&lt;&gt;"",_xlpm.CSVVal)),""))</f>
        <v/>
      </c>
      <c r="O745" s="42" t="str" cm="1">
        <f t="array" ref="O745">IF($AB745=0,"",INDEX(My_Audit!P$2:P$456,$AB745))&amp;""</f>
        <v/>
      </c>
      <c r="P745" s="42"/>
      <c r="Q745" s="43" t="str">
        <f>IF(LEFT(N745,4)="Pass","Nist SP 800-88",My_Audit!R745)&amp;""</f>
        <v/>
      </c>
      <c r="R745" s="42"/>
      <c r="S745" s="42"/>
      <c r="T745" s="43" t="str" cm="1">
        <f t="array" ref="T745">IF($AC745=0,"",INDEX(Models!J$2:J$605,$AC745))</f>
        <v/>
      </c>
      <c r="U745" s="42"/>
      <c r="V745" s="42"/>
      <c r="W745" s="44" t="str">
        <f>IF(($Z745+$AA745+$AD745)=0,"",_xlfn.TEXTJOIN(", ",TRUE,IF($AA745=0,"",INDEX(My_Audit!L$2:L$456,$AA745)),IF($Z745=0,"",INDEX(Output_Mac!AA$2:AA$500,$Z745)),IF($AD745=0,"",INDEX(Output_Win!AA$2:AA$243,$AD745))))</f>
        <v/>
      </c>
      <c r="Y745">
        <f>IFERROR(MATCH($A745,CSV!$A$2:$A$510,0),0)</f>
        <v>0</v>
      </c>
      <c r="Z745">
        <f>IFERROR(MATCH($A745,Output_Mac!$A$2:$A$500,0),0)</f>
        <v>0</v>
      </c>
      <c r="AA745">
        <f>IFERROR(MATCH($A745,My_Audit!$A$2:$A$456,0),0)</f>
        <v>0</v>
      </c>
      <c r="AB745">
        <f>IFERROR(MATCH($C745,My_Audit!$B$2:$B$456,0),0)</f>
        <v>0</v>
      </c>
      <c r="AC745">
        <f>IFERROR(MATCH($E745,Models!$I$2:$I$605,0),0)</f>
        <v>0</v>
      </c>
      <c r="AD745">
        <f>IFERROR(MATCH($A745,Output_Win!$A$2:$A$243,0),0)</f>
        <v>0</v>
      </c>
    </row>
    <row r="746" spans="1:30">
      <c r="A746" s="42" t="str">
        <f>_xlfn.TEXTJOIN("",TRUE,Input!$A$4,TEXT(ROW(My_Audit!A745)+Input!$A$8-1,"00"))</f>
        <v>GG745</v>
      </c>
      <c r="B746" s="42" t="str">
        <f>_xlfn.TEXTJOIN("-",TRUE,"ITD",Input!$A$2,A746)</f>
        <v>ITD-SHR11697-GG745</v>
      </c>
      <c r="C746" s="43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3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3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3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3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3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3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3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3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3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3" t="str" cm="1">
        <f t="array" ref="M746">IF(($Y746+$Z746+$AA746+$AD746)=0,"",ExpandDiagCodes(_xlfn.TEXTJOIN(", ",TRUE,IF($AA746=0,"",INDEX(My_Audit!N$2:N$456,$AA746)),IF($Z746=0,"",INDEX(Output_Mac!S$2:S$500,$Z746)),IF($AD746=0,"",INDEX(Output_Win!S$2:S$243,$AD746)),IF($Y746=0,"",INDEX(CSV!AE$2:AE$510,$Y746)))))</f>
        <v/>
      </c>
      <c r="N746" s="43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O$2:O$456,$AA746)),_xlfn.IFS(_xlpm.MyAuditVal&lt;&gt;"",_xlpm.MyAuditVal,_xlpm.MacVal&lt;&gt;"",_xlpm.MacVal,_xlpm.WinVal&lt;&gt;"",_xlpm.WinVal,_xlpm.CSVVal&lt;&gt;"",_xlpm.CSVVal)),""))</f>
        <v/>
      </c>
      <c r="O746" s="42" t="str" cm="1">
        <f t="array" ref="O746">IF($AB746=0,"",INDEX(My_Audit!P$2:P$456,$AB746))&amp;""</f>
        <v/>
      </c>
      <c r="P746" s="42"/>
      <c r="Q746" s="43" t="str">
        <f>IF(LEFT(N746,4)="Pass","Nist SP 800-88",My_Audit!R746)&amp;""</f>
        <v/>
      </c>
      <c r="R746" s="42"/>
      <c r="S746" s="42"/>
      <c r="T746" s="43" t="str" cm="1">
        <f t="array" ref="T746">IF($AC746=0,"",INDEX(Models!J$2:J$605,$AC746))</f>
        <v/>
      </c>
      <c r="U746" s="42"/>
      <c r="V746" s="42"/>
      <c r="W746" s="44" t="str">
        <f>IF(($Z746+$AA746+$AD746)=0,"",_xlfn.TEXTJOIN(", ",TRUE,IF($AA746=0,"",INDEX(My_Audit!L$2:L$456,$AA746)),IF($Z746=0,"",INDEX(Output_Mac!AA$2:AA$500,$Z746)),IF($AD746=0,"",INDEX(Output_Win!AA$2:AA$243,$AD746))))</f>
        <v/>
      </c>
      <c r="Y746">
        <f>IFERROR(MATCH($A746,CSV!$A$2:$A$510,0),0)</f>
        <v>0</v>
      </c>
      <c r="Z746">
        <f>IFERROR(MATCH($A746,Output_Mac!$A$2:$A$500,0),0)</f>
        <v>0</v>
      </c>
      <c r="AA746">
        <f>IFERROR(MATCH($A746,My_Audit!$A$2:$A$456,0),0)</f>
        <v>0</v>
      </c>
      <c r="AB746">
        <f>IFERROR(MATCH($C746,My_Audit!$B$2:$B$456,0),0)</f>
        <v>0</v>
      </c>
      <c r="AC746">
        <f>IFERROR(MATCH($E746,Models!$I$2:$I$605,0),0)</f>
        <v>0</v>
      </c>
      <c r="AD746">
        <f>IFERROR(MATCH($A746,Output_Win!$A$2:$A$243,0),0)</f>
        <v>0</v>
      </c>
    </row>
    <row r="747" spans="1:30">
      <c r="A747" s="42" t="str">
        <f>_xlfn.TEXTJOIN("",TRUE,Input!$A$4,TEXT(ROW(My_Audit!A746)+Input!$A$8-1,"00"))</f>
        <v>GG746</v>
      </c>
      <c r="B747" s="42" t="str">
        <f>_xlfn.TEXTJOIN("-",TRUE,"ITD",Input!$A$2,A747)</f>
        <v>ITD-SHR11697-GG746</v>
      </c>
      <c r="C747" s="43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3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3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3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3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3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3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3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3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3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3" t="str" cm="1">
        <f t="array" ref="M747">IF(($Y747+$Z747+$AA747+$AD747)=0,"",ExpandDiagCodes(_xlfn.TEXTJOIN(", ",TRUE,IF($AA747=0,"",INDEX(My_Audit!N$2:N$456,$AA747)),IF($Z747=0,"",INDEX(Output_Mac!S$2:S$500,$Z747)),IF($AD747=0,"",INDEX(Output_Win!S$2:S$243,$AD747)),IF($Y747=0,"",INDEX(CSV!AE$2:AE$510,$Y747)))))</f>
        <v/>
      </c>
      <c r="N747" s="43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O$2:O$456,$AA747)),_xlfn.IFS(_xlpm.MyAuditVal&lt;&gt;"",_xlpm.MyAuditVal,_xlpm.MacVal&lt;&gt;"",_xlpm.MacVal,_xlpm.WinVal&lt;&gt;"",_xlpm.WinVal,_xlpm.CSVVal&lt;&gt;"",_xlpm.CSVVal)),""))</f>
        <v/>
      </c>
      <c r="O747" s="42" t="str" cm="1">
        <f t="array" ref="O747">IF($AB747=0,"",INDEX(My_Audit!P$2:P$456,$AB747))&amp;""</f>
        <v/>
      </c>
      <c r="P747" s="42"/>
      <c r="Q747" s="43" t="str">
        <f>IF(LEFT(N747,4)="Pass","Nist SP 800-88",My_Audit!R747)&amp;""</f>
        <v/>
      </c>
      <c r="R747" s="42"/>
      <c r="S747" s="42"/>
      <c r="T747" s="43" t="str" cm="1">
        <f t="array" ref="T747">IF($AC747=0,"",INDEX(Models!J$2:J$605,$AC747))</f>
        <v/>
      </c>
      <c r="U747" s="42"/>
      <c r="V747" s="42"/>
      <c r="W747" s="44" t="str">
        <f>IF(($Z747+$AA747+$AD747)=0,"",_xlfn.TEXTJOIN(", ",TRUE,IF($AA747=0,"",INDEX(My_Audit!L$2:L$456,$AA747)),IF($Z747=0,"",INDEX(Output_Mac!AA$2:AA$500,$Z747)),IF($AD747=0,"",INDEX(Output_Win!AA$2:AA$243,$AD747))))</f>
        <v/>
      </c>
      <c r="Y747">
        <f>IFERROR(MATCH($A747,CSV!$A$2:$A$510,0),0)</f>
        <v>0</v>
      </c>
      <c r="Z747">
        <f>IFERROR(MATCH($A747,Output_Mac!$A$2:$A$500,0),0)</f>
        <v>0</v>
      </c>
      <c r="AA747">
        <f>IFERROR(MATCH($A747,My_Audit!$A$2:$A$456,0),0)</f>
        <v>0</v>
      </c>
      <c r="AB747">
        <f>IFERROR(MATCH($C747,My_Audit!$B$2:$B$456,0),0)</f>
        <v>0</v>
      </c>
      <c r="AC747">
        <f>IFERROR(MATCH($E747,Models!$I$2:$I$605,0),0)</f>
        <v>0</v>
      </c>
      <c r="AD747">
        <f>IFERROR(MATCH($A747,Output_Win!$A$2:$A$243,0),0)</f>
        <v>0</v>
      </c>
    </row>
    <row r="748" spans="1:30">
      <c r="A748" s="42" t="str">
        <f>_xlfn.TEXTJOIN("",TRUE,Input!$A$4,TEXT(ROW(My_Audit!A747)+Input!$A$8-1,"00"))</f>
        <v>GG747</v>
      </c>
      <c r="B748" s="42" t="str">
        <f>_xlfn.TEXTJOIN("-",TRUE,"ITD",Input!$A$2,A748)</f>
        <v>ITD-SHR11697-GG747</v>
      </c>
      <c r="C748" s="43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3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3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3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3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3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3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3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3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3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3" t="str" cm="1">
        <f t="array" ref="M748">IF(($Y748+$Z748+$AA748+$AD748)=0,"",ExpandDiagCodes(_xlfn.TEXTJOIN(", ",TRUE,IF($AA748=0,"",INDEX(My_Audit!N$2:N$456,$AA748)),IF($Z748=0,"",INDEX(Output_Mac!S$2:S$500,$Z748)),IF($AD748=0,"",INDEX(Output_Win!S$2:S$243,$AD748)),IF($Y748=0,"",INDEX(CSV!AE$2:AE$510,$Y748)))))</f>
        <v/>
      </c>
      <c r="N748" s="43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O$2:O$456,$AA748)),_xlfn.IFS(_xlpm.MyAuditVal&lt;&gt;"",_xlpm.MyAuditVal,_xlpm.MacVal&lt;&gt;"",_xlpm.MacVal,_xlpm.WinVal&lt;&gt;"",_xlpm.WinVal,_xlpm.CSVVal&lt;&gt;"",_xlpm.CSVVal)),""))</f>
        <v/>
      </c>
      <c r="O748" s="42" t="str" cm="1">
        <f t="array" ref="O748">IF($AB748=0,"",INDEX(My_Audit!P$2:P$456,$AB748))&amp;""</f>
        <v/>
      </c>
      <c r="P748" s="42"/>
      <c r="Q748" s="43" t="str">
        <f>IF(LEFT(N748,4)="Pass","Nist SP 800-88",My_Audit!R748)&amp;""</f>
        <v/>
      </c>
      <c r="R748" s="42"/>
      <c r="S748" s="42"/>
      <c r="T748" s="43" t="str" cm="1">
        <f t="array" ref="T748">IF($AC748=0,"",INDEX(Models!J$2:J$605,$AC748))</f>
        <v/>
      </c>
      <c r="U748" s="42"/>
      <c r="V748" s="42"/>
      <c r="W748" s="44" t="str">
        <f>IF(($Z748+$AA748+$AD748)=0,"",_xlfn.TEXTJOIN(", ",TRUE,IF($AA748=0,"",INDEX(My_Audit!L$2:L$456,$AA748)),IF($Z748=0,"",INDEX(Output_Mac!AA$2:AA$500,$Z748)),IF($AD748=0,"",INDEX(Output_Win!AA$2:AA$243,$AD748))))</f>
        <v/>
      </c>
      <c r="Y748">
        <f>IFERROR(MATCH($A748,CSV!$A$2:$A$510,0),0)</f>
        <v>0</v>
      </c>
      <c r="Z748">
        <f>IFERROR(MATCH($A748,Output_Mac!$A$2:$A$500,0),0)</f>
        <v>0</v>
      </c>
      <c r="AA748">
        <f>IFERROR(MATCH($A748,My_Audit!$A$2:$A$456,0),0)</f>
        <v>0</v>
      </c>
      <c r="AB748">
        <f>IFERROR(MATCH($C748,My_Audit!$B$2:$B$456,0),0)</f>
        <v>0</v>
      </c>
      <c r="AC748">
        <f>IFERROR(MATCH($E748,Models!$I$2:$I$605,0),0)</f>
        <v>0</v>
      </c>
      <c r="AD748">
        <f>IFERROR(MATCH($A748,Output_Win!$A$2:$A$243,0),0)</f>
        <v>0</v>
      </c>
    </row>
    <row r="749" spans="1:30">
      <c r="A749" s="42" t="str">
        <f>_xlfn.TEXTJOIN("",TRUE,Input!$A$4,TEXT(ROW(My_Audit!A748)+Input!$A$8-1,"00"))</f>
        <v>GG748</v>
      </c>
      <c r="B749" s="42" t="str">
        <f>_xlfn.TEXTJOIN("-",TRUE,"ITD",Input!$A$2,A749)</f>
        <v>ITD-SHR11697-GG748</v>
      </c>
      <c r="C749" s="43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3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3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3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3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3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3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3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3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3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3" t="str" cm="1">
        <f t="array" ref="M749">IF(($Y749+$Z749+$AA749+$AD749)=0,"",ExpandDiagCodes(_xlfn.TEXTJOIN(", ",TRUE,IF($AA749=0,"",INDEX(My_Audit!N$2:N$456,$AA749)),IF($Z749=0,"",INDEX(Output_Mac!S$2:S$500,$Z749)),IF($AD749=0,"",INDEX(Output_Win!S$2:S$243,$AD749)),IF($Y749=0,"",INDEX(CSV!AE$2:AE$510,$Y749)))))</f>
        <v/>
      </c>
      <c r="N749" s="43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O$2:O$456,$AA749)),_xlfn.IFS(_xlpm.MyAuditVal&lt;&gt;"",_xlpm.MyAuditVal,_xlpm.MacVal&lt;&gt;"",_xlpm.MacVal,_xlpm.WinVal&lt;&gt;"",_xlpm.WinVal,_xlpm.CSVVal&lt;&gt;"",_xlpm.CSVVal)),""))</f>
        <v/>
      </c>
      <c r="O749" s="42" t="str" cm="1">
        <f t="array" ref="O749">IF($AB749=0,"",INDEX(My_Audit!P$2:P$456,$AB749))&amp;""</f>
        <v/>
      </c>
      <c r="P749" s="42"/>
      <c r="Q749" s="43" t="str">
        <f>IF(LEFT(N749,4)="Pass","Nist SP 800-88",My_Audit!R749)&amp;""</f>
        <v/>
      </c>
      <c r="R749" s="42"/>
      <c r="S749" s="42"/>
      <c r="T749" s="43" t="str" cm="1">
        <f t="array" ref="T749">IF($AC749=0,"",INDEX(Models!J$2:J$605,$AC749))</f>
        <v/>
      </c>
      <c r="U749" s="42"/>
      <c r="V749" s="42"/>
      <c r="W749" s="44" t="str">
        <f>IF(($Z749+$AA749+$AD749)=0,"",_xlfn.TEXTJOIN(", ",TRUE,IF($AA749=0,"",INDEX(My_Audit!L$2:L$456,$AA749)),IF($Z749=0,"",INDEX(Output_Mac!AA$2:AA$500,$Z749)),IF($AD749=0,"",INDEX(Output_Win!AA$2:AA$243,$AD749))))</f>
        <v/>
      </c>
      <c r="Y749">
        <f>IFERROR(MATCH($A749,CSV!$A$2:$A$510,0),0)</f>
        <v>0</v>
      </c>
      <c r="Z749">
        <f>IFERROR(MATCH($A749,Output_Mac!$A$2:$A$500,0),0)</f>
        <v>0</v>
      </c>
      <c r="AA749">
        <f>IFERROR(MATCH($A749,My_Audit!$A$2:$A$456,0),0)</f>
        <v>0</v>
      </c>
      <c r="AB749">
        <f>IFERROR(MATCH($C749,My_Audit!$B$2:$B$456,0),0)</f>
        <v>0</v>
      </c>
      <c r="AC749">
        <f>IFERROR(MATCH($E749,Models!$I$2:$I$605,0),0)</f>
        <v>0</v>
      </c>
      <c r="AD749">
        <f>IFERROR(MATCH($A749,Output_Win!$A$2:$A$243,0),0)</f>
        <v>0</v>
      </c>
    </row>
    <row r="750" spans="1:30">
      <c r="A750" s="42" t="str">
        <f>_xlfn.TEXTJOIN("",TRUE,Input!$A$4,TEXT(ROW(My_Audit!A749)+Input!$A$8-1,"00"))</f>
        <v>GG749</v>
      </c>
      <c r="B750" s="42" t="str">
        <f>_xlfn.TEXTJOIN("-",TRUE,"ITD",Input!$A$2,A750)</f>
        <v>ITD-SHR11697-GG749</v>
      </c>
      <c r="C750" s="43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3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3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3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3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3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3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3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3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3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3" t="str" cm="1">
        <f t="array" ref="M750">IF(($Y750+$Z750+$AA750+$AD750)=0,"",ExpandDiagCodes(_xlfn.TEXTJOIN(", ",TRUE,IF($AA750=0,"",INDEX(My_Audit!N$2:N$456,$AA750)),IF($Z750=0,"",INDEX(Output_Mac!S$2:S$500,$Z750)),IF($AD750=0,"",INDEX(Output_Win!S$2:S$243,$AD750)),IF($Y750=0,"",INDEX(CSV!AE$2:AE$510,$Y750)))))</f>
        <v/>
      </c>
      <c r="N750" s="43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O$2:O$456,$AA750)),_xlfn.IFS(_xlpm.MyAuditVal&lt;&gt;"",_xlpm.MyAuditVal,_xlpm.MacVal&lt;&gt;"",_xlpm.MacVal,_xlpm.WinVal&lt;&gt;"",_xlpm.WinVal,_xlpm.CSVVal&lt;&gt;"",_xlpm.CSVVal)),""))</f>
        <v/>
      </c>
      <c r="O750" s="42" t="str" cm="1">
        <f t="array" ref="O750">IF($AB750=0,"",INDEX(My_Audit!P$2:P$456,$AB750))&amp;""</f>
        <v/>
      </c>
      <c r="P750" s="42"/>
      <c r="Q750" s="43" t="str">
        <f>IF(LEFT(N750,4)="Pass","Nist SP 800-88",My_Audit!R750)&amp;""</f>
        <v/>
      </c>
      <c r="R750" s="42"/>
      <c r="S750" s="42"/>
      <c r="T750" s="43" t="str" cm="1">
        <f t="array" ref="T750">IF($AC750=0,"",INDEX(Models!J$2:J$605,$AC750))</f>
        <v/>
      </c>
      <c r="U750" s="42"/>
      <c r="V750" s="42"/>
      <c r="W750" s="44" t="str">
        <f>IF(($Z750+$AA750+$AD750)=0,"",_xlfn.TEXTJOIN(", ",TRUE,IF($AA750=0,"",INDEX(My_Audit!L$2:L$456,$AA750)),IF($Z750=0,"",INDEX(Output_Mac!AA$2:AA$500,$Z750)),IF($AD750=0,"",INDEX(Output_Win!AA$2:AA$243,$AD750))))</f>
        <v/>
      </c>
      <c r="Y750">
        <f>IFERROR(MATCH($A750,CSV!$A$2:$A$510,0),0)</f>
        <v>0</v>
      </c>
      <c r="Z750">
        <f>IFERROR(MATCH($A750,Output_Mac!$A$2:$A$500,0),0)</f>
        <v>0</v>
      </c>
      <c r="AA750">
        <f>IFERROR(MATCH($A750,My_Audit!$A$2:$A$456,0),0)</f>
        <v>0</v>
      </c>
      <c r="AB750">
        <f>IFERROR(MATCH($C750,My_Audit!$B$2:$B$456,0),0)</f>
        <v>0</v>
      </c>
      <c r="AC750">
        <f>IFERROR(MATCH($E750,Models!$I$2:$I$605,0),0)</f>
        <v>0</v>
      </c>
      <c r="AD750">
        <f>IFERROR(MATCH($A750,Output_Win!$A$2:$A$243,0),0)</f>
        <v>0</v>
      </c>
    </row>
    <row r="751" spans="1:30">
      <c r="A751" s="42" t="str">
        <f>_xlfn.TEXTJOIN("",TRUE,Input!$A$4,TEXT(ROW(My_Audit!A750)+Input!$A$8-1,"00"))</f>
        <v>GG750</v>
      </c>
      <c r="B751" s="42" t="str">
        <f>_xlfn.TEXTJOIN("-",TRUE,"ITD",Input!$A$2,A751)</f>
        <v>ITD-SHR11697-GG750</v>
      </c>
      <c r="C751" s="43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3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3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3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3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3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3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3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3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3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3" t="str" cm="1">
        <f t="array" ref="M751">IF(($Y751+$Z751+$AA751+$AD751)=0,"",ExpandDiagCodes(_xlfn.TEXTJOIN(", ",TRUE,IF($AA751=0,"",INDEX(My_Audit!N$2:N$456,$AA751)),IF($Z751=0,"",INDEX(Output_Mac!S$2:S$500,$Z751)),IF($AD751=0,"",INDEX(Output_Win!S$2:S$243,$AD751)),IF($Y751=0,"",INDEX(CSV!AE$2:AE$510,$Y751)))))</f>
        <v/>
      </c>
      <c r="N751" s="43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O$2:O$456,$AA751)),_xlfn.IFS(_xlpm.MyAuditVal&lt;&gt;"",_xlpm.MyAuditVal,_xlpm.MacVal&lt;&gt;"",_xlpm.MacVal,_xlpm.WinVal&lt;&gt;"",_xlpm.WinVal,_xlpm.CSVVal&lt;&gt;"",_xlpm.CSVVal)),""))</f>
        <v/>
      </c>
      <c r="O751" s="42" t="str" cm="1">
        <f t="array" ref="O751">IF($AB751=0,"",INDEX(My_Audit!P$2:P$456,$AB751))&amp;""</f>
        <v/>
      </c>
      <c r="P751" s="42"/>
      <c r="Q751" s="43" t="str">
        <f>IF(LEFT(N751,4)="Pass","Nist SP 800-88",My_Audit!R751)&amp;""</f>
        <v/>
      </c>
      <c r="R751" s="42"/>
      <c r="S751" s="42"/>
      <c r="T751" s="43" t="str" cm="1">
        <f t="array" ref="T751">IF($AC751=0,"",INDEX(Models!J$2:J$605,$AC751))</f>
        <v/>
      </c>
      <c r="U751" s="42"/>
      <c r="V751" s="42"/>
      <c r="W751" s="44" t="str">
        <f>IF(($Z751+$AA751+$AD751)=0,"",_xlfn.TEXTJOIN(", ",TRUE,IF($AA751=0,"",INDEX(My_Audit!L$2:L$456,$AA751)),IF($Z751=0,"",INDEX(Output_Mac!AA$2:AA$500,$Z751)),IF($AD751=0,"",INDEX(Output_Win!AA$2:AA$243,$AD751))))</f>
        <v/>
      </c>
      <c r="Y751">
        <f>IFERROR(MATCH($A751,CSV!$A$2:$A$510,0),0)</f>
        <v>0</v>
      </c>
      <c r="Z751">
        <f>IFERROR(MATCH($A751,Output_Mac!$A$2:$A$500,0),0)</f>
        <v>0</v>
      </c>
      <c r="AA751">
        <f>IFERROR(MATCH($A751,My_Audit!$A$2:$A$456,0),0)</f>
        <v>0</v>
      </c>
      <c r="AB751">
        <f>IFERROR(MATCH($C751,My_Audit!$B$2:$B$456,0),0)</f>
        <v>0</v>
      </c>
      <c r="AC751">
        <f>IFERROR(MATCH($E751,Models!$I$2:$I$605,0),0)</f>
        <v>0</v>
      </c>
      <c r="AD751">
        <f>IFERROR(MATCH($A751,Output_Win!$A$2:$A$243,0),0)</f>
        <v>0</v>
      </c>
    </row>
    <row r="752" spans="1:30">
      <c r="A752" s="42" t="str">
        <f>_xlfn.TEXTJOIN("",TRUE,Input!$A$4,TEXT(ROW(My_Audit!A751)+Input!$A$8-1,"00"))</f>
        <v>GG751</v>
      </c>
      <c r="B752" s="42" t="str">
        <f>_xlfn.TEXTJOIN("-",TRUE,"ITD",Input!$A$2,A752)</f>
        <v>ITD-SHR11697-GG751</v>
      </c>
      <c r="C752" s="43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3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3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3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3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3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3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3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3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3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3" t="str" cm="1">
        <f t="array" ref="M752">IF(($Y752+$Z752+$AA752+$AD752)=0,"",ExpandDiagCodes(_xlfn.TEXTJOIN(", ",TRUE,IF($AA752=0,"",INDEX(My_Audit!N$2:N$456,$AA752)),IF($Z752=0,"",INDEX(Output_Mac!S$2:S$500,$Z752)),IF($AD752=0,"",INDEX(Output_Win!S$2:S$243,$AD752)),IF($Y752=0,"",INDEX(CSV!AE$2:AE$510,$Y752)))))</f>
        <v/>
      </c>
      <c r="N752" s="43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O$2:O$456,$AA752)),_xlfn.IFS(_xlpm.MyAuditVal&lt;&gt;"",_xlpm.MyAuditVal,_xlpm.MacVal&lt;&gt;"",_xlpm.MacVal,_xlpm.WinVal&lt;&gt;"",_xlpm.WinVal,_xlpm.CSVVal&lt;&gt;"",_xlpm.CSVVal)),""))</f>
        <v/>
      </c>
      <c r="O752" s="42" t="str" cm="1">
        <f t="array" ref="O752">IF($AB752=0,"",INDEX(My_Audit!P$2:P$456,$AB752))&amp;""</f>
        <v/>
      </c>
      <c r="P752" s="42"/>
      <c r="Q752" s="43" t="str">
        <f>IF(LEFT(N752,4)="Pass","Nist SP 800-88",My_Audit!R752)&amp;""</f>
        <v/>
      </c>
      <c r="R752" s="42"/>
      <c r="S752" s="42"/>
      <c r="T752" s="43" t="str" cm="1">
        <f t="array" ref="T752">IF($AC752=0,"",INDEX(Models!J$2:J$605,$AC752))</f>
        <v/>
      </c>
      <c r="U752" s="42"/>
      <c r="V752" s="42"/>
      <c r="W752" s="44" t="str">
        <f>IF(($Z752+$AA752+$AD752)=0,"",_xlfn.TEXTJOIN(", ",TRUE,IF($AA752=0,"",INDEX(My_Audit!L$2:L$456,$AA752)),IF($Z752=0,"",INDEX(Output_Mac!AA$2:AA$500,$Z752)),IF($AD752=0,"",INDEX(Output_Win!AA$2:AA$243,$AD752))))</f>
        <v/>
      </c>
      <c r="Y752">
        <f>IFERROR(MATCH($A752,CSV!$A$2:$A$510,0),0)</f>
        <v>0</v>
      </c>
      <c r="Z752">
        <f>IFERROR(MATCH($A752,Output_Mac!$A$2:$A$500,0),0)</f>
        <v>0</v>
      </c>
      <c r="AA752">
        <f>IFERROR(MATCH($A752,My_Audit!$A$2:$A$456,0),0)</f>
        <v>0</v>
      </c>
      <c r="AB752">
        <f>IFERROR(MATCH($C752,My_Audit!$B$2:$B$456,0),0)</f>
        <v>0</v>
      </c>
      <c r="AC752">
        <f>IFERROR(MATCH($E752,Models!$I$2:$I$605,0),0)</f>
        <v>0</v>
      </c>
      <c r="AD752">
        <f>IFERROR(MATCH($A752,Output_Win!$A$2:$A$243,0),0)</f>
        <v>0</v>
      </c>
    </row>
    <row r="753" spans="1:30">
      <c r="A753" s="42" t="str">
        <f>_xlfn.TEXTJOIN("",TRUE,Input!$A$4,TEXT(ROW(My_Audit!A752)+Input!$A$8-1,"00"))</f>
        <v>GG752</v>
      </c>
      <c r="B753" s="42" t="str">
        <f>_xlfn.TEXTJOIN("-",TRUE,"ITD",Input!$A$2,A753)</f>
        <v>ITD-SHR11697-GG752</v>
      </c>
      <c r="C753" s="43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3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3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3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3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3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3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3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3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3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3" t="str" cm="1">
        <f t="array" ref="M753">IF(($Y753+$Z753+$AA753+$AD753)=0,"",ExpandDiagCodes(_xlfn.TEXTJOIN(", ",TRUE,IF($AA753=0,"",INDEX(My_Audit!N$2:N$456,$AA753)),IF($Z753=0,"",INDEX(Output_Mac!S$2:S$500,$Z753)),IF($AD753=0,"",INDEX(Output_Win!S$2:S$243,$AD753)),IF($Y753=0,"",INDEX(CSV!AE$2:AE$510,$Y753)))))</f>
        <v/>
      </c>
      <c r="N753" s="43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O$2:O$456,$AA753)),_xlfn.IFS(_xlpm.MyAuditVal&lt;&gt;"",_xlpm.MyAuditVal,_xlpm.MacVal&lt;&gt;"",_xlpm.MacVal,_xlpm.WinVal&lt;&gt;"",_xlpm.WinVal,_xlpm.CSVVal&lt;&gt;"",_xlpm.CSVVal)),""))</f>
        <v/>
      </c>
      <c r="O753" s="42" t="str" cm="1">
        <f t="array" ref="O753">IF($AB753=0,"",INDEX(My_Audit!P$2:P$456,$AB753))&amp;""</f>
        <v/>
      </c>
      <c r="P753" s="42"/>
      <c r="Q753" s="43" t="str">
        <f>IF(LEFT(N753,4)="Pass","Nist SP 800-88",My_Audit!R753)&amp;""</f>
        <v/>
      </c>
      <c r="R753" s="42"/>
      <c r="S753" s="42"/>
      <c r="T753" s="43" t="str" cm="1">
        <f t="array" ref="T753">IF($AC753=0,"",INDEX(Models!J$2:J$605,$AC753))</f>
        <v/>
      </c>
      <c r="U753" s="42"/>
      <c r="V753" s="42"/>
      <c r="W753" s="44" t="str">
        <f>IF(($Z753+$AA753+$AD753)=0,"",_xlfn.TEXTJOIN(", ",TRUE,IF($AA753=0,"",INDEX(My_Audit!L$2:L$456,$AA753)),IF($Z753=0,"",INDEX(Output_Mac!AA$2:AA$500,$Z753)),IF($AD753=0,"",INDEX(Output_Win!AA$2:AA$243,$AD753))))</f>
        <v/>
      </c>
      <c r="Y753">
        <f>IFERROR(MATCH($A753,CSV!$A$2:$A$510,0),0)</f>
        <v>0</v>
      </c>
      <c r="Z753">
        <f>IFERROR(MATCH($A753,Output_Mac!$A$2:$A$500,0),0)</f>
        <v>0</v>
      </c>
      <c r="AA753">
        <f>IFERROR(MATCH($A753,My_Audit!$A$2:$A$456,0),0)</f>
        <v>0</v>
      </c>
      <c r="AB753">
        <f>IFERROR(MATCH($C753,My_Audit!$B$2:$B$456,0),0)</f>
        <v>0</v>
      </c>
      <c r="AC753">
        <f>IFERROR(MATCH($E753,Models!$I$2:$I$605,0),0)</f>
        <v>0</v>
      </c>
      <c r="AD753">
        <f>IFERROR(MATCH($A753,Output_Win!$A$2:$A$243,0),0)</f>
        <v>0</v>
      </c>
    </row>
    <row r="754" spans="1:30">
      <c r="A754" s="42" t="str">
        <f>_xlfn.TEXTJOIN("",TRUE,Input!$A$4,TEXT(ROW(My_Audit!A753)+Input!$A$8-1,"00"))</f>
        <v>GG753</v>
      </c>
      <c r="B754" s="42" t="str">
        <f>_xlfn.TEXTJOIN("-",TRUE,"ITD",Input!$A$2,A754)</f>
        <v>ITD-SHR11697-GG753</v>
      </c>
      <c r="C754" s="43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3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3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3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3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3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3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3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3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3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3" t="str" cm="1">
        <f t="array" ref="M754">IF(($Y754+$Z754+$AA754+$AD754)=0,"",ExpandDiagCodes(_xlfn.TEXTJOIN(", ",TRUE,IF($AA754=0,"",INDEX(My_Audit!N$2:N$456,$AA754)),IF($Z754=0,"",INDEX(Output_Mac!S$2:S$500,$Z754)),IF($AD754=0,"",INDEX(Output_Win!S$2:S$243,$AD754)),IF($Y754=0,"",INDEX(CSV!AE$2:AE$510,$Y754)))))</f>
        <v/>
      </c>
      <c r="N754" s="43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O$2:O$456,$AA754)),_xlfn.IFS(_xlpm.MyAuditVal&lt;&gt;"",_xlpm.MyAuditVal,_xlpm.MacVal&lt;&gt;"",_xlpm.MacVal,_xlpm.WinVal&lt;&gt;"",_xlpm.WinVal,_xlpm.CSVVal&lt;&gt;"",_xlpm.CSVVal)),""))</f>
        <v/>
      </c>
      <c r="O754" s="42" t="str" cm="1">
        <f t="array" ref="O754">IF($AB754=0,"",INDEX(My_Audit!P$2:P$456,$AB754))&amp;""</f>
        <v/>
      </c>
      <c r="P754" s="42"/>
      <c r="Q754" s="43" t="str">
        <f>IF(LEFT(N754,4)="Pass","Nist SP 800-88",My_Audit!R754)&amp;""</f>
        <v/>
      </c>
      <c r="R754" s="42"/>
      <c r="S754" s="42"/>
      <c r="T754" s="43" t="str" cm="1">
        <f t="array" ref="T754">IF($AC754=0,"",INDEX(Models!J$2:J$605,$AC754))</f>
        <v/>
      </c>
      <c r="U754" s="42"/>
      <c r="V754" s="42"/>
      <c r="W754" s="44" t="str">
        <f>IF(($Z754+$AA754+$AD754)=0,"",_xlfn.TEXTJOIN(", ",TRUE,IF($AA754=0,"",INDEX(My_Audit!L$2:L$456,$AA754)),IF($Z754=0,"",INDEX(Output_Mac!AA$2:AA$500,$Z754)),IF($AD754=0,"",INDEX(Output_Win!AA$2:AA$243,$AD754))))</f>
        <v/>
      </c>
      <c r="Y754">
        <f>IFERROR(MATCH($A754,CSV!$A$2:$A$510,0),0)</f>
        <v>0</v>
      </c>
      <c r="Z754">
        <f>IFERROR(MATCH($A754,Output_Mac!$A$2:$A$500,0),0)</f>
        <v>0</v>
      </c>
      <c r="AA754">
        <f>IFERROR(MATCH($A754,My_Audit!$A$2:$A$456,0),0)</f>
        <v>0</v>
      </c>
      <c r="AB754">
        <f>IFERROR(MATCH($C754,My_Audit!$B$2:$B$456,0),0)</f>
        <v>0</v>
      </c>
      <c r="AC754">
        <f>IFERROR(MATCH($E754,Models!$I$2:$I$605,0),0)</f>
        <v>0</v>
      </c>
      <c r="AD754">
        <f>IFERROR(MATCH($A754,Output_Win!$A$2:$A$243,0),0)</f>
        <v>0</v>
      </c>
    </row>
    <row r="755" spans="1:30">
      <c r="A755" s="42" t="str">
        <f>_xlfn.TEXTJOIN("",TRUE,Input!$A$4,TEXT(ROW(My_Audit!A754)+Input!$A$8-1,"00"))</f>
        <v>GG754</v>
      </c>
      <c r="B755" s="42" t="str">
        <f>_xlfn.TEXTJOIN("-",TRUE,"ITD",Input!$A$2,A755)</f>
        <v>ITD-SHR11697-GG754</v>
      </c>
      <c r="C755" s="43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3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3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3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3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3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3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3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3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3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3" t="str" cm="1">
        <f t="array" ref="M755">IF(($Y755+$Z755+$AA755+$AD755)=0,"",ExpandDiagCodes(_xlfn.TEXTJOIN(", ",TRUE,IF($AA755=0,"",INDEX(My_Audit!N$2:N$456,$AA755)),IF($Z755=0,"",INDEX(Output_Mac!S$2:S$500,$Z755)),IF($AD755=0,"",INDEX(Output_Win!S$2:S$243,$AD755)),IF($Y755=0,"",INDEX(CSV!AE$2:AE$510,$Y755)))))</f>
        <v/>
      </c>
      <c r="N755" s="43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O$2:O$456,$AA755)),_xlfn.IFS(_xlpm.MyAuditVal&lt;&gt;"",_xlpm.MyAuditVal,_xlpm.MacVal&lt;&gt;"",_xlpm.MacVal,_xlpm.WinVal&lt;&gt;"",_xlpm.WinVal,_xlpm.CSVVal&lt;&gt;"",_xlpm.CSVVal)),""))</f>
        <v/>
      </c>
      <c r="O755" s="42" t="str" cm="1">
        <f t="array" ref="O755">IF($AB755=0,"",INDEX(My_Audit!P$2:P$456,$AB755))&amp;""</f>
        <v/>
      </c>
      <c r="P755" s="42"/>
      <c r="Q755" s="43" t="str">
        <f>IF(LEFT(N755,4)="Pass","Nist SP 800-88",My_Audit!R755)&amp;""</f>
        <v/>
      </c>
      <c r="R755" s="42"/>
      <c r="S755" s="42"/>
      <c r="T755" s="43" t="str" cm="1">
        <f t="array" ref="T755">IF($AC755=0,"",INDEX(Models!J$2:J$605,$AC755))</f>
        <v/>
      </c>
      <c r="U755" s="42"/>
      <c r="V755" s="42"/>
      <c r="W755" s="44" t="str">
        <f>IF(($Z755+$AA755+$AD755)=0,"",_xlfn.TEXTJOIN(", ",TRUE,IF($AA755=0,"",INDEX(My_Audit!L$2:L$456,$AA755)),IF($Z755=0,"",INDEX(Output_Mac!AA$2:AA$500,$Z755)),IF($AD755=0,"",INDEX(Output_Win!AA$2:AA$243,$AD755))))</f>
        <v/>
      </c>
      <c r="Y755">
        <f>IFERROR(MATCH($A755,CSV!$A$2:$A$510,0),0)</f>
        <v>0</v>
      </c>
      <c r="Z755">
        <f>IFERROR(MATCH($A755,Output_Mac!$A$2:$A$500,0),0)</f>
        <v>0</v>
      </c>
      <c r="AA755">
        <f>IFERROR(MATCH($A755,My_Audit!$A$2:$A$456,0),0)</f>
        <v>0</v>
      </c>
      <c r="AB755">
        <f>IFERROR(MATCH($C755,My_Audit!$B$2:$B$456,0),0)</f>
        <v>0</v>
      </c>
      <c r="AC755">
        <f>IFERROR(MATCH($E755,Models!$I$2:$I$605,0),0)</f>
        <v>0</v>
      </c>
      <c r="AD755">
        <f>IFERROR(MATCH($A755,Output_Win!$A$2:$A$243,0),0)</f>
        <v>0</v>
      </c>
    </row>
    <row r="756" spans="1:30">
      <c r="A756" s="42" t="str">
        <f>_xlfn.TEXTJOIN("",TRUE,Input!$A$4,TEXT(ROW(My_Audit!A755)+Input!$A$8-1,"00"))</f>
        <v>GG755</v>
      </c>
      <c r="B756" s="42" t="str">
        <f>_xlfn.TEXTJOIN("-",TRUE,"ITD",Input!$A$2,A756)</f>
        <v>ITD-SHR11697-GG755</v>
      </c>
      <c r="C756" s="43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3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3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3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3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3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3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3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3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3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3" t="str" cm="1">
        <f t="array" ref="M756">IF(($Y756+$Z756+$AA756+$AD756)=0,"",ExpandDiagCodes(_xlfn.TEXTJOIN(", ",TRUE,IF($AA756=0,"",INDEX(My_Audit!N$2:N$456,$AA756)),IF($Z756=0,"",INDEX(Output_Mac!S$2:S$500,$Z756)),IF($AD756=0,"",INDEX(Output_Win!S$2:S$243,$AD756)),IF($Y756=0,"",INDEX(CSV!AE$2:AE$510,$Y756)))))</f>
        <v/>
      </c>
      <c r="N756" s="43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O$2:O$456,$AA756)),_xlfn.IFS(_xlpm.MyAuditVal&lt;&gt;"",_xlpm.MyAuditVal,_xlpm.MacVal&lt;&gt;"",_xlpm.MacVal,_xlpm.WinVal&lt;&gt;"",_xlpm.WinVal,_xlpm.CSVVal&lt;&gt;"",_xlpm.CSVVal)),""))</f>
        <v/>
      </c>
      <c r="O756" s="42" t="str" cm="1">
        <f t="array" ref="O756">IF($AB756=0,"",INDEX(My_Audit!P$2:P$456,$AB756))&amp;""</f>
        <v/>
      </c>
      <c r="P756" s="42"/>
      <c r="Q756" s="43" t="str">
        <f>IF(LEFT(N756,4)="Pass","Nist SP 800-88",My_Audit!R756)&amp;""</f>
        <v/>
      </c>
      <c r="R756" s="42"/>
      <c r="S756" s="42"/>
      <c r="T756" s="43" t="str" cm="1">
        <f t="array" ref="T756">IF($AC756=0,"",INDEX(Models!J$2:J$605,$AC756))</f>
        <v/>
      </c>
      <c r="U756" s="42"/>
      <c r="V756" s="42"/>
      <c r="W756" s="44" t="str">
        <f>IF(($Z756+$AA756+$AD756)=0,"",_xlfn.TEXTJOIN(", ",TRUE,IF($AA756=0,"",INDEX(My_Audit!L$2:L$456,$AA756)),IF($Z756=0,"",INDEX(Output_Mac!AA$2:AA$500,$Z756)),IF($AD756=0,"",INDEX(Output_Win!AA$2:AA$243,$AD756))))</f>
        <v/>
      </c>
      <c r="Y756">
        <f>IFERROR(MATCH($A756,CSV!$A$2:$A$510,0),0)</f>
        <v>0</v>
      </c>
      <c r="Z756">
        <f>IFERROR(MATCH($A756,Output_Mac!$A$2:$A$500,0),0)</f>
        <v>0</v>
      </c>
      <c r="AA756">
        <f>IFERROR(MATCH($A756,My_Audit!$A$2:$A$456,0),0)</f>
        <v>0</v>
      </c>
      <c r="AB756">
        <f>IFERROR(MATCH($C756,My_Audit!$B$2:$B$456,0),0)</f>
        <v>0</v>
      </c>
      <c r="AC756">
        <f>IFERROR(MATCH($E756,Models!$I$2:$I$605,0),0)</f>
        <v>0</v>
      </c>
      <c r="AD756">
        <f>IFERROR(MATCH($A756,Output_Win!$A$2:$A$243,0),0)</f>
        <v>0</v>
      </c>
    </row>
    <row r="757" spans="1:30">
      <c r="A757" s="42" t="str">
        <f>_xlfn.TEXTJOIN("",TRUE,Input!$A$4,TEXT(ROW(My_Audit!A756)+Input!$A$8-1,"00"))</f>
        <v>GG756</v>
      </c>
      <c r="B757" s="42" t="str">
        <f>_xlfn.TEXTJOIN("-",TRUE,"ITD",Input!$A$2,A757)</f>
        <v>ITD-SHR11697-GG756</v>
      </c>
      <c r="C757" s="43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3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3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3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3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3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3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3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3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3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3" t="str" cm="1">
        <f t="array" ref="M757">IF(($Y757+$Z757+$AA757+$AD757)=0,"",ExpandDiagCodes(_xlfn.TEXTJOIN(", ",TRUE,IF($AA757=0,"",INDEX(My_Audit!N$2:N$456,$AA757)),IF($Z757=0,"",INDEX(Output_Mac!S$2:S$500,$Z757)),IF($AD757=0,"",INDEX(Output_Win!S$2:S$243,$AD757)),IF($Y757=0,"",INDEX(CSV!AE$2:AE$510,$Y757)))))</f>
        <v/>
      </c>
      <c r="N757" s="43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O$2:O$456,$AA757)),_xlfn.IFS(_xlpm.MyAuditVal&lt;&gt;"",_xlpm.MyAuditVal,_xlpm.MacVal&lt;&gt;"",_xlpm.MacVal,_xlpm.WinVal&lt;&gt;"",_xlpm.WinVal,_xlpm.CSVVal&lt;&gt;"",_xlpm.CSVVal)),""))</f>
        <v/>
      </c>
      <c r="O757" s="42" t="str" cm="1">
        <f t="array" ref="O757">IF($AB757=0,"",INDEX(My_Audit!P$2:P$456,$AB757))&amp;""</f>
        <v/>
      </c>
      <c r="P757" s="42"/>
      <c r="Q757" s="43" t="str">
        <f>IF(LEFT(N757,4)="Pass","Nist SP 800-88",My_Audit!R757)&amp;""</f>
        <v/>
      </c>
      <c r="R757" s="42"/>
      <c r="S757" s="42"/>
      <c r="T757" s="43" t="str" cm="1">
        <f t="array" ref="T757">IF($AC757=0,"",INDEX(Models!J$2:J$605,$AC757))</f>
        <v/>
      </c>
      <c r="U757" s="42"/>
      <c r="V757" s="42"/>
      <c r="W757" s="44" t="str">
        <f>IF(($Z757+$AA757+$AD757)=0,"",_xlfn.TEXTJOIN(", ",TRUE,IF($AA757=0,"",INDEX(My_Audit!L$2:L$456,$AA757)),IF($Z757=0,"",INDEX(Output_Mac!AA$2:AA$500,$Z757)),IF($AD757=0,"",INDEX(Output_Win!AA$2:AA$243,$AD757))))</f>
        <v/>
      </c>
      <c r="Y757">
        <f>IFERROR(MATCH($A757,CSV!$A$2:$A$510,0),0)</f>
        <v>0</v>
      </c>
      <c r="Z757">
        <f>IFERROR(MATCH($A757,Output_Mac!$A$2:$A$500,0),0)</f>
        <v>0</v>
      </c>
      <c r="AA757">
        <f>IFERROR(MATCH($A757,My_Audit!$A$2:$A$456,0),0)</f>
        <v>0</v>
      </c>
      <c r="AB757">
        <f>IFERROR(MATCH($C757,My_Audit!$B$2:$B$456,0),0)</f>
        <v>0</v>
      </c>
      <c r="AC757">
        <f>IFERROR(MATCH($E757,Models!$I$2:$I$605,0),0)</f>
        <v>0</v>
      </c>
      <c r="AD757">
        <f>IFERROR(MATCH($A757,Output_Win!$A$2:$A$243,0),0)</f>
        <v>0</v>
      </c>
    </row>
    <row r="758" spans="1:30">
      <c r="A758" s="42" t="str">
        <f>_xlfn.TEXTJOIN("",TRUE,Input!$A$4,TEXT(ROW(My_Audit!A757)+Input!$A$8-1,"00"))</f>
        <v>GG757</v>
      </c>
      <c r="B758" s="42" t="str">
        <f>_xlfn.TEXTJOIN("-",TRUE,"ITD",Input!$A$2,A758)</f>
        <v>ITD-SHR11697-GG757</v>
      </c>
      <c r="C758" s="43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3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3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3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3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3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3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3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3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3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3" t="str" cm="1">
        <f t="array" ref="M758">IF(($Y758+$Z758+$AA758+$AD758)=0,"",ExpandDiagCodes(_xlfn.TEXTJOIN(", ",TRUE,IF($AA758=0,"",INDEX(My_Audit!N$2:N$456,$AA758)),IF($Z758=0,"",INDEX(Output_Mac!S$2:S$500,$Z758)),IF($AD758=0,"",INDEX(Output_Win!S$2:S$243,$AD758)),IF($Y758=0,"",INDEX(CSV!AE$2:AE$510,$Y758)))))</f>
        <v/>
      </c>
      <c r="N758" s="43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O$2:O$456,$AA758)),_xlfn.IFS(_xlpm.MyAuditVal&lt;&gt;"",_xlpm.MyAuditVal,_xlpm.MacVal&lt;&gt;"",_xlpm.MacVal,_xlpm.WinVal&lt;&gt;"",_xlpm.WinVal,_xlpm.CSVVal&lt;&gt;"",_xlpm.CSVVal)),""))</f>
        <v/>
      </c>
      <c r="O758" s="42" t="str" cm="1">
        <f t="array" ref="O758">IF($AB758=0,"",INDEX(My_Audit!P$2:P$456,$AB758))&amp;""</f>
        <v/>
      </c>
      <c r="P758" s="42"/>
      <c r="Q758" s="43" t="str">
        <f>IF(LEFT(N758,4)="Pass","Nist SP 800-88",My_Audit!R758)&amp;""</f>
        <v/>
      </c>
      <c r="R758" s="42"/>
      <c r="S758" s="42"/>
      <c r="T758" s="43" t="str" cm="1">
        <f t="array" ref="T758">IF($AC758=0,"",INDEX(Models!J$2:J$605,$AC758))</f>
        <v/>
      </c>
      <c r="U758" s="42"/>
      <c r="V758" s="42"/>
      <c r="W758" s="44" t="str">
        <f>IF(($Z758+$AA758+$AD758)=0,"",_xlfn.TEXTJOIN(", ",TRUE,IF($AA758=0,"",INDEX(My_Audit!L$2:L$456,$AA758)),IF($Z758=0,"",INDEX(Output_Mac!AA$2:AA$500,$Z758)),IF($AD758=0,"",INDEX(Output_Win!AA$2:AA$243,$AD758))))</f>
        <v/>
      </c>
      <c r="Y758">
        <f>IFERROR(MATCH($A758,CSV!$A$2:$A$510,0),0)</f>
        <v>0</v>
      </c>
      <c r="Z758">
        <f>IFERROR(MATCH($A758,Output_Mac!$A$2:$A$500,0),0)</f>
        <v>0</v>
      </c>
      <c r="AA758">
        <f>IFERROR(MATCH($A758,My_Audit!$A$2:$A$456,0),0)</f>
        <v>0</v>
      </c>
      <c r="AB758">
        <f>IFERROR(MATCH($C758,My_Audit!$B$2:$B$456,0),0)</f>
        <v>0</v>
      </c>
      <c r="AC758">
        <f>IFERROR(MATCH($E758,Models!$I$2:$I$605,0),0)</f>
        <v>0</v>
      </c>
      <c r="AD758">
        <f>IFERROR(MATCH($A758,Output_Win!$A$2:$A$243,0),0)</f>
        <v>0</v>
      </c>
    </row>
    <row r="759" spans="1:30">
      <c r="A759" s="42" t="str">
        <f>_xlfn.TEXTJOIN("",TRUE,Input!$A$4,TEXT(ROW(My_Audit!A758)+Input!$A$8-1,"00"))</f>
        <v>GG758</v>
      </c>
      <c r="B759" s="42" t="str">
        <f>_xlfn.TEXTJOIN("-",TRUE,"ITD",Input!$A$2,A759)</f>
        <v>ITD-SHR11697-GG758</v>
      </c>
      <c r="C759" s="43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3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3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3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3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3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3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3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3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3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3" t="str" cm="1">
        <f t="array" ref="M759">IF(($Y759+$Z759+$AA759+$AD759)=0,"",ExpandDiagCodes(_xlfn.TEXTJOIN(", ",TRUE,IF($AA759=0,"",INDEX(My_Audit!N$2:N$456,$AA759)),IF($Z759=0,"",INDEX(Output_Mac!S$2:S$500,$Z759)),IF($AD759=0,"",INDEX(Output_Win!S$2:S$243,$AD759)),IF($Y759=0,"",INDEX(CSV!AE$2:AE$510,$Y759)))))</f>
        <v/>
      </c>
      <c r="N759" s="43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O$2:O$456,$AA759)),_xlfn.IFS(_xlpm.MyAuditVal&lt;&gt;"",_xlpm.MyAuditVal,_xlpm.MacVal&lt;&gt;"",_xlpm.MacVal,_xlpm.WinVal&lt;&gt;"",_xlpm.WinVal,_xlpm.CSVVal&lt;&gt;"",_xlpm.CSVVal)),""))</f>
        <v/>
      </c>
      <c r="O759" s="42" t="str" cm="1">
        <f t="array" ref="O759">IF($AB759=0,"",INDEX(My_Audit!P$2:P$456,$AB759))&amp;""</f>
        <v/>
      </c>
      <c r="P759" s="42"/>
      <c r="Q759" s="43" t="str">
        <f>IF(LEFT(N759,4)="Pass","Nist SP 800-88",My_Audit!R759)&amp;""</f>
        <v/>
      </c>
      <c r="R759" s="42"/>
      <c r="S759" s="42"/>
      <c r="T759" s="43" t="str" cm="1">
        <f t="array" ref="T759">IF($AC759=0,"",INDEX(Models!J$2:J$605,$AC759))</f>
        <v/>
      </c>
      <c r="U759" s="42"/>
      <c r="V759" s="42"/>
      <c r="W759" s="44" t="str">
        <f>IF(($Z759+$AA759+$AD759)=0,"",_xlfn.TEXTJOIN(", ",TRUE,IF($AA759=0,"",INDEX(My_Audit!L$2:L$456,$AA759)),IF($Z759=0,"",INDEX(Output_Mac!AA$2:AA$500,$Z759)),IF($AD759=0,"",INDEX(Output_Win!AA$2:AA$243,$AD759))))</f>
        <v/>
      </c>
      <c r="Y759">
        <f>IFERROR(MATCH($A759,CSV!$A$2:$A$510,0),0)</f>
        <v>0</v>
      </c>
      <c r="Z759">
        <f>IFERROR(MATCH($A759,Output_Mac!$A$2:$A$500,0),0)</f>
        <v>0</v>
      </c>
      <c r="AA759">
        <f>IFERROR(MATCH($A759,My_Audit!$A$2:$A$456,0),0)</f>
        <v>0</v>
      </c>
      <c r="AB759">
        <f>IFERROR(MATCH($C759,My_Audit!$B$2:$B$456,0),0)</f>
        <v>0</v>
      </c>
      <c r="AC759">
        <f>IFERROR(MATCH($E759,Models!$I$2:$I$605,0),0)</f>
        <v>0</v>
      </c>
      <c r="AD759">
        <f>IFERROR(MATCH($A759,Output_Win!$A$2:$A$243,0),0)</f>
        <v>0</v>
      </c>
    </row>
    <row r="760" spans="1:30">
      <c r="A760" s="42" t="str">
        <f>_xlfn.TEXTJOIN("",TRUE,Input!$A$4,TEXT(ROW(My_Audit!A759)+Input!$A$8-1,"00"))</f>
        <v>GG759</v>
      </c>
      <c r="B760" s="42" t="str">
        <f>_xlfn.TEXTJOIN("-",TRUE,"ITD",Input!$A$2,A760)</f>
        <v>ITD-SHR11697-GG759</v>
      </c>
      <c r="C760" s="43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3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3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3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3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3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3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3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3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3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3" t="str" cm="1">
        <f t="array" ref="M760">IF(($Y760+$Z760+$AA760+$AD760)=0,"",ExpandDiagCodes(_xlfn.TEXTJOIN(", ",TRUE,IF($AA760=0,"",INDEX(My_Audit!N$2:N$456,$AA760)),IF($Z760=0,"",INDEX(Output_Mac!S$2:S$500,$Z760)),IF($AD760=0,"",INDEX(Output_Win!S$2:S$243,$AD760)),IF($Y760=0,"",INDEX(CSV!AE$2:AE$510,$Y760)))))</f>
        <v/>
      </c>
      <c r="N760" s="43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O$2:O$456,$AA760)),_xlfn.IFS(_xlpm.MyAuditVal&lt;&gt;"",_xlpm.MyAuditVal,_xlpm.MacVal&lt;&gt;"",_xlpm.MacVal,_xlpm.WinVal&lt;&gt;"",_xlpm.WinVal,_xlpm.CSVVal&lt;&gt;"",_xlpm.CSVVal)),""))</f>
        <v/>
      </c>
      <c r="O760" s="42" t="str" cm="1">
        <f t="array" ref="O760">IF($AB760=0,"",INDEX(My_Audit!P$2:P$456,$AB760))&amp;""</f>
        <v/>
      </c>
      <c r="P760" s="42"/>
      <c r="Q760" s="43" t="str">
        <f>IF(LEFT(N760,4)="Pass","Nist SP 800-88",My_Audit!R760)&amp;""</f>
        <v/>
      </c>
      <c r="R760" s="42"/>
      <c r="S760" s="42"/>
      <c r="T760" s="43" t="str" cm="1">
        <f t="array" ref="T760">IF($AC760=0,"",INDEX(Models!J$2:J$605,$AC760))</f>
        <v/>
      </c>
      <c r="U760" s="42"/>
      <c r="V760" s="42"/>
      <c r="W760" s="44" t="str">
        <f>IF(($Z760+$AA760+$AD760)=0,"",_xlfn.TEXTJOIN(", ",TRUE,IF($AA760=0,"",INDEX(My_Audit!L$2:L$456,$AA760)),IF($Z760=0,"",INDEX(Output_Mac!AA$2:AA$500,$Z760)),IF($AD760=0,"",INDEX(Output_Win!AA$2:AA$243,$AD760))))</f>
        <v/>
      </c>
      <c r="Y760">
        <f>IFERROR(MATCH($A760,CSV!$A$2:$A$510,0),0)</f>
        <v>0</v>
      </c>
      <c r="Z760">
        <f>IFERROR(MATCH($A760,Output_Mac!$A$2:$A$500,0),0)</f>
        <v>0</v>
      </c>
      <c r="AA760">
        <f>IFERROR(MATCH($A760,My_Audit!$A$2:$A$456,0),0)</f>
        <v>0</v>
      </c>
      <c r="AB760">
        <f>IFERROR(MATCH($C760,My_Audit!$B$2:$B$456,0),0)</f>
        <v>0</v>
      </c>
      <c r="AC760">
        <f>IFERROR(MATCH($E760,Models!$I$2:$I$605,0),0)</f>
        <v>0</v>
      </c>
      <c r="AD760">
        <f>IFERROR(MATCH($A760,Output_Win!$A$2:$A$243,0),0)</f>
        <v>0</v>
      </c>
    </row>
    <row r="761" spans="1:30">
      <c r="A761" s="42"/>
      <c r="B761" s="42"/>
      <c r="C761" s="42"/>
      <c r="D761" s="43"/>
      <c r="E761" s="43"/>
      <c r="F761" s="42"/>
      <c r="G761" s="42"/>
      <c r="H761" s="42"/>
      <c r="I761" s="42"/>
      <c r="J761" s="42"/>
      <c r="K761" s="43"/>
      <c r="L761" s="42"/>
      <c r="M761" s="42"/>
      <c r="N761" s="42"/>
      <c r="O761" s="42"/>
      <c r="P761" s="42"/>
      <c r="Q761" s="43"/>
      <c r="R761" s="42"/>
      <c r="S761" s="42"/>
      <c r="T761" s="43"/>
      <c r="U761" s="42"/>
      <c r="V761" s="42"/>
      <c r="W761" s="35"/>
    </row>
    <row r="762" spans="1:30">
      <c r="A762" s="42"/>
      <c r="B762" s="42"/>
      <c r="C762" s="42"/>
      <c r="D762" s="43"/>
      <c r="E762" s="43"/>
      <c r="F762" s="42"/>
      <c r="G762" s="42"/>
      <c r="H762" s="42"/>
      <c r="I762" s="42"/>
      <c r="J762" s="42"/>
      <c r="K762" s="43"/>
      <c r="L762" s="42"/>
      <c r="M762" s="42"/>
      <c r="N762" s="42"/>
      <c r="O762" s="42"/>
      <c r="P762" s="42"/>
      <c r="Q762" s="43"/>
      <c r="R762" s="42"/>
      <c r="S762" s="42"/>
      <c r="T762" s="43"/>
      <c r="U762" s="42"/>
      <c r="V762" s="42"/>
      <c r="W762" s="35"/>
    </row>
    <row r="763" spans="1:30">
      <c r="A763" s="42"/>
      <c r="B763" s="42"/>
      <c r="C763" s="42"/>
      <c r="D763" s="43"/>
      <c r="E763" s="43"/>
      <c r="F763" s="42"/>
      <c r="G763" s="42"/>
      <c r="H763" s="42"/>
      <c r="I763" s="42"/>
      <c r="J763" s="42"/>
      <c r="K763" s="43"/>
      <c r="L763" s="42"/>
      <c r="M763" s="42"/>
      <c r="N763" s="42"/>
      <c r="O763" s="42"/>
      <c r="P763" s="42"/>
      <c r="Q763" s="43"/>
      <c r="R763" s="42"/>
      <c r="S763" s="42"/>
      <c r="T763" s="43"/>
      <c r="U763" s="42"/>
      <c r="V763" s="42"/>
      <c r="W763" s="35"/>
    </row>
    <row r="764" spans="1:30">
      <c r="A764" s="42"/>
      <c r="B764" s="42"/>
      <c r="C764" s="42"/>
      <c r="D764" s="43"/>
      <c r="E764" s="43"/>
      <c r="F764" s="42"/>
      <c r="G764" s="42"/>
      <c r="H764" s="42"/>
      <c r="I764" s="42"/>
      <c r="J764" s="42"/>
      <c r="K764" s="43"/>
      <c r="L764" s="42"/>
      <c r="M764" s="42"/>
      <c r="N764" s="42"/>
      <c r="O764" s="42"/>
      <c r="P764" s="42"/>
      <c r="Q764" s="43"/>
      <c r="R764" s="42"/>
      <c r="S764" s="42"/>
      <c r="T764" s="43"/>
      <c r="U764" s="42"/>
      <c r="V764" s="42"/>
      <c r="W764" s="35"/>
    </row>
    <row r="765" spans="1:30">
      <c r="A765" s="42"/>
      <c r="B765" s="42"/>
      <c r="C765" s="42"/>
      <c r="D765" s="43"/>
      <c r="E765" s="43"/>
      <c r="F765" s="42"/>
      <c r="G765" s="42"/>
      <c r="H765" s="42"/>
      <c r="I765" s="42"/>
      <c r="J765" s="42"/>
      <c r="K765" s="43"/>
      <c r="L765" s="42"/>
      <c r="M765" s="42"/>
      <c r="N765" s="42"/>
      <c r="O765" s="42"/>
      <c r="P765" s="42"/>
      <c r="Q765" s="43"/>
      <c r="R765" s="42"/>
      <c r="S765" s="42"/>
      <c r="T765" s="43"/>
      <c r="U765" s="42"/>
      <c r="V765" s="42"/>
      <c r="W765" s="35"/>
    </row>
    <row r="766" spans="1:30">
      <c r="A766" s="42"/>
      <c r="B766" s="42"/>
      <c r="C766" s="42"/>
      <c r="D766" s="43"/>
      <c r="E766" s="43"/>
      <c r="F766" s="42"/>
      <c r="G766" s="42"/>
      <c r="H766" s="42"/>
      <c r="I766" s="42"/>
      <c r="J766" s="42"/>
      <c r="K766" s="43"/>
      <c r="L766" s="42"/>
      <c r="M766" s="42"/>
      <c r="N766" s="42"/>
      <c r="O766" s="42"/>
      <c r="P766" s="42"/>
      <c r="Q766" s="43"/>
      <c r="R766" s="42"/>
      <c r="S766" s="42"/>
      <c r="T766" s="43"/>
      <c r="U766" s="42"/>
      <c r="V766" s="42"/>
      <c r="W766" s="35"/>
    </row>
    <row r="767" spans="1:30">
      <c r="A767" s="42"/>
      <c r="B767" s="42"/>
      <c r="C767" s="42"/>
      <c r="D767" s="43"/>
      <c r="E767" s="43"/>
      <c r="F767" s="42"/>
      <c r="G767" s="42"/>
      <c r="H767" s="42"/>
      <c r="I767" s="42"/>
      <c r="J767" s="42"/>
      <c r="K767" s="43"/>
      <c r="L767" s="42"/>
      <c r="M767" s="42"/>
      <c r="N767" s="42"/>
      <c r="O767" s="42"/>
      <c r="P767" s="42"/>
      <c r="Q767" s="43"/>
      <c r="R767" s="42"/>
      <c r="S767" s="42"/>
      <c r="T767" s="43"/>
      <c r="U767" s="42"/>
      <c r="V767" s="42"/>
      <c r="W767" s="35"/>
    </row>
    <row r="768" spans="1:30">
      <c r="A768" s="42"/>
      <c r="B768" s="42"/>
      <c r="C768" s="42"/>
      <c r="D768" s="43"/>
      <c r="E768" s="43"/>
      <c r="F768" s="42"/>
      <c r="G768" s="42"/>
      <c r="H768" s="42"/>
      <c r="I768" s="42"/>
      <c r="J768" s="42"/>
      <c r="K768" s="43"/>
      <c r="L768" s="42"/>
      <c r="M768" s="42"/>
      <c r="N768" s="42"/>
      <c r="O768" s="42"/>
      <c r="P768" s="42"/>
      <c r="Q768" s="43"/>
      <c r="R768" s="42"/>
      <c r="S768" s="42"/>
      <c r="T768" s="43"/>
      <c r="U768" s="42"/>
      <c r="V768" s="42"/>
      <c r="W768" s="35"/>
    </row>
    <row r="769" spans="1:23">
      <c r="A769" s="42"/>
      <c r="B769" s="42"/>
      <c r="C769" s="42"/>
      <c r="D769" s="43"/>
      <c r="E769" s="43"/>
      <c r="F769" s="42"/>
      <c r="G769" s="42"/>
      <c r="H769" s="42"/>
      <c r="I769" s="42"/>
      <c r="J769" s="42"/>
      <c r="K769" s="43"/>
      <c r="L769" s="42"/>
      <c r="M769" s="42"/>
      <c r="N769" s="42"/>
      <c r="O769" s="42"/>
      <c r="P769" s="42"/>
      <c r="Q769" s="43"/>
      <c r="R769" s="42"/>
      <c r="S769" s="42"/>
      <c r="T769" s="43"/>
      <c r="U769" s="42"/>
      <c r="V769" s="42"/>
      <c r="W769" s="35"/>
    </row>
    <row r="770" spans="1:23">
      <c r="A770" s="42"/>
      <c r="B770" s="42"/>
      <c r="C770" s="42"/>
      <c r="D770" s="43"/>
      <c r="E770" s="43"/>
      <c r="F770" s="42"/>
      <c r="G770" s="42"/>
      <c r="H770" s="42"/>
      <c r="I770" s="42"/>
      <c r="J770" s="42"/>
      <c r="K770" s="43"/>
      <c r="L770" s="42"/>
      <c r="M770" s="42"/>
      <c r="N770" s="42"/>
      <c r="O770" s="42"/>
      <c r="P770" s="42"/>
      <c r="Q770" s="43"/>
      <c r="R770" s="42"/>
      <c r="S770" s="42"/>
      <c r="T770" s="43"/>
      <c r="U770" s="42"/>
      <c r="V770" s="42"/>
      <c r="W770" s="35"/>
    </row>
    <row r="771" spans="1:23">
      <c r="A771" s="42"/>
      <c r="B771" s="42"/>
      <c r="C771" s="42"/>
      <c r="D771" s="43"/>
      <c r="E771" s="43"/>
      <c r="F771" s="42"/>
      <c r="G771" s="42"/>
      <c r="H771" s="42"/>
      <c r="I771" s="42"/>
      <c r="J771" s="42"/>
      <c r="K771" s="43"/>
      <c r="L771" s="42"/>
      <c r="M771" s="42"/>
      <c r="N771" s="42"/>
      <c r="O771" s="42"/>
      <c r="P771" s="42"/>
      <c r="Q771" s="43"/>
      <c r="R771" s="42"/>
      <c r="S771" s="42"/>
      <c r="T771" s="43"/>
      <c r="U771" s="42"/>
      <c r="V771" s="42"/>
      <c r="W771" s="35"/>
    </row>
    <row r="772" spans="1:23">
      <c r="A772" s="42"/>
      <c r="B772" s="42"/>
      <c r="C772" s="42"/>
      <c r="D772" s="43"/>
      <c r="E772" s="43"/>
      <c r="F772" s="42"/>
      <c r="G772" s="42"/>
      <c r="H772" s="42"/>
      <c r="I772" s="42"/>
      <c r="J772" s="42"/>
      <c r="K772" s="43"/>
      <c r="L772" s="42"/>
      <c r="M772" s="42"/>
      <c r="N772" s="42"/>
      <c r="O772" s="42"/>
      <c r="P772" s="42"/>
      <c r="Q772" s="43"/>
      <c r="R772" s="42"/>
      <c r="S772" s="42"/>
      <c r="T772" s="43"/>
      <c r="U772" s="42"/>
      <c r="V772" s="42"/>
      <c r="W772" s="35"/>
    </row>
    <row r="773" spans="1:23">
      <c r="A773" s="42"/>
      <c r="B773" s="42"/>
      <c r="C773" s="42"/>
      <c r="D773" s="43"/>
      <c r="E773" s="43"/>
      <c r="F773" s="42"/>
      <c r="G773" s="42"/>
      <c r="H773" s="42"/>
      <c r="I773" s="42"/>
      <c r="J773" s="42"/>
      <c r="K773" s="43"/>
      <c r="L773" s="42"/>
      <c r="M773" s="42"/>
      <c r="N773" s="42"/>
      <c r="O773" s="42"/>
      <c r="P773" s="42"/>
      <c r="Q773" s="43"/>
      <c r="R773" s="42"/>
      <c r="S773" s="42"/>
      <c r="T773" s="43"/>
      <c r="U773" s="42"/>
      <c r="V773" s="42"/>
      <c r="W773" s="35"/>
    </row>
    <row r="774" spans="1:23">
      <c r="A774" s="42"/>
      <c r="B774" s="42"/>
      <c r="C774" s="42"/>
      <c r="D774" s="43"/>
      <c r="E774" s="43"/>
      <c r="F774" s="42"/>
      <c r="G774" s="42"/>
      <c r="H774" s="42"/>
      <c r="I774" s="42"/>
      <c r="J774" s="42"/>
      <c r="K774" s="43"/>
      <c r="L774" s="42"/>
      <c r="M774" s="42"/>
      <c r="N774" s="42"/>
      <c r="O774" s="42"/>
      <c r="P774" s="42"/>
      <c r="Q774" s="43"/>
      <c r="R774" s="42"/>
      <c r="S774" s="42"/>
      <c r="T774" s="43"/>
      <c r="U774" s="42"/>
      <c r="V774" s="42"/>
      <c r="W774" s="35"/>
    </row>
    <row r="775" spans="1:23">
      <c r="A775" s="42"/>
      <c r="B775" s="42"/>
      <c r="C775" s="42"/>
      <c r="D775" s="43"/>
      <c r="E775" s="43"/>
      <c r="F775" s="42"/>
      <c r="G775" s="42"/>
      <c r="H775" s="42"/>
      <c r="I775" s="42"/>
      <c r="J775" s="42"/>
      <c r="K775" s="43"/>
      <c r="L775" s="42"/>
      <c r="M775" s="42"/>
      <c r="N775" s="42"/>
      <c r="O775" s="42"/>
      <c r="P775" s="42"/>
      <c r="Q775" s="43"/>
      <c r="R775" s="42"/>
      <c r="S775" s="42"/>
      <c r="T775" s="43"/>
      <c r="U775" s="42"/>
      <c r="V775" s="42"/>
      <c r="W775" s="35"/>
    </row>
    <row r="776" spans="1:23">
      <c r="A776" s="42"/>
      <c r="B776" s="42"/>
      <c r="C776" s="42"/>
      <c r="D776" s="43"/>
      <c r="E776" s="43"/>
      <c r="F776" s="42"/>
      <c r="G776" s="42"/>
      <c r="H776" s="42"/>
      <c r="I776" s="42"/>
      <c r="J776" s="42"/>
      <c r="K776" s="43"/>
      <c r="L776" s="42"/>
      <c r="M776" s="42"/>
      <c r="N776" s="42"/>
      <c r="O776" s="42"/>
      <c r="P776" s="42"/>
      <c r="Q776" s="43"/>
      <c r="R776" s="42"/>
      <c r="S776" s="42"/>
      <c r="T776" s="43"/>
      <c r="U776" s="42"/>
      <c r="V776" s="42"/>
      <c r="W776" s="35"/>
    </row>
    <row r="777" spans="1:23">
      <c r="A777" s="42"/>
      <c r="B777" s="42"/>
      <c r="C777" s="42"/>
      <c r="D777" s="43"/>
      <c r="E777" s="43"/>
      <c r="F777" s="42"/>
      <c r="G777" s="42"/>
      <c r="H777" s="42"/>
      <c r="I777" s="42"/>
      <c r="J777" s="42"/>
      <c r="K777" s="43"/>
      <c r="L777" s="42"/>
      <c r="M777" s="42"/>
      <c r="N777" s="42"/>
      <c r="O777" s="42"/>
      <c r="P777" s="42"/>
      <c r="Q777" s="43"/>
      <c r="R777" s="42"/>
      <c r="S777" s="42"/>
      <c r="T777" s="43"/>
      <c r="U777" s="42"/>
      <c r="V777" s="42"/>
      <c r="W777" s="35"/>
    </row>
    <row r="778" spans="1:23">
      <c r="A778" s="42"/>
      <c r="B778" s="42"/>
      <c r="C778" s="42"/>
      <c r="D778" s="43"/>
      <c r="E778" s="43"/>
      <c r="F778" s="42"/>
      <c r="G778" s="42"/>
      <c r="H778" s="42"/>
      <c r="I778" s="42"/>
      <c r="J778" s="42"/>
      <c r="K778" s="43"/>
      <c r="L778" s="42"/>
      <c r="M778" s="42"/>
      <c r="N778" s="42"/>
      <c r="O778" s="42"/>
      <c r="P778" s="42"/>
      <c r="Q778" s="43"/>
      <c r="R778" s="42"/>
      <c r="S778" s="42"/>
      <c r="T778" s="43"/>
      <c r="U778" s="42"/>
      <c r="V778" s="42"/>
      <c r="W778" s="35"/>
    </row>
    <row r="779" spans="1:23">
      <c r="A779" s="42"/>
      <c r="B779" s="42"/>
      <c r="C779" s="42"/>
      <c r="D779" s="43"/>
      <c r="E779" s="43"/>
      <c r="F779" s="42"/>
      <c r="G779" s="42"/>
      <c r="H779" s="42"/>
      <c r="I779" s="42"/>
      <c r="J779" s="42"/>
      <c r="K779" s="43"/>
      <c r="L779" s="42"/>
      <c r="M779" s="42"/>
      <c r="N779" s="42"/>
      <c r="O779" s="42"/>
      <c r="P779" s="42"/>
      <c r="Q779" s="43"/>
      <c r="R779" s="42"/>
      <c r="S779" s="42"/>
      <c r="T779" s="43"/>
      <c r="U779" s="42"/>
      <c r="V779" s="42"/>
      <c r="W779" s="35"/>
    </row>
    <row r="780" spans="1:23">
      <c r="A780" s="42"/>
      <c r="B780" s="42"/>
      <c r="C780" s="42"/>
      <c r="D780" s="43"/>
      <c r="E780" s="43"/>
      <c r="F780" s="42"/>
      <c r="G780" s="42"/>
      <c r="H780" s="42"/>
      <c r="I780" s="42"/>
      <c r="J780" s="42"/>
      <c r="K780" s="43"/>
      <c r="L780" s="42"/>
      <c r="M780" s="42"/>
      <c r="N780" s="42"/>
      <c r="O780" s="42"/>
      <c r="P780" s="42"/>
      <c r="Q780" s="43"/>
      <c r="R780" s="42"/>
      <c r="S780" s="42"/>
      <c r="T780" s="43"/>
      <c r="U780" s="42"/>
      <c r="V780" s="42"/>
      <c r="W780" s="35"/>
    </row>
    <row r="781" spans="1:23">
      <c r="A781" s="42"/>
      <c r="B781" s="42"/>
      <c r="C781" s="42"/>
      <c r="D781" s="43"/>
      <c r="E781" s="43"/>
      <c r="F781" s="42"/>
      <c r="G781" s="42"/>
      <c r="H781" s="42"/>
      <c r="I781" s="42"/>
      <c r="J781" s="42"/>
      <c r="K781" s="43"/>
      <c r="L781" s="42"/>
      <c r="M781" s="42"/>
      <c r="N781" s="42"/>
      <c r="O781" s="42"/>
      <c r="P781" s="42"/>
      <c r="Q781" s="43"/>
      <c r="R781" s="42"/>
      <c r="S781" s="42"/>
      <c r="T781" s="43"/>
      <c r="U781" s="42"/>
      <c r="V781" s="42"/>
      <c r="W781" s="35"/>
    </row>
    <row r="782" spans="1:23">
      <c r="A782" s="42"/>
      <c r="B782" s="42"/>
      <c r="C782" s="42"/>
      <c r="D782" s="43"/>
      <c r="E782" s="43"/>
      <c r="F782" s="42"/>
      <c r="G782" s="42"/>
      <c r="H782" s="42"/>
      <c r="I782" s="42"/>
      <c r="J782" s="42"/>
      <c r="K782" s="43"/>
      <c r="L782" s="42"/>
      <c r="M782" s="42"/>
      <c r="N782" s="42"/>
      <c r="O782" s="42"/>
      <c r="P782" s="42"/>
      <c r="Q782" s="43"/>
      <c r="R782" s="42"/>
      <c r="S782" s="42"/>
      <c r="T782" s="43"/>
      <c r="U782" s="42"/>
      <c r="V782" s="42"/>
      <c r="W782" s="35"/>
    </row>
    <row r="783" spans="1:23">
      <c r="A783" s="42"/>
      <c r="B783" s="42"/>
      <c r="C783" s="42"/>
      <c r="D783" s="43"/>
      <c r="E783" s="43"/>
      <c r="F783" s="42"/>
      <c r="G783" s="42"/>
      <c r="H783" s="42"/>
      <c r="I783" s="42"/>
      <c r="J783" s="42"/>
      <c r="K783" s="43"/>
      <c r="L783" s="42"/>
      <c r="M783" s="42"/>
      <c r="N783" s="42"/>
      <c r="O783" s="42"/>
      <c r="P783" s="42"/>
      <c r="Q783" s="43"/>
      <c r="R783" s="42"/>
      <c r="S783" s="42"/>
      <c r="T783" s="43"/>
      <c r="U783" s="42"/>
      <c r="V783" s="42"/>
      <c r="W783" s="35"/>
    </row>
    <row r="784" spans="1:23">
      <c r="A784" s="42"/>
      <c r="B784" s="42"/>
      <c r="C784" s="42"/>
      <c r="D784" s="43"/>
      <c r="E784" s="43"/>
      <c r="F784" s="42"/>
      <c r="G784" s="42"/>
      <c r="H784" s="42"/>
      <c r="I784" s="42"/>
      <c r="J784" s="42"/>
      <c r="K784" s="43"/>
      <c r="L784" s="42"/>
      <c r="M784" s="42"/>
      <c r="N784" s="42"/>
      <c r="O784" s="42"/>
      <c r="P784" s="42"/>
      <c r="Q784" s="43"/>
      <c r="R784" s="42"/>
      <c r="S784" s="42"/>
      <c r="T784" s="43"/>
      <c r="U784" s="42"/>
      <c r="V784" s="42"/>
      <c r="W784" s="35"/>
    </row>
    <row r="785" spans="1:23">
      <c r="A785" s="42"/>
      <c r="B785" s="42"/>
      <c r="C785" s="42"/>
      <c r="D785" s="43"/>
      <c r="E785" s="43"/>
      <c r="F785" s="42"/>
      <c r="G785" s="42"/>
      <c r="H785" s="42"/>
      <c r="I785" s="42"/>
      <c r="J785" s="42"/>
      <c r="K785" s="43"/>
      <c r="L785" s="42"/>
      <c r="M785" s="42"/>
      <c r="N785" s="42"/>
      <c r="O785" s="42"/>
      <c r="P785" s="42"/>
      <c r="Q785" s="43"/>
      <c r="R785" s="42"/>
      <c r="S785" s="42"/>
      <c r="T785" s="43"/>
      <c r="U785" s="42"/>
      <c r="V785" s="42"/>
      <c r="W785" s="35"/>
    </row>
    <row r="786" spans="1:23">
      <c r="A786" s="42"/>
      <c r="B786" s="42"/>
      <c r="C786" s="42"/>
      <c r="D786" s="43"/>
      <c r="E786" s="43"/>
      <c r="F786" s="42"/>
      <c r="G786" s="42"/>
      <c r="H786" s="42"/>
      <c r="I786" s="42"/>
      <c r="J786" s="42"/>
      <c r="K786" s="43"/>
      <c r="L786" s="42"/>
      <c r="M786" s="42"/>
      <c r="N786" s="42"/>
      <c r="O786" s="42"/>
      <c r="P786" s="42"/>
      <c r="Q786" s="43"/>
      <c r="R786" s="42"/>
      <c r="S786" s="42"/>
      <c r="T786" s="43"/>
      <c r="U786" s="42"/>
      <c r="V786" s="42"/>
      <c r="W786" s="35"/>
    </row>
    <row r="787" spans="1:23">
      <c r="A787" s="42"/>
      <c r="B787" s="42"/>
      <c r="C787" s="42"/>
      <c r="D787" s="43"/>
      <c r="E787" s="43"/>
      <c r="F787" s="42"/>
      <c r="G787" s="42"/>
      <c r="H787" s="42"/>
      <c r="I787" s="42"/>
      <c r="J787" s="42"/>
      <c r="K787" s="43"/>
      <c r="L787" s="42"/>
      <c r="M787" s="42"/>
      <c r="N787" s="42"/>
      <c r="O787" s="42"/>
      <c r="P787" s="42"/>
      <c r="Q787" s="43"/>
      <c r="R787" s="42"/>
      <c r="S787" s="42"/>
      <c r="T787" s="43"/>
      <c r="U787" s="42"/>
      <c r="V787" s="42"/>
      <c r="W787" s="35"/>
    </row>
    <row r="788" spans="1:23">
      <c r="A788" s="42"/>
      <c r="B788" s="42"/>
      <c r="C788" s="42"/>
      <c r="D788" s="43"/>
      <c r="E788" s="43"/>
      <c r="F788" s="42"/>
      <c r="G788" s="42"/>
      <c r="H788" s="42"/>
      <c r="I788" s="42"/>
      <c r="J788" s="42"/>
      <c r="K788" s="43"/>
      <c r="L788" s="42"/>
      <c r="M788" s="42"/>
      <c r="N788" s="42"/>
      <c r="O788" s="42"/>
      <c r="P788" s="42"/>
      <c r="Q788" s="43"/>
      <c r="R788" s="42"/>
      <c r="S788" s="42"/>
      <c r="T788" s="43"/>
      <c r="U788" s="42"/>
      <c r="V788" s="42"/>
      <c r="W788" s="35"/>
    </row>
    <row r="789" spans="1:23">
      <c r="A789" s="42"/>
      <c r="B789" s="42"/>
      <c r="C789" s="42"/>
      <c r="D789" s="43"/>
      <c r="E789" s="43"/>
      <c r="F789" s="42"/>
      <c r="G789" s="42"/>
      <c r="H789" s="42"/>
      <c r="I789" s="42"/>
      <c r="J789" s="42"/>
      <c r="K789" s="43"/>
      <c r="L789" s="42"/>
      <c r="M789" s="42"/>
      <c r="N789" s="42"/>
      <c r="O789" s="42"/>
      <c r="P789" s="42"/>
      <c r="Q789" s="43"/>
      <c r="R789" s="42"/>
      <c r="S789" s="42"/>
      <c r="T789" s="43"/>
      <c r="U789" s="42"/>
      <c r="V789" s="42"/>
      <c r="W789" s="35"/>
    </row>
    <row r="790" spans="1:23">
      <c r="A790" s="42"/>
      <c r="B790" s="42"/>
      <c r="C790" s="42"/>
      <c r="D790" s="43"/>
      <c r="E790" s="43"/>
      <c r="F790" s="42"/>
      <c r="G790" s="42"/>
      <c r="H790" s="42"/>
      <c r="I790" s="42"/>
      <c r="J790" s="42"/>
      <c r="K790" s="43"/>
      <c r="L790" s="42"/>
      <c r="M790" s="42"/>
      <c r="N790" s="42"/>
      <c r="O790" s="42"/>
      <c r="P790" s="42"/>
      <c r="Q790" s="43"/>
      <c r="R790" s="42"/>
      <c r="S790" s="42"/>
      <c r="T790" s="43"/>
      <c r="U790" s="42"/>
      <c r="V790" s="42"/>
      <c r="W790" s="35"/>
    </row>
    <row r="791" spans="1:23">
      <c r="A791" s="42"/>
      <c r="B791" s="42"/>
      <c r="C791" s="42"/>
      <c r="D791" s="43"/>
      <c r="E791" s="43"/>
      <c r="F791" s="42"/>
      <c r="G791" s="42"/>
      <c r="H791" s="42"/>
      <c r="I791" s="42"/>
      <c r="J791" s="42"/>
      <c r="K791" s="43"/>
      <c r="L791" s="42"/>
      <c r="M791" s="42"/>
      <c r="N791" s="42"/>
      <c r="O791" s="42"/>
      <c r="P791" s="42"/>
      <c r="Q791" s="43"/>
      <c r="R791" s="42"/>
      <c r="S791" s="42"/>
      <c r="T791" s="43"/>
      <c r="U791" s="42"/>
      <c r="V791" s="42"/>
      <c r="W791" s="35"/>
    </row>
    <row r="792" spans="1:23">
      <c r="A792" s="42"/>
      <c r="B792" s="42"/>
      <c r="C792" s="42"/>
      <c r="D792" s="43"/>
      <c r="E792" s="43"/>
      <c r="F792" s="42"/>
      <c r="G792" s="42"/>
      <c r="H792" s="42"/>
      <c r="I792" s="42"/>
      <c r="J792" s="42"/>
      <c r="K792" s="43"/>
      <c r="L792" s="42"/>
      <c r="M792" s="42"/>
      <c r="N792" s="42"/>
      <c r="O792" s="42"/>
      <c r="P792" s="42"/>
      <c r="Q792" s="43"/>
      <c r="R792" s="42"/>
      <c r="S792" s="42"/>
      <c r="T792" s="43"/>
      <c r="U792" s="42"/>
      <c r="V792" s="42"/>
      <c r="W792" s="35"/>
    </row>
    <row r="793" spans="1:23">
      <c r="A793" s="42"/>
      <c r="B793" s="42"/>
      <c r="C793" s="42"/>
      <c r="D793" s="43"/>
      <c r="E793" s="43"/>
      <c r="F793" s="42"/>
      <c r="G793" s="42"/>
      <c r="H793" s="42"/>
      <c r="I793" s="42"/>
      <c r="J793" s="42"/>
      <c r="K793" s="43"/>
      <c r="L793" s="42"/>
      <c r="M793" s="42"/>
      <c r="N793" s="42"/>
      <c r="O793" s="42"/>
      <c r="P793" s="42"/>
      <c r="Q793" s="43"/>
      <c r="R793" s="42"/>
      <c r="S793" s="42"/>
      <c r="T793" s="43"/>
      <c r="U793" s="42"/>
      <c r="V793" s="42"/>
      <c r="W793" s="35"/>
    </row>
    <row r="794" spans="1:23">
      <c r="A794" s="42"/>
      <c r="B794" s="42"/>
      <c r="C794" s="42"/>
      <c r="D794" s="43"/>
      <c r="E794" s="43"/>
      <c r="F794" s="42"/>
      <c r="G794" s="42"/>
      <c r="H794" s="42"/>
      <c r="I794" s="42"/>
      <c r="J794" s="42"/>
      <c r="K794" s="43"/>
      <c r="L794" s="42"/>
      <c r="M794" s="42"/>
      <c r="N794" s="42"/>
      <c r="O794" s="42"/>
      <c r="P794" s="42"/>
      <c r="Q794" s="43"/>
      <c r="R794" s="42"/>
      <c r="S794" s="42"/>
      <c r="T794" s="43"/>
      <c r="U794" s="42"/>
      <c r="V794" s="42"/>
      <c r="W794" s="35"/>
    </row>
    <row r="795" spans="1:23">
      <c r="A795" s="42"/>
      <c r="B795" s="42"/>
      <c r="C795" s="42"/>
      <c r="D795" s="43"/>
      <c r="E795" s="43"/>
      <c r="F795" s="42"/>
      <c r="G795" s="42"/>
      <c r="H795" s="42"/>
      <c r="I795" s="42"/>
      <c r="J795" s="42"/>
      <c r="K795" s="43"/>
      <c r="L795" s="42"/>
      <c r="M795" s="42"/>
      <c r="N795" s="42"/>
      <c r="O795" s="42"/>
      <c r="P795" s="42"/>
      <c r="Q795" s="43"/>
      <c r="R795" s="42"/>
      <c r="S795" s="42"/>
      <c r="T795" s="43"/>
      <c r="U795" s="42"/>
      <c r="V795" s="42"/>
      <c r="W795" s="35"/>
    </row>
    <row r="796" spans="1:23">
      <c r="A796" s="42"/>
      <c r="B796" s="42"/>
      <c r="C796" s="42"/>
      <c r="D796" s="43"/>
      <c r="E796" s="43"/>
      <c r="F796" s="42"/>
      <c r="G796" s="42"/>
      <c r="H796" s="42"/>
      <c r="I796" s="42"/>
      <c r="J796" s="42"/>
      <c r="K796" s="43"/>
      <c r="L796" s="42"/>
      <c r="M796" s="42"/>
      <c r="N796" s="42"/>
      <c r="O796" s="42"/>
      <c r="P796" s="42"/>
      <c r="Q796" s="43"/>
      <c r="R796" s="42"/>
      <c r="S796" s="42"/>
      <c r="T796" s="43"/>
      <c r="U796" s="42"/>
      <c r="V796" s="42"/>
      <c r="W796" s="35"/>
    </row>
    <row r="797" spans="1:23">
      <c r="A797" s="42"/>
      <c r="B797" s="42"/>
      <c r="C797" s="42"/>
      <c r="D797" s="43"/>
      <c r="E797" s="43"/>
      <c r="F797" s="42"/>
      <c r="G797" s="42"/>
      <c r="H797" s="42"/>
      <c r="I797" s="42"/>
      <c r="J797" s="42"/>
      <c r="K797" s="43"/>
      <c r="L797" s="42"/>
      <c r="M797" s="42"/>
      <c r="N797" s="42"/>
      <c r="O797" s="42"/>
      <c r="P797" s="42"/>
      <c r="Q797" s="43"/>
      <c r="R797" s="42"/>
      <c r="S797" s="42"/>
      <c r="T797" s="43"/>
      <c r="U797" s="42"/>
      <c r="V797" s="42"/>
      <c r="W797" s="35"/>
    </row>
    <row r="798" spans="1:23">
      <c r="A798" s="42"/>
      <c r="B798" s="42"/>
      <c r="C798" s="42"/>
      <c r="D798" s="43"/>
      <c r="E798" s="43"/>
      <c r="F798" s="42"/>
      <c r="G798" s="42"/>
      <c r="H798" s="42"/>
      <c r="I798" s="42"/>
      <c r="J798" s="42"/>
      <c r="K798" s="43"/>
      <c r="L798" s="42"/>
      <c r="M798" s="42"/>
      <c r="N798" s="42"/>
      <c r="O798" s="42"/>
      <c r="P798" s="42"/>
      <c r="Q798" s="43"/>
      <c r="R798" s="42"/>
      <c r="S798" s="42"/>
      <c r="T798" s="43"/>
      <c r="U798" s="42"/>
      <c r="V798" s="42"/>
      <c r="W798" s="35"/>
    </row>
    <row r="799" spans="1:23">
      <c r="A799" s="42"/>
      <c r="B799" s="42"/>
      <c r="C799" s="42"/>
      <c r="D799" s="43"/>
      <c r="E799" s="43"/>
      <c r="F799" s="42"/>
      <c r="G799" s="42"/>
      <c r="H799" s="42"/>
      <c r="I799" s="42"/>
      <c r="J799" s="42"/>
      <c r="K799" s="43"/>
      <c r="L799" s="42"/>
      <c r="M799" s="42"/>
      <c r="N799" s="42"/>
      <c r="O799" s="42"/>
      <c r="P799" s="42"/>
      <c r="Q799" s="43"/>
      <c r="R799" s="42"/>
      <c r="S799" s="42"/>
      <c r="T799" s="43"/>
      <c r="U799" s="42"/>
      <c r="V799" s="42"/>
      <c r="W799" s="35"/>
    </row>
    <row r="800" spans="1:23">
      <c r="A800" s="42"/>
      <c r="B800" s="42"/>
      <c r="C800" s="42"/>
      <c r="D800" s="43"/>
      <c r="E800" s="43"/>
      <c r="F800" s="42"/>
      <c r="G800" s="42"/>
      <c r="H800" s="42"/>
      <c r="I800" s="42"/>
      <c r="J800" s="42"/>
      <c r="K800" s="43"/>
      <c r="L800" s="42"/>
      <c r="M800" s="42"/>
      <c r="N800" s="42"/>
      <c r="O800" s="42"/>
      <c r="P800" s="42"/>
      <c r="Q800" s="43"/>
      <c r="R800" s="42"/>
      <c r="S800" s="42"/>
      <c r="T800" s="43"/>
      <c r="U800" s="42"/>
      <c r="V800" s="42"/>
      <c r="W800" s="35"/>
    </row>
    <row r="801" spans="1:23">
      <c r="A801" s="42"/>
      <c r="B801" s="42"/>
      <c r="C801" s="42"/>
      <c r="D801" s="43"/>
      <c r="E801" s="43"/>
      <c r="F801" s="42"/>
      <c r="G801" s="42"/>
      <c r="H801" s="42"/>
      <c r="I801" s="42"/>
      <c r="J801" s="42"/>
      <c r="K801" s="43"/>
      <c r="L801" s="42"/>
      <c r="M801" s="42"/>
      <c r="N801" s="42"/>
      <c r="O801" s="42"/>
      <c r="P801" s="42"/>
      <c r="Q801" s="43"/>
      <c r="R801" s="42"/>
      <c r="S801" s="42"/>
      <c r="T801" s="43"/>
      <c r="U801" s="42"/>
      <c r="V801" s="42"/>
      <c r="W801" s="35"/>
    </row>
    <row r="802" spans="1:23">
      <c r="A802" s="42"/>
      <c r="B802" s="42"/>
      <c r="C802" s="42"/>
      <c r="D802" s="43"/>
      <c r="E802" s="43"/>
      <c r="F802" s="42"/>
      <c r="G802" s="42"/>
      <c r="H802" s="42"/>
      <c r="I802" s="42"/>
      <c r="J802" s="42"/>
      <c r="K802" s="43"/>
      <c r="L802" s="42"/>
      <c r="M802" s="42"/>
      <c r="N802" s="42"/>
      <c r="O802" s="42"/>
      <c r="P802" s="42"/>
      <c r="Q802" s="43"/>
      <c r="R802" s="42"/>
      <c r="S802" s="42"/>
      <c r="T802" s="43"/>
      <c r="U802" s="42"/>
      <c r="V802" s="42"/>
      <c r="W802" s="35"/>
    </row>
    <row r="803" spans="1:23">
      <c r="A803" s="42"/>
      <c r="B803" s="42"/>
      <c r="C803" s="42"/>
      <c r="D803" s="43"/>
      <c r="E803" s="43"/>
      <c r="F803" s="42"/>
      <c r="G803" s="42"/>
      <c r="H803" s="42"/>
      <c r="I803" s="42"/>
      <c r="J803" s="42"/>
      <c r="K803" s="43"/>
      <c r="L803" s="42"/>
      <c r="M803" s="42"/>
      <c r="N803" s="42"/>
      <c r="O803" s="42"/>
      <c r="P803" s="42"/>
      <c r="Q803" s="43"/>
      <c r="R803" s="42"/>
      <c r="S803" s="42"/>
      <c r="T803" s="43"/>
      <c r="U803" s="42"/>
      <c r="V803" s="42"/>
      <c r="W803" s="35"/>
    </row>
    <row r="804" spans="1:23">
      <c r="A804" s="42"/>
      <c r="B804" s="42"/>
      <c r="C804" s="42"/>
      <c r="D804" s="43"/>
      <c r="E804" s="43"/>
      <c r="F804" s="42"/>
      <c r="G804" s="42"/>
      <c r="H804" s="42"/>
      <c r="I804" s="42"/>
      <c r="J804" s="42"/>
      <c r="K804" s="43"/>
      <c r="L804" s="42"/>
      <c r="M804" s="42"/>
      <c r="N804" s="42"/>
      <c r="O804" s="42"/>
      <c r="P804" s="42"/>
      <c r="Q804" s="43"/>
      <c r="R804" s="42"/>
      <c r="S804" s="42"/>
      <c r="T804" s="43"/>
      <c r="U804" s="42"/>
      <c r="V804" s="42"/>
      <c r="W804" s="35"/>
    </row>
    <row r="805" spans="1:23">
      <c r="A805" s="42"/>
      <c r="B805" s="42"/>
      <c r="C805" s="42"/>
      <c r="D805" s="43"/>
      <c r="E805" s="43"/>
      <c r="F805" s="42"/>
      <c r="G805" s="42"/>
      <c r="H805" s="42"/>
      <c r="I805" s="42"/>
      <c r="J805" s="42"/>
      <c r="K805" s="43"/>
      <c r="L805" s="42"/>
      <c r="M805" s="42"/>
      <c r="N805" s="42"/>
      <c r="O805" s="42"/>
      <c r="P805" s="42"/>
      <c r="Q805" s="43"/>
      <c r="R805" s="42"/>
      <c r="S805" s="42"/>
      <c r="T805" s="43"/>
      <c r="U805" s="42"/>
      <c r="V805" s="42"/>
      <c r="W805" s="35"/>
    </row>
    <row r="806" spans="1:23">
      <c r="A806" s="42"/>
      <c r="B806" s="42"/>
      <c r="C806" s="42"/>
      <c r="D806" s="43"/>
      <c r="E806" s="43"/>
      <c r="F806" s="42"/>
      <c r="G806" s="42"/>
      <c r="H806" s="42"/>
      <c r="I806" s="42"/>
      <c r="J806" s="42"/>
      <c r="K806" s="43"/>
      <c r="L806" s="42"/>
      <c r="M806" s="42"/>
      <c r="N806" s="42"/>
      <c r="O806" s="42"/>
      <c r="P806" s="42"/>
      <c r="Q806" s="43"/>
      <c r="R806" s="42"/>
      <c r="S806" s="42"/>
      <c r="T806" s="43"/>
      <c r="U806" s="42"/>
      <c r="V806" s="42"/>
      <c r="W806" s="35"/>
    </row>
    <row r="807" spans="1:23">
      <c r="A807" s="42"/>
      <c r="B807" s="42"/>
      <c r="C807" s="42"/>
      <c r="D807" s="43"/>
      <c r="E807" s="43"/>
      <c r="F807" s="42"/>
      <c r="G807" s="42"/>
      <c r="H807" s="42"/>
      <c r="I807" s="42"/>
      <c r="J807" s="42"/>
      <c r="K807" s="43"/>
      <c r="L807" s="42"/>
      <c r="M807" s="42"/>
      <c r="N807" s="42"/>
      <c r="O807" s="42"/>
      <c r="P807" s="42"/>
      <c r="Q807" s="43"/>
      <c r="R807" s="42"/>
      <c r="S807" s="42"/>
      <c r="T807" s="43"/>
      <c r="U807" s="42"/>
      <c r="V807" s="42"/>
      <c r="W807" s="35"/>
    </row>
    <row r="808" spans="1:23">
      <c r="A808" s="42"/>
      <c r="B808" s="42"/>
      <c r="C808" s="42"/>
      <c r="D808" s="43"/>
      <c r="E808" s="43"/>
      <c r="F808" s="42"/>
      <c r="G808" s="42"/>
      <c r="H808" s="42"/>
      <c r="I808" s="42"/>
      <c r="J808" s="42"/>
      <c r="K808" s="43"/>
      <c r="L808" s="42"/>
      <c r="M808" s="42"/>
      <c r="N808" s="42"/>
      <c r="O808" s="42"/>
      <c r="P808" s="42"/>
      <c r="Q808" s="43"/>
      <c r="R808" s="42"/>
      <c r="S808" s="42"/>
      <c r="T808" s="43"/>
      <c r="U808" s="42"/>
      <c r="V808" s="42"/>
      <c r="W808" s="35"/>
    </row>
    <row r="809" spans="1:23">
      <c r="A809" s="42"/>
      <c r="B809" s="42"/>
      <c r="C809" s="42"/>
      <c r="D809" s="43"/>
      <c r="E809" s="43"/>
      <c r="F809" s="42"/>
      <c r="G809" s="42"/>
      <c r="H809" s="42"/>
      <c r="I809" s="42"/>
      <c r="J809" s="42"/>
      <c r="K809" s="43"/>
      <c r="L809" s="42"/>
      <c r="M809" s="42"/>
      <c r="N809" s="42"/>
      <c r="O809" s="42"/>
      <c r="P809" s="42"/>
      <c r="Q809" s="43"/>
      <c r="R809" s="42"/>
      <c r="S809" s="42"/>
      <c r="T809" s="43"/>
      <c r="U809" s="42"/>
      <c r="V809" s="42"/>
      <c r="W809" s="35"/>
    </row>
    <row r="810" spans="1:23">
      <c r="A810" s="42"/>
      <c r="B810" s="42"/>
      <c r="C810" s="42"/>
      <c r="D810" s="43"/>
      <c r="E810" s="43"/>
      <c r="F810" s="42"/>
      <c r="G810" s="42"/>
      <c r="H810" s="42"/>
      <c r="I810" s="42"/>
      <c r="J810" s="42"/>
      <c r="K810" s="43"/>
      <c r="L810" s="42"/>
      <c r="M810" s="42"/>
      <c r="N810" s="42"/>
      <c r="O810" s="42"/>
      <c r="P810" s="42"/>
      <c r="Q810" s="43"/>
      <c r="R810" s="42"/>
      <c r="S810" s="42"/>
      <c r="T810" s="43"/>
      <c r="U810" s="42"/>
      <c r="V810" s="42"/>
      <c r="W810" s="35"/>
    </row>
    <row r="811" spans="1:23">
      <c r="A811" s="42"/>
      <c r="B811" s="42"/>
      <c r="C811" s="42"/>
      <c r="D811" s="43"/>
      <c r="E811" s="43"/>
      <c r="F811" s="42"/>
      <c r="G811" s="42"/>
      <c r="H811" s="42"/>
      <c r="I811" s="42"/>
      <c r="J811" s="42"/>
      <c r="K811" s="43"/>
      <c r="L811" s="42"/>
      <c r="M811" s="42"/>
      <c r="N811" s="42"/>
      <c r="O811" s="42"/>
      <c r="P811" s="42"/>
      <c r="Q811" s="43"/>
      <c r="R811" s="42"/>
      <c r="S811" s="42"/>
      <c r="T811" s="43"/>
      <c r="U811" s="42"/>
      <c r="V811" s="42"/>
      <c r="W811" s="35"/>
    </row>
    <row r="812" spans="1:23">
      <c r="A812" s="42"/>
      <c r="B812" s="42"/>
      <c r="C812" s="42"/>
      <c r="D812" s="43"/>
      <c r="E812" s="43"/>
      <c r="F812" s="42"/>
      <c r="G812" s="42"/>
      <c r="H812" s="42"/>
      <c r="I812" s="42"/>
      <c r="J812" s="42"/>
      <c r="K812" s="43"/>
      <c r="L812" s="42"/>
      <c r="M812" s="42"/>
      <c r="N812" s="42"/>
      <c r="O812" s="42"/>
      <c r="P812" s="42"/>
      <c r="Q812" s="43"/>
      <c r="R812" s="42"/>
      <c r="S812" s="42"/>
      <c r="T812" s="43"/>
      <c r="U812" s="42"/>
      <c r="V812" s="42"/>
      <c r="W812" s="35"/>
    </row>
    <row r="813" spans="1:23">
      <c r="A813" s="42"/>
      <c r="B813" s="42"/>
      <c r="C813" s="42"/>
      <c r="D813" s="43"/>
      <c r="E813" s="43"/>
      <c r="F813" s="42"/>
      <c r="G813" s="42"/>
      <c r="H813" s="42"/>
      <c r="I813" s="42"/>
      <c r="J813" s="42"/>
      <c r="K813" s="43"/>
      <c r="L813" s="42"/>
      <c r="M813" s="42"/>
      <c r="N813" s="42"/>
      <c r="O813" s="42"/>
      <c r="P813" s="42"/>
      <c r="Q813" s="43"/>
      <c r="R813" s="42"/>
      <c r="S813" s="42"/>
      <c r="T813" s="43"/>
      <c r="U813" s="42"/>
      <c r="V813" s="42"/>
      <c r="W813" s="35"/>
    </row>
    <row r="814" spans="1:23">
      <c r="A814" s="42"/>
      <c r="B814" s="42"/>
      <c r="C814" s="42"/>
      <c r="D814" s="43"/>
      <c r="E814" s="43"/>
      <c r="F814" s="42"/>
      <c r="G814" s="42"/>
      <c r="H814" s="42"/>
      <c r="I814" s="42"/>
      <c r="J814" s="42"/>
      <c r="K814" s="43"/>
      <c r="L814" s="42"/>
      <c r="M814" s="42"/>
      <c r="N814" s="42"/>
      <c r="O814" s="42"/>
      <c r="P814" s="42"/>
      <c r="Q814" s="43"/>
      <c r="R814" s="42"/>
      <c r="S814" s="42"/>
      <c r="T814" s="43"/>
      <c r="U814" s="42"/>
      <c r="V814" s="42"/>
      <c r="W814" s="35"/>
    </row>
    <row r="815" spans="1:23">
      <c r="A815" s="42"/>
      <c r="B815" s="42"/>
      <c r="C815" s="42"/>
      <c r="D815" s="43"/>
      <c r="E815" s="43"/>
      <c r="F815" s="42"/>
      <c r="G815" s="42"/>
      <c r="H815" s="42"/>
      <c r="I815" s="42"/>
      <c r="J815" s="42"/>
      <c r="K815" s="43"/>
      <c r="L815" s="42"/>
      <c r="M815" s="42"/>
      <c r="N815" s="42"/>
      <c r="O815" s="42"/>
      <c r="P815" s="42"/>
      <c r="Q815" s="43"/>
      <c r="R815" s="42"/>
      <c r="S815" s="42"/>
      <c r="T815" s="43"/>
      <c r="U815" s="42"/>
      <c r="V815" s="42"/>
      <c r="W815" s="35"/>
    </row>
    <row r="816" spans="1:23">
      <c r="A816" s="42"/>
      <c r="B816" s="42"/>
      <c r="C816" s="42"/>
      <c r="D816" s="43"/>
      <c r="E816" s="43"/>
      <c r="F816" s="42"/>
      <c r="G816" s="42"/>
      <c r="H816" s="42"/>
      <c r="I816" s="42"/>
      <c r="J816" s="42"/>
      <c r="K816" s="43"/>
      <c r="L816" s="42"/>
      <c r="M816" s="42"/>
      <c r="N816" s="42"/>
      <c r="O816" s="42"/>
      <c r="P816" s="42"/>
      <c r="Q816" s="43"/>
      <c r="R816" s="42"/>
      <c r="S816" s="42"/>
      <c r="T816" s="43"/>
      <c r="U816" s="42"/>
      <c r="V816" s="42"/>
      <c r="W816" s="35"/>
    </row>
    <row r="817" spans="1:23">
      <c r="A817" s="42"/>
      <c r="B817" s="42"/>
      <c r="C817" s="42"/>
      <c r="D817" s="43"/>
      <c r="E817" s="43"/>
      <c r="F817" s="42"/>
      <c r="G817" s="42"/>
      <c r="H817" s="42"/>
      <c r="I817" s="42"/>
      <c r="J817" s="42"/>
      <c r="K817" s="43"/>
      <c r="L817" s="42"/>
      <c r="M817" s="42"/>
      <c r="N817" s="42"/>
      <c r="O817" s="42"/>
      <c r="P817" s="42"/>
      <c r="Q817" s="43"/>
      <c r="R817" s="42"/>
      <c r="S817" s="42"/>
      <c r="T817" s="43"/>
      <c r="U817" s="42"/>
      <c r="V817" s="42"/>
      <c r="W817" s="35"/>
    </row>
    <row r="818" spans="1:23">
      <c r="A818" s="42"/>
      <c r="B818" s="42"/>
      <c r="C818" s="42"/>
      <c r="D818" s="43"/>
      <c r="E818" s="43"/>
      <c r="F818" s="42"/>
      <c r="G818" s="42"/>
      <c r="H818" s="42"/>
      <c r="I818" s="42"/>
      <c r="J818" s="42"/>
      <c r="K818" s="43"/>
      <c r="L818" s="42"/>
      <c r="M818" s="42"/>
      <c r="N818" s="42"/>
      <c r="O818" s="42"/>
      <c r="P818" s="42"/>
      <c r="Q818" s="43"/>
      <c r="R818" s="42"/>
      <c r="S818" s="42"/>
      <c r="T818" s="43"/>
      <c r="U818" s="42"/>
      <c r="V818" s="42"/>
      <c r="W818" s="35"/>
    </row>
    <row r="819" spans="1:23">
      <c r="A819" s="42"/>
      <c r="B819" s="42"/>
      <c r="C819" s="42"/>
      <c r="D819" s="43"/>
      <c r="E819" s="43"/>
      <c r="F819" s="42"/>
      <c r="G819" s="42"/>
      <c r="H819" s="42"/>
      <c r="I819" s="42"/>
      <c r="J819" s="42"/>
      <c r="K819" s="43"/>
      <c r="L819" s="42"/>
      <c r="M819" s="42"/>
      <c r="N819" s="42"/>
      <c r="O819" s="42"/>
      <c r="P819" s="42"/>
      <c r="Q819" s="43"/>
      <c r="R819" s="42"/>
      <c r="S819" s="42"/>
      <c r="T819" s="43"/>
      <c r="U819" s="42"/>
      <c r="V819" s="42"/>
      <c r="W819" s="35"/>
    </row>
    <row r="820" spans="1:23">
      <c r="A820" s="42"/>
      <c r="B820" s="42"/>
      <c r="C820" s="42"/>
      <c r="D820" s="43"/>
      <c r="E820" s="43"/>
      <c r="F820" s="42"/>
      <c r="G820" s="42"/>
      <c r="H820" s="42"/>
      <c r="I820" s="42"/>
      <c r="J820" s="42"/>
      <c r="K820" s="43"/>
      <c r="L820" s="42"/>
      <c r="M820" s="42"/>
      <c r="N820" s="42"/>
      <c r="O820" s="42"/>
      <c r="P820" s="42"/>
      <c r="Q820" s="43"/>
      <c r="R820" s="42"/>
      <c r="S820" s="42"/>
      <c r="T820" s="43"/>
      <c r="U820" s="42"/>
      <c r="V820" s="42"/>
      <c r="W820" s="35"/>
    </row>
    <row r="821" spans="1:23">
      <c r="A821" s="42"/>
      <c r="B821" s="42"/>
      <c r="C821" s="42"/>
      <c r="D821" s="43"/>
      <c r="E821" s="43"/>
      <c r="F821" s="42"/>
      <c r="G821" s="42"/>
      <c r="H821" s="42"/>
      <c r="I821" s="42"/>
      <c r="J821" s="42"/>
      <c r="K821" s="43"/>
      <c r="L821" s="42"/>
      <c r="M821" s="42"/>
      <c r="N821" s="42"/>
      <c r="O821" s="42"/>
      <c r="P821" s="42"/>
      <c r="Q821" s="43"/>
      <c r="R821" s="42"/>
      <c r="S821" s="42"/>
      <c r="T821" s="43"/>
      <c r="U821" s="42"/>
      <c r="V821" s="42"/>
      <c r="W821" s="35"/>
    </row>
    <row r="822" spans="1:23">
      <c r="A822" s="42"/>
      <c r="B822" s="42"/>
      <c r="C822" s="42"/>
      <c r="D822" s="43"/>
      <c r="E822" s="43"/>
      <c r="F822" s="42"/>
      <c r="G822" s="42"/>
      <c r="H822" s="42"/>
      <c r="I822" s="42"/>
      <c r="J822" s="42"/>
      <c r="K822" s="43"/>
      <c r="L822" s="42"/>
      <c r="M822" s="42"/>
      <c r="N822" s="42"/>
      <c r="O822" s="42"/>
      <c r="P822" s="42"/>
      <c r="Q822" s="43"/>
      <c r="R822" s="42"/>
      <c r="S822" s="42"/>
      <c r="T822" s="43"/>
      <c r="U822" s="42"/>
      <c r="V822" s="42"/>
      <c r="W822" s="35"/>
    </row>
    <row r="823" spans="1:23">
      <c r="A823" s="42"/>
      <c r="B823" s="42"/>
      <c r="C823" s="42"/>
      <c r="D823" s="43"/>
      <c r="E823" s="43"/>
      <c r="F823" s="42"/>
      <c r="G823" s="42"/>
      <c r="H823" s="42"/>
      <c r="I823" s="42"/>
      <c r="J823" s="42"/>
      <c r="K823" s="43"/>
      <c r="L823" s="42"/>
      <c r="M823" s="42"/>
      <c r="N823" s="42"/>
      <c r="O823" s="42"/>
      <c r="P823" s="42"/>
      <c r="Q823" s="43"/>
      <c r="R823" s="42"/>
      <c r="S823" s="42"/>
      <c r="T823" s="43"/>
      <c r="U823" s="42"/>
      <c r="V823" s="42"/>
      <c r="W823" s="35"/>
    </row>
    <row r="824" spans="1:23">
      <c r="A824" s="42"/>
      <c r="B824" s="42"/>
      <c r="C824" s="42"/>
      <c r="D824" s="43"/>
      <c r="E824" s="43"/>
      <c r="F824" s="42"/>
      <c r="G824" s="42"/>
      <c r="H824" s="42"/>
      <c r="I824" s="42"/>
      <c r="J824" s="42"/>
      <c r="K824" s="43"/>
      <c r="L824" s="42"/>
      <c r="M824" s="42"/>
      <c r="N824" s="42"/>
      <c r="O824" s="42"/>
      <c r="P824" s="42"/>
      <c r="Q824" s="43"/>
      <c r="R824" s="42"/>
      <c r="S824" s="42"/>
      <c r="T824" s="43"/>
      <c r="U824" s="42"/>
      <c r="V824" s="42"/>
      <c r="W824" s="35"/>
    </row>
    <row r="825" spans="1:23">
      <c r="A825" s="42"/>
      <c r="B825" s="42"/>
      <c r="C825" s="42"/>
      <c r="D825" s="43"/>
      <c r="E825" s="43"/>
      <c r="F825" s="42"/>
      <c r="G825" s="42"/>
      <c r="H825" s="42"/>
      <c r="I825" s="42"/>
      <c r="J825" s="42"/>
      <c r="K825" s="43"/>
      <c r="L825" s="42"/>
      <c r="M825" s="42"/>
      <c r="N825" s="42"/>
      <c r="O825" s="42"/>
      <c r="P825" s="42"/>
      <c r="Q825" s="43"/>
      <c r="R825" s="42"/>
      <c r="S825" s="42"/>
      <c r="T825" s="43"/>
      <c r="U825" s="42"/>
      <c r="V825" s="42"/>
      <c r="W825" s="35"/>
    </row>
    <row r="826" spans="1:23">
      <c r="A826" s="42"/>
      <c r="B826" s="42"/>
      <c r="C826" s="42"/>
      <c r="D826" s="43"/>
      <c r="E826" s="43"/>
      <c r="F826" s="42"/>
      <c r="G826" s="42"/>
      <c r="H826" s="42"/>
      <c r="I826" s="42"/>
      <c r="J826" s="42"/>
      <c r="K826" s="43"/>
      <c r="L826" s="42"/>
      <c r="M826" s="42"/>
      <c r="N826" s="42"/>
      <c r="O826" s="42"/>
      <c r="P826" s="42"/>
      <c r="Q826" s="43"/>
      <c r="R826" s="42"/>
      <c r="S826" s="42"/>
      <c r="T826" s="43"/>
      <c r="U826" s="42"/>
      <c r="V826" s="42"/>
      <c r="W826" s="35"/>
    </row>
    <row r="827" spans="1:23">
      <c r="A827" s="42"/>
      <c r="B827" s="42"/>
      <c r="C827" s="42"/>
      <c r="D827" s="43"/>
      <c r="E827" s="43"/>
      <c r="F827" s="42"/>
      <c r="G827" s="42"/>
      <c r="H827" s="42"/>
      <c r="I827" s="42"/>
      <c r="J827" s="42"/>
      <c r="K827" s="43"/>
      <c r="L827" s="42"/>
      <c r="M827" s="42"/>
      <c r="N827" s="42"/>
      <c r="O827" s="42"/>
      <c r="P827" s="42"/>
      <c r="Q827" s="43"/>
      <c r="R827" s="42"/>
      <c r="S827" s="42"/>
      <c r="T827" s="43"/>
      <c r="U827" s="42"/>
      <c r="V827" s="42"/>
      <c r="W827" s="35"/>
    </row>
    <row r="828" spans="1:23">
      <c r="A828" s="42"/>
      <c r="B828" s="42"/>
      <c r="C828" s="42"/>
      <c r="D828" s="43"/>
      <c r="E828" s="43"/>
      <c r="F828" s="42"/>
      <c r="G828" s="42"/>
      <c r="H828" s="42"/>
      <c r="I828" s="42"/>
      <c r="J828" s="42"/>
      <c r="K828" s="43"/>
      <c r="L828" s="42"/>
      <c r="M828" s="42"/>
      <c r="N828" s="42"/>
      <c r="O828" s="42"/>
      <c r="P828" s="42"/>
      <c r="Q828" s="43"/>
      <c r="R828" s="42"/>
      <c r="S828" s="42"/>
      <c r="T828" s="43"/>
      <c r="U828" s="42"/>
      <c r="V828" s="42"/>
      <c r="W828" s="35"/>
    </row>
    <row r="829" spans="1:23">
      <c r="A829" s="42"/>
      <c r="B829" s="42"/>
      <c r="C829" s="42"/>
      <c r="D829" s="43"/>
      <c r="E829" s="43"/>
      <c r="F829" s="42"/>
      <c r="G829" s="42"/>
      <c r="H829" s="42"/>
      <c r="I829" s="42"/>
      <c r="J829" s="42"/>
      <c r="K829" s="43"/>
      <c r="L829" s="42"/>
      <c r="M829" s="42"/>
      <c r="N829" s="42"/>
      <c r="O829" s="42"/>
      <c r="P829" s="42"/>
      <c r="Q829" s="43"/>
      <c r="R829" s="42"/>
      <c r="S829" s="42"/>
      <c r="T829" s="43"/>
      <c r="U829" s="42"/>
      <c r="V829" s="42"/>
      <c r="W829" s="35"/>
    </row>
    <row r="830" spans="1:23">
      <c r="A830" s="42"/>
      <c r="B830" s="42"/>
      <c r="C830" s="42"/>
      <c r="D830" s="43"/>
      <c r="E830" s="43"/>
      <c r="F830" s="42"/>
      <c r="G830" s="42"/>
      <c r="H830" s="42"/>
      <c r="I830" s="42"/>
      <c r="J830" s="42"/>
      <c r="K830" s="43"/>
      <c r="L830" s="42"/>
      <c r="M830" s="42"/>
      <c r="N830" s="42"/>
      <c r="O830" s="42"/>
      <c r="P830" s="42"/>
      <c r="Q830" s="43"/>
      <c r="R830" s="42"/>
      <c r="S830" s="42"/>
      <c r="T830" s="43"/>
      <c r="U830" s="42"/>
      <c r="V830" s="42"/>
      <c r="W830" s="35"/>
    </row>
    <row r="831" spans="1:23">
      <c r="A831" s="42"/>
      <c r="B831" s="42"/>
      <c r="C831" s="42"/>
      <c r="D831" s="43"/>
      <c r="E831" s="43"/>
      <c r="F831" s="42"/>
      <c r="G831" s="42"/>
      <c r="H831" s="42"/>
      <c r="I831" s="42"/>
      <c r="J831" s="42"/>
      <c r="K831" s="43"/>
      <c r="L831" s="42"/>
      <c r="M831" s="42"/>
      <c r="N831" s="42"/>
      <c r="O831" s="42"/>
      <c r="P831" s="42"/>
      <c r="Q831" s="43"/>
      <c r="R831" s="42"/>
      <c r="S831" s="42"/>
      <c r="T831" s="43"/>
      <c r="U831" s="42"/>
      <c r="V831" s="42"/>
      <c r="W831" s="35"/>
    </row>
    <row r="832" spans="1:23">
      <c r="A832" s="42"/>
      <c r="B832" s="42"/>
      <c r="C832" s="42"/>
      <c r="D832" s="43"/>
      <c r="E832" s="43"/>
      <c r="F832" s="42"/>
      <c r="G832" s="42"/>
      <c r="H832" s="42"/>
      <c r="I832" s="42"/>
      <c r="J832" s="42"/>
      <c r="K832" s="43"/>
      <c r="L832" s="42"/>
      <c r="M832" s="42"/>
      <c r="N832" s="42"/>
      <c r="O832" s="42"/>
      <c r="P832" s="42"/>
      <c r="Q832" s="43"/>
      <c r="R832" s="42"/>
      <c r="S832" s="42"/>
      <c r="T832" s="43"/>
      <c r="U832" s="42"/>
      <c r="V832" s="42"/>
      <c r="W832" s="35"/>
    </row>
    <row r="833" spans="1:23">
      <c r="A833" s="42"/>
      <c r="B833" s="42"/>
      <c r="C833" s="42"/>
      <c r="D833" s="43"/>
      <c r="E833" s="43"/>
      <c r="F833" s="42"/>
      <c r="G833" s="42"/>
      <c r="H833" s="42"/>
      <c r="I833" s="42"/>
      <c r="J833" s="42"/>
      <c r="K833" s="43"/>
      <c r="L833" s="42"/>
      <c r="M833" s="42"/>
      <c r="N833" s="42"/>
      <c r="O833" s="42"/>
      <c r="P833" s="42"/>
      <c r="Q833" s="43"/>
      <c r="R833" s="42"/>
      <c r="S833" s="42"/>
      <c r="T833" s="43"/>
      <c r="U833" s="42"/>
      <c r="V833" s="42"/>
      <c r="W833" s="35"/>
    </row>
    <row r="834" spans="1:23">
      <c r="A834" s="42"/>
      <c r="B834" s="42"/>
      <c r="C834" s="42"/>
      <c r="D834" s="43"/>
      <c r="E834" s="43"/>
      <c r="F834" s="42"/>
      <c r="G834" s="42"/>
      <c r="H834" s="42"/>
      <c r="I834" s="42"/>
      <c r="J834" s="42"/>
      <c r="K834" s="43"/>
      <c r="L834" s="42"/>
      <c r="M834" s="42"/>
      <c r="N834" s="42"/>
      <c r="O834" s="42"/>
      <c r="P834" s="42"/>
      <c r="Q834" s="43"/>
      <c r="R834" s="42"/>
      <c r="S834" s="42"/>
      <c r="T834" s="43"/>
      <c r="U834" s="42"/>
      <c r="V834" s="42"/>
      <c r="W834" s="35"/>
    </row>
    <row r="835" spans="1:23">
      <c r="A835" s="42"/>
      <c r="B835" s="42"/>
      <c r="C835" s="42"/>
      <c r="D835" s="43"/>
      <c r="E835" s="43"/>
      <c r="F835" s="42"/>
      <c r="G835" s="42"/>
      <c r="H835" s="42"/>
      <c r="I835" s="42"/>
      <c r="J835" s="42"/>
      <c r="K835" s="43"/>
      <c r="L835" s="42"/>
      <c r="M835" s="42"/>
      <c r="N835" s="42"/>
      <c r="O835" s="42"/>
      <c r="P835" s="42"/>
      <c r="Q835" s="43"/>
      <c r="R835" s="42"/>
      <c r="S835" s="42"/>
      <c r="T835" s="43"/>
      <c r="U835" s="42"/>
      <c r="V835" s="42"/>
      <c r="W835" s="35"/>
    </row>
    <row r="836" spans="1:23">
      <c r="A836" s="42"/>
      <c r="B836" s="42"/>
      <c r="C836" s="42"/>
      <c r="D836" s="43"/>
      <c r="E836" s="43"/>
      <c r="F836" s="42"/>
      <c r="G836" s="42"/>
      <c r="H836" s="42"/>
      <c r="I836" s="42"/>
      <c r="J836" s="42"/>
      <c r="K836" s="43"/>
      <c r="L836" s="42"/>
      <c r="M836" s="42"/>
      <c r="N836" s="42"/>
      <c r="O836" s="42"/>
      <c r="P836" s="42"/>
      <c r="Q836" s="43"/>
      <c r="R836" s="42"/>
      <c r="S836" s="42"/>
      <c r="T836" s="43"/>
      <c r="U836" s="42"/>
      <c r="V836" s="42"/>
      <c r="W836" s="35"/>
    </row>
    <row r="837" spans="1:23">
      <c r="A837" s="42"/>
      <c r="B837" s="42"/>
      <c r="C837" s="42"/>
      <c r="D837" s="43"/>
      <c r="E837" s="43"/>
      <c r="F837" s="42"/>
      <c r="G837" s="42"/>
      <c r="H837" s="42"/>
      <c r="I837" s="42"/>
      <c r="J837" s="42"/>
      <c r="K837" s="43"/>
      <c r="L837" s="42"/>
      <c r="M837" s="42"/>
      <c r="N837" s="42"/>
      <c r="O837" s="42"/>
      <c r="P837" s="42"/>
      <c r="Q837" s="43"/>
      <c r="R837" s="42"/>
      <c r="S837" s="42"/>
      <c r="T837" s="43"/>
      <c r="U837" s="42"/>
      <c r="V837" s="42"/>
      <c r="W837" s="35"/>
    </row>
    <row r="838" spans="1:23">
      <c r="A838" s="42"/>
      <c r="B838" s="42"/>
      <c r="C838" s="42"/>
      <c r="D838" s="43"/>
      <c r="E838" s="43"/>
      <c r="F838" s="42"/>
      <c r="G838" s="42"/>
      <c r="H838" s="42"/>
      <c r="I838" s="42"/>
      <c r="J838" s="42"/>
      <c r="K838" s="43"/>
      <c r="L838" s="42"/>
      <c r="M838" s="42"/>
      <c r="N838" s="42"/>
      <c r="O838" s="42"/>
      <c r="P838" s="42"/>
      <c r="Q838" s="43"/>
      <c r="R838" s="42"/>
      <c r="S838" s="42"/>
      <c r="T838" s="43"/>
      <c r="U838" s="42"/>
      <c r="V838" s="42"/>
      <c r="W838" s="35"/>
    </row>
    <row r="839" spans="1:23">
      <c r="A839" s="42"/>
      <c r="B839" s="42"/>
      <c r="C839" s="42"/>
      <c r="D839" s="43"/>
      <c r="E839" s="43"/>
      <c r="F839" s="42"/>
      <c r="G839" s="42"/>
      <c r="H839" s="42"/>
      <c r="I839" s="42"/>
      <c r="J839" s="42"/>
      <c r="K839" s="43"/>
      <c r="L839" s="42"/>
      <c r="M839" s="42"/>
      <c r="N839" s="42"/>
      <c r="O839" s="42"/>
      <c r="P839" s="42"/>
      <c r="Q839" s="43"/>
      <c r="R839" s="42"/>
      <c r="S839" s="42"/>
      <c r="T839" s="43"/>
      <c r="U839" s="42"/>
      <c r="V839" s="42"/>
      <c r="W839" s="35"/>
    </row>
    <row r="840" spans="1:23">
      <c r="A840" s="42"/>
      <c r="B840" s="42"/>
      <c r="C840" s="42"/>
      <c r="D840" s="43"/>
      <c r="E840" s="43"/>
      <c r="F840" s="42"/>
      <c r="G840" s="42"/>
      <c r="H840" s="42"/>
      <c r="I840" s="42"/>
      <c r="J840" s="42"/>
      <c r="K840" s="43"/>
      <c r="L840" s="42"/>
      <c r="M840" s="42"/>
      <c r="N840" s="42"/>
      <c r="O840" s="42"/>
      <c r="P840" s="42"/>
      <c r="Q840" s="43"/>
      <c r="R840" s="42"/>
      <c r="S840" s="42"/>
      <c r="T840" s="43"/>
      <c r="U840" s="42"/>
      <c r="V840" s="42"/>
      <c r="W840" s="35"/>
    </row>
    <row r="841" spans="1:23">
      <c r="A841" s="42"/>
      <c r="B841" s="42"/>
      <c r="C841" s="42"/>
      <c r="D841" s="43"/>
      <c r="E841" s="43"/>
      <c r="F841" s="42"/>
      <c r="G841" s="42"/>
      <c r="H841" s="42"/>
      <c r="I841" s="42"/>
      <c r="J841" s="42"/>
      <c r="K841" s="43"/>
      <c r="L841" s="42"/>
      <c r="M841" s="42"/>
      <c r="N841" s="42"/>
      <c r="O841" s="42"/>
      <c r="P841" s="42"/>
      <c r="Q841" s="43"/>
      <c r="R841" s="42"/>
      <c r="S841" s="42"/>
      <c r="T841" s="43"/>
      <c r="U841" s="42"/>
      <c r="V841" s="42"/>
      <c r="W841" s="35"/>
    </row>
    <row r="842" spans="1:23">
      <c r="A842" s="42"/>
      <c r="B842" s="42"/>
      <c r="C842" s="42"/>
      <c r="D842" s="43"/>
      <c r="E842" s="43"/>
      <c r="F842" s="42"/>
      <c r="G842" s="42"/>
      <c r="H842" s="42"/>
      <c r="I842" s="42"/>
      <c r="J842" s="42"/>
      <c r="K842" s="43"/>
      <c r="L842" s="42"/>
      <c r="M842" s="42"/>
      <c r="N842" s="42"/>
      <c r="O842" s="42"/>
      <c r="P842" s="42"/>
      <c r="Q842" s="43"/>
      <c r="R842" s="42"/>
      <c r="S842" s="42"/>
      <c r="T842" s="43"/>
      <c r="U842" s="42"/>
      <c r="V842" s="42"/>
      <c r="W842" s="35"/>
    </row>
    <row r="843" spans="1:23">
      <c r="A843" s="42"/>
      <c r="B843" s="42"/>
      <c r="C843" s="42"/>
      <c r="D843" s="43"/>
      <c r="E843" s="43"/>
      <c r="F843" s="42"/>
      <c r="G843" s="42"/>
      <c r="H843" s="42"/>
      <c r="I843" s="42"/>
      <c r="J843" s="42"/>
      <c r="K843" s="43"/>
      <c r="L843" s="42"/>
      <c r="M843" s="42"/>
      <c r="N843" s="42"/>
      <c r="O843" s="42"/>
      <c r="P843" s="42"/>
      <c r="Q843" s="43"/>
      <c r="R843" s="42"/>
      <c r="S843" s="42"/>
      <c r="T843" s="43"/>
      <c r="U843" s="42"/>
      <c r="V843" s="42"/>
      <c r="W843" s="35"/>
    </row>
    <row r="844" spans="1:23">
      <c r="A844" s="42"/>
      <c r="B844" s="42"/>
      <c r="C844" s="42"/>
      <c r="D844" s="43"/>
      <c r="E844" s="43"/>
      <c r="F844" s="42"/>
      <c r="G844" s="42"/>
      <c r="H844" s="42"/>
      <c r="I844" s="42"/>
      <c r="J844" s="42"/>
      <c r="K844" s="43"/>
      <c r="L844" s="42"/>
      <c r="M844" s="42"/>
      <c r="N844" s="42"/>
      <c r="O844" s="42"/>
      <c r="P844" s="42"/>
      <c r="Q844" s="43"/>
      <c r="R844" s="42"/>
      <c r="S844" s="42"/>
      <c r="T844" s="43"/>
      <c r="U844" s="42"/>
      <c r="V844" s="42"/>
      <c r="W844" s="35"/>
    </row>
    <row r="845" spans="1:23">
      <c r="A845" s="42"/>
      <c r="B845" s="42"/>
      <c r="C845" s="42"/>
      <c r="D845" s="43"/>
      <c r="E845" s="43"/>
      <c r="F845" s="42"/>
      <c r="G845" s="42"/>
      <c r="H845" s="42"/>
      <c r="I845" s="42"/>
      <c r="J845" s="42"/>
      <c r="K845" s="43"/>
      <c r="L845" s="42"/>
      <c r="M845" s="42"/>
      <c r="N845" s="42"/>
      <c r="O845" s="42"/>
      <c r="P845" s="42"/>
      <c r="Q845" s="43"/>
      <c r="R845" s="42"/>
      <c r="S845" s="42"/>
      <c r="T845" s="43"/>
      <c r="U845" s="42"/>
      <c r="V845" s="42"/>
      <c r="W845" s="35"/>
    </row>
    <row r="846" spans="1:23">
      <c r="A846" s="42"/>
      <c r="B846" s="42"/>
      <c r="C846" s="42"/>
      <c r="D846" s="43"/>
      <c r="E846" s="43"/>
      <c r="F846" s="42"/>
      <c r="G846" s="42"/>
      <c r="H846" s="42"/>
      <c r="I846" s="42"/>
      <c r="J846" s="42"/>
      <c r="K846" s="43"/>
      <c r="L846" s="42"/>
      <c r="M846" s="42"/>
      <c r="N846" s="42"/>
      <c r="O846" s="42"/>
      <c r="P846" s="42"/>
      <c r="Q846" s="43"/>
      <c r="R846" s="42"/>
      <c r="S846" s="42"/>
      <c r="T846" s="43"/>
      <c r="U846" s="42"/>
      <c r="V846" s="42"/>
      <c r="W846" s="35"/>
    </row>
    <row r="847" spans="1:23">
      <c r="A847" s="42"/>
      <c r="B847" s="42"/>
      <c r="C847" s="42"/>
      <c r="D847" s="43"/>
      <c r="E847" s="43"/>
      <c r="F847" s="42"/>
      <c r="G847" s="42"/>
      <c r="H847" s="42"/>
      <c r="I847" s="42"/>
      <c r="J847" s="42"/>
      <c r="K847" s="43"/>
      <c r="L847" s="42"/>
      <c r="M847" s="42"/>
      <c r="N847" s="42"/>
      <c r="O847" s="42"/>
      <c r="P847" s="42"/>
      <c r="Q847" s="43"/>
      <c r="R847" s="42"/>
      <c r="S847" s="42"/>
      <c r="T847" s="43"/>
      <c r="U847" s="42"/>
      <c r="V847" s="42"/>
      <c r="W847" s="35"/>
    </row>
    <row r="848" spans="1:23">
      <c r="A848" s="42"/>
      <c r="B848" s="42"/>
      <c r="C848" s="42"/>
      <c r="D848" s="43"/>
      <c r="E848" s="43"/>
      <c r="F848" s="42"/>
      <c r="G848" s="42"/>
      <c r="H848" s="42"/>
      <c r="I848" s="42"/>
      <c r="J848" s="42"/>
      <c r="K848" s="43"/>
      <c r="L848" s="42"/>
      <c r="M848" s="42"/>
      <c r="N848" s="42"/>
      <c r="O848" s="42"/>
      <c r="P848" s="42"/>
      <c r="Q848" s="43"/>
      <c r="R848" s="42"/>
      <c r="S848" s="42"/>
      <c r="T848" s="43"/>
      <c r="U848" s="42"/>
      <c r="V848" s="42"/>
      <c r="W848" s="35"/>
    </row>
    <row r="849" spans="1:23">
      <c r="A849" s="42"/>
      <c r="B849" s="42"/>
      <c r="C849" s="42"/>
      <c r="D849" s="43"/>
      <c r="E849" s="43"/>
      <c r="F849" s="42"/>
      <c r="G849" s="42"/>
      <c r="H849" s="42"/>
      <c r="I849" s="42"/>
      <c r="J849" s="42"/>
      <c r="K849" s="43"/>
      <c r="L849" s="42"/>
      <c r="M849" s="42"/>
      <c r="N849" s="42"/>
      <c r="O849" s="42"/>
      <c r="P849" s="42"/>
      <c r="Q849" s="43"/>
      <c r="R849" s="42"/>
      <c r="S849" s="42"/>
      <c r="T849" s="43"/>
      <c r="U849" s="42"/>
      <c r="V849" s="42"/>
      <c r="W849" s="35"/>
    </row>
    <row r="850" spans="1:23">
      <c r="A850" s="42"/>
      <c r="B850" s="42"/>
      <c r="C850" s="42"/>
      <c r="D850" s="43"/>
      <c r="E850" s="43"/>
      <c r="F850" s="42"/>
      <c r="G850" s="42"/>
      <c r="H850" s="42"/>
      <c r="I850" s="42"/>
      <c r="J850" s="42"/>
      <c r="K850" s="43"/>
      <c r="L850" s="42"/>
      <c r="M850" s="42"/>
      <c r="N850" s="42"/>
      <c r="O850" s="42"/>
      <c r="P850" s="42"/>
      <c r="Q850" s="43"/>
      <c r="R850" s="42"/>
      <c r="S850" s="42"/>
      <c r="T850" s="43"/>
      <c r="U850" s="42"/>
      <c r="V850" s="42"/>
      <c r="W850" s="35"/>
    </row>
    <row r="851" spans="1:23">
      <c r="A851" s="42"/>
      <c r="B851" s="42"/>
      <c r="C851" s="42"/>
      <c r="D851" s="43"/>
      <c r="E851" s="43"/>
      <c r="F851" s="42"/>
      <c r="G851" s="42"/>
      <c r="H851" s="42"/>
      <c r="I851" s="42"/>
      <c r="J851" s="42"/>
      <c r="K851" s="43"/>
      <c r="L851" s="42"/>
      <c r="M851" s="42"/>
      <c r="N851" s="42"/>
      <c r="O851" s="42"/>
      <c r="P851" s="42"/>
      <c r="Q851" s="43"/>
      <c r="R851" s="42"/>
      <c r="S851" s="42"/>
      <c r="T851" s="43"/>
      <c r="U851" s="42"/>
      <c r="V851" s="42"/>
      <c r="W851" s="35"/>
    </row>
    <row r="852" spans="1:23">
      <c r="A852" s="42"/>
      <c r="B852" s="42"/>
      <c r="C852" s="42"/>
      <c r="D852" s="43"/>
      <c r="E852" s="43"/>
      <c r="F852" s="42"/>
      <c r="G852" s="42"/>
      <c r="H852" s="42"/>
      <c r="I852" s="42"/>
      <c r="J852" s="42"/>
      <c r="K852" s="43"/>
      <c r="L852" s="42"/>
      <c r="M852" s="42"/>
      <c r="N852" s="42"/>
      <c r="O852" s="42"/>
      <c r="P852" s="42"/>
      <c r="Q852" s="43"/>
      <c r="R852" s="42"/>
      <c r="S852" s="42"/>
      <c r="T852" s="43"/>
      <c r="U852" s="42"/>
      <c r="V852" s="42"/>
      <c r="W852" s="35"/>
    </row>
    <row r="853" spans="1:23">
      <c r="A853" s="42"/>
      <c r="B853" s="42"/>
      <c r="C853" s="42"/>
      <c r="D853" s="43"/>
      <c r="E853" s="43"/>
      <c r="F853" s="42"/>
      <c r="G853" s="42"/>
      <c r="H853" s="42"/>
      <c r="I853" s="42"/>
      <c r="J853" s="42"/>
      <c r="K853" s="43"/>
      <c r="L853" s="42"/>
      <c r="M853" s="42"/>
      <c r="N853" s="42"/>
      <c r="O853" s="42"/>
      <c r="P853" s="42"/>
      <c r="Q853" s="43"/>
      <c r="R853" s="42"/>
      <c r="S853" s="42"/>
      <c r="T853" s="43"/>
      <c r="U853" s="42"/>
      <c r="V853" s="42"/>
      <c r="W853" s="35"/>
    </row>
    <row r="854" spans="1:23">
      <c r="A854" s="42"/>
      <c r="B854" s="42"/>
      <c r="C854" s="42"/>
      <c r="D854" s="43"/>
      <c r="E854" s="43"/>
      <c r="F854" s="42"/>
      <c r="G854" s="42"/>
      <c r="H854" s="42"/>
      <c r="I854" s="42"/>
      <c r="J854" s="42"/>
      <c r="K854" s="43"/>
      <c r="L854" s="42"/>
      <c r="M854" s="42"/>
      <c r="N854" s="42"/>
      <c r="O854" s="42"/>
      <c r="P854" s="42"/>
      <c r="Q854" s="43"/>
      <c r="R854" s="42"/>
      <c r="S854" s="42"/>
      <c r="T854" s="43"/>
      <c r="U854" s="42"/>
      <c r="V854" s="42"/>
      <c r="W854" s="35"/>
    </row>
    <row r="855" spans="1:23">
      <c r="A855" s="42"/>
      <c r="B855" s="42"/>
      <c r="C855" s="42"/>
      <c r="D855" s="43"/>
      <c r="E855" s="43"/>
      <c r="F855" s="42"/>
      <c r="G855" s="42"/>
      <c r="H855" s="42"/>
      <c r="I855" s="42"/>
      <c r="J855" s="42"/>
      <c r="K855" s="43"/>
      <c r="L855" s="42"/>
      <c r="M855" s="42"/>
      <c r="N855" s="42"/>
      <c r="O855" s="42"/>
      <c r="P855" s="42"/>
      <c r="Q855" s="43"/>
      <c r="R855" s="42"/>
      <c r="S855" s="42"/>
      <c r="T855" s="43"/>
      <c r="U855" s="42"/>
      <c r="V855" s="42"/>
      <c r="W855" s="35"/>
    </row>
    <row r="856" spans="1:23">
      <c r="A856" s="42"/>
      <c r="B856" s="42"/>
      <c r="C856" s="42"/>
      <c r="D856" s="43"/>
      <c r="E856" s="43"/>
      <c r="F856" s="42"/>
      <c r="G856" s="42"/>
      <c r="H856" s="42"/>
      <c r="I856" s="42"/>
      <c r="J856" s="42"/>
      <c r="K856" s="43"/>
      <c r="L856" s="42"/>
      <c r="M856" s="42"/>
      <c r="N856" s="42"/>
      <c r="O856" s="42"/>
      <c r="P856" s="42"/>
      <c r="Q856" s="43"/>
      <c r="R856" s="42"/>
      <c r="S856" s="42"/>
      <c r="T856" s="43"/>
      <c r="U856" s="42"/>
      <c r="V856" s="42"/>
      <c r="W856" s="35"/>
    </row>
    <row r="857" spans="1:23">
      <c r="A857" s="42"/>
      <c r="B857" s="42"/>
      <c r="C857" s="42"/>
      <c r="D857" s="43"/>
      <c r="E857" s="43"/>
      <c r="F857" s="42"/>
      <c r="G857" s="42"/>
      <c r="H857" s="42"/>
      <c r="I857" s="42"/>
      <c r="J857" s="42"/>
      <c r="K857" s="43"/>
      <c r="L857" s="42"/>
      <c r="M857" s="42"/>
      <c r="N857" s="42"/>
      <c r="O857" s="42"/>
      <c r="P857" s="42"/>
      <c r="Q857" s="43"/>
      <c r="R857" s="42"/>
      <c r="S857" s="42"/>
      <c r="T857" s="43"/>
      <c r="U857" s="42"/>
      <c r="V857" s="42"/>
      <c r="W857" s="35"/>
    </row>
    <row r="858" spans="1:23">
      <c r="A858" s="42"/>
      <c r="B858" s="42"/>
      <c r="C858" s="42"/>
      <c r="D858" s="43"/>
      <c r="E858" s="43"/>
      <c r="F858" s="42"/>
      <c r="G858" s="42"/>
      <c r="H858" s="42"/>
      <c r="I858" s="42"/>
      <c r="J858" s="42"/>
      <c r="K858" s="43"/>
      <c r="L858" s="42"/>
      <c r="M858" s="42"/>
      <c r="N858" s="42"/>
      <c r="O858" s="42"/>
      <c r="P858" s="42"/>
      <c r="Q858" s="43"/>
      <c r="R858" s="42"/>
      <c r="S858" s="42"/>
      <c r="T858" s="43"/>
      <c r="U858" s="42"/>
      <c r="V858" s="42"/>
      <c r="W858" s="35"/>
    </row>
    <row r="859" spans="1:23">
      <c r="A859" s="42"/>
      <c r="B859" s="42"/>
      <c r="C859" s="42"/>
      <c r="D859" s="43"/>
      <c r="E859" s="43"/>
      <c r="F859" s="42"/>
      <c r="G859" s="42"/>
      <c r="H859" s="42"/>
      <c r="I859" s="42"/>
      <c r="J859" s="42"/>
      <c r="K859" s="43"/>
      <c r="L859" s="42"/>
      <c r="M859" s="42"/>
      <c r="N859" s="42"/>
      <c r="O859" s="42"/>
      <c r="P859" s="42"/>
      <c r="Q859" s="43"/>
      <c r="R859" s="42"/>
      <c r="S859" s="42"/>
      <c r="T859" s="43"/>
      <c r="U859" s="42"/>
      <c r="V859" s="42"/>
      <c r="W859" s="35"/>
    </row>
    <row r="860" spans="1:23">
      <c r="A860" s="42"/>
      <c r="B860" s="42"/>
      <c r="C860" s="42"/>
      <c r="D860" s="43"/>
      <c r="E860" s="43"/>
      <c r="F860" s="42"/>
      <c r="G860" s="42"/>
      <c r="H860" s="42"/>
      <c r="I860" s="42"/>
      <c r="J860" s="42"/>
      <c r="K860" s="43"/>
      <c r="L860" s="42"/>
      <c r="M860" s="42"/>
      <c r="N860" s="42"/>
      <c r="O860" s="42"/>
      <c r="P860" s="42"/>
      <c r="Q860" s="43"/>
      <c r="R860" s="42"/>
      <c r="S860" s="42"/>
      <c r="T860" s="43"/>
      <c r="U860" s="42"/>
      <c r="V860" s="42"/>
      <c r="W860" s="35"/>
    </row>
    <row r="861" spans="1:23">
      <c r="A861" s="42"/>
      <c r="B861" s="42"/>
      <c r="C861" s="42"/>
      <c r="D861" s="43"/>
      <c r="E861" s="43"/>
      <c r="F861" s="42"/>
      <c r="G861" s="42"/>
      <c r="H861" s="42"/>
      <c r="I861" s="42"/>
      <c r="J861" s="42"/>
      <c r="K861" s="43"/>
      <c r="L861" s="42"/>
      <c r="M861" s="42"/>
      <c r="N861" s="42"/>
      <c r="O861" s="42"/>
      <c r="P861" s="42"/>
      <c r="Q861" s="43"/>
      <c r="R861" s="42"/>
      <c r="S861" s="42"/>
      <c r="T861" s="43"/>
      <c r="U861" s="42"/>
      <c r="V861" s="42"/>
      <c r="W861" s="35"/>
    </row>
    <row r="862" spans="1:23">
      <c r="A862" s="42"/>
      <c r="B862" s="42"/>
      <c r="C862" s="42"/>
      <c r="D862" s="43"/>
      <c r="E862" s="43"/>
      <c r="F862" s="42"/>
      <c r="G862" s="42"/>
      <c r="H862" s="42"/>
      <c r="I862" s="42"/>
      <c r="J862" s="42"/>
      <c r="K862" s="43"/>
      <c r="L862" s="42"/>
      <c r="M862" s="42"/>
      <c r="N862" s="42"/>
      <c r="O862" s="42"/>
      <c r="P862" s="42"/>
      <c r="Q862" s="43"/>
      <c r="R862" s="42"/>
      <c r="S862" s="42"/>
      <c r="T862" s="43"/>
      <c r="U862" s="42"/>
      <c r="V862" s="42"/>
      <c r="W862" s="35"/>
    </row>
    <row r="863" spans="1:23">
      <c r="A863" s="42"/>
      <c r="B863" s="42"/>
      <c r="C863" s="42"/>
      <c r="D863" s="43"/>
      <c r="E863" s="43"/>
      <c r="F863" s="42"/>
      <c r="G863" s="42"/>
      <c r="H863" s="42"/>
      <c r="I863" s="42"/>
      <c r="J863" s="42"/>
      <c r="K863" s="43"/>
      <c r="L863" s="42"/>
      <c r="M863" s="42"/>
      <c r="N863" s="42"/>
      <c r="O863" s="42"/>
      <c r="P863" s="42"/>
      <c r="Q863" s="43"/>
      <c r="R863" s="42"/>
      <c r="S863" s="42"/>
      <c r="T863" s="43"/>
      <c r="U863" s="42"/>
      <c r="V863" s="42"/>
      <c r="W863" s="35"/>
    </row>
    <row r="864" spans="1:23">
      <c r="A864" s="42"/>
      <c r="B864" s="42"/>
      <c r="C864" s="42"/>
      <c r="D864" s="43"/>
      <c r="E864" s="43"/>
      <c r="F864" s="42"/>
      <c r="G864" s="42"/>
      <c r="H864" s="42"/>
      <c r="I864" s="42"/>
      <c r="J864" s="42"/>
      <c r="K864" s="43"/>
      <c r="L864" s="42"/>
      <c r="M864" s="42"/>
      <c r="N864" s="42"/>
      <c r="O864" s="42"/>
      <c r="P864" s="42"/>
      <c r="Q864" s="43"/>
      <c r="R864" s="42"/>
      <c r="S864" s="42"/>
      <c r="T864" s="43"/>
      <c r="U864" s="42"/>
      <c r="V864" s="42"/>
      <c r="W864" s="35"/>
    </row>
    <row r="865" spans="1:23">
      <c r="A865" s="42"/>
      <c r="B865" s="42"/>
      <c r="C865" s="42"/>
      <c r="D865" s="43"/>
      <c r="E865" s="43"/>
      <c r="F865" s="42"/>
      <c r="G865" s="42"/>
      <c r="H865" s="42"/>
      <c r="I865" s="42"/>
      <c r="J865" s="42"/>
      <c r="K865" s="43"/>
      <c r="L865" s="42"/>
      <c r="M865" s="42"/>
      <c r="N865" s="42"/>
      <c r="O865" s="42"/>
      <c r="P865" s="42"/>
      <c r="Q865" s="43"/>
      <c r="R865" s="42"/>
      <c r="S865" s="42"/>
      <c r="T865" s="43"/>
      <c r="U865" s="42"/>
      <c r="V865" s="42"/>
      <c r="W865" s="35"/>
    </row>
    <row r="866" spans="1:23">
      <c r="A866" s="42"/>
      <c r="B866" s="42"/>
      <c r="C866" s="42"/>
      <c r="D866" s="43"/>
      <c r="E866" s="43"/>
      <c r="F866" s="42"/>
      <c r="G866" s="42"/>
      <c r="H866" s="42"/>
      <c r="I866" s="42"/>
      <c r="J866" s="42"/>
      <c r="K866" s="43"/>
      <c r="L866" s="42"/>
      <c r="M866" s="42"/>
      <c r="N866" s="42"/>
      <c r="O866" s="42"/>
      <c r="P866" s="42"/>
      <c r="Q866" s="43"/>
      <c r="R866" s="42"/>
      <c r="S866" s="42"/>
      <c r="T866" s="43"/>
      <c r="U866" s="42"/>
      <c r="V866" s="42"/>
      <c r="W866" s="35"/>
    </row>
    <row r="867" spans="1:23">
      <c r="A867" s="42"/>
      <c r="B867" s="42"/>
      <c r="C867" s="42"/>
      <c r="D867" s="43"/>
      <c r="E867" s="43"/>
      <c r="F867" s="42"/>
      <c r="G867" s="42"/>
      <c r="H867" s="42"/>
      <c r="I867" s="42"/>
      <c r="J867" s="42"/>
      <c r="K867" s="43"/>
      <c r="L867" s="42"/>
      <c r="M867" s="42"/>
      <c r="N867" s="42"/>
      <c r="O867" s="42"/>
      <c r="P867" s="42"/>
      <c r="Q867" s="43"/>
      <c r="R867" s="42"/>
      <c r="S867" s="42"/>
      <c r="T867" s="43"/>
      <c r="U867" s="42"/>
      <c r="V867" s="42"/>
      <c r="W867" s="35"/>
    </row>
    <row r="868" spans="1:23">
      <c r="A868" s="42"/>
      <c r="B868" s="42"/>
      <c r="C868" s="42"/>
      <c r="D868" s="43"/>
      <c r="E868" s="43"/>
      <c r="F868" s="42"/>
      <c r="G868" s="42"/>
      <c r="H868" s="42"/>
      <c r="I868" s="42"/>
      <c r="J868" s="42"/>
      <c r="K868" s="43"/>
      <c r="L868" s="42"/>
      <c r="M868" s="42"/>
      <c r="N868" s="42"/>
      <c r="O868" s="42"/>
      <c r="P868" s="42"/>
      <c r="Q868" s="43"/>
      <c r="R868" s="42"/>
      <c r="S868" s="42"/>
      <c r="T868" s="43"/>
      <c r="U868" s="42"/>
      <c r="V868" s="42"/>
      <c r="W868" s="35"/>
    </row>
    <row r="869" spans="1:23">
      <c r="A869" s="42"/>
      <c r="B869" s="42"/>
      <c r="C869" s="42"/>
      <c r="D869" s="43"/>
      <c r="E869" s="43"/>
      <c r="F869" s="42"/>
      <c r="G869" s="42"/>
      <c r="H869" s="42"/>
      <c r="I869" s="42"/>
      <c r="J869" s="42"/>
      <c r="K869" s="43"/>
      <c r="L869" s="42"/>
      <c r="M869" s="42"/>
      <c r="N869" s="42"/>
      <c r="O869" s="42"/>
      <c r="P869" s="42"/>
      <c r="Q869" s="43"/>
      <c r="R869" s="42"/>
      <c r="S869" s="42"/>
      <c r="T869" s="43"/>
      <c r="U869" s="42"/>
      <c r="V869" s="42"/>
      <c r="W869" s="35"/>
    </row>
    <row r="870" spans="1:23">
      <c r="A870" s="42"/>
      <c r="B870" s="42"/>
      <c r="C870" s="42"/>
      <c r="D870" s="43"/>
      <c r="E870" s="43"/>
      <c r="F870" s="42"/>
      <c r="G870" s="42"/>
      <c r="H870" s="42"/>
      <c r="I870" s="42"/>
      <c r="J870" s="42"/>
      <c r="K870" s="43"/>
      <c r="L870" s="42"/>
      <c r="M870" s="42"/>
      <c r="N870" s="42"/>
      <c r="O870" s="42"/>
      <c r="P870" s="42"/>
      <c r="Q870" s="43"/>
      <c r="R870" s="42"/>
      <c r="S870" s="42"/>
      <c r="T870" s="43"/>
      <c r="U870" s="42"/>
      <c r="V870" s="42"/>
      <c r="W870" s="35"/>
    </row>
    <row r="871" spans="1:23">
      <c r="A871" s="42"/>
      <c r="B871" s="42"/>
      <c r="C871" s="42"/>
      <c r="D871" s="43"/>
      <c r="E871" s="43"/>
      <c r="F871" s="42"/>
      <c r="G871" s="42"/>
      <c r="H871" s="42"/>
      <c r="I871" s="42"/>
      <c r="J871" s="42"/>
      <c r="K871" s="43"/>
      <c r="L871" s="42"/>
      <c r="M871" s="42"/>
      <c r="N871" s="42"/>
      <c r="O871" s="42"/>
      <c r="P871" s="42"/>
      <c r="Q871" s="43"/>
      <c r="R871" s="42"/>
      <c r="S871" s="42"/>
      <c r="T871" s="43"/>
      <c r="U871" s="42"/>
      <c r="V871" s="42"/>
      <c r="W871" s="35"/>
    </row>
    <row r="872" spans="1:23">
      <c r="A872" s="42"/>
      <c r="B872" s="42"/>
      <c r="C872" s="42"/>
      <c r="D872" s="43"/>
      <c r="E872" s="43"/>
      <c r="F872" s="42"/>
      <c r="G872" s="42"/>
      <c r="H872" s="42"/>
      <c r="I872" s="42"/>
      <c r="J872" s="42"/>
      <c r="K872" s="43"/>
      <c r="L872" s="42"/>
      <c r="M872" s="42"/>
      <c r="N872" s="42"/>
      <c r="O872" s="42"/>
      <c r="P872" s="42"/>
      <c r="Q872" s="43"/>
      <c r="R872" s="42"/>
      <c r="S872" s="42"/>
      <c r="T872" s="43"/>
      <c r="U872" s="42"/>
      <c r="V872" s="42"/>
      <c r="W872" s="35"/>
    </row>
    <row r="873" spans="1:23">
      <c r="A873" s="42"/>
      <c r="B873" s="42"/>
      <c r="C873" s="42"/>
      <c r="D873" s="43"/>
      <c r="E873" s="43"/>
      <c r="F873" s="42"/>
      <c r="G873" s="42"/>
      <c r="H873" s="42"/>
      <c r="I873" s="42"/>
      <c r="J873" s="42"/>
      <c r="K873" s="43"/>
      <c r="L873" s="42"/>
      <c r="M873" s="42"/>
      <c r="N873" s="42"/>
      <c r="O873" s="42"/>
      <c r="P873" s="42"/>
      <c r="Q873" s="43"/>
      <c r="R873" s="42"/>
      <c r="S873" s="42"/>
      <c r="T873" s="43"/>
      <c r="U873" s="42"/>
      <c r="V873" s="42"/>
      <c r="W873" s="35"/>
    </row>
    <row r="874" spans="1:23">
      <c r="A874" s="42"/>
      <c r="B874" s="42"/>
      <c r="C874" s="42"/>
      <c r="D874" s="43"/>
      <c r="E874" s="43"/>
      <c r="F874" s="42"/>
      <c r="G874" s="42"/>
      <c r="H874" s="42"/>
      <c r="I874" s="42"/>
      <c r="J874" s="42"/>
      <c r="K874" s="43"/>
      <c r="L874" s="42"/>
      <c r="M874" s="42"/>
      <c r="N874" s="42"/>
      <c r="O874" s="42"/>
      <c r="P874" s="42"/>
      <c r="Q874" s="43"/>
      <c r="R874" s="42"/>
      <c r="S874" s="42"/>
      <c r="T874" s="43"/>
      <c r="U874" s="42"/>
      <c r="V874" s="42"/>
      <c r="W874" s="35"/>
    </row>
    <row r="875" spans="1:23">
      <c r="A875" s="42"/>
      <c r="B875" s="42"/>
      <c r="C875" s="42"/>
      <c r="D875" s="43"/>
      <c r="E875" s="43"/>
      <c r="F875" s="42"/>
      <c r="G875" s="42"/>
      <c r="H875" s="42"/>
      <c r="I875" s="42"/>
      <c r="J875" s="42"/>
      <c r="K875" s="43"/>
      <c r="L875" s="42"/>
      <c r="M875" s="42"/>
      <c r="N875" s="42"/>
      <c r="O875" s="42"/>
      <c r="P875" s="42"/>
      <c r="Q875" s="43"/>
      <c r="R875" s="42"/>
      <c r="S875" s="42"/>
      <c r="T875" s="43"/>
      <c r="U875" s="42"/>
      <c r="V875" s="42"/>
      <c r="W875" s="35"/>
    </row>
    <row r="876" spans="1:23">
      <c r="A876" s="42"/>
      <c r="B876" s="42"/>
      <c r="C876" s="42"/>
      <c r="D876" s="43"/>
      <c r="E876" s="43"/>
      <c r="F876" s="42"/>
      <c r="G876" s="42"/>
      <c r="H876" s="42"/>
      <c r="I876" s="42"/>
      <c r="J876" s="42"/>
      <c r="K876" s="43"/>
      <c r="L876" s="42"/>
      <c r="M876" s="42"/>
      <c r="N876" s="42"/>
      <c r="O876" s="42"/>
      <c r="P876" s="42"/>
      <c r="Q876" s="43"/>
      <c r="R876" s="42"/>
      <c r="S876" s="42"/>
      <c r="T876" s="43"/>
      <c r="U876" s="42"/>
      <c r="V876" s="42"/>
      <c r="W876" s="35"/>
    </row>
    <row r="877" spans="1:23">
      <c r="A877" s="42"/>
      <c r="B877" s="42"/>
      <c r="C877" s="42"/>
      <c r="D877" s="43"/>
      <c r="E877" s="43"/>
      <c r="F877" s="42"/>
      <c r="G877" s="42"/>
      <c r="H877" s="42"/>
      <c r="I877" s="42"/>
      <c r="J877" s="42"/>
      <c r="K877" s="43"/>
      <c r="L877" s="42"/>
      <c r="M877" s="42"/>
      <c r="N877" s="42"/>
      <c r="O877" s="42"/>
      <c r="P877" s="42"/>
      <c r="Q877" s="43"/>
      <c r="R877" s="42"/>
      <c r="S877" s="42"/>
      <c r="T877" s="43"/>
      <c r="U877" s="42"/>
      <c r="V877" s="42"/>
      <c r="W877" s="35"/>
    </row>
    <row r="878" spans="1:23">
      <c r="A878" s="42"/>
      <c r="B878" s="42"/>
      <c r="C878" s="42"/>
      <c r="D878" s="43"/>
      <c r="E878" s="43"/>
      <c r="F878" s="42"/>
      <c r="G878" s="42"/>
      <c r="H878" s="42"/>
      <c r="I878" s="42"/>
      <c r="J878" s="42"/>
      <c r="K878" s="43"/>
      <c r="L878" s="42"/>
      <c r="M878" s="42"/>
      <c r="N878" s="42"/>
      <c r="O878" s="42"/>
      <c r="P878" s="42"/>
      <c r="Q878" s="43"/>
      <c r="R878" s="42"/>
      <c r="S878" s="42"/>
      <c r="T878" s="43"/>
      <c r="U878" s="42"/>
      <c r="V878" s="42"/>
      <c r="W878" s="35"/>
    </row>
    <row r="879" spans="1:23">
      <c r="A879" s="42"/>
      <c r="B879" s="42"/>
      <c r="C879" s="42"/>
      <c r="D879" s="43"/>
      <c r="E879" s="43"/>
      <c r="F879" s="42"/>
      <c r="G879" s="42"/>
      <c r="H879" s="42"/>
      <c r="I879" s="42"/>
      <c r="J879" s="42"/>
      <c r="K879" s="43"/>
      <c r="L879" s="42"/>
      <c r="M879" s="42"/>
      <c r="N879" s="42"/>
      <c r="O879" s="42"/>
      <c r="P879" s="42"/>
      <c r="Q879" s="43"/>
      <c r="R879" s="42"/>
      <c r="S879" s="42"/>
      <c r="T879" s="43"/>
      <c r="U879" s="42"/>
      <c r="V879" s="42"/>
      <c r="W879" s="35"/>
    </row>
    <row r="880" spans="1:23">
      <c r="A880" s="42"/>
      <c r="B880" s="42"/>
      <c r="C880" s="42"/>
      <c r="D880" s="43"/>
      <c r="E880" s="43"/>
      <c r="F880" s="42"/>
      <c r="G880" s="42"/>
      <c r="H880" s="42"/>
      <c r="I880" s="42"/>
      <c r="J880" s="42"/>
      <c r="K880" s="43"/>
      <c r="L880" s="42"/>
      <c r="M880" s="42"/>
      <c r="N880" s="42"/>
      <c r="O880" s="42"/>
      <c r="P880" s="42"/>
      <c r="Q880" s="43"/>
      <c r="R880" s="42"/>
      <c r="S880" s="42"/>
      <c r="T880" s="43"/>
      <c r="U880" s="42"/>
      <c r="V880" s="42"/>
      <c r="W880" s="35"/>
    </row>
    <row r="881" spans="1:23">
      <c r="A881" s="42"/>
      <c r="B881" s="42"/>
      <c r="C881" s="42"/>
      <c r="D881" s="43"/>
      <c r="E881" s="43"/>
      <c r="F881" s="42"/>
      <c r="G881" s="42"/>
      <c r="H881" s="42"/>
      <c r="I881" s="42"/>
      <c r="J881" s="42"/>
      <c r="K881" s="43"/>
      <c r="L881" s="42"/>
      <c r="M881" s="42"/>
      <c r="N881" s="42"/>
      <c r="O881" s="42"/>
      <c r="P881" s="42"/>
      <c r="Q881" s="43"/>
      <c r="R881" s="42"/>
      <c r="S881" s="42"/>
      <c r="T881" s="43"/>
      <c r="U881" s="42"/>
      <c r="V881" s="42"/>
      <c r="W881" s="35"/>
    </row>
    <row r="882" spans="1:23">
      <c r="A882" s="42"/>
      <c r="B882" s="42"/>
      <c r="C882" s="42"/>
      <c r="D882" s="43"/>
      <c r="E882" s="42"/>
      <c r="F882" s="42"/>
      <c r="G882" s="42"/>
      <c r="H882" s="42"/>
      <c r="I882" s="42"/>
      <c r="J882" s="42"/>
      <c r="K882" s="43"/>
      <c r="L882" s="42"/>
      <c r="M882" s="42"/>
      <c r="N882" s="42"/>
      <c r="O882" s="42"/>
      <c r="P882" s="42"/>
      <c r="Q882" s="43"/>
      <c r="R882" s="42"/>
      <c r="S882" s="42"/>
      <c r="T882" s="43"/>
      <c r="U882" s="42"/>
      <c r="V882" s="42"/>
      <c r="W882" s="35"/>
    </row>
    <row r="883" spans="1:23">
      <c r="A883" s="42"/>
      <c r="B883" s="42"/>
      <c r="C883" s="42"/>
      <c r="D883" s="43"/>
      <c r="E883" s="42"/>
      <c r="F883" s="42"/>
      <c r="G883" s="42"/>
      <c r="H883" s="42"/>
      <c r="I883" s="42"/>
      <c r="J883" s="42"/>
      <c r="K883" s="43"/>
      <c r="L883" s="42"/>
      <c r="M883" s="42"/>
      <c r="N883" s="42"/>
      <c r="O883" s="42"/>
      <c r="P883" s="42"/>
      <c r="Q883" s="43"/>
      <c r="R883" s="42"/>
      <c r="S883" s="42"/>
      <c r="T883" s="43"/>
      <c r="U883" s="42"/>
      <c r="V883" s="42"/>
      <c r="W883" s="35"/>
    </row>
    <row r="884" spans="1:23">
      <c r="A884" s="42"/>
      <c r="B884" s="42"/>
      <c r="C884" s="42"/>
      <c r="D884" s="43"/>
      <c r="E884" s="42"/>
      <c r="F884" s="42"/>
      <c r="G884" s="42"/>
      <c r="H884" s="42"/>
      <c r="I884" s="42"/>
      <c r="J884" s="42"/>
      <c r="K884" s="43"/>
      <c r="L884" s="42"/>
      <c r="M884" s="42"/>
      <c r="N884" s="42"/>
      <c r="O884" s="42"/>
      <c r="P884" s="42"/>
      <c r="Q884" s="43"/>
      <c r="R884" s="42"/>
      <c r="S884" s="42"/>
      <c r="T884" s="43"/>
      <c r="U884" s="42"/>
      <c r="V884" s="42"/>
      <c r="W884" s="35"/>
    </row>
    <row r="885" spans="1:23">
      <c r="A885" s="42"/>
      <c r="B885" s="42"/>
      <c r="C885" s="42"/>
      <c r="D885" s="43"/>
      <c r="E885" s="42"/>
      <c r="F885" s="42"/>
      <c r="G885" s="42"/>
      <c r="H885" s="42"/>
      <c r="I885" s="42"/>
      <c r="J885" s="42"/>
      <c r="K885" s="43"/>
      <c r="L885" s="42"/>
      <c r="M885" s="42"/>
      <c r="N885" s="42"/>
      <c r="O885" s="42"/>
      <c r="P885" s="42"/>
      <c r="Q885" s="43"/>
      <c r="R885" s="42"/>
      <c r="S885" s="42"/>
      <c r="T885" s="43"/>
      <c r="U885" s="42"/>
      <c r="V885" s="42"/>
      <c r="W885" s="35"/>
    </row>
    <row r="886" spans="1:23">
      <c r="A886" s="42"/>
      <c r="B886" s="42"/>
      <c r="C886" s="42"/>
      <c r="D886" s="43"/>
      <c r="E886" s="42"/>
      <c r="F886" s="42"/>
      <c r="G886" s="42"/>
      <c r="H886" s="42"/>
      <c r="I886" s="42"/>
      <c r="J886" s="42"/>
      <c r="K886" s="43"/>
      <c r="L886" s="42"/>
      <c r="M886" s="42"/>
      <c r="N886" s="42"/>
      <c r="O886" s="42"/>
      <c r="P886" s="42"/>
      <c r="Q886" s="43"/>
      <c r="R886" s="42"/>
      <c r="S886" s="42"/>
      <c r="T886" s="43"/>
      <c r="U886" s="42"/>
      <c r="V886" s="42"/>
      <c r="W886" s="35"/>
    </row>
    <row r="887" spans="1:23">
      <c r="A887" s="42"/>
      <c r="B887" s="42"/>
      <c r="C887" s="42"/>
      <c r="D887" s="43"/>
      <c r="E887" s="42"/>
      <c r="F887" s="42"/>
      <c r="G887" s="42"/>
      <c r="H887" s="42"/>
      <c r="I887" s="42"/>
      <c r="J887" s="42"/>
      <c r="K887" s="43"/>
      <c r="L887" s="42"/>
      <c r="M887" s="42"/>
      <c r="N887" s="42"/>
      <c r="O887" s="42"/>
      <c r="P887" s="42"/>
      <c r="Q887" s="43"/>
      <c r="R887" s="42"/>
      <c r="S887" s="42"/>
      <c r="T887" s="43"/>
      <c r="U887" s="42"/>
      <c r="V887" s="42"/>
      <c r="W887" s="35"/>
    </row>
    <row r="888" spans="1:23">
      <c r="A888" s="42"/>
      <c r="B888" s="42"/>
      <c r="C888" s="42"/>
      <c r="D888" s="43"/>
      <c r="E888" s="42"/>
      <c r="F888" s="42"/>
      <c r="G888" s="42"/>
      <c r="H888" s="42"/>
      <c r="I888" s="42"/>
      <c r="J888" s="42"/>
      <c r="K888" s="43"/>
      <c r="L888" s="42"/>
      <c r="M888" s="42"/>
      <c r="N888" s="42"/>
      <c r="O888" s="42"/>
      <c r="P888" s="42"/>
      <c r="Q888" s="43"/>
      <c r="R888" s="42"/>
      <c r="S888" s="42"/>
      <c r="T888" s="43"/>
      <c r="U888" s="42"/>
      <c r="V888" s="42"/>
      <c r="W888" s="35"/>
    </row>
    <row r="889" spans="1:23">
      <c r="A889" s="42"/>
      <c r="B889" s="42"/>
      <c r="C889" s="42"/>
      <c r="D889" s="43"/>
      <c r="E889" s="42"/>
      <c r="F889" s="42"/>
      <c r="G889" s="42"/>
      <c r="H889" s="42"/>
      <c r="I889" s="42"/>
      <c r="J889" s="42"/>
      <c r="K889" s="43"/>
      <c r="L889" s="42"/>
      <c r="M889" s="42"/>
      <c r="N889" s="42"/>
      <c r="O889" s="42"/>
      <c r="P889" s="42"/>
      <c r="Q889" s="43"/>
      <c r="R889" s="42"/>
      <c r="S889" s="42"/>
      <c r="T889" s="43"/>
      <c r="U889" s="42"/>
      <c r="V889" s="42"/>
      <c r="W889" s="35"/>
    </row>
    <row r="890" spans="1:23">
      <c r="A890" s="42"/>
      <c r="B890" s="42"/>
      <c r="C890" s="42"/>
      <c r="D890" s="43"/>
      <c r="E890" s="42"/>
      <c r="F890" s="42"/>
      <c r="G890" s="42"/>
      <c r="H890" s="42"/>
      <c r="I890" s="42"/>
      <c r="J890" s="42"/>
      <c r="K890" s="43"/>
      <c r="L890" s="42"/>
      <c r="M890" s="42"/>
      <c r="N890" s="42"/>
      <c r="O890" s="42"/>
      <c r="P890" s="42"/>
      <c r="Q890" s="43"/>
      <c r="R890" s="42"/>
      <c r="S890" s="42"/>
      <c r="T890" s="43"/>
      <c r="U890" s="42"/>
      <c r="V890" s="42"/>
      <c r="W890" s="35"/>
    </row>
    <row r="891" spans="1:23">
      <c r="A891" s="42"/>
      <c r="B891" s="42"/>
      <c r="C891" s="42"/>
      <c r="D891" s="43"/>
      <c r="E891" s="42"/>
      <c r="F891" s="42"/>
      <c r="G891" s="42"/>
      <c r="H891" s="42"/>
      <c r="I891" s="42"/>
      <c r="J891" s="42"/>
      <c r="K891" s="43"/>
      <c r="L891" s="42"/>
      <c r="M891" s="42"/>
      <c r="N891" s="42"/>
      <c r="O891" s="42"/>
      <c r="P891" s="42"/>
      <c r="Q891" s="43"/>
      <c r="R891" s="42"/>
      <c r="S891" s="42"/>
      <c r="T891" s="43"/>
      <c r="U891" s="42"/>
      <c r="V891" s="42"/>
      <c r="W891" s="35"/>
    </row>
    <row r="892" spans="1:23">
      <c r="A892" s="42"/>
      <c r="B892" s="42"/>
      <c r="C892" s="42"/>
      <c r="D892" s="43"/>
      <c r="E892" s="42"/>
      <c r="F892" s="42"/>
      <c r="G892" s="42"/>
      <c r="H892" s="42"/>
      <c r="I892" s="42"/>
      <c r="J892" s="42"/>
      <c r="K892" s="43"/>
      <c r="L892" s="42"/>
      <c r="M892" s="42"/>
      <c r="N892" s="42"/>
      <c r="O892" s="42"/>
      <c r="P892" s="42"/>
      <c r="Q892" s="43"/>
      <c r="R892" s="42"/>
      <c r="S892" s="42"/>
      <c r="T892" s="43"/>
      <c r="U892" s="42"/>
      <c r="V892" s="42"/>
      <c r="W892" s="35"/>
    </row>
    <row r="893" spans="1:23">
      <c r="A893" s="42"/>
      <c r="B893" s="42"/>
      <c r="C893" s="42"/>
      <c r="D893" s="43"/>
      <c r="E893" s="42"/>
      <c r="F893" s="42"/>
      <c r="G893" s="42"/>
      <c r="H893" s="42"/>
      <c r="I893" s="42"/>
      <c r="J893" s="42"/>
      <c r="K893" s="43"/>
      <c r="L893" s="42"/>
      <c r="M893" s="42"/>
      <c r="N893" s="42"/>
      <c r="O893" s="42"/>
      <c r="P893" s="42"/>
      <c r="Q893" s="43"/>
      <c r="R893" s="42"/>
      <c r="S893" s="42"/>
      <c r="T893" s="43"/>
      <c r="U893" s="42"/>
      <c r="V893" s="42"/>
      <c r="W893" s="35"/>
    </row>
    <row r="894" spans="1:23">
      <c r="A894" s="42"/>
      <c r="B894" s="42"/>
      <c r="C894" s="42"/>
      <c r="D894" s="43"/>
      <c r="E894" s="42"/>
      <c r="F894" s="42"/>
      <c r="G894" s="42"/>
      <c r="H894" s="42"/>
      <c r="I894" s="42"/>
      <c r="J894" s="42"/>
      <c r="K894" s="43"/>
      <c r="L894" s="42"/>
      <c r="M894" s="42"/>
      <c r="N894" s="42"/>
      <c r="O894" s="42"/>
      <c r="P894" s="42"/>
      <c r="Q894" s="43"/>
      <c r="R894" s="42"/>
      <c r="S894" s="42"/>
      <c r="T894" s="43"/>
      <c r="U894" s="42"/>
      <c r="V894" s="42"/>
      <c r="W894" s="35"/>
    </row>
    <row r="895" spans="1:23">
      <c r="A895" s="42"/>
      <c r="B895" s="42"/>
      <c r="C895" s="42"/>
      <c r="D895" s="43"/>
      <c r="E895" s="42"/>
      <c r="F895" s="42"/>
      <c r="G895" s="42"/>
      <c r="H895" s="42"/>
      <c r="I895" s="42"/>
      <c r="J895" s="42"/>
      <c r="K895" s="43"/>
      <c r="L895" s="42"/>
      <c r="M895" s="42"/>
      <c r="N895" s="42"/>
      <c r="O895" s="42"/>
      <c r="P895" s="42"/>
      <c r="Q895" s="43"/>
      <c r="R895" s="42"/>
      <c r="S895" s="42"/>
      <c r="T895" s="43"/>
      <c r="U895" s="42"/>
      <c r="V895" s="42"/>
      <c r="W895" s="35"/>
    </row>
    <row r="896" spans="1:23">
      <c r="A896" s="42"/>
      <c r="B896" s="42"/>
      <c r="C896" s="42"/>
      <c r="D896" s="43"/>
      <c r="E896" s="42"/>
      <c r="F896" s="42"/>
      <c r="G896" s="42"/>
      <c r="H896" s="42"/>
      <c r="I896" s="42"/>
      <c r="J896" s="42"/>
      <c r="K896" s="43"/>
      <c r="L896" s="42"/>
      <c r="M896" s="42"/>
      <c r="N896" s="42"/>
      <c r="O896" s="42"/>
      <c r="P896" s="42"/>
      <c r="Q896" s="43"/>
      <c r="R896" s="42"/>
      <c r="S896" s="42"/>
      <c r="T896" s="43"/>
      <c r="U896" s="42"/>
      <c r="V896" s="42"/>
      <c r="W896" s="35"/>
    </row>
    <row r="897" spans="1:23">
      <c r="A897" s="42"/>
      <c r="B897" s="42"/>
      <c r="C897" s="42"/>
      <c r="D897" s="43"/>
      <c r="E897" s="42"/>
      <c r="F897" s="42"/>
      <c r="G897" s="42"/>
      <c r="H897" s="42"/>
      <c r="I897" s="42"/>
      <c r="J897" s="42"/>
      <c r="K897" s="43"/>
      <c r="L897" s="42"/>
      <c r="M897" s="42"/>
      <c r="N897" s="42"/>
      <c r="O897" s="42"/>
      <c r="P897" s="42"/>
      <c r="Q897" s="43"/>
      <c r="R897" s="42"/>
      <c r="S897" s="42"/>
      <c r="T897" s="43"/>
      <c r="U897" s="42"/>
      <c r="V897" s="42"/>
      <c r="W897" s="35"/>
    </row>
    <row r="898" spans="1:23">
      <c r="A898" s="42"/>
      <c r="B898" s="42"/>
      <c r="C898" s="42"/>
      <c r="D898" s="43"/>
      <c r="E898" s="42"/>
      <c r="F898" s="42"/>
      <c r="G898" s="42"/>
      <c r="H898" s="42"/>
      <c r="I898" s="42"/>
      <c r="J898" s="42"/>
      <c r="K898" s="43"/>
      <c r="L898" s="42"/>
      <c r="M898" s="42"/>
      <c r="N898" s="42"/>
      <c r="O898" s="42"/>
      <c r="P898" s="42"/>
      <c r="Q898" s="43"/>
      <c r="R898" s="42"/>
      <c r="S898" s="42"/>
      <c r="T898" s="43"/>
      <c r="U898" s="42"/>
      <c r="V898" s="42"/>
      <c r="W898" s="35"/>
    </row>
    <row r="899" spans="1:23">
      <c r="A899" s="42"/>
      <c r="B899" s="42"/>
      <c r="C899" s="42"/>
      <c r="D899" s="43"/>
      <c r="E899" s="42"/>
      <c r="F899" s="42"/>
      <c r="G899" s="42"/>
      <c r="H899" s="42"/>
      <c r="I899" s="42"/>
      <c r="J899" s="42"/>
      <c r="K899" s="43"/>
      <c r="L899" s="42"/>
      <c r="M899" s="42"/>
      <c r="N899" s="42"/>
      <c r="O899" s="42"/>
      <c r="P899" s="42"/>
      <c r="Q899" s="43"/>
      <c r="R899" s="42"/>
      <c r="S899" s="42"/>
      <c r="T899" s="43"/>
      <c r="U899" s="42"/>
      <c r="V899" s="42"/>
      <c r="W899" s="35"/>
    </row>
    <row r="900" spans="1:23">
      <c r="A900" s="42"/>
      <c r="B900" s="42"/>
      <c r="C900" s="42"/>
      <c r="D900" s="43"/>
      <c r="E900" s="42"/>
      <c r="F900" s="42"/>
      <c r="G900" s="42"/>
      <c r="H900" s="42"/>
      <c r="I900" s="42"/>
      <c r="J900" s="42"/>
      <c r="K900" s="43"/>
      <c r="L900" s="42"/>
      <c r="M900" s="42"/>
      <c r="N900" s="42"/>
      <c r="O900" s="42"/>
      <c r="P900" s="42"/>
      <c r="Q900" s="43"/>
      <c r="R900" s="42"/>
      <c r="S900" s="42"/>
      <c r="T900" s="43"/>
      <c r="U900" s="42"/>
      <c r="V900" s="42"/>
      <c r="W900" s="35"/>
    </row>
    <row r="901" spans="1:23">
      <c r="A901" s="42"/>
      <c r="B901" s="42"/>
      <c r="C901" s="42"/>
      <c r="D901" s="43"/>
      <c r="E901" s="42"/>
      <c r="F901" s="42"/>
      <c r="G901" s="42"/>
      <c r="H901" s="42"/>
      <c r="I901" s="42"/>
      <c r="J901" s="42"/>
      <c r="K901" s="43"/>
      <c r="L901" s="42"/>
      <c r="M901" s="42"/>
      <c r="N901" s="42"/>
      <c r="O901" s="42"/>
      <c r="P901" s="42"/>
      <c r="Q901" s="43"/>
      <c r="R901" s="42"/>
      <c r="S901" s="42"/>
      <c r="T901" s="43"/>
      <c r="U901" s="42"/>
      <c r="V901" s="42"/>
      <c r="W901" s="35"/>
    </row>
    <row r="902" spans="1:23">
      <c r="A902" s="42"/>
      <c r="B902" s="42"/>
      <c r="C902" s="42"/>
      <c r="D902" s="43"/>
      <c r="E902" s="42"/>
      <c r="F902" s="42"/>
      <c r="G902" s="42"/>
      <c r="H902" s="42"/>
      <c r="I902" s="42"/>
      <c r="J902" s="42"/>
      <c r="K902" s="43"/>
      <c r="L902" s="42"/>
      <c r="M902" s="42"/>
      <c r="N902" s="42"/>
      <c r="O902" s="42"/>
      <c r="P902" s="42"/>
      <c r="Q902" s="43"/>
      <c r="R902" s="42"/>
      <c r="S902" s="42"/>
      <c r="T902" s="43"/>
      <c r="U902" s="42"/>
      <c r="V902" s="42"/>
      <c r="W902" s="35"/>
    </row>
    <row r="903" spans="1:23">
      <c r="A903" s="42"/>
      <c r="B903" s="42"/>
      <c r="C903" s="42"/>
      <c r="D903" s="43"/>
      <c r="E903" s="42"/>
      <c r="F903" s="42"/>
      <c r="G903" s="42"/>
      <c r="H903" s="42"/>
      <c r="I903" s="42"/>
      <c r="J903" s="42"/>
      <c r="K903" s="43"/>
      <c r="L903" s="42"/>
      <c r="M903" s="42"/>
      <c r="N903" s="42"/>
      <c r="O903" s="42"/>
      <c r="P903" s="42"/>
      <c r="Q903" s="43"/>
      <c r="R903" s="42"/>
      <c r="S903" s="42"/>
      <c r="T903" s="43"/>
      <c r="U903" s="42"/>
      <c r="V903" s="42"/>
      <c r="W903" s="35"/>
    </row>
    <row r="904" spans="1:23">
      <c r="A904" s="42"/>
      <c r="B904" s="42"/>
      <c r="C904" s="42"/>
      <c r="D904" s="43"/>
      <c r="E904" s="42"/>
      <c r="F904" s="42"/>
      <c r="G904" s="42"/>
      <c r="H904" s="42"/>
      <c r="I904" s="42"/>
      <c r="J904" s="42"/>
      <c r="K904" s="43"/>
      <c r="L904" s="42"/>
      <c r="M904" s="42"/>
      <c r="N904" s="42"/>
      <c r="O904" s="42"/>
      <c r="P904" s="42"/>
      <c r="Q904" s="43"/>
      <c r="R904" s="42"/>
      <c r="S904" s="42"/>
      <c r="T904" s="43"/>
      <c r="U904" s="42"/>
      <c r="V904" s="42"/>
      <c r="W904" s="35"/>
    </row>
    <row r="905" spans="1:23">
      <c r="A905" s="42"/>
      <c r="B905" s="42"/>
      <c r="C905" s="42"/>
      <c r="D905" s="43"/>
      <c r="E905" s="42"/>
      <c r="F905" s="42"/>
      <c r="G905" s="42"/>
      <c r="H905" s="42"/>
      <c r="I905" s="42"/>
      <c r="J905" s="42"/>
      <c r="K905" s="43"/>
      <c r="L905" s="42"/>
      <c r="M905" s="42"/>
      <c r="N905" s="42"/>
      <c r="O905" s="42"/>
      <c r="P905" s="42"/>
      <c r="Q905" s="43"/>
      <c r="R905" s="42"/>
      <c r="S905" s="42"/>
      <c r="T905" s="43"/>
      <c r="U905" s="42"/>
      <c r="V905" s="42"/>
      <c r="W905" s="35"/>
    </row>
    <row r="906" spans="1:23">
      <c r="A906" s="42"/>
      <c r="B906" s="42"/>
      <c r="C906" s="42"/>
      <c r="D906" s="43"/>
      <c r="E906" s="42"/>
      <c r="F906" s="42"/>
      <c r="G906" s="42"/>
      <c r="H906" s="42"/>
      <c r="I906" s="42"/>
      <c r="J906" s="42"/>
      <c r="K906" s="43"/>
      <c r="L906" s="42"/>
      <c r="M906" s="42"/>
      <c r="N906" s="42"/>
      <c r="O906" s="42"/>
      <c r="P906" s="42"/>
      <c r="Q906" s="43"/>
      <c r="R906" s="42"/>
      <c r="S906" s="42"/>
      <c r="T906" s="43"/>
      <c r="U906" s="42"/>
      <c r="V906" s="42"/>
      <c r="W906" s="35"/>
    </row>
    <row r="907" spans="1:23">
      <c r="A907" s="42"/>
      <c r="B907" s="42"/>
      <c r="C907" s="42"/>
      <c r="D907" s="43"/>
      <c r="E907" s="42"/>
      <c r="F907" s="42"/>
      <c r="G907" s="42"/>
      <c r="H907" s="42"/>
      <c r="I907" s="42"/>
      <c r="J907" s="42"/>
      <c r="K907" s="43"/>
      <c r="L907" s="42"/>
      <c r="M907" s="42"/>
      <c r="N907" s="42"/>
      <c r="O907" s="42"/>
      <c r="P907" s="42"/>
      <c r="Q907" s="43"/>
      <c r="R907" s="42"/>
      <c r="S907" s="42"/>
      <c r="T907" s="43"/>
      <c r="U907" s="42"/>
      <c r="V907" s="42"/>
      <c r="W907" s="35"/>
    </row>
    <row r="908" spans="1:23">
      <c r="A908" s="42"/>
      <c r="B908" s="42"/>
      <c r="C908" s="42"/>
      <c r="D908" s="43"/>
      <c r="E908" s="42"/>
      <c r="F908" s="42"/>
      <c r="G908" s="42"/>
      <c r="H908" s="42"/>
      <c r="I908" s="42"/>
      <c r="J908" s="42"/>
      <c r="K908" s="43"/>
      <c r="L908" s="42"/>
      <c r="M908" s="42"/>
      <c r="N908" s="42"/>
      <c r="O908" s="42"/>
      <c r="P908" s="42"/>
      <c r="Q908" s="43"/>
      <c r="R908" s="42"/>
      <c r="S908" s="42"/>
      <c r="T908" s="43"/>
      <c r="U908" s="42"/>
      <c r="V908" s="42"/>
      <c r="W908" s="35"/>
    </row>
    <row r="909" spans="1:23">
      <c r="A909" s="42"/>
      <c r="B909" s="42"/>
      <c r="C909" s="42"/>
      <c r="D909" s="43"/>
      <c r="E909" s="42"/>
      <c r="F909" s="42"/>
      <c r="G909" s="42"/>
      <c r="H909" s="42"/>
      <c r="I909" s="42"/>
      <c r="J909" s="42"/>
      <c r="K909" s="43"/>
      <c r="L909" s="42"/>
      <c r="M909" s="42"/>
      <c r="N909" s="42"/>
      <c r="O909" s="42"/>
      <c r="P909" s="42"/>
      <c r="Q909" s="43"/>
      <c r="R909" s="42"/>
      <c r="S909" s="42"/>
      <c r="T909" s="43"/>
      <c r="U909" s="42"/>
      <c r="V909" s="42"/>
      <c r="W909" s="35"/>
    </row>
    <row r="910" spans="1:23">
      <c r="A910" s="42"/>
      <c r="B910" s="42"/>
      <c r="C910" s="42"/>
      <c r="D910" s="43"/>
      <c r="E910" s="42"/>
      <c r="F910" s="42"/>
      <c r="G910" s="42"/>
      <c r="H910" s="42"/>
      <c r="I910" s="42"/>
      <c r="J910" s="42"/>
      <c r="K910" s="43"/>
      <c r="L910" s="42"/>
      <c r="M910" s="42"/>
      <c r="N910" s="42"/>
      <c r="O910" s="42"/>
      <c r="P910" s="42"/>
      <c r="Q910" s="43"/>
      <c r="R910" s="42"/>
      <c r="S910" s="42"/>
      <c r="T910" s="43"/>
      <c r="U910" s="42"/>
      <c r="V910" s="42"/>
      <c r="W910" s="35"/>
    </row>
    <row r="911" spans="1:23">
      <c r="A911" s="42"/>
      <c r="B911" s="42"/>
      <c r="C911" s="42"/>
      <c r="D911" s="43"/>
      <c r="E911" s="42"/>
      <c r="F911" s="42"/>
      <c r="G911" s="42"/>
      <c r="H911" s="42"/>
      <c r="I911" s="42"/>
      <c r="J911" s="42"/>
      <c r="K911" s="43"/>
      <c r="L911" s="42"/>
      <c r="M911" s="42"/>
      <c r="N911" s="42"/>
      <c r="O911" s="42"/>
      <c r="P911" s="42"/>
      <c r="Q911" s="43"/>
      <c r="R911" s="42"/>
      <c r="S911" s="42"/>
      <c r="T911" s="43"/>
      <c r="U911" s="42"/>
      <c r="V911" s="42"/>
      <c r="W911" s="35"/>
    </row>
    <row r="912" spans="1:23">
      <c r="A912" s="42"/>
      <c r="B912" s="42"/>
      <c r="C912" s="42"/>
      <c r="D912" s="43"/>
      <c r="E912" s="42"/>
      <c r="F912" s="42"/>
      <c r="G912" s="42"/>
      <c r="H912" s="42"/>
      <c r="I912" s="42"/>
      <c r="J912" s="42"/>
      <c r="K912" s="43"/>
      <c r="L912" s="42"/>
      <c r="M912" s="42"/>
      <c r="N912" s="42"/>
      <c r="O912" s="42"/>
      <c r="P912" s="42"/>
      <c r="Q912" s="43"/>
      <c r="R912" s="42"/>
      <c r="S912" s="42"/>
      <c r="T912" s="43"/>
      <c r="U912" s="42"/>
      <c r="V912" s="42"/>
      <c r="W912" s="35"/>
    </row>
    <row r="913" spans="1:23">
      <c r="A913" s="42"/>
      <c r="B913" s="42"/>
      <c r="C913" s="42"/>
      <c r="D913" s="43"/>
      <c r="E913" s="42"/>
      <c r="F913" s="42"/>
      <c r="G913" s="42"/>
      <c r="H913" s="42"/>
      <c r="I913" s="42"/>
      <c r="J913" s="42"/>
      <c r="K913" s="43"/>
      <c r="L913" s="42"/>
      <c r="M913" s="42"/>
      <c r="N913" s="42"/>
      <c r="O913" s="42"/>
      <c r="P913" s="42"/>
      <c r="Q913" s="43"/>
      <c r="R913" s="42"/>
      <c r="S913" s="42"/>
      <c r="T913" s="43"/>
      <c r="U913" s="42"/>
      <c r="V913" s="42"/>
      <c r="W913" s="35"/>
    </row>
    <row r="914" spans="1:23">
      <c r="A914" s="42"/>
      <c r="B914" s="42"/>
      <c r="C914" s="42"/>
      <c r="D914" s="43"/>
      <c r="E914" s="42"/>
      <c r="F914" s="42"/>
      <c r="G914" s="42"/>
      <c r="H914" s="42"/>
      <c r="I914" s="42"/>
      <c r="J914" s="42"/>
      <c r="K914" s="43"/>
      <c r="L914" s="42"/>
      <c r="M914" s="42"/>
      <c r="N914" s="42"/>
      <c r="O914" s="42"/>
      <c r="P914" s="42"/>
      <c r="Q914" s="43"/>
      <c r="R914" s="42"/>
      <c r="S914" s="42"/>
      <c r="T914" s="43"/>
      <c r="U914" s="42"/>
      <c r="V914" s="42"/>
      <c r="W914" s="35"/>
    </row>
    <row r="915" spans="1:23">
      <c r="A915" s="42"/>
      <c r="B915" s="42"/>
      <c r="C915" s="42"/>
      <c r="D915" s="43"/>
      <c r="E915" s="42"/>
      <c r="F915" s="42"/>
      <c r="G915" s="42"/>
      <c r="H915" s="42"/>
      <c r="I915" s="42"/>
      <c r="J915" s="42"/>
      <c r="K915" s="43"/>
      <c r="L915" s="42"/>
      <c r="M915" s="42"/>
      <c r="N915" s="42"/>
      <c r="O915" s="42"/>
      <c r="P915" s="42"/>
      <c r="Q915" s="43"/>
      <c r="R915" s="42"/>
      <c r="S915" s="42"/>
      <c r="T915" s="43"/>
      <c r="U915" s="42"/>
      <c r="V915" s="42"/>
      <c r="W915" s="35"/>
    </row>
    <row r="916" spans="1:23">
      <c r="A916" s="42"/>
      <c r="B916" s="42"/>
      <c r="C916" s="42"/>
      <c r="D916" s="43"/>
      <c r="E916" s="42"/>
      <c r="F916" s="42"/>
      <c r="G916" s="42"/>
      <c r="H916" s="42"/>
      <c r="I916" s="42"/>
      <c r="J916" s="42"/>
      <c r="K916" s="43"/>
      <c r="L916" s="42"/>
      <c r="M916" s="42"/>
      <c r="N916" s="42"/>
      <c r="O916" s="42"/>
      <c r="P916" s="42"/>
      <c r="Q916" s="42"/>
      <c r="R916" s="42"/>
      <c r="S916" s="42"/>
      <c r="T916" s="43"/>
      <c r="U916" s="42"/>
      <c r="V916" s="42"/>
      <c r="W916" s="35"/>
    </row>
    <row r="917" spans="1:23">
      <c r="A917" s="42"/>
      <c r="B917" s="42"/>
      <c r="C917" s="42"/>
      <c r="D917" s="43"/>
      <c r="E917" s="42"/>
      <c r="F917" s="42"/>
      <c r="G917" s="42"/>
      <c r="H917" s="42"/>
      <c r="I917" s="42"/>
      <c r="J917" s="42"/>
      <c r="K917" s="43"/>
      <c r="L917" s="42"/>
      <c r="M917" s="42"/>
      <c r="N917" s="42"/>
      <c r="O917" s="42"/>
      <c r="P917" s="42"/>
      <c r="Q917" s="42"/>
      <c r="R917" s="42"/>
      <c r="S917" s="42"/>
      <c r="T917" s="43"/>
      <c r="U917" s="42"/>
      <c r="V917" s="42"/>
      <c r="W917" s="35"/>
    </row>
    <row r="918" spans="1:23">
      <c r="A918" s="42"/>
      <c r="B918" s="42"/>
      <c r="C918" s="42"/>
      <c r="D918" s="43"/>
      <c r="E918" s="42"/>
      <c r="F918" s="42"/>
      <c r="G918" s="42"/>
      <c r="H918" s="42"/>
      <c r="I918" s="42"/>
      <c r="J918" s="42"/>
      <c r="K918" s="43"/>
      <c r="L918" s="42"/>
      <c r="M918" s="42"/>
      <c r="N918" s="42"/>
      <c r="O918" s="42"/>
      <c r="P918" s="42"/>
      <c r="Q918" s="42"/>
      <c r="R918" s="42"/>
      <c r="S918" s="42"/>
      <c r="T918" s="43"/>
      <c r="U918" s="42"/>
      <c r="V918" s="42"/>
      <c r="W918" s="35"/>
    </row>
    <row r="919" spans="1:23">
      <c r="A919" s="42"/>
      <c r="B919" s="42"/>
      <c r="C919" s="42"/>
      <c r="D919" s="43"/>
      <c r="E919" s="42"/>
      <c r="F919" s="42"/>
      <c r="G919" s="42"/>
      <c r="H919" s="42"/>
      <c r="I919" s="42"/>
      <c r="J919" s="42"/>
      <c r="K919" s="43"/>
      <c r="L919" s="42"/>
      <c r="M919" s="42"/>
      <c r="N919" s="42"/>
      <c r="O919" s="42"/>
      <c r="P919" s="42"/>
      <c r="Q919" s="42"/>
      <c r="R919" s="42"/>
      <c r="S919" s="42"/>
      <c r="T919" s="43"/>
      <c r="U919" s="42"/>
      <c r="V919" s="42"/>
      <c r="W919" s="35"/>
    </row>
    <row r="920" spans="1:23">
      <c r="A920" s="42"/>
      <c r="B920" s="42"/>
      <c r="C920" s="42"/>
      <c r="D920" s="43"/>
      <c r="E920" s="42"/>
      <c r="F920" s="42"/>
      <c r="G920" s="42"/>
      <c r="H920" s="42"/>
      <c r="I920" s="42"/>
      <c r="J920" s="42"/>
      <c r="K920" s="43"/>
      <c r="L920" s="42"/>
      <c r="M920" s="42"/>
      <c r="N920" s="42"/>
      <c r="O920" s="42"/>
      <c r="P920" s="42"/>
      <c r="Q920" s="42"/>
      <c r="R920" s="42"/>
      <c r="S920" s="42"/>
      <c r="T920" s="43"/>
      <c r="U920" s="42"/>
      <c r="V920" s="42"/>
      <c r="W920" s="35"/>
    </row>
    <row r="921" spans="1:23">
      <c r="A921" s="42"/>
      <c r="B921" s="42"/>
      <c r="C921" s="42"/>
      <c r="D921" s="43"/>
      <c r="E921" s="42"/>
      <c r="F921" s="42"/>
      <c r="G921" s="42"/>
      <c r="H921" s="42"/>
      <c r="I921" s="42"/>
      <c r="J921" s="42"/>
      <c r="K921" s="43"/>
      <c r="L921" s="42"/>
      <c r="M921" s="42"/>
      <c r="N921" s="42"/>
      <c r="O921" s="42"/>
      <c r="P921" s="42"/>
      <c r="Q921" s="42"/>
      <c r="R921" s="42"/>
      <c r="S921" s="42"/>
      <c r="T921" s="43"/>
      <c r="U921" s="42"/>
      <c r="V921" s="42"/>
      <c r="W921" s="35"/>
    </row>
    <row r="922" spans="1:23">
      <c r="A922" s="42"/>
      <c r="B922" s="42"/>
      <c r="C922" s="42"/>
      <c r="D922" s="43"/>
      <c r="E922" s="42"/>
      <c r="F922" s="42"/>
      <c r="G922" s="42"/>
      <c r="H922" s="42"/>
      <c r="I922" s="42"/>
      <c r="J922" s="42"/>
      <c r="K922" s="43"/>
      <c r="L922" s="42"/>
      <c r="M922" s="42"/>
      <c r="N922" s="42"/>
      <c r="O922" s="42"/>
      <c r="P922" s="42"/>
      <c r="Q922" s="42"/>
      <c r="R922" s="42"/>
      <c r="S922" s="42"/>
      <c r="T922" s="43"/>
      <c r="U922" s="42"/>
      <c r="V922" s="42"/>
      <c r="W922" s="35"/>
    </row>
    <row r="923" spans="1:23">
      <c r="A923" s="42"/>
      <c r="B923" s="42"/>
      <c r="C923" s="42"/>
      <c r="D923" s="43"/>
      <c r="E923" s="42"/>
      <c r="F923" s="42"/>
      <c r="G923" s="42"/>
      <c r="H923" s="42"/>
      <c r="I923" s="42"/>
      <c r="J923" s="42"/>
      <c r="K923" s="43"/>
      <c r="L923" s="42"/>
      <c r="M923" s="42"/>
      <c r="N923" s="42"/>
      <c r="O923" s="42"/>
      <c r="P923" s="42"/>
      <c r="Q923" s="42"/>
      <c r="R923" s="42"/>
      <c r="S923" s="42"/>
      <c r="T923" s="43"/>
      <c r="U923" s="42"/>
      <c r="V923" s="42"/>
      <c r="W923" s="35"/>
    </row>
    <row r="924" spans="1:23">
      <c r="A924" s="42"/>
      <c r="B924" s="42"/>
      <c r="C924" s="42"/>
      <c r="D924" s="43"/>
      <c r="E924" s="42"/>
      <c r="F924" s="42"/>
      <c r="G924" s="42"/>
      <c r="H924" s="42"/>
      <c r="I924" s="42"/>
      <c r="J924" s="42"/>
      <c r="K924" s="43"/>
      <c r="L924" s="42"/>
      <c r="M924" s="42"/>
      <c r="N924" s="42"/>
      <c r="O924" s="42"/>
      <c r="P924" s="42"/>
      <c r="Q924" s="42"/>
      <c r="R924" s="42"/>
      <c r="S924" s="42"/>
      <c r="T924" s="43"/>
      <c r="U924" s="42"/>
      <c r="V924" s="42"/>
      <c r="W924" s="35"/>
    </row>
    <row r="925" spans="1:23">
      <c r="A925" s="42"/>
      <c r="B925" s="42"/>
      <c r="C925" s="42"/>
      <c r="D925" s="43"/>
      <c r="E925" s="42"/>
      <c r="F925" s="42"/>
      <c r="G925" s="42"/>
      <c r="H925" s="42"/>
      <c r="I925" s="42"/>
      <c r="J925" s="42"/>
      <c r="K925" s="43"/>
      <c r="L925" s="42"/>
      <c r="M925" s="42"/>
      <c r="N925" s="42"/>
      <c r="O925" s="42"/>
      <c r="P925" s="42"/>
      <c r="Q925" s="42"/>
      <c r="R925" s="42"/>
      <c r="S925" s="42"/>
      <c r="T925" s="43"/>
      <c r="U925" s="42"/>
      <c r="V925" s="42"/>
      <c r="W925" s="35"/>
    </row>
    <row r="926" spans="1:23">
      <c r="A926" s="42"/>
      <c r="B926" s="42"/>
      <c r="C926" s="42"/>
      <c r="D926" s="43"/>
      <c r="E926" s="42"/>
      <c r="F926" s="42"/>
      <c r="G926" s="42"/>
      <c r="H926" s="42"/>
      <c r="I926" s="42"/>
      <c r="J926" s="42"/>
      <c r="K926" s="43"/>
      <c r="L926" s="42"/>
      <c r="M926" s="42"/>
      <c r="N926" s="42"/>
      <c r="O926" s="42"/>
      <c r="P926" s="42"/>
      <c r="Q926" s="42"/>
      <c r="R926" s="42"/>
      <c r="S926" s="42"/>
      <c r="T926" s="43"/>
      <c r="U926" s="42"/>
      <c r="V926" s="42"/>
      <c r="W926" s="35"/>
    </row>
    <row r="927" spans="1:23">
      <c r="A927" s="42"/>
      <c r="B927" s="42"/>
      <c r="C927" s="42"/>
      <c r="D927" s="43"/>
      <c r="E927" s="42"/>
      <c r="F927" s="42"/>
      <c r="G927" s="42"/>
      <c r="H927" s="42"/>
      <c r="I927" s="42"/>
      <c r="J927" s="42"/>
      <c r="K927" s="43"/>
      <c r="L927" s="42"/>
      <c r="M927" s="42"/>
      <c r="N927" s="42"/>
      <c r="O927" s="42"/>
      <c r="P927" s="42"/>
      <c r="Q927" s="42"/>
      <c r="R927" s="42"/>
      <c r="S927" s="42"/>
      <c r="T927" s="43"/>
      <c r="U927" s="42"/>
      <c r="V927" s="42"/>
      <c r="W927" s="35"/>
    </row>
    <row r="928" spans="1:23">
      <c r="A928" s="42"/>
      <c r="B928" s="42"/>
      <c r="C928" s="42"/>
      <c r="D928" s="43"/>
      <c r="E928" s="42"/>
      <c r="F928" s="42"/>
      <c r="G928" s="42"/>
      <c r="H928" s="42"/>
      <c r="I928" s="42"/>
      <c r="J928" s="42"/>
      <c r="K928" s="43"/>
      <c r="L928" s="42"/>
      <c r="M928" s="42"/>
      <c r="N928" s="42"/>
      <c r="O928" s="42"/>
      <c r="P928" s="42"/>
      <c r="Q928" s="42"/>
      <c r="R928" s="42"/>
      <c r="S928" s="42"/>
      <c r="T928" s="43"/>
      <c r="U928" s="42"/>
      <c r="V928" s="42"/>
      <c r="W928" s="35"/>
    </row>
    <row r="929" spans="1:23">
      <c r="A929" s="42"/>
      <c r="B929" s="42"/>
      <c r="C929" s="42"/>
      <c r="D929" s="43"/>
      <c r="E929" s="42"/>
      <c r="F929" s="42"/>
      <c r="G929" s="42"/>
      <c r="H929" s="42"/>
      <c r="I929" s="42"/>
      <c r="J929" s="42"/>
      <c r="K929" s="43"/>
      <c r="L929" s="42"/>
      <c r="M929" s="42"/>
      <c r="N929" s="42"/>
      <c r="O929" s="42"/>
      <c r="P929" s="42"/>
      <c r="Q929" s="42"/>
      <c r="R929" s="42"/>
      <c r="S929" s="42"/>
      <c r="T929" s="43"/>
      <c r="U929" s="42"/>
      <c r="V929" s="42"/>
      <c r="W929" s="35"/>
    </row>
    <row r="930" spans="1:23">
      <c r="A930" s="42"/>
      <c r="B930" s="42"/>
      <c r="C930" s="42"/>
      <c r="D930" s="43"/>
      <c r="E930" s="42"/>
      <c r="F930" s="42"/>
      <c r="G930" s="42"/>
      <c r="H930" s="42"/>
      <c r="I930" s="42"/>
      <c r="J930" s="42"/>
      <c r="K930" s="43"/>
      <c r="L930" s="42"/>
      <c r="M930" s="42"/>
      <c r="N930" s="42"/>
      <c r="O930" s="42"/>
      <c r="P930" s="42"/>
      <c r="Q930" s="42"/>
      <c r="R930" s="42"/>
      <c r="S930" s="42"/>
      <c r="T930" s="43"/>
      <c r="U930" s="42"/>
      <c r="V930" s="42"/>
      <c r="W930" s="35"/>
    </row>
    <row r="931" spans="1:23">
      <c r="A931" s="42"/>
      <c r="B931" s="42"/>
      <c r="C931" s="42"/>
      <c r="D931" s="43"/>
      <c r="E931" s="42"/>
      <c r="F931" s="42"/>
      <c r="G931" s="42"/>
      <c r="H931" s="42"/>
      <c r="I931" s="42"/>
      <c r="J931" s="42"/>
      <c r="K931" s="43"/>
      <c r="L931" s="42"/>
      <c r="M931" s="42"/>
      <c r="N931" s="42"/>
      <c r="O931" s="42"/>
      <c r="P931" s="42"/>
      <c r="Q931" s="42"/>
      <c r="R931" s="42"/>
      <c r="S931" s="42"/>
      <c r="T931" s="43"/>
      <c r="U931" s="42"/>
      <c r="V931" s="42"/>
      <c r="W931" s="35"/>
    </row>
    <row r="932" spans="1:23">
      <c r="A932" s="42"/>
      <c r="B932" s="42"/>
      <c r="C932" s="42"/>
      <c r="D932" s="43"/>
      <c r="E932" s="42"/>
      <c r="F932" s="42"/>
      <c r="G932" s="42"/>
      <c r="H932" s="42"/>
      <c r="I932" s="42"/>
      <c r="J932" s="42"/>
      <c r="K932" s="43"/>
      <c r="L932" s="42"/>
      <c r="M932" s="42"/>
      <c r="N932" s="42"/>
      <c r="O932" s="42"/>
      <c r="P932" s="42"/>
      <c r="Q932" s="42"/>
      <c r="R932" s="42"/>
      <c r="S932" s="42"/>
      <c r="T932" s="43"/>
      <c r="U932" s="42"/>
      <c r="V932" s="42"/>
      <c r="W932" s="35"/>
    </row>
    <row r="933" spans="1:23">
      <c r="A933" s="42"/>
      <c r="B933" s="42"/>
      <c r="C933" s="42"/>
      <c r="D933" s="43"/>
      <c r="E933" s="42"/>
      <c r="F933" s="42"/>
      <c r="G933" s="42"/>
      <c r="H933" s="42"/>
      <c r="I933" s="42"/>
      <c r="J933" s="42"/>
      <c r="K933" s="43"/>
      <c r="L933" s="42"/>
      <c r="M933" s="42"/>
      <c r="N933" s="42"/>
      <c r="O933" s="42"/>
      <c r="P933" s="42"/>
      <c r="Q933" s="42"/>
      <c r="R933" s="42"/>
      <c r="S933" s="42"/>
      <c r="T933" s="43"/>
      <c r="U933" s="42"/>
      <c r="V933" s="42"/>
      <c r="W933" s="35"/>
    </row>
    <row r="934" spans="1:23">
      <c r="A934" s="42"/>
      <c r="B934" s="42"/>
      <c r="C934" s="42"/>
      <c r="D934" s="43"/>
      <c r="E934" s="42"/>
      <c r="F934" s="42"/>
      <c r="G934" s="42"/>
      <c r="H934" s="42"/>
      <c r="I934" s="42"/>
      <c r="J934" s="42"/>
      <c r="K934" s="43"/>
      <c r="L934" s="42"/>
      <c r="M934" s="42"/>
      <c r="N934" s="42"/>
      <c r="O934" s="42"/>
      <c r="P934" s="42"/>
      <c r="Q934" s="42"/>
      <c r="R934" s="42"/>
      <c r="S934" s="42"/>
      <c r="T934" s="43"/>
      <c r="U934" s="42"/>
      <c r="V934" s="42"/>
      <c r="W934" s="35"/>
    </row>
    <row r="935" spans="1:23">
      <c r="A935" s="42"/>
      <c r="B935" s="42"/>
      <c r="C935" s="42"/>
      <c r="D935" s="43"/>
      <c r="E935" s="42"/>
      <c r="F935" s="42"/>
      <c r="G935" s="42"/>
      <c r="H935" s="42"/>
      <c r="I935" s="42"/>
      <c r="J935" s="42"/>
      <c r="K935" s="43"/>
      <c r="L935" s="42"/>
      <c r="M935" s="42"/>
      <c r="N935" s="42"/>
      <c r="O935" s="42"/>
      <c r="P935" s="42"/>
      <c r="Q935" s="42"/>
      <c r="R935" s="42"/>
      <c r="S935" s="42"/>
      <c r="T935" s="43"/>
      <c r="U935" s="42"/>
      <c r="V935" s="42"/>
      <c r="W935" s="35"/>
    </row>
    <row r="936" spans="1:23">
      <c r="A936" s="42"/>
      <c r="B936" s="42"/>
      <c r="C936" s="42"/>
      <c r="D936" s="43"/>
      <c r="E936" s="42"/>
      <c r="F936" s="42"/>
      <c r="G936" s="42"/>
      <c r="H936" s="42"/>
      <c r="I936" s="42"/>
      <c r="J936" s="42"/>
      <c r="K936" s="43"/>
      <c r="L936" s="42"/>
      <c r="M936" s="42"/>
      <c r="N936" s="42"/>
      <c r="O936" s="42"/>
      <c r="P936" s="42"/>
      <c r="Q936" s="42"/>
      <c r="R936" s="42"/>
      <c r="S936" s="42"/>
      <c r="T936" s="43"/>
      <c r="U936" s="42"/>
      <c r="V936" s="42"/>
      <c r="W936" s="35"/>
    </row>
    <row r="937" spans="1:23">
      <c r="A937" s="42"/>
      <c r="B937" s="42"/>
      <c r="C937" s="42"/>
      <c r="D937" s="43"/>
      <c r="E937" s="42"/>
      <c r="F937" s="42"/>
      <c r="G937" s="42"/>
      <c r="H937" s="42"/>
      <c r="I937" s="42"/>
      <c r="J937" s="42"/>
      <c r="K937" s="43"/>
      <c r="L937" s="42"/>
      <c r="M937" s="42"/>
      <c r="N937" s="42"/>
      <c r="O937" s="42"/>
      <c r="P937" s="42"/>
      <c r="Q937" s="42"/>
      <c r="R937" s="42"/>
      <c r="S937" s="42"/>
      <c r="T937" s="43"/>
      <c r="U937" s="42"/>
      <c r="V937" s="42"/>
      <c r="W937" s="35"/>
    </row>
    <row r="938" spans="1:23">
      <c r="A938" s="42"/>
      <c r="B938" s="42"/>
      <c r="C938" s="42"/>
      <c r="D938" s="43"/>
      <c r="E938" s="42"/>
      <c r="F938" s="42"/>
      <c r="G938" s="42"/>
      <c r="H938" s="42"/>
      <c r="I938" s="42"/>
      <c r="J938" s="42"/>
      <c r="K938" s="43"/>
      <c r="L938" s="42"/>
      <c r="M938" s="42"/>
      <c r="N938" s="42"/>
      <c r="O938" s="42"/>
      <c r="P938" s="42"/>
      <c r="Q938" s="42"/>
      <c r="R938" s="42"/>
      <c r="S938" s="42"/>
      <c r="T938" s="43"/>
      <c r="U938" s="42"/>
      <c r="V938" s="42"/>
      <c r="W938" s="35"/>
    </row>
    <row r="939" spans="1:23">
      <c r="A939" s="42"/>
      <c r="B939" s="42"/>
      <c r="C939" s="42"/>
      <c r="D939" s="43"/>
      <c r="E939" s="42"/>
      <c r="F939" s="42"/>
      <c r="G939" s="42"/>
      <c r="H939" s="42"/>
      <c r="I939" s="42"/>
      <c r="J939" s="42"/>
      <c r="K939" s="43"/>
      <c r="L939" s="42"/>
      <c r="M939" s="42"/>
      <c r="N939" s="42"/>
      <c r="O939" s="42"/>
      <c r="P939" s="42"/>
      <c r="Q939" s="42"/>
      <c r="R939" s="42"/>
      <c r="S939" s="42"/>
      <c r="T939" s="43"/>
      <c r="U939" s="42"/>
      <c r="V939" s="42"/>
      <c r="W939" s="35"/>
    </row>
    <row r="940" spans="1:23">
      <c r="A940" s="42"/>
      <c r="B940" s="42"/>
      <c r="C940" s="42"/>
      <c r="D940" s="43"/>
      <c r="E940" s="42"/>
      <c r="F940" s="42"/>
      <c r="G940" s="42"/>
      <c r="H940" s="42"/>
      <c r="I940" s="42"/>
      <c r="J940" s="42"/>
      <c r="K940" s="43"/>
      <c r="L940" s="42"/>
      <c r="M940" s="42"/>
      <c r="N940" s="42"/>
      <c r="O940" s="42"/>
      <c r="P940" s="42"/>
      <c r="Q940" s="42"/>
      <c r="R940" s="42"/>
      <c r="S940" s="42"/>
      <c r="T940" s="43"/>
      <c r="U940" s="42"/>
      <c r="V940" s="42"/>
      <c r="W940" s="35"/>
    </row>
    <row r="941" spans="1:23">
      <c r="A941" s="42"/>
      <c r="B941" s="42"/>
      <c r="C941" s="42"/>
      <c r="D941" s="43"/>
      <c r="E941" s="42"/>
      <c r="F941" s="42"/>
      <c r="G941" s="42"/>
      <c r="H941" s="42"/>
      <c r="I941" s="42"/>
      <c r="J941" s="42"/>
      <c r="K941" s="43"/>
      <c r="L941" s="42"/>
      <c r="M941" s="42"/>
      <c r="N941" s="42"/>
      <c r="O941" s="42"/>
      <c r="P941" s="42"/>
      <c r="Q941" s="42"/>
      <c r="R941" s="42"/>
      <c r="S941" s="42"/>
      <c r="T941" s="43"/>
      <c r="U941" s="42"/>
      <c r="V941" s="42"/>
      <c r="W941" s="35"/>
    </row>
    <row r="942" spans="1:23">
      <c r="A942" s="42"/>
      <c r="B942" s="42"/>
      <c r="C942" s="42"/>
      <c r="D942" s="43"/>
      <c r="E942" s="42"/>
      <c r="F942" s="42"/>
      <c r="G942" s="42"/>
      <c r="H942" s="42"/>
      <c r="I942" s="42"/>
      <c r="J942" s="42"/>
      <c r="K942" s="43"/>
      <c r="L942" s="42"/>
      <c r="M942" s="42"/>
      <c r="N942" s="42"/>
      <c r="O942" s="42"/>
      <c r="P942" s="42"/>
      <c r="Q942" s="42"/>
      <c r="R942" s="42"/>
      <c r="S942" s="42"/>
      <c r="T942" s="43"/>
      <c r="U942" s="42"/>
      <c r="V942" s="42"/>
      <c r="W942" s="35"/>
    </row>
    <row r="943" spans="1:23">
      <c r="A943" s="42"/>
      <c r="B943" s="42"/>
      <c r="C943" s="42"/>
      <c r="D943" s="43"/>
      <c r="E943" s="42"/>
      <c r="F943" s="42"/>
      <c r="G943" s="42"/>
      <c r="H943" s="42"/>
      <c r="I943" s="42"/>
      <c r="J943" s="42"/>
      <c r="K943" s="43"/>
      <c r="L943" s="42"/>
      <c r="M943" s="42"/>
      <c r="N943" s="42"/>
      <c r="O943" s="42"/>
      <c r="P943" s="42"/>
      <c r="Q943" s="42"/>
      <c r="R943" s="42"/>
      <c r="S943" s="42"/>
      <c r="T943" s="43"/>
      <c r="U943" s="42"/>
      <c r="V943" s="42"/>
      <c r="W943" s="35"/>
    </row>
    <row r="944" spans="1:23">
      <c r="A944" s="42"/>
      <c r="B944" s="42"/>
      <c r="C944" s="42"/>
      <c r="D944" s="43"/>
      <c r="E944" s="42"/>
      <c r="F944" s="42"/>
      <c r="G944" s="42"/>
      <c r="H944" s="42"/>
      <c r="I944" s="42"/>
      <c r="J944" s="42"/>
      <c r="K944" s="43"/>
      <c r="L944" s="42"/>
      <c r="M944" s="42"/>
      <c r="N944" s="42"/>
      <c r="O944" s="42"/>
      <c r="P944" s="42"/>
      <c r="Q944" s="42"/>
      <c r="R944" s="42"/>
      <c r="S944" s="42"/>
      <c r="T944" s="43"/>
      <c r="U944" s="42"/>
      <c r="V944" s="42"/>
      <c r="W944" s="35"/>
    </row>
    <row r="945" spans="1:23">
      <c r="A945" s="42"/>
      <c r="B945" s="42"/>
      <c r="C945" s="42"/>
      <c r="D945" s="43"/>
      <c r="E945" s="42"/>
      <c r="F945" s="42"/>
      <c r="G945" s="42"/>
      <c r="H945" s="42"/>
      <c r="I945" s="42"/>
      <c r="J945" s="42"/>
      <c r="K945" s="43"/>
      <c r="L945" s="42"/>
      <c r="M945" s="42"/>
      <c r="N945" s="42"/>
      <c r="O945" s="42"/>
      <c r="P945" s="42"/>
      <c r="Q945" s="42"/>
      <c r="R945" s="42"/>
      <c r="S945" s="42"/>
      <c r="T945" s="43"/>
      <c r="U945" s="42"/>
      <c r="V945" s="42"/>
      <c r="W945" s="35"/>
    </row>
    <row r="946" spans="1:23">
      <c r="A946" s="42"/>
      <c r="B946" s="42"/>
      <c r="C946" s="42"/>
      <c r="D946" s="43"/>
      <c r="E946" s="42"/>
      <c r="F946" s="42"/>
      <c r="G946" s="42"/>
      <c r="H946" s="42"/>
      <c r="I946" s="42"/>
      <c r="J946" s="42"/>
      <c r="K946" s="43"/>
      <c r="L946" s="42"/>
      <c r="M946" s="42"/>
      <c r="N946" s="42"/>
      <c r="O946" s="42"/>
      <c r="P946" s="42"/>
      <c r="Q946" s="42"/>
      <c r="R946" s="42"/>
      <c r="S946" s="42"/>
      <c r="T946" s="43"/>
      <c r="U946" s="42"/>
      <c r="V946" s="42"/>
      <c r="W946" s="35"/>
    </row>
    <row r="947" spans="1:23">
      <c r="A947" s="42"/>
      <c r="B947" s="42"/>
      <c r="C947" s="42"/>
      <c r="D947" s="43"/>
      <c r="E947" s="42"/>
      <c r="F947" s="42"/>
      <c r="G947" s="42"/>
      <c r="H947" s="42"/>
      <c r="I947" s="42"/>
      <c r="J947" s="42"/>
      <c r="K947" s="43"/>
      <c r="L947" s="42"/>
      <c r="M947" s="42"/>
      <c r="N947" s="42"/>
      <c r="O947" s="42"/>
      <c r="P947" s="42"/>
      <c r="Q947" s="42"/>
      <c r="R947" s="42"/>
      <c r="S947" s="42"/>
      <c r="T947" s="43"/>
      <c r="U947" s="42"/>
      <c r="V947" s="42"/>
      <c r="W947" s="35"/>
    </row>
    <row r="948" spans="1:23">
      <c r="A948" s="42"/>
      <c r="B948" s="42"/>
      <c r="C948" s="42"/>
      <c r="D948" s="43"/>
      <c r="E948" s="42"/>
      <c r="F948" s="42"/>
      <c r="G948" s="42"/>
      <c r="H948" s="42"/>
      <c r="I948" s="42"/>
      <c r="J948" s="42"/>
      <c r="K948" s="43"/>
      <c r="L948" s="42"/>
      <c r="M948" s="42"/>
      <c r="N948" s="42"/>
      <c r="O948" s="42"/>
      <c r="P948" s="42"/>
      <c r="Q948" s="42"/>
      <c r="R948" s="42"/>
      <c r="S948" s="42"/>
      <c r="T948" s="43"/>
      <c r="U948" s="42"/>
      <c r="V948" s="42"/>
      <c r="W948" s="35"/>
    </row>
    <row r="949" spans="1:23">
      <c r="A949" s="42"/>
      <c r="B949" s="42"/>
      <c r="C949" s="42"/>
      <c r="D949" s="43"/>
      <c r="E949" s="42"/>
      <c r="F949" s="42"/>
      <c r="G949" s="42"/>
      <c r="H949" s="42"/>
      <c r="I949" s="42"/>
      <c r="J949" s="42"/>
      <c r="K949" s="43"/>
      <c r="L949" s="42"/>
      <c r="M949" s="42"/>
      <c r="N949" s="42"/>
      <c r="O949" s="42"/>
      <c r="P949" s="42"/>
      <c r="Q949" s="42"/>
      <c r="R949" s="42"/>
      <c r="S949" s="42"/>
      <c r="T949" s="43"/>
      <c r="U949" s="42"/>
      <c r="V949" s="42"/>
      <c r="W949" s="35"/>
    </row>
    <row r="950" spans="1:23">
      <c r="A950" s="42"/>
      <c r="B950" s="42"/>
      <c r="C950" s="42"/>
      <c r="D950" s="43"/>
      <c r="E950" s="42"/>
      <c r="F950" s="42"/>
      <c r="G950" s="42"/>
      <c r="H950" s="42"/>
      <c r="I950" s="42"/>
      <c r="J950" s="42"/>
      <c r="K950" s="43"/>
      <c r="L950" s="42"/>
      <c r="M950" s="42"/>
      <c r="N950" s="42"/>
      <c r="O950" s="42"/>
      <c r="P950" s="42"/>
      <c r="Q950" s="42"/>
      <c r="R950" s="42"/>
      <c r="S950" s="42"/>
      <c r="T950" s="43"/>
      <c r="U950" s="42"/>
      <c r="V950" s="42"/>
      <c r="W950" s="35"/>
    </row>
    <row r="951" spans="1:23">
      <c r="A951" s="42"/>
      <c r="B951" s="42"/>
      <c r="C951" s="42"/>
      <c r="D951" s="43"/>
      <c r="E951" s="42"/>
      <c r="F951" s="42"/>
      <c r="G951" s="42"/>
      <c r="H951" s="42"/>
      <c r="I951" s="42"/>
      <c r="J951" s="42"/>
      <c r="K951" s="43"/>
      <c r="L951" s="42"/>
      <c r="M951" s="42"/>
      <c r="N951" s="42"/>
      <c r="O951" s="42"/>
      <c r="P951" s="42"/>
      <c r="Q951" s="42"/>
      <c r="R951" s="42"/>
      <c r="S951" s="42"/>
      <c r="T951" s="43"/>
      <c r="U951" s="42"/>
      <c r="V951" s="42"/>
      <c r="W951" s="35"/>
    </row>
    <row r="952" spans="1:23">
      <c r="A952" s="42"/>
      <c r="B952" s="42"/>
      <c r="C952" s="42"/>
      <c r="D952" s="43"/>
      <c r="E952" s="42"/>
      <c r="F952" s="42"/>
      <c r="G952" s="42"/>
      <c r="H952" s="42"/>
      <c r="I952" s="42"/>
      <c r="J952" s="42"/>
      <c r="K952" s="43"/>
      <c r="L952" s="42"/>
      <c r="M952" s="42"/>
      <c r="N952" s="42"/>
      <c r="O952" s="42"/>
      <c r="P952" s="42"/>
      <c r="Q952" s="42"/>
      <c r="R952" s="42"/>
      <c r="S952" s="42"/>
      <c r="T952" s="43"/>
      <c r="U952" s="42"/>
      <c r="V952" s="42"/>
      <c r="W952" s="35"/>
    </row>
    <row r="953" spans="1:23">
      <c r="A953" s="42"/>
      <c r="B953" s="42"/>
      <c r="C953" s="42"/>
      <c r="D953" s="43"/>
      <c r="E953" s="42"/>
      <c r="F953" s="42"/>
      <c r="G953" s="42"/>
      <c r="H953" s="42"/>
      <c r="I953" s="42"/>
      <c r="J953" s="42"/>
      <c r="K953" s="43"/>
      <c r="L953" s="42"/>
      <c r="M953" s="42"/>
      <c r="N953" s="42"/>
      <c r="O953" s="42"/>
      <c r="P953" s="42"/>
      <c r="Q953" s="42"/>
      <c r="R953" s="42"/>
      <c r="S953" s="42"/>
      <c r="T953" s="43"/>
      <c r="U953" s="42"/>
      <c r="V953" s="42"/>
      <c r="W953" s="35"/>
    </row>
    <row r="954" spans="1:23">
      <c r="A954" s="42"/>
      <c r="B954" s="42"/>
      <c r="C954" s="42"/>
      <c r="D954" s="43"/>
      <c r="E954" s="42"/>
      <c r="F954" s="42"/>
      <c r="G954" s="42"/>
      <c r="H954" s="42"/>
      <c r="I954" s="42"/>
      <c r="J954" s="42"/>
      <c r="K954" s="43"/>
      <c r="L954" s="42"/>
      <c r="M954" s="42"/>
      <c r="N954" s="42"/>
      <c r="O954" s="42"/>
      <c r="P954" s="42"/>
      <c r="Q954" s="42"/>
      <c r="R954" s="42"/>
      <c r="S954" s="42"/>
      <c r="T954" s="43"/>
      <c r="U954" s="42"/>
      <c r="V954" s="42"/>
      <c r="W954" s="35"/>
    </row>
    <row r="955" spans="1:23">
      <c r="A955" s="42"/>
      <c r="B955" s="42"/>
      <c r="C955" s="42"/>
      <c r="D955" s="43"/>
      <c r="E955" s="42"/>
      <c r="F955" s="42"/>
      <c r="G955" s="42"/>
      <c r="H955" s="42"/>
      <c r="I955" s="42"/>
      <c r="J955" s="42"/>
      <c r="K955" s="43"/>
      <c r="L955" s="42"/>
      <c r="M955" s="42"/>
      <c r="N955" s="42"/>
      <c r="O955" s="42"/>
      <c r="P955" s="42"/>
      <c r="Q955" s="42"/>
      <c r="R955" s="42"/>
      <c r="S955" s="42"/>
      <c r="T955" s="43"/>
      <c r="U955" s="42"/>
      <c r="V955" s="42"/>
      <c r="W955" s="35"/>
    </row>
    <row r="956" spans="1:23">
      <c r="A956" s="42"/>
      <c r="B956" s="42"/>
      <c r="C956" s="42"/>
      <c r="D956" s="43"/>
      <c r="E956" s="42"/>
      <c r="F956" s="42"/>
      <c r="G956" s="42"/>
      <c r="H956" s="42"/>
      <c r="I956" s="42"/>
      <c r="J956" s="42"/>
      <c r="K956" s="43"/>
      <c r="L956" s="42"/>
      <c r="M956" s="42"/>
      <c r="N956" s="42"/>
      <c r="O956" s="42"/>
      <c r="P956" s="42"/>
      <c r="Q956" s="42"/>
      <c r="R956" s="42"/>
      <c r="S956" s="42"/>
      <c r="T956" s="43"/>
      <c r="U956" s="42"/>
      <c r="V956" s="42"/>
      <c r="W956" s="35"/>
    </row>
    <row r="957" spans="1:23">
      <c r="A957" s="42"/>
      <c r="B957" s="42"/>
      <c r="C957" s="42"/>
      <c r="D957" s="43"/>
      <c r="E957" s="42"/>
      <c r="F957" s="42"/>
      <c r="G957" s="42"/>
      <c r="H957" s="42"/>
      <c r="I957" s="42"/>
      <c r="J957" s="42"/>
      <c r="K957" s="43"/>
      <c r="L957" s="42"/>
      <c r="M957" s="42"/>
      <c r="N957" s="42"/>
      <c r="O957" s="42"/>
      <c r="P957" s="42"/>
      <c r="Q957" s="42"/>
      <c r="R957" s="42"/>
      <c r="S957" s="42"/>
      <c r="T957" s="43"/>
      <c r="U957" s="42"/>
      <c r="V957" s="42"/>
      <c r="W957" s="35"/>
    </row>
    <row r="958" spans="1:23">
      <c r="A958" s="42"/>
      <c r="B958" s="42"/>
      <c r="C958" s="42"/>
      <c r="D958" s="43"/>
      <c r="E958" s="42"/>
      <c r="F958" s="42"/>
      <c r="G958" s="42"/>
      <c r="H958" s="42"/>
      <c r="I958" s="42"/>
      <c r="J958" s="42"/>
      <c r="K958" s="43"/>
      <c r="L958" s="42"/>
      <c r="M958" s="42"/>
      <c r="N958" s="42"/>
      <c r="O958" s="42"/>
      <c r="P958" s="42"/>
      <c r="Q958" s="42"/>
      <c r="R958" s="42"/>
      <c r="S958" s="42"/>
      <c r="T958" s="43"/>
      <c r="U958" s="42"/>
      <c r="V958" s="42"/>
      <c r="W958" s="35"/>
    </row>
    <row r="959" spans="1:23">
      <c r="A959" s="42"/>
      <c r="B959" s="42"/>
      <c r="C959" s="42"/>
      <c r="D959" s="43"/>
      <c r="E959" s="42"/>
      <c r="F959" s="42"/>
      <c r="G959" s="42"/>
      <c r="H959" s="42"/>
      <c r="I959" s="42"/>
      <c r="J959" s="42"/>
      <c r="K959" s="43"/>
      <c r="L959" s="42"/>
      <c r="M959" s="42"/>
      <c r="N959" s="42"/>
      <c r="O959" s="42"/>
      <c r="P959" s="42"/>
      <c r="Q959" s="42"/>
      <c r="R959" s="42"/>
      <c r="S959" s="42"/>
      <c r="T959" s="43"/>
      <c r="U959" s="42"/>
      <c r="V959" s="42"/>
      <c r="W959" s="35"/>
    </row>
    <row r="960" spans="1:23">
      <c r="A960" s="42"/>
      <c r="B960" s="42"/>
      <c r="C960" s="42"/>
      <c r="D960" s="43"/>
      <c r="E960" s="42"/>
      <c r="F960" s="42"/>
      <c r="G960" s="42"/>
      <c r="H960" s="42"/>
      <c r="I960" s="42"/>
      <c r="J960" s="42"/>
      <c r="K960" s="43"/>
      <c r="L960" s="42"/>
      <c r="M960" s="42"/>
      <c r="N960" s="42"/>
      <c r="O960" s="42"/>
      <c r="P960" s="42"/>
      <c r="Q960" s="42"/>
      <c r="R960" s="42"/>
      <c r="S960" s="42"/>
      <c r="T960" s="43"/>
      <c r="U960" s="42"/>
      <c r="V960" s="42"/>
      <c r="W960" s="35"/>
    </row>
    <row r="961" spans="1:23">
      <c r="A961" s="42"/>
      <c r="B961" s="42"/>
      <c r="C961" s="42"/>
      <c r="D961" s="43"/>
      <c r="E961" s="42"/>
      <c r="F961" s="42"/>
      <c r="G961" s="42"/>
      <c r="H961" s="42"/>
      <c r="I961" s="42"/>
      <c r="J961" s="42"/>
      <c r="K961" s="43"/>
      <c r="L961" s="42"/>
      <c r="M961" s="42"/>
      <c r="N961" s="42"/>
      <c r="O961" s="42"/>
      <c r="P961" s="42"/>
      <c r="Q961" s="42"/>
      <c r="R961" s="42"/>
      <c r="S961" s="42"/>
      <c r="T961" s="43"/>
      <c r="U961" s="42"/>
      <c r="V961" s="42"/>
      <c r="W961" s="35"/>
    </row>
    <row r="962" spans="1:23">
      <c r="A962" s="42"/>
      <c r="B962" s="42"/>
      <c r="C962" s="42"/>
      <c r="D962" s="43"/>
      <c r="E962" s="42"/>
      <c r="F962" s="42"/>
      <c r="G962" s="42"/>
      <c r="H962" s="42"/>
      <c r="I962" s="42"/>
      <c r="J962" s="42"/>
      <c r="K962" s="43"/>
      <c r="L962" s="42"/>
      <c r="M962" s="42"/>
      <c r="N962" s="42"/>
      <c r="O962" s="42"/>
      <c r="P962" s="42"/>
      <c r="Q962" s="42"/>
      <c r="R962" s="42"/>
      <c r="S962" s="42"/>
      <c r="T962" s="43"/>
      <c r="U962" s="42"/>
      <c r="V962" s="42"/>
      <c r="W962" s="35"/>
    </row>
    <row r="963" spans="1:23">
      <c r="A963" s="42"/>
      <c r="B963" s="42"/>
      <c r="C963" s="42"/>
      <c r="D963" s="43"/>
      <c r="E963" s="42"/>
      <c r="F963" s="42"/>
      <c r="G963" s="42"/>
      <c r="H963" s="42"/>
      <c r="I963" s="42"/>
      <c r="J963" s="42"/>
      <c r="K963" s="43"/>
      <c r="L963" s="42"/>
      <c r="M963" s="42"/>
      <c r="N963" s="42"/>
      <c r="O963" s="42"/>
      <c r="P963" s="42"/>
      <c r="Q963" s="42"/>
      <c r="R963" s="42"/>
      <c r="S963" s="42"/>
      <c r="T963" s="43"/>
      <c r="U963" s="42"/>
      <c r="V963" s="42"/>
      <c r="W963" s="35"/>
    </row>
    <row r="964" spans="1:23">
      <c r="A964" s="42"/>
      <c r="B964" s="42"/>
      <c r="C964" s="42"/>
      <c r="D964" s="43"/>
      <c r="E964" s="42"/>
      <c r="F964" s="42"/>
      <c r="G964" s="42"/>
      <c r="H964" s="42"/>
      <c r="I964" s="42"/>
      <c r="J964" s="42"/>
      <c r="K964" s="43"/>
      <c r="L964" s="42"/>
      <c r="M964" s="42"/>
      <c r="N964" s="42"/>
      <c r="O964" s="42"/>
      <c r="P964" s="42"/>
      <c r="Q964" s="42"/>
      <c r="R964" s="42"/>
      <c r="S964" s="42"/>
      <c r="T964" s="43"/>
      <c r="U964" s="42"/>
      <c r="V964" s="42"/>
      <c r="W964" s="35"/>
    </row>
    <row r="965" spans="1:23">
      <c r="A965" s="42"/>
      <c r="B965" s="42"/>
      <c r="C965" s="42"/>
      <c r="D965" s="43"/>
      <c r="E965" s="42"/>
      <c r="F965" s="42"/>
      <c r="G965" s="42"/>
      <c r="H965" s="42"/>
      <c r="I965" s="42"/>
      <c r="J965" s="42"/>
      <c r="K965" s="43"/>
      <c r="L965" s="42"/>
      <c r="M965" s="42"/>
      <c r="N965" s="42"/>
      <c r="O965" s="42"/>
      <c r="P965" s="42"/>
      <c r="Q965" s="42"/>
      <c r="R965" s="42"/>
      <c r="S965" s="42"/>
      <c r="T965" s="43"/>
      <c r="U965" s="42"/>
      <c r="V965" s="42"/>
      <c r="W965" s="35"/>
    </row>
    <row r="966" spans="1:23">
      <c r="A966" s="42"/>
      <c r="B966" s="42"/>
      <c r="C966" s="42"/>
      <c r="D966" s="43"/>
      <c r="E966" s="42"/>
      <c r="F966" s="42"/>
      <c r="G966" s="42"/>
      <c r="H966" s="42"/>
      <c r="I966" s="42"/>
      <c r="J966" s="42"/>
      <c r="K966" s="43"/>
      <c r="L966" s="42"/>
      <c r="M966" s="42"/>
      <c r="N966" s="42"/>
      <c r="O966" s="42"/>
      <c r="P966" s="42"/>
      <c r="Q966" s="42"/>
      <c r="R966" s="42"/>
      <c r="S966" s="42"/>
      <c r="T966" s="43"/>
      <c r="U966" s="42"/>
      <c r="V966" s="42"/>
      <c r="W966" s="35"/>
    </row>
    <row r="967" spans="1:23">
      <c r="A967" s="42"/>
      <c r="B967" s="42"/>
      <c r="C967" s="42"/>
      <c r="D967" s="43"/>
      <c r="E967" s="42"/>
      <c r="F967" s="42"/>
      <c r="G967" s="42"/>
      <c r="H967" s="42"/>
      <c r="I967" s="42"/>
      <c r="J967" s="42"/>
      <c r="K967" s="43"/>
      <c r="L967" s="42"/>
      <c r="M967" s="42"/>
      <c r="N967" s="42"/>
      <c r="O967" s="42"/>
      <c r="P967" s="42"/>
      <c r="Q967" s="42"/>
      <c r="R967" s="42"/>
      <c r="S967" s="42"/>
      <c r="T967" s="43"/>
      <c r="U967" s="42"/>
      <c r="V967" s="42"/>
      <c r="W967" s="35"/>
    </row>
    <row r="968" spans="1:23">
      <c r="A968" s="42"/>
      <c r="B968" s="42"/>
      <c r="C968" s="42"/>
      <c r="D968" s="43"/>
      <c r="E968" s="42"/>
      <c r="F968" s="42"/>
      <c r="G968" s="42"/>
      <c r="H968" s="42"/>
      <c r="I968" s="42"/>
      <c r="J968" s="42"/>
      <c r="K968" s="43"/>
      <c r="L968" s="42"/>
      <c r="M968" s="42"/>
      <c r="N968" s="42"/>
      <c r="O968" s="42"/>
      <c r="P968" s="42"/>
      <c r="Q968" s="42"/>
      <c r="R968" s="42"/>
      <c r="S968" s="42"/>
      <c r="T968" s="43"/>
      <c r="U968" s="42"/>
      <c r="V968" s="42"/>
      <c r="W968" s="35"/>
    </row>
    <row r="969" spans="1:23">
      <c r="A969" s="42"/>
      <c r="B969" s="42"/>
      <c r="C969" s="42"/>
      <c r="D969" s="43"/>
      <c r="E969" s="42"/>
      <c r="F969" s="42"/>
      <c r="G969" s="42"/>
      <c r="H969" s="42"/>
      <c r="I969" s="42"/>
      <c r="J969" s="42"/>
      <c r="K969" s="43"/>
      <c r="L969" s="42"/>
      <c r="M969" s="42"/>
      <c r="N969" s="42"/>
      <c r="O969" s="42"/>
      <c r="P969" s="42"/>
      <c r="Q969" s="42"/>
      <c r="R969" s="42"/>
      <c r="S969" s="42"/>
      <c r="T969" s="43"/>
      <c r="U969" s="42"/>
      <c r="V969" s="42"/>
      <c r="W969" s="35"/>
    </row>
    <row r="970" spans="1:23">
      <c r="A970" s="42"/>
      <c r="B970" s="42"/>
      <c r="C970" s="42"/>
      <c r="D970" s="43"/>
      <c r="E970" s="42"/>
      <c r="F970" s="42"/>
      <c r="G970" s="42"/>
      <c r="H970" s="42"/>
      <c r="I970" s="42"/>
      <c r="J970" s="42"/>
      <c r="K970" s="43"/>
      <c r="L970" s="42"/>
      <c r="M970" s="42"/>
      <c r="N970" s="42"/>
      <c r="O970" s="42"/>
      <c r="P970" s="42"/>
      <c r="Q970" s="42"/>
      <c r="R970" s="42"/>
      <c r="S970" s="42"/>
      <c r="T970" s="43"/>
      <c r="U970" s="42"/>
      <c r="V970" s="42"/>
      <c r="W970" s="35"/>
    </row>
    <row r="971" spans="1:23">
      <c r="A971" s="42"/>
      <c r="B971" s="42"/>
      <c r="C971" s="42"/>
      <c r="D971" s="43"/>
      <c r="E971" s="42"/>
      <c r="F971" s="42"/>
      <c r="G971" s="42"/>
      <c r="H971" s="42"/>
      <c r="I971" s="42"/>
      <c r="J971" s="42"/>
      <c r="K971" s="43"/>
      <c r="L971" s="42"/>
      <c r="M971" s="42"/>
      <c r="N971" s="42"/>
      <c r="O971" s="42"/>
      <c r="P971" s="42"/>
      <c r="Q971" s="42"/>
      <c r="R971" s="42"/>
      <c r="S971" s="42"/>
      <c r="T971" s="43"/>
      <c r="U971" s="42"/>
      <c r="V971" s="42"/>
      <c r="W971" s="35"/>
    </row>
    <row r="972" spans="1:23">
      <c r="A972" s="42"/>
      <c r="B972" s="42"/>
      <c r="C972" s="42"/>
      <c r="D972" s="43"/>
      <c r="E972" s="42"/>
      <c r="F972" s="42"/>
      <c r="G972" s="42"/>
      <c r="H972" s="42"/>
      <c r="I972" s="42"/>
      <c r="J972" s="42"/>
      <c r="K972" s="43"/>
      <c r="L972" s="42"/>
      <c r="M972" s="42"/>
      <c r="N972" s="42"/>
      <c r="O972" s="42"/>
      <c r="P972" s="42"/>
      <c r="Q972" s="42"/>
      <c r="R972" s="42"/>
      <c r="S972" s="42"/>
      <c r="T972" s="43"/>
      <c r="U972" s="42"/>
      <c r="V972" s="42"/>
      <c r="W972" s="35"/>
    </row>
    <row r="973" spans="1:23">
      <c r="A973" s="42"/>
      <c r="B973" s="42"/>
      <c r="C973" s="42"/>
      <c r="D973" s="43"/>
      <c r="E973" s="42"/>
      <c r="F973" s="42"/>
      <c r="G973" s="42"/>
      <c r="H973" s="42"/>
      <c r="I973" s="42"/>
      <c r="J973" s="42"/>
      <c r="K973" s="43"/>
      <c r="L973" s="42"/>
      <c r="M973" s="42"/>
      <c r="N973" s="42"/>
      <c r="O973" s="42"/>
      <c r="P973" s="42"/>
      <c r="Q973" s="42"/>
      <c r="R973" s="42"/>
      <c r="S973" s="42"/>
      <c r="T973" s="43"/>
      <c r="U973" s="42"/>
      <c r="V973" s="42"/>
      <c r="W973" s="35"/>
    </row>
    <row r="974" spans="1:23">
      <c r="A974" s="42"/>
      <c r="B974" s="42"/>
      <c r="C974" s="42"/>
      <c r="D974" s="43"/>
      <c r="E974" s="42"/>
      <c r="F974" s="42"/>
      <c r="G974" s="42"/>
      <c r="H974" s="42"/>
      <c r="I974" s="42"/>
      <c r="J974" s="42"/>
      <c r="K974" s="43"/>
      <c r="L974" s="42"/>
      <c r="M974" s="42"/>
      <c r="N974" s="42"/>
      <c r="O974" s="42"/>
      <c r="P974" s="42"/>
      <c r="Q974" s="42"/>
      <c r="R974" s="42"/>
      <c r="S974" s="42"/>
      <c r="T974" s="43"/>
      <c r="U974" s="42"/>
      <c r="V974" s="42"/>
      <c r="W974" s="35"/>
    </row>
    <row r="975" spans="1:23">
      <c r="A975" s="42"/>
      <c r="B975" s="42"/>
      <c r="C975" s="42"/>
      <c r="D975" s="43"/>
      <c r="E975" s="42"/>
      <c r="F975" s="42"/>
      <c r="G975" s="42"/>
      <c r="H975" s="42"/>
      <c r="I975" s="42"/>
      <c r="J975" s="42"/>
      <c r="K975" s="43"/>
      <c r="L975" s="42"/>
      <c r="M975" s="42"/>
      <c r="N975" s="42"/>
      <c r="O975" s="42"/>
      <c r="P975" s="42"/>
      <c r="Q975" s="42"/>
      <c r="R975" s="42"/>
      <c r="S975" s="42"/>
      <c r="T975" s="43"/>
      <c r="U975" s="42"/>
      <c r="V975" s="42"/>
      <c r="W975" s="35"/>
    </row>
    <row r="976" spans="1:23">
      <c r="A976" s="42"/>
      <c r="B976" s="42"/>
      <c r="C976" s="42"/>
      <c r="D976" s="43"/>
      <c r="E976" s="42"/>
      <c r="F976" s="42"/>
      <c r="G976" s="42"/>
      <c r="H976" s="42"/>
      <c r="I976" s="42"/>
      <c r="J976" s="42"/>
      <c r="K976" s="43"/>
      <c r="L976" s="42"/>
      <c r="M976" s="42"/>
      <c r="N976" s="42"/>
      <c r="O976" s="42"/>
      <c r="P976" s="42"/>
      <c r="Q976" s="42"/>
      <c r="R976" s="42"/>
      <c r="S976" s="42"/>
      <c r="T976" s="43"/>
      <c r="U976" s="42"/>
      <c r="V976" s="42"/>
      <c r="W976" s="35"/>
    </row>
    <row r="977" spans="1:23">
      <c r="A977" s="42"/>
      <c r="B977" s="42"/>
      <c r="C977" s="42"/>
      <c r="D977" s="43"/>
      <c r="E977" s="42"/>
      <c r="F977" s="42"/>
      <c r="G977" s="42"/>
      <c r="H977" s="42"/>
      <c r="I977" s="42"/>
      <c r="J977" s="42"/>
      <c r="K977" s="43"/>
      <c r="L977" s="42"/>
      <c r="M977" s="42"/>
      <c r="N977" s="42"/>
      <c r="O977" s="42"/>
      <c r="P977" s="42"/>
      <c r="Q977" s="42"/>
      <c r="R977" s="42"/>
      <c r="S977" s="42"/>
      <c r="T977" s="43"/>
      <c r="U977" s="42"/>
      <c r="V977" s="42"/>
      <c r="W977" s="35"/>
    </row>
    <row r="978" spans="1:23">
      <c r="A978" s="42"/>
      <c r="B978" s="42"/>
      <c r="C978" s="42"/>
      <c r="D978" s="43"/>
      <c r="E978" s="42"/>
      <c r="F978" s="42"/>
      <c r="G978" s="42"/>
      <c r="H978" s="42"/>
      <c r="I978" s="42"/>
      <c r="J978" s="42"/>
      <c r="K978" s="43"/>
      <c r="L978" s="42"/>
      <c r="M978" s="42"/>
      <c r="N978" s="42"/>
      <c r="O978" s="42"/>
      <c r="P978" s="42"/>
      <c r="Q978" s="42"/>
      <c r="R978" s="42"/>
      <c r="S978" s="42"/>
      <c r="T978" s="43"/>
      <c r="U978" s="42"/>
      <c r="V978" s="42"/>
      <c r="W978" s="35"/>
    </row>
    <row r="979" spans="1:23">
      <c r="A979" s="42"/>
      <c r="B979" s="42"/>
      <c r="C979" s="42"/>
      <c r="D979" s="43"/>
      <c r="E979" s="42"/>
      <c r="F979" s="42"/>
      <c r="G979" s="42"/>
      <c r="H979" s="42"/>
      <c r="I979" s="42"/>
      <c r="J979" s="42"/>
      <c r="K979" s="43"/>
      <c r="L979" s="42"/>
      <c r="M979" s="42"/>
      <c r="N979" s="42"/>
      <c r="O979" s="42"/>
      <c r="P979" s="42"/>
      <c r="Q979" s="42"/>
      <c r="R979" s="42"/>
      <c r="S979" s="42"/>
      <c r="T979" s="43"/>
      <c r="U979" s="42"/>
      <c r="V979" s="42"/>
      <c r="W979" s="35"/>
    </row>
    <row r="980" spans="1:23">
      <c r="A980" s="42"/>
      <c r="B980" s="42"/>
      <c r="C980" s="42"/>
      <c r="D980" s="43"/>
      <c r="E980" s="42"/>
      <c r="F980" s="42"/>
      <c r="G980" s="42"/>
      <c r="H980" s="42"/>
      <c r="I980" s="42"/>
      <c r="J980" s="42"/>
      <c r="K980" s="43"/>
      <c r="L980" s="42"/>
      <c r="M980" s="42"/>
      <c r="N980" s="42"/>
      <c r="O980" s="42"/>
      <c r="P980" s="42"/>
      <c r="Q980" s="42"/>
      <c r="R980" s="42"/>
      <c r="S980" s="42"/>
      <c r="T980" s="43"/>
      <c r="U980" s="42"/>
      <c r="V980" s="42"/>
      <c r="W980" s="35"/>
    </row>
    <row r="981" spans="1:23">
      <c r="A981" s="42"/>
      <c r="B981" s="42"/>
      <c r="C981" s="42"/>
      <c r="D981" s="43"/>
      <c r="E981" s="42"/>
      <c r="F981" s="42"/>
      <c r="G981" s="42"/>
      <c r="H981" s="42"/>
      <c r="I981" s="42"/>
      <c r="J981" s="42"/>
      <c r="K981" s="43"/>
      <c r="L981" s="42"/>
      <c r="M981" s="42"/>
      <c r="N981" s="42"/>
      <c r="O981" s="42"/>
      <c r="P981" s="42"/>
      <c r="Q981" s="42"/>
      <c r="R981" s="42"/>
      <c r="S981" s="42"/>
      <c r="T981" s="43"/>
      <c r="U981" s="42"/>
      <c r="V981" s="42"/>
      <c r="W981" s="35"/>
    </row>
    <row r="982" spans="1:23">
      <c r="A982" s="42"/>
      <c r="B982" s="42"/>
      <c r="C982" s="42"/>
      <c r="D982" s="43"/>
      <c r="E982" s="42"/>
      <c r="F982" s="42"/>
      <c r="G982" s="42"/>
      <c r="H982" s="42"/>
      <c r="I982" s="42"/>
      <c r="J982" s="42"/>
      <c r="K982" s="43"/>
      <c r="L982" s="42"/>
      <c r="M982" s="42"/>
      <c r="N982" s="42"/>
      <c r="O982" s="42"/>
      <c r="P982" s="42"/>
      <c r="Q982" s="42"/>
      <c r="R982" s="42"/>
      <c r="S982" s="42"/>
      <c r="T982" s="43"/>
      <c r="U982" s="42"/>
      <c r="V982" s="42"/>
      <c r="W982" s="35"/>
    </row>
    <row r="983" spans="1:23">
      <c r="A983" s="42"/>
      <c r="B983" s="42"/>
      <c r="C983" s="42"/>
      <c r="D983" s="43"/>
      <c r="E983" s="42"/>
      <c r="F983" s="42"/>
      <c r="G983" s="42"/>
      <c r="H983" s="42"/>
      <c r="I983" s="42"/>
      <c r="J983" s="42"/>
      <c r="K983" s="43"/>
      <c r="L983" s="42"/>
      <c r="M983" s="42"/>
      <c r="N983" s="42"/>
      <c r="O983" s="42"/>
      <c r="P983" s="42"/>
      <c r="Q983" s="42"/>
      <c r="R983" s="42"/>
      <c r="S983" s="42"/>
      <c r="T983" s="43"/>
      <c r="U983" s="42"/>
      <c r="V983" s="42"/>
      <c r="W983" s="35"/>
    </row>
    <row r="984" spans="1:23">
      <c r="A984" s="42"/>
      <c r="B984" s="42"/>
      <c r="C984" s="42"/>
      <c r="D984" s="43"/>
      <c r="E984" s="42"/>
      <c r="F984" s="42"/>
      <c r="G984" s="42"/>
      <c r="H984" s="42"/>
      <c r="I984" s="42"/>
      <c r="J984" s="42"/>
      <c r="K984" s="43"/>
      <c r="L984" s="42"/>
      <c r="M984" s="42"/>
      <c r="N984" s="42"/>
      <c r="O984" s="42"/>
      <c r="P984" s="42"/>
      <c r="Q984" s="42"/>
      <c r="R984" s="42"/>
      <c r="S984" s="42"/>
      <c r="T984" s="43"/>
      <c r="U984" s="42"/>
      <c r="V984" s="42"/>
      <c r="W984" s="35"/>
    </row>
    <row r="985" spans="1:23">
      <c r="A985" s="42"/>
      <c r="B985" s="42"/>
      <c r="C985" s="42"/>
      <c r="D985" s="43"/>
      <c r="E985" s="42"/>
      <c r="F985" s="42"/>
      <c r="G985" s="42"/>
      <c r="H985" s="42"/>
      <c r="I985" s="42"/>
      <c r="J985" s="42"/>
      <c r="K985" s="43"/>
      <c r="L985" s="42"/>
      <c r="M985" s="42"/>
      <c r="N985" s="42"/>
      <c r="O985" s="42"/>
      <c r="P985" s="42"/>
      <c r="Q985" s="42"/>
      <c r="R985" s="42"/>
      <c r="S985" s="42"/>
      <c r="T985" s="43"/>
      <c r="U985" s="42"/>
      <c r="V985" s="42"/>
      <c r="W985" s="35"/>
    </row>
    <row r="986" spans="1:23">
      <c r="A986" s="42"/>
      <c r="B986" s="42"/>
      <c r="C986" s="42"/>
      <c r="D986" s="43"/>
      <c r="E986" s="42"/>
      <c r="F986" s="42"/>
      <c r="G986" s="42"/>
      <c r="H986" s="42"/>
      <c r="I986" s="42"/>
      <c r="J986" s="42"/>
      <c r="K986" s="43"/>
      <c r="L986" s="42"/>
      <c r="M986" s="42"/>
      <c r="N986" s="42"/>
      <c r="O986" s="42"/>
      <c r="P986" s="42"/>
      <c r="Q986" s="42"/>
      <c r="R986" s="42"/>
      <c r="S986" s="42"/>
      <c r="T986" s="43"/>
      <c r="U986" s="42"/>
      <c r="V986" s="42"/>
      <c r="W986" s="35"/>
    </row>
    <row r="987" spans="1:23">
      <c r="A987" s="42"/>
      <c r="B987" s="42"/>
      <c r="C987" s="42"/>
      <c r="D987" s="43"/>
      <c r="E987" s="42"/>
      <c r="F987" s="42"/>
      <c r="G987" s="42"/>
      <c r="H987" s="42"/>
      <c r="I987" s="42"/>
      <c r="J987" s="42"/>
      <c r="K987" s="43"/>
      <c r="L987" s="42"/>
      <c r="M987" s="42"/>
      <c r="N987" s="42"/>
      <c r="O987" s="42"/>
      <c r="P987" s="42"/>
      <c r="Q987" s="42"/>
      <c r="R987" s="42"/>
      <c r="S987" s="42"/>
      <c r="T987" s="43"/>
      <c r="U987" s="42"/>
      <c r="V987" s="42"/>
      <c r="W987" s="35"/>
    </row>
    <row r="988" spans="1:23">
      <c r="A988" s="42"/>
      <c r="B988" s="42"/>
      <c r="C988" s="42"/>
      <c r="D988" s="43"/>
      <c r="E988" s="42"/>
      <c r="F988" s="42"/>
      <c r="G988" s="42"/>
      <c r="H988" s="42"/>
      <c r="I988" s="42"/>
      <c r="J988" s="42"/>
      <c r="K988" s="43"/>
      <c r="L988" s="42"/>
      <c r="M988" s="42"/>
      <c r="N988" s="42"/>
      <c r="O988" s="42"/>
      <c r="P988" s="42"/>
      <c r="Q988" s="42"/>
      <c r="R988" s="42"/>
      <c r="S988" s="42"/>
      <c r="T988" s="43"/>
      <c r="U988" s="42"/>
      <c r="V988" s="42"/>
      <c r="W988" s="35"/>
    </row>
    <row r="989" spans="1:23">
      <c r="A989" s="42"/>
      <c r="B989" s="42"/>
      <c r="C989" s="42"/>
      <c r="D989" s="43"/>
      <c r="E989" s="42"/>
      <c r="F989" s="42"/>
      <c r="G989" s="42"/>
      <c r="H989" s="42"/>
      <c r="I989" s="42"/>
      <c r="J989" s="42"/>
      <c r="K989" s="43"/>
      <c r="L989" s="42"/>
      <c r="M989" s="42"/>
      <c r="N989" s="42"/>
      <c r="O989" s="42"/>
      <c r="P989" s="42"/>
      <c r="Q989" s="42"/>
      <c r="R989" s="42"/>
      <c r="S989" s="42"/>
      <c r="T989" s="43"/>
      <c r="U989" s="42"/>
      <c r="V989" s="42"/>
      <c r="W989" s="35"/>
    </row>
    <row r="990" spans="1:23">
      <c r="A990" s="42"/>
      <c r="B990" s="42"/>
      <c r="C990" s="42"/>
      <c r="D990" s="43"/>
      <c r="E990" s="42"/>
      <c r="F990" s="42"/>
      <c r="G990" s="42"/>
      <c r="H990" s="42"/>
      <c r="I990" s="42"/>
      <c r="J990" s="42"/>
      <c r="K990" s="43"/>
      <c r="L990" s="42"/>
      <c r="M990" s="42"/>
      <c r="N990" s="42"/>
      <c r="O990" s="42"/>
      <c r="P990" s="42"/>
      <c r="Q990" s="42"/>
      <c r="R990" s="42"/>
      <c r="S990" s="42"/>
      <c r="T990" s="43"/>
      <c r="U990" s="42"/>
      <c r="V990" s="42"/>
      <c r="W990" s="35"/>
    </row>
    <row r="991" spans="1:23">
      <c r="A991" s="42"/>
      <c r="B991" s="42"/>
      <c r="C991" s="42"/>
      <c r="D991" s="43"/>
      <c r="E991" s="42"/>
      <c r="F991" s="42"/>
      <c r="G991" s="42"/>
      <c r="H991" s="42"/>
      <c r="I991" s="42"/>
      <c r="J991" s="42"/>
      <c r="K991" s="43"/>
      <c r="L991" s="42"/>
      <c r="M991" s="42"/>
      <c r="N991" s="42"/>
      <c r="O991" s="42"/>
      <c r="P991" s="42"/>
      <c r="Q991" s="42"/>
      <c r="R991" s="42"/>
      <c r="S991" s="42"/>
      <c r="T991" s="43"/>
      <c r="U991" s="42"/>
      <c r="V991" s="42"/>
      <c r="W991" s="35"/>
    </row>
    <row r="992" spans="1:23">
      <c r="A992" s="42"/>
      <c r="B992" s="42"/>
      <c r="C992" s="42"/>
      <c r="D992" s="43"/>
      <c r="E992" s="42"/>
      <c r="F992" s="42"/>
      <c r="G992" s="42"/>
      <c r="H992" s="42"/>
      <c r="I992" s="42"/>
      <c r="J992" s="42"/>
      <c r="K992" s="43"/>
      <c r="L992" s="42"/>
      <c r="M992" s="42"/>
      <c r="N992" s="42"/>
      <c r="O992" s="42"/>
      <c r="P992" s="42"/>
      <c r="Q992" s="42"/>
      <c r="R992" s="42"/>
      <c r="S992" s="42"/>
      <c r="T992" s="43"/>
      <c r="U992" s="42"/>
      <c r="V992" s="42"/>
      <c r="W992" s="35"/>
    </row>
    <row r="993" spans="1:23">
      <c r="A993" s="42"/>
      <c r="B993" s="42"/>
      <c r="C993" s="42"/>
      <c r="D993" s="43"/>
      <c r="E993" s="42"/>
      <c r="F993" s="42"/>
      <c r="G993" s="42"/>
      <c r="H993" s="42"/>
      <c r="I993" s="42"/>
      <c r="J993" s="42"/>
      <c r="K993" s="43"/>
      <c r="L993" s="42"/>
      <c r="M993" s="42"/>
      <c r="N993" s="42"/>
      <c r="O993" s="42"/>
      <c r="P993" s="42"/>
      <c r="Q993" s="42"/>
      <c r="R993" s="42"/>
      <c r="S993" s="42"/>
      <c r="T993" s="43"/>
      <c r="U993" s="42"/>
      <c r="V993" s="42"/>
      <c r="W993" s="35"/>
    </row>
    <row r="994" spans="1:23">
      <c r="A994" s="42"/>
      <c r="B994" s="42"/>
      <c r="C994" s="42"/>
      <c r="D994" s="43"/>
      <c r="E994" s="42"/>
      <c r="F994" s="42"/>
      <c r="G994" s="42"/>
      <c r="H994" s="42"/>
      <c r="I994" s="42"/>
      <c r="J994" s="42"/>
      <c r="K994" s="43"/>
      <c r="L994" s="42"/>
      <c r="M994" s="42"/>
      <c r="N994" s="42"/>
      <c r="O994" s="42"/>
      <c r="P994" s="42"/>
      <c r="Q994" s="42"/>
      <c r="R994" s="42"/>
      <c r="S994" s="42"/>
      <c r="T994" s="43"/>
      <c r="U994" s="42"/>
      <c r="V994" s="42"/>
      <c r="W994" s="35"/>
    </row>
    <row r="995" spans="1:23">
      <c r="A995" s="42"/>
      <c r="B995" s="42"/>
      <c r="C995" s="42"/>
      <c r="D995" s="43"/>
      <c r="E995" s="42"/>
      <c r="F995" s="42"/>
      <c r="G995" s="42"/>
      <c r="H995" s="42"/>
      <c r="I995" s="42"/>
      <c r="J995" s="42"/>
      <c r="K995" s="43"/>
      <c r="L995" s="42"/>
      <c r="M995" s="42"/>
      <c r="N995" s="42"/>
      <c r="O995" s="42"/>
      <c r="P995" s="42"/>
      <c r="Q995" s="42"/>
      <c r="R995" s="42"/>
      <c r="S995" s="42"/>
      <c r="T995" s="43"/>
      <c r="U995" s="42"/>
      <c r="V995" s="42"/>
      <c r="W995" s="35"/>
    </row>
    <row r="996" spans="1:23">
      <c r="A996" s="42"/>
      <c r="B996" s="42"/>
      <c r="C996" s="42"/>
      <c r="D996" s="43"/>
      <c r="E996" s="42"/>
      <c r="F996" s="42"/>
      <c r="G996" s="42"/>
      <c r="H996" s="42"/>
      <c r="I996" s="42"/>
      <c r="J996" s="42"/>
      <c r="K996" s="43"/>
      <c r="L996" s="42"/>
      <c r="M996" s="42"/>
      <c r="N996" s="42"/>
      <c r="O996" s="42"/>
      <c r="P996" s="42"/>
      <c r="Q996" s="42"/>
      <c r="R996" s="42"/>
      <c r="S996" s="42"/>
      <c r="T996" s="43"/>
      <c r="U996" s="42"/>
      <c r="V996" s="42"/>
      <c r="W996" s="35"/>
    </row>
    <row r="997" spans="1:23">
      <c r="A997" s="42"/>
      <c r="B997" s="42"/>
      <c r="C997" s="42"/>
      <c r="D997" s="43"/>
      <c r="E997" s="42"/>
      <c r="F997" s="42"/>
      <c r="G997" s="42"/>
      <c r="H997" s="42"/>
      <c r="I997" s="42"/>
      <c r="J997" s="42"/>
      <c r="K997" s="43"/>
      <c r="L997" s="42"/>
      <c r="M997" s="42"/>
      <c r="N997" s="42"/>
      <c r="O997" s="42"/>
      <c r="P997" s="42"/>
      <c r="Q997" s="42"/>
      <c r="R997" s="42"/>
      <c r="S997" s="42"/>
      <c r="T997" s="43"/>
      <c r="U997" s="42"/>
      <c r="V997" s="42"/>
      <c r="W997" s="35"/>
    </row>
    <row r="998" spans="1:23">
      <c r="A998" s="42"/>
      <c r="B998" s="42"/>
      <c r="C998" s="42"/>
      <c r="D998" s="43"/>
      <c r="E998" s="42"/>
      <c r="F998" s="42"/>
      <c r="G998" s="42"/>
      <c r="H998" s="42"/>
      <c r="I998" s="42"/>
      <c r="J998" s="42"/>
      <c r="K998" s="43"/>
      <c r="L998" s="42"/>
      <c r="M998" s="42"/>
      <c r="N998" s="42"/>
      <c r="O998" s="42"/>
      <c r="P998" s="42"/>
      <c r="Q998" s="42"/>
      <c r="R998" s="42"/>
      <c r="S998" s="42"/>
      <c r="T998" s="43"/>
      <c r="U998" s="42"/>
      <c r="V998" s="42"/>
      <c r="W998" s="35"/>
    </row>
    <row r="999" spans="1:23">
      <c r="A999" s="42"/>
      <c r="B999" s="42"/>
      <c r="C999" s="42"/>
      <c r="D999" s="43"/>
      <c r="E999" s="42"/>
      <c r="F999" s="42"/>
      <c r="G999" s="42"/>
      <c r="H999" s="42"/>
      <c r="I999" s="42"/>
      <c r="J999" s="42"/>
      <c r="K999" s="43"/>
      <c r="L999" s="42"/>
      <c r="M999" s="42"/>
      <c r="N999" s="42"/>
      <c r="O999" s="42"/>
      <c r="P999" s="42"/>
      <c r="Q999" s="42"/>
      <c r="R999" s="42"/>
      <c r="S999" s="42"/>
      <c r="T999" s="43"/>
      <c r="U999" s="42"/>
      <c r="V999" s="42"/>
      <c r="W999" s="35"/>
    </row>
    <row r="1000" spans="1:23">
      <c r="A1000" s="42"/>
      <c r="B1000" s="42"/>
      <c r="C1000" s="42"/>
      <c r="D1000" s="43"/>
      <c r="E1000" s="42"/>
      <c r="F1000" s="42"/>
      <c r="G1000" s="42"/>
      <c r="H1000" s="42"/>
      <c r="I1000" s="42"/>
      <c r="J1000" s="42"/>
      <c r="K1000" s="43"/>
      <c r="L1000" s="42"/>
      <c r="M1000" s="42"/>
      <c r="N1000" s="42"/>
      <c r="O1000" s="42"/>
      <c r="P1000" s="42"/>
      <c r="Q1000" s="42"/>
      <c r="R1000" s="42"/>
      <c r="S1000" s="42"/>
      <c r="T1000" s="43"/>
      <c r="U1000" s="42"/>
      <c r="V1000" s="42"/>
      <c r="W1000" s="35"/>
    </row>
    <row r="1001" spans="1:23">
      <c r="A1001" s="42"/>
      <c r="B1001" s="42"/>
      <c r="C1001" s="42"/>
      <c r="D1001" s="43"/>
      <c r="E1001" s="42"/>
      <c r="F1001" s="42"/>
      <c r="G1001" s="42"/>
      <c r="H1001" s="42"/>
      <c r="I1001" s="42"/>
      <c r="J1001" s="42"/>
      <c r="K1001" s="43"/>
      <c r="L1001" s="42"/>
      <c r="M1001" s="42"/>
      <c r="N1001" s="42"/>
      <c r="O1001" s="42"/>
      <c r="P1001" s="42"/>
      <c r="Q1001" s="42"/>
      <c r="R1001" s="42"/>
      <c r="S1001" s="42"/>
      <c r="T1001" s="43"/>
      <c r="U1001" s="42"/>
      <c r="V1001" s="42"/>
      <c r="W1001" s="35"/>
    </row>
    <row r="1002" spans="1:23">
      <c r="A1002" s="42"/>
      <c r="B1002" s="42"/>
      <c r="C1002" s="42"/>
      <c r="D1002" s="43"/>
      <c r="E1002" s="42"/>
      <c r="F1002" s="42"/>
      <c r="G1002" s="42"/>
      <c r="H1002" s="42"/>
      <c r="I1002" s="42"/>
      <c r="J1002" s="42"/>
      <c r="K1002" s="43"/>
      <c r="L1002" s="42"/>
      <c r="M1002" s="42"/>
      <c r="N1002" s="42"/>
      <c r="O1002" s="42"/>
      <c r="P1002" s="42"/>
      <c r="Q1002" s="42"/>
      <c r="R1002" s="42"/>
      <c r="S1002" s="42"/>
      <c r="T1002" s="43"/>
      <c r="U1002" s="42"/>
      <c r="V1002" s="42"/>
      <c r="W1002" s="35"/>
    </row>
    <row r="1003" spans="1:23">
      <c r="A1003" s="42"/>
      <c r="B1003" s="42"/>
      <c r="C1003" s="42"/>
      <c r="D1003" s="43"/>
      <c r="E1003" s="42"/>
      <c r="F1003" s="42"/>
      <c r="G1003" s="42"/>
      <c r="H1003" s="42"/>
      <c r="I1003" s="42"/>
      <c r="J1003" s="42"/>
      <c r="K1003" s="43"/>
      <c r="L1003" s="42"/>
      <c r="M1003" s="42"/>
      <c r="N1003" s="42"/>
      <c r="O1003" s="42"/>
      <c r="P1003" s="42"/>
      <c r="Q1003" s="42"/>
      <c r="R1003" s="42"/>
      <c r="S1003" s="42"/>
      <c r="T1003" s="43"/>
      <c r="U1003" s="42"/>
      <c r="V1003" s="42"/>
      <c r="W1003" s="35"/>
    </row>
    <row r="1004" spans="1:23">
      <c r="A1004" s="42"/>
      <c r="B1004" s="42"/>
      <c r="C1004" s="42"/>
      <c r="D1004" s="43"/>
      <c r="E1004" s="42"/>
      <c r="F1004" s="42"/>
      <c r="G1004" s="42"/>
      <c r="H1004" s="42"/>
      <c r="I1004" s="42"/>
      <c r="J1004" s="42"/>
      <c r="K1004" s="43"/>
      <c r="L1004" s="42"/>
      <c r="M1004" s="42"/>
      <c r="N1004" s="42"/>
      <c r="O1004" s="42"/>
      <c r="P1004" s="42"/>
      <c r="Q1004" s="42"/>
      <c r="R1004" s="42"/>
      <c r="S1004" s="42"/>
      <c r="T1004" s="43"/>
      <c r="U1004" s="42"/>
      <c r="V1004" s="42"/>
      <c r="W1004" s="35"/>
    </row>
    <row r="1005" spans="1:23">
      <c r="A1005" s="42"/>
      <c r="B1005" s="42"/>
      <c r="C1005" s="42"/>
      <c r="D1005" s="43"/>
      <c r="E1005" s="42"/>
      <c r="F1005" s="42"/>
      <c r="G1005" s="42"/>
      <c r="H1005" s="42"/>
      <c r="I1005" s="42"/>
      <c r="J1005" s="42"/>
      <c r="K1005" s="43"/>
      <c r="L1005" s="42"/>
      <c r="M1005" s="42"/>
      <c r="N1005" s="42"/>
      <c r="O1005" s="42"/>
      <c r="P1005" s="42"/>
      <c r="Q1005" s="42"/>
      <c r="R1005" s="42"/>
      <c r="S1005" s="42"/>
      <c r="T1005" s="43"/>
      <c r="U1005" s="42"/>
      <c r="V1005" s="42"/>
      <c r="W1005" s="35"/>
    </row>
    <row r="1006" spans="1:23">
      <c r="A1006" s="42"/>
      <c r="B1006" s="42"/>
      <c r="C1006" s="42"/>
      <c r="D1006" s="43"/>
      <c r="E1006" s="42"/>
      <c r="F1006" s="42"/>
      <c r="G1006" s="42"/>
      <c r="H1006" s="42"/>
      <c r="I1006" s="42"/>
      <c r="J1006" s="42"/>
      <c r="K1006" s="43"/>
      <c r="L1006" s="42"/>
      <c r="M1006" s="42"/>
      <c r="N1006" s="42"/>
      <c r="O1006" s="42"/>
      <c r="P1006" s="42"/>
      <c r="Q1006" s="42"/>
      <c r="R1006" s="42"/>
      <c r="S1006" s="42"/>
      <c r="T1006" s="43"/>
      <c r="U1006" s="42"/>
      <c r="V1006" s="42"/>
      <c r="W1006" s="35"/>
    </row>
    <row r="1007" spans="1:23">
      <c r="A1007" s="42"/>
      <c r="B1007" s="42"/>
      <c r="C1007" s="42"/>
      <c r="D1007" s="43"/>
      <c r="E1007" s="42"/>
      <c r="F1007" s="42"/>
      <c r="G1007" s="42"/>
      <c r="H1007" s="42"/>
      <c r="I1007" s="42"/>
      <c r="J1007" s="42"/>
      <c r="K1007" s="43"/>
      <c r="L1007" s="42"/>
      <c r="M1007" s="42"/>
      <c r="N1007" s="42"/>
      <c r="O1007" s="42"/>
      <c r="P1007" s="42"/>
      <c r="Q1007" s="42"/>
      <c r="R1007" s="42"/>
      <c r="S1007" s="42"/>
      <c r="T1007" s="43"/>
      <c r="U1007" s="42"/>
      <c r="V1007" s="42"/>
      <c r="W1007" s="35"/>
    </row>
    <row r="1008" spans="1:23">
      <c r="A1008" s="42"/>
      <c r="B1008" s="42"/>
      <c r="C1008" s="42"/>
      <c r="D1008" s="43"/>
      <c r="E1008" s="42"/>
      <c r="F1008" s="42"/>
      <c r="G1008" s="42"/>
      <c r="H1008" s="42"/>
      <c r="I1008" s="42"/>
      <c r="J1008" s="42"/>
      <c r="K1008" s="43"/>
      <c r="L1008" s="42"/>
      <c r="M1008" s="42"/>
      <c r="N1008" s="42"/>
      <c r="O1008" s="42"/>
      <c r="P1008" s="42"/>
      <c r="Q1008" s="42"/>
      <c r="R1008" s="42"/>
      <c r="S1008" s="42"/>
      <c r="T1008" s="43"/>
      <c r="U1008" s="42"/>
      <c r="V1008" s="42"/>
      <c r="W1008" s="35"/>
    </row>
    <row r="1009" spans="1:23">
      <c r="A1009" s="42"/>
      <c r="B1009" s="42"/>
      <c r="C1009" s="42"/>
      <c r="D1009" s="43"/>
      <c r="E1009" s="42"/>
      <c r="F1009" s="42"/>
      <c r="G1009" s="42"/>
      <c r="H1009" s="42"/>
      <c r="I1009" s="42"/>
      <c r="J1009" s="42"/>
      <c r="K1009" s="43"/>
      <c r="L1009" s="42"/>
      <c r="M1009" s="42"/>
      <c r="N1009" s="42"/>
      <c r="O1009" s="42"/>
      <c r="P1009" s="42"/>
      <c r="Q1009" s="42"/>
      <c r="R1009" s="42"/>
      <c r="S1009" s="42"/>
      <c r="T1009" s="43"/>
      <c r="U1009" s="42"/>
      <c r="V1009" s="42"/>
      <c r="W1009" s="35"/>
    </row>
    <row r="1010" spans="1:23">
      <c r="A1010" s="42"/>
      <c r="B1010" s="42"/>
      <c r="C1010" s="42"/>
      <c r="D1010" s="43"/>
      <c r="E1010" s="42"/>
      <c r="F1010" s="42"/>
      <c r="G1010" s="42"/>
      <c r="H1010" s="42"/>
      <c r="I1010" s="42"/>
      <c r="J1010" s="42"/>
      <c r="K1010" s="43"/>
      <c r="L1010" s="42"/>
      <c r="M1010" s="42"/>
      <c r="N1010" s="42"/>
      <c r="O1010" s="42"/>
      <c r="P1010" s="42"/>
      <c r="Q1010" s="42"/>
      <c r="R1010" s="42"/>
      <c r="S1010" s="42"/>
      <c r="T1010" s="43"/>
      <c r="U1010" s="42"/>
      <c r="V1010" s="42"/>
      <c r="W1010" s="35"/>
    </row>
    <row r="1011" spans="1:23">
      <c r="A1011" s="42"/>
      <c r="B1011" s="42"/>
      <c r="C1011" s="42"/>
      <c r="D1011" s="43"/>
      <c r="E1011" s="42"/>
      <c r="F1011" s="42"/>
      <c r="G1011" s="42"/>
      <c r="H1011" s="42"/>
      <c r="I1011" s="42"/>
      <c r="J1011" s="42"/>
      <c r="K1011" s="43"/>
      <c r="L1011" s="42"/>
      <c r="M1011" s="42"/>
      <c r="N1011" s="42"/>
      <c r="O1011" s="42"/>
      <c r="P1011" s="42"/>
      <c r="Q1011" s="42"/>
      <c r="R1011" s="42"/>
      <c r="S1011" s="42"/>
      <c r="T1011" s="43"/>
      <c r="U1011" s="42"/>
      <c r="V1011" s="42"/>
      <c r="W1011" s="35"/>
    </row>
    <row r="1012" spans="1:23">
      <c r="A1012" s="42"/>
      <c r="B1012" s="42"/>
      <c r="C1012" s="42"/>
      <c r="D1012" s="43"/>
      <c r="E1012" s="42"/>
      <c r="F1012" s="42"/>
      <c r="G1012" s="42"/>
      <c r="H1012" s="42"/>
      <c r="I1012" s="42"/>
      <c r="J1012" s="42"/>
      <c r="K1012" s="43"/>
      <c r="L1012" s="42"/>
      <c r="M1012" s="42"/>
      <c r="N1012" s="42"/>
      <c r="O1012" s="42"/>
      <c r="P1012" s="42"/>
      <c r="Q1012" s="42"/>
      <c r="R1012" s="42"/>
      <c r="S1012" s="42"/>
      <c r="T1012" s="43"/>
      <c r="U1012" s="42"/>
      <c r="V1012" s="42"/>
      <c r="W1012" s="35"/>
    </row>
    <row r="1013" spans="1:23">
      <c r="A1013" s="42"/>
      <c r="B1013" s="42"/>
      <c r="C1013" s="42"/>
      <c r="D1013" s="43"/>
      <c r="E1013" s="42"/>
      <c r="F1013" s="42"/>
      <c r="G1013" s="42"/>
      <c r="H1013" s="42"/>
      <c r="I1013" s="42"/>
      <c r="J1013" s="42"/>
      <c r="K1013" s="43"/>
      <c r="L1013" s="42"/>
      <c r="M1013" s="42"/>
      <c r="N1013" s="42"/>
      <c r="O1013" s="42"/>
      <c r="P1013" s="42"/>
      <c r="Q1013" s="42"/>
      <c r="R1013" s="42"/>
      <c r="S1013" s="42"/>
      <c r="T1013" s="43"/>
      <c r="U1013" s="42"/>
      <c r="V1013" s="42"/>
      <c r="W1013" s="35"/>
    </row>
    <row r="1014" spans="1:23">
      <c r="A1014" s="42"/>
      <c r="B1014" s="42"/>
      <c r="C1014" s="42"/>
      <c r="D1014" s="43"/>
      <c r="E1014" s="42"/>
      <c r="F1014" s="42"/>
      <c r="G1014" s="42"/>
      <c r="H1014" s="42"/>
      <c r="I1014" s="42"/>
      <c r="J1014" s="42"/>
      <c r="K1014" s="43"/>
      <c r="L1014" s="42"/>
      <c r="M1014" s="42"/>
      <c r="N1014" s="42"/>
      <c r="O1014" s="42"/>
      <c r="P1014" s="42"/>
      <c r="Q1014" s="42"/>
      <c r="R1014" s="42"/>
      <c r="S1014" s="42"/>
      <c r="T1014" s="43"/>
      <c r="U1014" s="42"/>
      <c r="V1014" s="42"/>
      <c r="W1014" s="35"/>
    </row>
    <row r="1015" spans="1:23">
      <c r="A1015" s="42"/>
      <c r="B1015" s="42"/>
      <c r="C1015" s="42"/>
      <c r="D1015" s="43"/>
      <c r="E1015" s="42"/>
      <c r="F1015" s="42"/>
      <c r="G1015" s="42"/>
      <c r="H1015" s="42"/>
      <c r="I1015" s="42"/>
      <c r="J1015" s="42"/>
      <c r="K1015" s="43"/>
      <c r="L1015" s="42"/>
      <c r="M1015" s="42"/>
      <c r="N1015" s="42"/>
      <c r="O1015" s="42"/>
      <c r="P1015" s="42"/>
      <c r="Q1015" s="42"/>
      <c r="R1015" s="42"/>
      <c r="S1015" s="42"/>
      <c r="T1015" s="43"/>
      <c r="U1015" s="42"/>
      <c r="V1015" s="42"/>
      <c r="W1015" s="35"/>
    </row>
    <row r="1016" spans="1:23">
      <c r="A1016" s="42"/>
      <c r="B1016" s="42"/>
      <c r="C1016" s="42"/>
      <c r="D1016" s="43"/>
      <c r="E1016" s="42"/>
      <c r="F1016" s="42"/>
      <c r="G1016" s="42"/>
      <c r="H1016" s="42"/>
      <c r="I1016" s="42"/>
      <c r="J1016" s="42"/>
      <c r="K1016" s="43"/>
      <c r="L1016" s="42"/>
      <c r="M1016" s="42"/>
      <c r="N1016" s="42"/>
      <c r="O1016" s="42"/>
      <c r="P1016" s="42"/>
      <c r="Q1016" s="42"/>
      <c r="R1016" s="42"/>
      <c r="S1016" s="42"/>
      <c r="T1016" s="43"/>
      <c r="U1016" s="42"/>
      <c r="V1016" s="42"/>
      <c r="W1016" s="35"/>
    </row>
    <row r="1017" spans="1:23">
      <c r="A1017" s="42"/>
      <c r="B1017" s="42"/>
      <c r="C1017" s="42"/>
      <c r="D1017" s="43"/>
      <c r="E1017" s="42"/>
      <c r="F1017" s="42"/>
      <c r="G1017" s="42"/>
      <c r="H1017" s="42"/>
      <c r="I1017" s="42"/>
      <c r="J1017" s="42"/>
      <c r="K1017" s="43"/>
      <c r="L1017" s="42"/>
      <c r="M1017" s="42"/>
      <c r="N1017" s="42"/>
      <c r="O1017" s="42"/>
      <c r="P1017" s="42"/>
      <c r="Q1017" s="42"/>
      <c r="R1017" s="42"/>
      <c r="S1017" s="42"/>
      <c r="T1017" s="43"/>
      <c r="U1017" s="42"/>
      <c r="V1017" s="42"/>
      <c r="W1017" s="35"/>
    </row>
    <row r="1018" spans="1:23">
      <c r="A1018" s="42"/>
      <c r="B1018" s="42"/>
      <c r="C1018" s="42"/>
      <c r="D1018" s="43"/>
      <c r="E1018" s="42"/>
      <c r="F1018" s="42"/>
      <c r="G1018" s="42"/>
      <c r="H1018" s="42"/>
      <c r="I1018" s="42"/>
      <c r="J1018" s="42"/>
      <c r="K1018" s="43"/>
      <c r="L1018" s="42"/>
      <c r="M1018" s="42"/>
      <c r="N1018" s="42"/>
      <c r="O1018" s="42"/>
      <c r="P1018" s="42"/>
      <c r="Q1018" s="42"/>
      <c r="R1018" s="42"/>
      <c r="S1018" s="42"/>
      <c r="T1018" s="43"/>
      <c r="U1018" s="42"/>
      <c r="V1018" s="42"/>
      <c r="W1018" s="35"/>
    </row>
    <row r="1019" spans="1:23">
      <c r="A1019" s="42"/>
      <c r="B1019" s="42"/>
      <c r="C1019" s="42"/>
      <c r="D1019" s="43"/>
      <c r="E1019" s="42"/>
      <c r="F1019" s="42"/>
      <c r="G1019" s="42"/>
      <c r="H1019" s="42"/>
      <c r="I1019" s="42"/>
      <c r="J1019" s="42"/>
      <c r="K1019" s="43"/>
      <c r="L1019" s="42"/>
      <c r="M1019" s="42"/>
      <c r="N1019" s="42"/>
      <c r="O1019" s="42"/>
      <c r="P1019" s="42"/>
      <c r="Q1019" s="42"/>
      <c r="R1019" s="42"/>
      <c r="S1019" s="42"/>
      <c r="T1019" s="43"/>
      <c r="U1019" s="42"/>
      <c r="V1019" s="42"/>
      <c r="W1019" s="35"/>
    </row>
    <row r="1020" spans="1:23">
      <c r="A1020" s="42"/>
      <c r="B1020" s="42"/>
      <c r="C1020" s="42"/>
      <c r="D1020" s="43"/>
      <c r="E1020" s="42"/>
      <c r="F1020" s="42"/>
      <c r="G1020" s="42"/>
      <c r="H1020" s="42"/>
      <c r="I1020" s="42"/>
      <c r="J1020" s="42"/>
      <c r="K1020" s="43"/>
      <c r="L1020" s="42"/>
      <c r="M1020" s="42"/>
      <c r="N1020" s="42"/>
      <c r="O1020" s="42"/>
      <c r="P1020" s="42"/>
      <c r="Q1020" s="42"/>
      <c r="R1020" s="42"/>
      <c r="S1020" s="42"/>
      <c r="T1020" s="43"/>
      <c r="U1020" s="42"/>
      <c r="V1020" s="42"/>
      <c r="W1020" s="35"/>
    </row>
    <row r="1021" spans="1:23">
      <c r="A1021" s="42"/>
      <c r="B1021" s="42"/>
      <c r="C1021" s="42"/>
      <c r="D1021" s="43"/>
      <c r="E1021" s="42"/>
      <c r="F1021" s="42"/>
      <c r="G1021" s="42"/>
      <c r="H1021" s="42"/>
      <c r="I1021" s="42"/>
      <c r="J1021" s="42"/>
      <c r="K1021" s="43"/>
      <c r="L1021" s="42"/>
      <c r="M1021" s="42"/>
      <c r="N1021" s="42"/>
      <c r="O1021" s="42"/>
      <c r="P1021" s="42"/>
      <c r="Q1021" s="42"/>
      <c r="R1021" s="42"/>
      <c r="S1021" s="42"/>
      <c r="T1021" s="43"/>
      <c r="U1021" s="42"/>
      <c r="V1021" s="42"/>
      <c r="W1021" s="35"/>
    </row>
    <row r="1022" spans="1:23">
      <c r="A1022" s="42"/>
      <c r="B1022" s="42"/>
      <c r="C1022" s="42"/>
      <c r="D1022" s="43"/>
      <c r="E1022" s="42"/>
      <c r="F1022" s="42"/>
      <c r="G1022" s="42"/>
      <c r="H1022" s="42"/>
      <c r="I1022" s="42"/>
      <c r="J1022" s="42"/>
      <c r="K1022" s="43"/>
      <c r="L1022" s="42"/>
      <c r="M1022" s="42"/>
      <c r="N1022" s="42"/>
      <c r="O1022" s="42"/>
      <c r="P1022" s="42"/>
      <c r="Q1022" s="42"/>
      <c r="R1022" s="42"/>
      <c r="S1022" s="42"/>
      <c r="T1022" s="43"/>
      <c r="U1022" s="42"/>
      <c r="V1022" s="42"/>
      <c r="W1022" s="35"/>
    </row>
    <row r="1023" spans="1:23">
      <c r="A1023" s="42"/>
      <c r="B1023" s="42"/>
      <c r="C1023" s="42"/>
      <c r="D1023" s="43"/>
      <c r="E1023" s="42"/>
      <c r="F1023" s="42"/>
      <c r="G1023" s="42"/>
      <c r="H1023" s="42"/>
      <c r="I1023" s="42"/>
      <c r="J1023" s="42"/>
      <c r="K1023" s="43"/>
      <c r="L1023" s="42"/>
      <c r="M1023" s="42"/>
      <c r="N1023" s="42"/>
      <c r="O1023" s="42"/>
      <c r="P1023" s="42"/>
      <c r="Q1023" s="42"/>
      <c r="R1023" s="42"/>
      <c r="S1023" s="42"/>
      <c r="T1023" s="43"/>
      <c r="U1023" s="42"/>
      <c r="V1023" s="42"/>
      <c r="W1023" s="35"/>
    </row>
    <row r="1024" spans="1:23">
      <c r="A1024" s="42"/>
      <c r="B1024" s="42"/>
      <c r="C1024" s="42"/>
      <c r="D1024" s="43"/>
      <c r="E1024" s="42"/>
      <c r="F1024" s="42"/>
      <c r="G1024" s="42"/>
      <c r="H1024" s="42"/>
      <c r="I1024" s="42"/>
      <c r="J1024" s="42"/>
      <c r="K1024" s="43"/>
      <c r="L1024" s="42"/>
      <c r="M1024" s="42"/>
      <c r="N1024" s="42"/>
      <c r="O1024" s="42"/>
      <c r="P1024" s="42"/>
      <c r="Q1024" s="42"/>
      <c r="R1024" s="42"/>
      <c r="S1024" s="42"/>
      <c r="T1024" s="43"/>
      <c r="U1024" s="42"/>
      <c r="V1024" s="42"/>
      <c r="W1024" s="35"/>
    </row>
    <row r="1025" spans="1:23">
      <c r="A1025" s="42"/>
      <c r="B1025" s="42"/>
      <c r="C1025" s="42"/>
      <c r="D1025" s="43"/>
      <c r="E1025" s="42"/>
      <c r="F1025" s="42"/>
      <c r="G1025" s="42"/>
      <c r="H1025" s="42"/>
      <c r="I1025" s="42"/>
      <c r="J1025" s="42"/>
      <c r="K1025" s="43"/>
      <c r="L1025" s="42"/>
      <c r="M1025" s="42"/>
      <c r="N1025" s="42"/>
      <c r="O1025" s="42"/>
      <c r="P1025" s="42"/>
      <c r="Q1025" s="42"/>
      <c r="R1025" s="42"/>
      <c r="S1025" s="42"/>
      <c r="T1025" s="43"/>
      <c r="U1025" s="42"/>
      <c r="V1025" s="42"/>
      <c r="W1025" s="35"/>
    </row>
    <row r="1026" spans="1:23">
      <c r="A1026" s="42"/>
      <c r="B1026" s="42"/>
      <c r="C1026" s="42"/>
      <c r="D1026" s="43"/>
      <c r="E1026" s="42"/>
      <c r="F1026" s="42"/>
      <c r="G1026" s="42"/>
      <c r="H1026" s="42"/>
      <c r="I1026" s="42"/>
      <c r="J1026" s="42"/>
      <c r="K1026" s="43"/>
      <c r="L1026" s="42"/>
      <c r="M1026" s="42"/>
      <c r="N1026" s="42"/>
      <c r="O1026" s="42"/>
      <c r="P1026" s="42"/>
      <c r="Q1026" s="42"/>
      <c r="R1026" s="42"/>
      <c r="S1026" s="42"/>
      <c r="T1026" s="43"/>
      <c r="U1026" s="42"/>
      <c r="V1026" s="42"/>
      <c r="W1026" s="35"/>
    </row>
    <row r="1027" spans="1:23">
      <c r="A1027" s="42"/>
      <c r="B1027" s="42"/>
      <c r="C1027" s="42"/>
      <c r="D1027" s="43"/>
      <c r="E1027" s="42"/>
      <c r="F1027" s="42"/>
      <c r="G1027" s="42"/>
      <c r="H1027" s="42"/>
      <c r="I1027" s="42"/>
      <c r="J1027" s="42"/>
      <c r="K1027" s="43"/>
      <c r="L1027" s="42"/>
      <c r="M1027" s="42"/>
      <c r="N1027" s="42"/>
      <c r="O1027" s="42"/>
      <c r="P1027" s="42"/>
      <c r="Q1027" s="42"/>
      <c r="R1027" s="42"/>
      <c r="S1027" s="42"/>
      <c r="T1027" s="43"/>
      <c r="U1027" s="42"/>
      <c r="V1027" s="42"/>
      <c r="W1027" s="35"/>
    </row>
    <row r="1028" spans="1:23">
      <c r="A1028" s="42"/>
      <c r="B1028" s="42"/>
      <c r="C1028" s="42"/>
      <c r="D1028" s="43"/>
      <c r="E1028" s="42"/>
      <c r="F1028" s="42"/>
      <c r="G1028" s="42"/>
      <c r="H1028" s="42"/>
      <c r="I1028" s="42"/>
      <c r="J1028" s="42"/>
      <c r="K1028" s="43"/>
      <c r="L1028" s="42"/>
      <c r="M1028" s="42"/>
      <c r="N1028" s="42"/>
      <c r="O1028" s="42"/>
      <c r="P1028" s="42"/>
      <c r="Q1028" s="42"/>
      <c r="R1028" s="42"/>
      <c r="S1028" s="42"/>
      <c r="T1028" s="43"/>
      <c r="U1028" s="42"/>
      <c r="V1028" s="42"/>
      <c r="W1028" s="35"/>
    </row>
    <row r="1029" spans="1:23">
      <c r="A1029" s="42"/>
      <c r="B1029" s="42"/>
      <c r="C1029" s="42"/>
      <c r="D1029" s="43"/>
      <c r="E1029" s="42"/>
      <c r="F1029" s="42"/>
      <c r="G1029" s="42"/>
      <c r="H1029" s="42"/>
      <c r="I1029" s="42"/>
      <c r="J1029" s="42"/>
      <c r="K1029" s="43"/>
      <c r="L1029" s="42"/>
      <c r="M1029" s="42"/>
      <c r="N1029" s="42"/>
      <c r="O1029" s="42"/>
      <c r="P1029" s="42"/>
      <c r="Q1029" s="42"/>
      <c r="R1029" s="42"/>
      <c r="S1029" s="42"/>
      <c r="T1029" s="43"/>
      <c r="U1029" s="42"/>
      <c r="V1029" s="42"/>
      <c r="W1029" s="35"/>
    </row>
    <row r="1030" spans="1:23">
      <c r="A1030" s="42"/>
      <c r="B1030" s="42"/>
      <c r="C1030" s="42"/>
      <c r="D1030" s="43"/>
      <c r="E1030" s="42"/>
      <c r="F1030" s="42"/>
      <c r="G1030" s="42"/>
      <c r="H1030" s="42"/>
      <c r="I1030" s="42"/>
      <c r="J1030" s="42"/>
      <c r="K1030" s="43"/>
      <c r="L1030" s="42"/>
      <c r="M1030" s="42"/>
      <c r="N1030" s="42"/>
      <c r="O1030" s="42"/>
      <c r="P1030" s="42"/>
      <c r="Q1030" s="42"/>
      <c r="R1030" s="42"/>
      <c r="S1030" s="42"/>
      <c r="T1030" s="43"/>
      <c r="U1030" s="42"/>
      <c r="V1030" s="42"/>
      <c r="W1030" s="35"/>
    </row>
    <row r="1031" spans="1:23">
      <c r="A1031" s="42"/>
      <c r="B1031" s="42"/>
      <c r="C1031" s="42"/>
      <c r="D1031" s="43"/>
      <c r="E1031" s="42"/>
      <c r="F1031" s="42"/>
      <c r="G1031" s="42"/>
      <c r="H1031" s="42"/>
      <c r="I1031" s="42"/>
      <c r="J1031" s="42"/>
      <c r="K1031" s="43"/>
      <c r="L1031" s="42"/>
      <c r="M1031" s="42"/>
      <c r="N1031" s="42"/>
      <c r="O1031" s="42"/>
      <c r="P1031" s="42"/>
      <c r="Q1031" s="42"/>
      <c r="R1031" s="42"/>
      <c r="S1031" s="42"/>
      <c r="T1031" s="43"/>
      <c r="U1031" s="42"/>
      <c r="V1031" s="42"/>
      <c r="W1031" s="35"/>
    </row>
    <row r="1032" spans="1:23">
      <c r="A1032" s="42"/>
      <c r="B1032" s="42"/>
      <c r="C1032" s="42"/>
      <c r="D1032" s="43"/>
      <c r="E1032" s="42"/>
      <c r="F1032" s="42"/>
      <c r="G1032" s="42"/>
      <c r="H1032" s="42"/>
      <c r="I1032" s="42"/>
      <c r="J1032" s="42"/>
      <c r="K1032" s="43"/>
      <c r="L1032" s="42"/>
      <c r="M1032" s="42"/>
      <c r="N1032" s="42"/>
      <c r="O1032" s="42"/>
      <c r="P1032" s="42"/>
      <c r="Q1032" s="42"/>
      <c r="R1032" s="42"/>
      <c r="S1032" s="42"/>
      <c r="T1032" s="43"/>
      <c r="U1032" s="42"/>
      <c r="V1032" s="42"/>
      <c r="W1032" s="35"/>
    </row>
    <row r="1033" spans="1:23">
      <c r="A1033" s="42"/>
      <c r="B1033" s="42"/>
      <c r="C1033" s="42"/>
      <c r="D1033" s="43"/>
      <c r="E1033" s="42"/>
      <c r="F1033" s="42"/>
      <c r="G1033" s="42"/>
      <c r="H1033" s="42"/>
      <c r="I1033" s="42"/>
      <c r="J1033" s="42"/>
      <c r="K1033" s="43"/>
      <c r="L1033" s="42"/>
      <c r="M1033" s="42"/>
      <c r="N1033" s="42"/>
      <c r="O1033" s="42"/>
      <c r="P1033" s="42"/>
      <c r="Q1033" s="42"/>
      <c r="R1033" s="42"/>
      <c r="S1033" s="42"/>
      <c r="T1033" s="43"/>
      <c r="U1033" s="42"/>
      <c r="V1033" s="42"/>
      <c r="W1033" s="35"/>
    </row>
    <row r="1034" spans="1:23">
      <c r="A1034" s="42"/>
      <c r="B1034" s="42"/>
      <c r="C1034" s="42"/>
      <c r="D1034" s="43"/>
      <c r="E1034" s="42"/>
      <c r="F1034" s="42"/>
      <c r="G1034" s="42"/>
      <c r="H1034" s="42"/>
      <c r="I1034" s="42"/>
      <c r="J1034" s="42"/>
      <c r="K1034" s="43"/>
      <c r="L1034" s="42"/>
      <c r="M1034" s="42"/>
      <c r="N1034" s="42"/>
      <c r="O1034" s="42"/>
      <c r="P1034" s="42"/>
      <c r="Q1034" s="42"/>
      <c r="R1034" s="42"/>
      <c r="S1034" s="42"/>
      <c r="T1034" s="43"/>
      <c r="U1034" s="42"/>
      <c r="V1034" s="42"/>
      <c r="W1034" s="35"/>
    </row>
    <row r="1035" spans="1:23">
      <c r="A1035" s="42"/>
      <c r="B1035" s="42"/>
      <c r="C1035" s="42"/>
      <c r="D1035" s="43"/>
      <c r="E1035" s="42"/>
      <c r="F1035" s="42"/>
      <c r="G1035" s="42"/>
      <c r="H1035" s="42"/>
      <c r="I1035" s="42"/>
      <c r="J1035" s="42"/>
      <c r="K1035" s="43"/>
      <c r="L1035" s="42"/>
      <c r="M1035" s="42"/>
      <c r="N1035" s="42"/>
      <c r="O1035" s="42"/>
      <c r="P1035" s="42"/>
      <c r="Q1035" s="42"/>
      <c r="R1035" s="42"/>
      <c r="S1035" s="42"/>
      <c r="T1035" s="43"/>
      <c r="U1035" s="42"/>
      <c r="V1035" s="42"/>
      <c r="W1035" s="35"/>
    </row>
    <row r="1036" spans="1:23">
      <c r="A1036" s="42"/>
      <c r="B1036" s="42"/>
      <c r="C1036" s="42"/>
      <c r="D1036" s="43"/>
      <c r="E1036" s="42"/>
      <c r="F1036" s="42"/>
      <c r="G1036" s="42"/>
      <c r="H1036" s="42"/>
      <c r="I1036" s="42"/>
      <c r="J1036" s="42"/>
      <c r="K1036" s="43"/>
      <c r="L1036" s="42"/>
      <c r="M1036" s="42"/>
      <c r="N1036" s="42"/>
      <c r="O1036" s="42"/>
      <c r="P1036" s="42"/>
      <c r="Q1036" s="42"/>
      <c r="R1036" s="42"/>
      <c r="S1036" s="42"/>
      <c r="T1036" s="43"/>
      <c r="U1036" s="42"/>
      <c r="V1036" s="42"/>
      <c r="W1036" s="35"/>
    </row>
    <row r="1037" spans="1:23">
      <c r="A1037" s="42"/>
      <c r="B1037" s="42"/>
      <c r="C1037" s="42"/>
      <c r="D1037" s="43"/>
      <c r="E1037" s="42"/>
      <c r="F1037" s="42"/>
      <c r="G1037" s="42"/>
      <c r="H1037" s="42"/>
      <c r="I1037" s="42"/>
      <c r="J1037" s="42"/>
      <c r="K1037" s="43"/>
      <c r="L1037" s="42"/>
      <c r="M1037" s="42"/>
      <c r="N1037" s="42"/>
      <c r="O1037" s="42"/>
      <c r="P1037" s="42"/>
      <c r="Q1037" s="42"/>
      <c r="R1037" s="42"/>
      <c r="S1037" s="42"/>
      <c r="T1037" s="43"/>
      <c r="U1037" s="42"/>
      <c r="V1037" s="42"/>
      <c r="W1037" s="35"/>
    </row>
    <row r="1038" spans="1:23">
      <c r="A1038" s="42"/>
      <c r="B1038" s="42"/>
      <c r="C1038" s="42"/>
      <c r="D1038" s="43"/>
      <c r="E1038" s="42"/>
      <c r="F1038" s="42"/>
      <c r="G1038" s="42"/>
      <c r="H1038" s="42"/>
      <c r="I1038" s="42"/>
      <c r="J1038" s="42"/>
      <c r="K1038" s="43"/>
      <c r="L1038" s="42"/>
      <c r="M1038" s="42"/>
      <c r="N1038" s="42"/>
      <c r="O1038" s="42"/>
      <c r="P1038" s="42"/>
      <c r="Q1038" s="42"/>
      <c r="R1038" s="42"/>
      <c r="S1038" s="42"/>
      <c r="T1038" s="43"/>
      <c r="U1038" s="42"/>
      <c r="V1038" s="42"/>
      <c r="W1038" s="35"/>
    </row>
    <row r="1039" spans="1:23">
      <c r="A1039" s="42"/>
      <c r="B1039" s="42"/>
      <c r="C1039" s="42"/>
      <c r="D1039" s="43"/>
      <c r="E1039" s="42"/>
      <c r="F1039" s="42"/>
      <c r="G1039" s="42"/>
      <c r="H1039" s="42"/>
      <c r="I1039" s="42"/>
      <c r="J1039" s="42"/>
      <c r="K1039" s="43"/>
      <c r="L1039" s="42"/>
      <c r="M1039" s="42"/>
      <c r="N1039" s="42"/>
      <c r="O1039" s="42"/>
      <c r="P1039" s="42"/>
      <c r="Q1039" s="42"/>
      <c r="R1039" s="42"/>
      <c r="S1039" s="42"/>
      <c r="T1039" s="43"/>
      <c r="U1039" s="42"/>
      <c r="V1039" s="42"/>
      <c r="W1039" s="35"/>
    </row>
    <row r="1040" spans="1:23">
      <c r="A1040" s="42"/>
      <c r="B1040" s="42"/>
      <c r="C1040" s="42"/>
      <c r="D1040" s="43"/>
      <c r="E1040" s="42"/>
      <c r="F1040" s="42"/>
      <c r="G1040" s="42"/>
      <c r="H1040" s="42"/>
      <c r="I1040" s="42"/>
      <c r="J1040" s="42"/>
      <c r="K1040" s="43"/>
      <c r="L1040" s="42"/>
      <c r="M1040" s="42"/>
      <c r="N1040" s="42"/>
      <c r="O1040" s="42"/>
      <c r="P1040" s="42"/>
      <c r="Q1040" s="42"/>
      <c r="R1040" s="42"/>
      <c r="S1040" s="42"/>
      <c r="T1040" s="43"/>
      <c r="U1040" s="42"/>
      <c r="V1040" s="42"/>
      <c r="W1040" s="35"/>
    </row>
    <row r="1041" spans="1:23">
      <c r="A1041" s="42"/>
      <c r="B1041" s="42"/>
      <c r="C1041" s="42"/>
      <c r="D1041" s="43"/>
      <c r="E1041" s="42"/>
      <c r="F1041" s="42"/>
      <c r="G1041" s="42"/>
      <c r="H1041" s="42"/>
      <c r="I1041" s="42"/>
      <c r="J1041" s="42"/>
      <c r="K1041" s="43"/>
      <c r="L1041" s="42"/>
      <c r="M1041" s="42"/>
      <c r="N1041" s="42"/>
      <c r="O1041" s="42"/>
      <c r="P1041" s="42"/>
      <c r="Q1041" s="42"/>
      <c r="R1041" s="42"/>
      <c r="S1041" s="42"/>
      <c r="T1041" s="43"/>
      <c r="U1041" s="42"/>
      <c r="V1041" s="42"/>
      <c r="W1041" s="35"/>
    </row>
    <row r="1042" spans="1:23">
      <c r="A1042" s="42"/>
      <c r="B1042" s="42"/>
      <c r="C1042" s="42"/>
      <c r="D1042" s="43"/>
      <c r="E1042" s="42"/>
      <c r="F1042" s="42"/>
      <c r="G1042" s="42"/>
      <c r="H1042" s="42"/>
      <c r="I1042" s="42"/>
      <c r="J1042" s="42"/>
      <c r="K1042" s="43"/>
      <c r="L1042" s="42"/>
      <c r="M1042" s="42"/>
      <c r="N1042" s="42"/>
      <c r="O1042" s="42"/>
      <c r="P1042" s="42"/>
      <c r="Q1042" s="42"/>
      <c r="R1042" s="42"/>
      <c r="S1042" s="42"/>
      <c r="T1042" s="43"/>
      <c r="U1042" s="42"/>
      <c r="V1042" s="42"/>
      <c r="W1042" s="35"/>
    </row>
    <row r="1043" spans="1:23">
      <c r="A1043" s="42"/>
      <c r="B1043" s="42"/>
      <c r="C1043" s="42"/>
      <c r="D1043" s="43"/>
      <c r="E1043" s="42"/>
      <c r="F1043" s="42"/>
      <c r="G1043" s="42"/>
      <c r="H1043" s="42"/>
      <c r="I1043" s="42"/>
      <c r="J1043" s="42"/>
      <c r="K1043" s="43"/>
      <c r="L1043" s="42"/>
      <c r="M1043" s="42"/>
      <c r="N1043" s="42"/>
      <c r="O1043" s="42"/>
      <c r="P1043" s="42"/>
      <c r="Q1043" s="42"/>
      <c r="R1043" s="42"/>
      <c r="S1043" s="42"/>
      <c r="T1043" s="43"/>
      <c r="U1043" s="42"/>
      <c r="V1043" s="42"/>
      <c r="W1043" s="35"/>
    </row>
    <row r="1044" spans="1:23">
      <c r="A1044" s="42"/>
      <c r="B1044" s="42"/>
      <c r="C1044" s="42"/>
      <c r="D1044" s="43"/>
      <c r="E1044" s="42"/>
      <c r="F1044" s="42"/>
      <c r="G1044" s="42"/>
      <c r="H1044" s="42"/>
      <c r="I1044" s="42"/>
      <c r="J1044" s="42"/>
      <c r="K1044" s="43"/>
      <c r="L1044" s="42"/>
      <c r="M1044" s="42"/>
      <c r="N1044" s="42"/>
      <c r="O1044" s="42"/>
      <c r="P1044" s="42"/>
      <c r="Q1044" s="42"/>
      <c r="R1044" s="42"/>
      <c r="S1044" s="42"/>
      <c r="T1044" s="43"/>
      <c r="U1044" s="42"/>
      <c r="V1044" s="42"/>
      <c r="W1044" s="35"/>
    </row>
    <row r="1045" spans="1:23">
      <c r="A1045" s="42"/>
      <c r="B1045" s="42"/>
      <c r="C1045" s="42"/>
      <c r="D1045" s="43"/>
      <c r="E1045" s="42"/>
      <c r="F1045" s="42"/>
      <c r="G1045" s="42"/>
      <c r="H1045" s="42"/>
      <c r="I1045" s="42"/>
      <c r="J1045" s="42"/>
      <c r="K1045" s="43"/>
      <c r="L1045" s="42"/>
      <c r="M1045" s="42"/>
      <c r="N1045" s="42"/>
      <c r="O1045" s="42"/>
      <c r="P1045" s="42"/>
      <c r="Q1045" s="42"/>
      <c r="R1045" s="42"/>
      <c r="S1045" s="42"/>
      <c r="T1045" s="43"/>
      <c r="U1045" s="42"/>
      <c r="V1045" s="42"/>
      <c r="W1045" s="35"/>
    </row>
    <row r="1046" spans="1:23">
      <c r="A1046" s="42"/>
      <c r="B1046" s="42"/>
      <c r="C1046" s="42"/>
      <c r="D1046" s="43"/>
      <c r="E1046" s="42"/>
      <c r="F1046" s="42"/>
      <c r="G1046" s="42"/>
      <c r="H1046" s="42"/>
      <c r="I1046" s="42"/>
      <c r="J1046" s="42"/>
      <c r="K1046" s="43"/>
      <c r="L1046" s="42"/>
      <c r="M1046" s="42"/>
      <c r="N1046" s="42"/>
      <c r="O1046" s="42"/>
      <c r="P1046" s="42"/>
      <c r="Q1046" s="42"/>
      <c r="R1046" s="42"/>
      <c r="S1046" s="42"/>
      <c r="T1046" s="43"/>
      <c r="U1046" s="42"/>
      <c r="V1046" s="42"/>
      <c r="W1046" s="35"/>
    </row>
    <row r="1047" spans="1:23">
      <c r="A1047" s="42"/>
      <c r="B1047" s="42"/>
      <c r="C1047" s="42"/>
      <c r="D1047" s="43"/>
      <c r="E1047" s="42"/>
      <c r="F1047" s="42"/>
      <c r="G1047" s="42"/>
      <c r="H1047" s="42"/>
      <c r="I1047" s="42"/>
      <c r="J1047" s="42"/>
      <c r="K1047" s="43"/>
      <c r="L1047" s="42"/>
      <c r="M1047" s="42"/>
      <c r="N1047" s="42"/>
      <c r="O1047" s="42"/>
      <c r="P1047" s="42"/>
      <c r="Q1047" s="42"/>
      <c r="R1047" s="42"/>
      <c r="S1047" s="42"/>
      <c r="T1047" s="43"/>
      <c r="U1047" s="42"/>
      <c r="V1047" s="42"/>
      <c r="W1047" s="35"/>
    </row>
    <row r="1048" spans="1:23">
      <c r="A1048" s="42"/>
      <c r="B1048" s="42"/>
      <c r="C1048" s="42"/>
      <c r="D1048" s="43"/>
      <c r="E1048" s="42"/>
      <c r="F1048" s="42"/>
      <c r="G1048" s="42"/>
      <c r="H1048" s="42"/>
      <c r="I1048" s="42"/>
      <c r="J1048" s="42"/>
      <c r="K1048" s="43"/>
      <c r="L1048" s="42"/>
      <c r="M1048" s="42"/>
      <c r="N1048" s="42"/>
      <c r="O1048" s="42"/>
      <c r="P1048" s="42"/>
      <c r="Q1048" s="42"/>
      <c r="R1048" s="42"/>
      <c r="S1048" s="42"/>
      <c r="T1048" s="43"/>
      <c r="U1048" s="42"/>
      <c r="V1048" s="42"/>
      <c r="W1048" s="35"/>
    </row>
    <row r="1049" spans="1:23">
      <c r="A1049" s="42"/>
      <c r="B1049" s="42"/>
      <c r="C1049" s="42"/>
      <c r="D1049" s="43"/>
      <c r="E1049" s="42"/>
      <c r="F1049" s="42"/>
      <c r="G1049" s="42"/>
      <c r="H1049" s="42"/>
      <c r="I1049" s="42"/>
      <c r="J1049" s="42"/>
      <c r="K1049" s="43"/>
      <c r="L1049" s="42"/>
      <c r="M1049" s="42"/>
      <c r="N1049" s="42"/>
      <c r="O1049" s="42"/>
      <c r="P1049" s="42"/>
      <c r="Q1049" s="42"/>
      <c r="R1049" s="42"/>
      <c r="S1049" s="42"/>
      <c r="T1049" s="43"/>
      <c r="U1049" s="42"/>
      <c r="V1049" s="42"/>
      <c r="W1049" s="35"/>
    </row>
    <row r="1050" spans="1:23">
      <c r="A1050" s="42"/>
      <c r="B1050" s="42"/>
      <c r="C1050" s="42"/>
      <c r="D1050" s="43"/>
      <c r="E1050" s="42"/>
      <c r="F1050" s="42"/>
      <c r="G1050" s="42"/>
      <c r="H1050" s="42"/>
      <c r="I1050" s="42"/>
      <c r="J1050" s="42"/>
      <c r="K1050" s="43"/>
      <c r="L1050" s="42"/>
      <c r="M1050" s="42"/>
      <c r="N1050" s="42"/>
      <c r="O1050" s="42"/>
      <c r="P1050" s="42"/>
      <c r="Q1050" s="42"/>
      <c r="R1050" s="42"/>
      <c r="S1050" s="42"/>
      <c r="T1050" s="43"/>
      <c r="U1050" s="42"/>
      <c r="V1050" s="42"/>
      <c r="W1050" s="35"/>
    </row>
    <row r="1051" spans="1:23">
      <c r="A1051" s="42"/>
      <c r="B1051" s="42"/>
      <c r="C1051" s="42"/>
      <c r="D1051" s="43"/>
      <c r="E1051" s="42"/>
      <c r="F1051" s="42"/>
      <c r="G1051" s="42"/>
      <c r="H1051" s="42"/>
      <c r="I1051" s="42"/>
      <c r="J1051" s="42"/>
      <c r="K1051" s="43"/>
      <c r="L1051" s="42"/>
      <c r="M1051" s="42"/>
      <c r="N1051" s="42"/>
      <c r="O1051" s="42"/>
      <c r="P1051" s="42"/>
      <c r="Q1051" s="42"/>
      <c r="R1051" s="42"/>
      <c r="S1051" s="42"/>
      <c r="T1051" s="43"/>
      <c r="U1051" s="42"/>
      <c r="V1051" s="42"/>
      <c r="W1051" s="35"/>
    </row>
    <row r="1052" spans="1:23">
      <c r="A1052" s="42"/>
      <c r="B1052" s="42"/>
      <c r="C1052" s="42"/>
      <c r="D1052" s="43"/>
      <c r="E1052" s="42"/>
      <c r="F1052" s="42"/>
      <c r="G1052" s="42"/>
      <c r="H1052" s="42"/>
      <c r="I1052" s="42"/>
      <c r="J1052" s="42"/>
      <c r="K1052" s="43"/>
      <c r="L1052" s="42"/>
      <c r="M1052" s="42"/>
      <c r="N1052" s="42"/>
      <c r="O1052" s="42"/>
      <c r="P1052" s="42"/>
      <c r="Q1052" s="42"/>
      <c r="R1052" s="42"/>
      <c r="S1052" s="42"/>
      <c r="T1052" s="43"/>
      <c r="U1052" s="42"/>
      <c r="V1052" s="42"/>
      <c r="W1052" s="35"/>
    </row>
    <row r="1053" spans="1:23">
      <c r="A1053" s="42"/>
      <c r="B1053" s="42"/>
      <c r="C1053" s="42"/>
      <c r="D1053" s="43"/>
      <c r="E1053" s="42"/>
      <c r="F1053" s="42"/>
      <c r="G1053" s="42"/>
      <c r="H1053" s="42"/>
      <c r="I1053" s="42"/>
      <c r="J1053" s="42"/>
      <c r="K1053" s="43"/>
      <c r="L1053" s="42"/>
      <c r="M1053" s="42"/>
      <c r="N1053" s="42"/>
      <c r="O1053" s="42"/>
      <c r="P1053" s="42"/>
      <c r="Q1053" s="42"/>
      <c r="R1053" s="42"/>
      <c r="S1053" s="42"/>
      <c r="T1053" s="43"/>
      <c r="U1053" s="42"/>
      <c r="V1053" s="42"/>
      <c r="W1053" s="35"/>
    </row>
    <row r="1054" spans="1:23">
      <c r="A1054" s="42"/>
      <c r="B1054" s="42"/>
      <c r="C1054" s="42"/>
      <c r="D1054" s="43"/>
      <c r="E1054" s="42"/>
      <c r="F1054" s="42"/>
      <c r="G1054" s="42"/>
      <c r="H1054" s="42"/>
      <c r="I1054" s="42"/>
      <c r="J1054" s="42"/>
      <c r="K1054" s="43"/>
      <c r="L1054" s="42"/>
      <c r="M1054" s="42"/>
      <c r="N1054" s="42"/>
      <c r="O1054" s="42"/>
      <c r="P1054" s="42"/>
      <c r="Q1054" s="42"/>
      <c r="R1054" s="42"/>
      <c r="S1054" s="42"/>
      <c r="T1054" s="43"/>
      <c r="U1054" s="42"/>
      <c r="V1054" s="42"/>
      <c r="W1054" s="35"/>
    </row>
    <row r="1055" spans="1:23">
      <c r="A1055" s="42"/>
      <c r="B1055" s="42"/>
      <c r="C1055" s="42"/>
      <c r="D1055" s="43"/>
      <c r="E1055" s="42"/>
      <c r="F1055" s="42"/>
      <c r="G1055" s="42"/>
      <c r="H1055" s="42"/>
      <c r="I1055" s="42"/>
      <c r="J1055" s="42"/>
      <c r="K1055" s="43"/>
      <c r="L1055" s="42"/>
      <c r="M1055" s="42"/>
      <c r="N1055" s="42"/>
      <c r="O1055" s="42"/>
      <c r="P1055" s="42"/>
      <c r="Q1055" s="42"/>
      <c r="R1055" s="42"/>
      <c r="S1055" s="42"/>
      <c r="T1055" s="43"/>
      <c r="U1055" s="42"/>
      <c r="V1055" s="42"/>
      <c r="W1055" s="35"/>
    </row>
    <row r="1056" spans="1:23">
      <c r="A1056" s="42"/>
      <c r="B1056" s="42"/>
      <c r="C1056" s="42"/>
      <c r="D1056" s="43"/>
      <c r="E1056" s="42"/>
      <c r="F1056" s="42"/>
      <c r="G1056" s="42"/>
      <c r="H1056" s="42"/>
      <c r="I1056" s="42"/>
      <c r="J1056" s="42"/>
      <c r="K1056" s="43"/>
      <c r="L1056" s="42"/>
      <c r="M1056" s="42"/>
      <c r="N1056" s="42"/>
      <c r="O1056" s="42"/>
      <c r="P1056" s="42"/>
      <c r="Q1056" s="42"/>
      <c r="R1056" s="42"/>
      <c r="S1056" s="42"/>
      <c r="T1056" s="43"/>
      <c r="U1056" s="42"/>
      <c r="V1056" s="42"/>
      <c r="W1056" s="35"/>
    </row>
    <row r="1057" spans="1:23">
      <c r="A1057" s="42"/>
      <c r="B1057" s="42"/>
      <c r="C1057" s="42"/>
      <c r="D1057" s="43"/>
      <c r="E1057" s="42"/>
      <c r="F1057" s="42"/>
      <c r="G1057" s="42"/>
      <c r="H1057" s="42"/>
      <c r="I1057" s="42"/>
      <c r="J1057" s="42"/>
      <c r="K1057" s="43"/>
      <c r="L1057" s="42"/>
      <c r="M1057" s="42"/>
      <c r="N1057" s="42"/>
      <c r="O1057" s="42"/>
      <c r="P1057" s="42"/>
      <c r="Q1057" s="42"/>
      <c r="R1057" s="42"/>
      <c r="S1057" s="42"/>
      <c r="T1057" s="43"/>
      <c r="U1057" s="42"/>
      <c r="V1057" s="42"/>
      <c r="W1057" s="35"/>
    </row>
    <row r="1058" spans="1:23">
      <c r="A1058" s="42"/>
      <c r="B1058" s="42"/>
      <c r="C1058" s="42"/>
      <c r="D1058" s="43"/>
      <c r="E1058" s="42"/>
      <c r="F1058" s="42"/>
      <c r="G1058" s="42"/>
      <c r="H1058" s="42"/>
      <c r="I1058" s="42"/>
      <c r="J1058" s="42"/>
      <c r="K1058" s="43"/>
      <c r="L1058" s="42"/>
      <c r="M1058" s="42"/>
      <c r="N1058" s="42"/>
      <c r="O1058" s="42"/>
      <c r="P1058" s="42"/>
      <c r="Q1058" s="42"/>
      <c r="R1058" s="42"/>
      <c r="S1058" s="42"/>
      <c r="T1058" s="43"/>
      <c r="U1058" s="42"/>
      <c r="V1058" s="42"/>
      <c r="W1058" s="35"/>
    </row>
    <row r="1059" spans="1:23">
      <c r="A1059" s="42"/>
      <c r="B1059" s="42"/>
      <c r="C1059" s="42"/>
      <c r="D1059" s="43"/>
      <c r="E1059" s="42"/>
      <c r="F1059" s="42"/>
      <c r="G1059" s="42"/>
      <c r="H1059" s="42"/>
      <c r="I1059" s="42"/>
      <c r="J1059" s="42"/>
      <c r="K1059" s="43"/>
      <c r="L1059" s="42"/>
      <c r="M1059" s="42"/>
      <c r="N1059" s="42"/>
      <c r="O1059" s="42"/>
      <c r="P1059" s="42"/>
      <c r="Q1059" s="42"/>
      <c r="R1059" s="42"/>
      <c r="S1059" s="42"/>
      <c r="T1059" s="43"/>
      <c r="U1059" s="42"/>
      <c r="V1059" s="42"/>
      <c r="W1059" s="35"/>
    </row>
    <row r="1060" spans="1:23">
      <c r="A1060" s="42"/>
      <c r="B1060" s="42"/>
      <c r="C1060" s="42"/>
      <c r="D1060" s="43"/>
      <c r="E1060" s="42"/>
      <c r="F1060" s="42"/>
      <c r="G1060" s="42"/>
      <c r="H1060" s="42"/>
      <c r="I1060" s="42"/>
      <c r="J1060" s="42"/>
      <c r="K1060" s="43"/>
      <c r="L1060" s="42"/>
      <c r="M1060" s="42"/>
      <c r="N1060" s="42"/>
      <c r="O1060" s="42"/>
      <c r="P1060" s="42"/>
      <c r="Q1060" s="42"/>
      <c r="R1060" s="42"/>
      <c r="S1060" s="42"/>
      <c r="T1060" s="43"/>
      <c r="U1060" s="42"/>
      <c r="V1060" s="42"/>
      <c r="W1060" s="35"/>
    </row>
    <row r="1061" spans="1:23">
      <c r="A1061" s="42"/>
      <c r="B1061" s="42"/>
      <c r="C1061" s="42"/>
      <c r="D1061" s="43"/>
      <c r="E1061" s="42"/>
      <c r="F1061" s="42"/>
      <c r="G1061" s="42"/>
      <c r="H1061" s="42"/>
      <c r="I1061" s="42"/>
      <c r="J1061" s="42"/>
      <c r="K1061" s="43"/>
      <c r="L1061" s="42"/>
      <c r="M1061" s="42"/>
      <c r="N1061" s="42"/>
      <c r="O1061" s="42"/>
      <c r="P1061" s="42"/>
      <c r="Q1061" s="42"/>
      <c r="R1061" s="42"/>
      <c r="S1061" s="42"/>
      <c r="T1061" s="43"/>
      <c r="U1061" s="42"/>
      <c r="V1061" s="42"/>
      <c r="W1061" s="35"/>
    </row>
    <row r="1062" spans="1:23">
      <c r="A1062" s="42"/>
      <c r="B1062" s="42"/>
      <c r="C1062" s="42"/>
      <c r="D1062" s="43"/>
      <c r="E1062" s="42"/>
      <c r="F1062" s="42"/>
      <c r="G1062" s="42"/>
      <c r="H1062" s="42"/>
      <c r="I1062" s="42"/>
      <c r="J1062" s="42"/>
      <c r="K1062" s="43"/>
      <c r="L1062" s="42"/>
      <c r="M1062" s="42"/>
      <c r="N1062" s="42"/>
      <c r="O1062" s="42"/>
      <c r="P1062" s="42"/>
      <c r="Q1062" s="42"/>
      <c r="R1062" s="42"/>
      <c r="S1062" s="42"/>
      <c r="T1062" s="43"/>
      <c r="U1062" s="42"/>
      <c r="V1062" s="42"/>
      <c r="W1062" s="35"/>
    </row>
    <row r="1063" spans="1:23">
      <c r="A1063" s="42"/>
      <c r="B1063" s="42"/>
      <c r="C1063" s="42"/>
      <c r="D1063" s="43"/>
      <c r="E1063" s="42"/>
      <c r="F1063" s="42"/>
      <c r="G1063" s="42"/>
      <c r="H1063" s="42"/>
      <c r="I1063" s="42"/>
      <c r="J1063" s="42"/>
      <c r="K1063" s="43"/>
      <c r="L1063" s="42"/>
      <c r="M1063" s="42"/>
      <c r="N1063" s="42"/>
      <c r="O1063" s="42"/>
      <c r="P1063" s="42"/>
      <c r="Q1063" s="42"/>
      <c r="R1063" s="42"/>
      <c r="S1063" s="42"/>
      <c r="T1063" s="43"/>
      <c r="U1063" s="42"/>
      <c r="V1063" s="42"/>
      <c r="W1063" s="35"/>
    </row>
    <row r="1064" spans="1:23">
      <c r="A1064" s="42"/>
      <c r="B1064" s="42"/>
      <c r="C1064" s="42"/>
      <c r="D1064" s="43"/>
      <c r="E1064" s="42"/>
      <c r="F1064" s="42"/>
      <c r="G1064" s="42"/>
      <c r="H1064" s="42"/>
      <c r="I1064" s="42"/>
      <c r="J1064" s="42"/>
      <c r="K1064" s="43"/>
      <c r="L1064" s="42"/>
      <c r="M1064" s="42"/>
      <c r="N1064" s="42"/>
      <c r="O1064" s="42"/>
      <c r="P1064" s="42"/>
      <c r="Q1064" s="42"/>
      <c r="R1064" s="42"/>
      <c r="S1064" s="42"/>
      <c r="T1064" s="43"/>
      <c r="U1064" s="42"/>
      <c r="V1064" s="42"/>
      <c r="W1064" s="35"/>
    </row>
    <row r="1065" spans="1:23">
      <c r="A1065" s="42"/>
      <c r="B1065" s="42"/>
      <c r="C1065" s="42"/>
      <c r="D1065" s="43"/>
      <c r="E1065" s="42"/>
      <c r="F1065" s="42"/>
      <c r="G1065" s="42"/>
      <c r="H1065" s="42"/>
      <c r="I1065" s="42"/>
      <c r="J1065" s="42"/>
      <c r="K1065" s="43"/>
      <c r="L1065" s="42"/>
      <c r="M1065" s="42"/>
      <c r="N1065" s="42"/>
      <c r="O1065" s="42"/>
      <c r="P1065" s="42"/>
      <c r="Q1065" s="42"/>
      <c r="R1065" s="42"/>
      <c r="S1065" s="42"/>
      <c r="T1065" s="43"/>
      <c r="U1065" s="42"/>
      <c r="V1065" s="42"/>
      <c r="W1065" s="35"/>
    </row>
    <row r="1066" spans="1:23">
      <c r="A1066" s="42"/>
      <c r="B1066" s="42"/>
      <c r="C1066" s="42"/>
      <c r="D1066" s="43"/>
      <c r="E1066" s="42"/>
      <c r="F1066" s="42"/>
      <c r="G1066" s="42"/>
      <c r="H1066" s="42"/>
      <c r="I1066" s="42"/>
      <c r="J1066" s="42"/>
      <c r="K1066" s="43"/>
      <c r="L1066" s="42"/>
      <c r="M1066" s="42"/>
      <c r="N1066" s="42"/>
      <c r="O1066" s="42"/>
      <c r="P1066" s="42"/>
      <c r="Q1066" s="42"/>
      <c r="R1066" s="42"/>
      <c r="S1066" s="42"/>
      <c r="T1066" s="43"/>
      <c r="U1066" s="42"/>
      <c r="V1066" s="42"/>
      <c r="W1066" s="35"/>
    </row>
    <row r="1067" spans="1:23">
      <c r="A1067" s="42"/>
      <c r="B1067" s="42"/>
      <c r="C1067" s="42"/>
      <c r="D1067" s="43"/>
      <c r="E1067" s="42"/>
      <c r="F1067" s="42"/>
      <c r="G1067" s="42"/>
      <c r="H1067" s="42"/>
      <c r="I1067" s="42"/>
      <c r="J1067" s="42"/>
      <c r="K1067" s="43"/>
      <c r="L1067" s="42"/>
      <c r="M1067" s="42"/>
      <c r="N1067" s="42"/>
      <c r="O1067" s="42"/>
      <c r="P1067" s="42"/>
      <c r="Q1067" s="42"/>
      <c r="R1067" s="42"/>
      <c r="S1067" s="42"/>
      <c r="T1067" s="43"/>
      <c r="U1067" s="42"/>
      <c r="V1067" s="42"/>
      <c r="W1067" s="35"/>
    </row>
    <row r="1068" spans="1:23">
      <c r="A1068" s="42"/>
      <c r="B1068" s="42"/>
      <c r="C1068" s="42"/>
      <c r="D1068" s="43"/>
      <c r="E1068" s="42"/>
      <c r="F1068" s="42"/>
      <c r="G1068" s="42"/>
      <c r="H1068" s="42"/>
      <c r="I1068" s="42"/>
      <c r="J1068" s="42"/>
      <c r="K1068" s="43"/>
      <c r="L1068" s="42"/>
      <c r="M1068" s="42"/>
      <c r="N1068" s="42"/>
      <c r="O1068" s="42"/>
      <c r="P1068" s="42"/>
      <c r="Q1068" s="42"/>
      <c r="R1068" s="42"/>
      <c r="S1068" s="42"/>
      <c r="T1068" s="43"/>
      <c r="U1068" s="42"/>
      <c r="V1068" s="42"/>
      <c r="W1068" s="35"/>
    </row>
    <row r="1069" spans="1:23">
      <c r="A1069" s="42"/>
      <c r="B1069" s="42"/>
      <c r="C1069" s="42"/>
      <c r="D1069" s="43"/>
      <c r="E1069" s="42"/>
      <c r="F1069" s="42"/>
      <c r="G1069" s="42"/>
      <c r="H1069" s="42"/>
      <c r="I1069" s="42"/>
      <c r="J1069" s="42"/>
      <c r="K1069" s="43"/>
      <c r="L1069" s="42"/>
      <c r="M1069" s="42"/>
      <c r="N1069" s="42"/>
      <c r="O1069" s="42"/>
      <c r="P1069" s="42"/>
      <c r="Q1069" s="42"/>
      <c r="R1069" s="42"/>
      <c r="S1069" s="42"/>
      <c r="T1069" s="43"/>
      <c r="U1069" s="42"/>
      <c r="V1069" s="42"/>
      <c r="W1069" s="35"/>
    </row>
    <row r="1070" spans="1:23">
      <c r="A1070" s="42"/>
      <c r="B1070" s="42"/>
      <c r="C1070" s="42"/>
      <c r="D1070" s="43"/>
      <c r="E1070" s="42"/>
      <c r="F1070" s="42"/>
      <c r="G1070" s="42"/>
      <c r="H1070" s="42"/>
      <c r="I1070" s="42"/>
      <c r="J1070" s="42"/>
      <c r="K1070" s="43"/>
      <c r="L1070" s="42"/>
      <c r="M1070" s="42"/>
      <c r="N1070" s="42"/>
      <c r="O1070" s="42"/>
      <c r="P1070" s="42"/>
      <c r="Q1070" s="42"/>
      <c r="R1070" s="42"/>
      <c r="S1070" s="42"/>
      <c r="T1070" s="43"/>
      <c r="U1070" s="42"/>
      <c r="V1070" s="42"/>
      <c r="W1070" s="35"/>
    </row>
    <row r="1071" spans="1:23">
      <c r="A1071" s="42"/>
      <c r="B1071" s="42"/>
      <c r="C1071" s="42"/>
      <c r="D1071" s="43"/>
      <c r="E1071" s="42"/>
      <c r="F1071" s="42"/>
      <c r="G1071" s="42"/>
      <c r="H1071" s="42"/>
      <c r="I1071" s="42"/>
      <c r="J1071" s="42"/>
      <c r="K1071" s="43"/>
      <c r="L1071" s="42"/>
      <c r="M1071" s="42"/>
      <c r="N1071" s="42"/>
      <c r="O1071" s="42"/>
      <c r="P1071" s="42"/>
      <c r="Q1071" s="42"/>
      <c r="R1071" s="42"/>
      <c r="S1071" s="42"/>
      <c r="T1071" s="43"/>
      <c r="U1071" s="42"/>
      <c r="V1071" s="42"/>
      <c r="W1071" s="35"/>
    </row>
    <row r="1072" spans="1:23">
      <c r="A1072" s="42"/>
      <c r="B1072" s="42"/>
      <c r="C1072" s="42"/>
      <c r="D1072" s="43"/>
      <c r="E1072" s="42"/>
      <c r="F1072" s="42"/>
      <c r="G1072" s="42"/>
      <c r="H1072" s="42"/>
      <c r="I1072" s="42"/>
      <c r="J1072" s="42"/>
      <c r="K1072" s="43"/>
      <c r="L1072" s="42"/>
      <c r="M1072" s="42"/>
      <c r="N1072" s="42"/>
      <c r="O1072" s="42"/>
      <c r="P1072" s="42"/>
      <c r="Q1072" s="42"/>
      <c r="R1072" s="42"/>
      <c r="S1072" s="42"/>
      <c r="T1072" s="43"/>
      <c r="U1072" s="42"/>
      <c r="V1072" s="42"/>
      <c r="W1072" s="35"/>
    </row>
    <row r="1073" spans="1:23">
      <c r="A1073" s="42"/>
      <c r="B1073" s="42"/>
      <c r="C1073" s="42"/>
      <c r="D1073" s="43"/>
      <c r="E1073" s="42"/>
      <c r="F1073" s="42"/>
      <c r="G1073" s="42"/>
      <c r="H1073" s="42"/>
      <c r="I1073" s="42"/>
      <c r="J1073" s="42"/>
      <c r="K1073" s="43"/>
      <c r="L1073" s="42"/>
      <c r="M1073" s="42"/>
      <c r="N1073" s="42"/>
      <c r="O1073" s="42"/>
      <c r="P1073" s="42"/>
      <c r="Q1073" s="42"/>
      <c r="R1073" s="42"/>
      <c r="S1073" s="42"/>
      <c r="T1073" s="43"/>
      <c r="U1073" s="42"/>
      <c r="V1073" s="42"/>
      <c r="W1073" s="35"/>
    </row>
    <row r="1074" spans="1:23">
      <c r="A1074" s="42"/>
      <c r="B1074" s="42"/>
      <c r="C1074" s="42"/>
      <c r="D1074" s="43"/>
      <c r="E1074" s="42"/>
      <c r="F1074" s="42"/>
      <c r="G1074" s="42"/>
      <c r="H1074" s="42"/>
      <c r="I1074" s="42"/>
      <c r="J1074" s="42"/>
      <c r="K1074" s="43"/>
      <c r="L1074" s="42"/>
      <c r="M1074" s="42"/>
      <c r="N1074" s="42"/>
      <c r="O1074" s="42"/>
      <c r="P1074" s="42"/>
      <c r="Q1074" s="42"/>
      <c r="R1074" s="42"/>
      <c r="S1074" s="42"/>
      <c r="T1074" s="43"/>
      <c r="U1074" s="42"/>
      <c r="V1074" s="42"/>
      <c r="W1074" s="35"/>
    </row>
    <row r="1075" spans="1:23">
      <c r="A1075" s="42"/>
      <c r="B1075" s="42"/>
      <c r="C1075" s="42"/>
      <c r="D1075" s="43"/>
      <c r="E1075" s="42"/>
      <c r="F1075" s="42"/>
      <c r="G1075" s="42"/>
      <c r="H1075" s="42"/>
      <c r="I1075" s="42"/>
      <c r="J1075" s="42"/>
      <c r="K1075" s="43"/>
      <c r="L1075" s="42"/>
      <c r="M1075" s="42"/>
      <c r="N1075" s="42"/>
      <c r="O1075" s="42"/>
      <c r="P1075" s="42"/>
      <c r="Q1075" s="42"/>
      <c r="R1075" s="42"/>
      <c r="S1075" s="42"/>
      <c r="T1075" s="43"/>
      <c r="U1075" s="42"/>
      <c r="V1075" s="42"/>
      <c r="W1075" s="35"/>
    </row>
    <row r="1076" spans="1:23">
      <c r="A1076" s="42"/>
      <c r="B1076" s="42"/>
      <c r="C1076" s="42"/>
      <c r="D1076" s="43"/>
      <c r="E1076" s="42"/>
      <c r="F1076" s="42"/>
      <c r="G1076" s="42"/>
      <c r="H1076" s="42"/>
      <c r="I1076" s="42"/>
      <c r="J1076" s="42"/>
      <c r="K1076" s="43"/>
      <c r="L1076" s="42"/>
      <c r="M1076" s="42"/>
      <c r="N1076" s="42"/>
      <c r="O1076" s="42"/>
      <c r="P1076" s="42"/>
      <c r="Q1076" s="42"/>
      <c r="R1076" s="42"/>
      <c r="S1076" s="42"/>
      <c r="T1076" s="43"/>
      <c r="U1076" s="42"/>
      <c r="V1076" s="42"/>
      <c r="W1076" s="35"/>
    </row>
    <row r="1077" spans="1:23">
      <c r="A1077" s="42"/>
      <c r="B1077" s="42"/>
      <c r="C1077" s="42"/>
      <c r="D1077" s="43"/>
      <c r="E1077" s="42"/>
      <c r="F1077" s="42"/>
      <c r="G1077" s="42"/>
      <c r="H1077" s="42"/>
      <c r="I1077" s="42"/>
      <c r="J1077" s="42"/>
      <c r="K1077" s="43"/>
      <c r="L1077" s="42"/>
      <c r="M1077" s="42"/>
      <c r="N1077" s="42"/>
      <c r="O1077" s="42"/>
      <c r="P1077" s="42"/>
      <c r="Q1077" s="42"/>
      <c r="R1077" s="42"/>
      <c r="S1077" s="42"/>
      <c r="T1077" s="43"/>
      <c r="U1077" s="42"/>
      <c r="V1077" s="42"/>
      <c r="W1077" s="35"/>
    </row>
    <row r="1078" spans="1:23">
      <c r="A1078" s="42"/>
      <c r="B1078" s="42"/>
      <c r="C1078" s="42"/>
      <c r="D1078" s="43"/>
      <c r="E1078" s="42"/>
      <c r="F1078" s="42"/>
      <c r="G1078" s="42"/>
      <c r="H1078" s="42"/>
      <c r="I1078" s="42"/>
      <c r="J1078" s="42"/>
      <c r="K1078" s="43"/>
      <c r="L1078" s="42"/>
      <c r="M1078" s="42"/>
      <c r="N1078" s="42"/>
      <c r="O1078" s="42"/>
      <c r="P1078" s="42"/>
      <c r="Q1078" s="42"/>
      <c r="R1078" s="42"/>
      <c r="S1078" s="42"/>
      <c r="T1078" s="43"/>
      <c r="U1078" s="42"/>
      <c r="V1078" s="42"/>
      <c r="W1078" s="35"/>
    </row>
    <row r="1079" spans="1:23">
      <c r="A1079" s="42"/>
      <c r="B1079" s="42"/>
      <c r="C1079" s="42"/>
      <c r="D1079" s="43"/>
      <c r="E1079" s="42"/>
      <c r="F1079" s="42"/>
      <c r="G1079" s="42"/>
      <c r="H1079" s="42"/>
      <c r="I1079" s="42"/>
      <c r="J1079" s="42"/>
      <c r="K1079" s="43"/>
      <c r="L1079" s="42"/>
      <c r="M1079" s="42"/>
      <c r="N1079" s="42"/>
      <c r="O1079" s="42"/>
      <c r="P1079" s="42"/>
      <c r="Q1079" s="42"/>
      <c r="R1079" s="42"/>
      <c r="S1079" s="42"/>
      <c r="T1079" s="43"/>
      <c r="U1079" s="42"/>
      <c r="V1079" s="42"/>
      <c r="W1079" s="35"/>
    </row>
    <row r="1080" spans="1:23">
      <c r="A1080" s="42"/>
      <c r="B1080" s="42"/>
      <c r="C1080" s="42"/>
      <c r="D1080" s="43"/>
      <c r="E1080" s="42"/>
      <c r="F1080" s="42"/>
      <c r="G1080" s="42"/>
      <c r="H1080" s="42"/>
      <c r="I1080" s="42"/>
      <c r="J1080" s="42"/>
      <c r="K1080" s="43"/>
      <c r="L1080" s="42"/>
      <c r="M1080" s="42"/>
      <c r="N1080" s="42"/>
      <c r="O1080" s="42"/>
      <c r="P1080" s="42"/>
      <c r="Q1080" s="42"/>
      <c r="R1080" s="42"/>
      <c r="S1080" s="42"/>
      <c r="T1080" s="43"/>
      <c r="U1080" s="42"/>
      <c r="V1080" s="42"/>
      <c r="W1080" s="35"/>
    </row>
    <row r="1081" spans="1:23">
      <c r="A1081" s="42"/>
      <c r="B1081" s="42"/>
      <c r="C1081" s="42"/>
      <c r="D1081" s="43"/>
      <c r="E1081" s="42"/>
      <c r="F1081" s="42"/>
      <c r="G1081" s="42"/>
      <c r="H1081" s="42"/>
      <c r="I1081" s="42"/>
      <c r="J1081" s="42"/>
      <c r="K1081" s="43"/>
      <c r="L1081" s="42"/>
      <c r="M1081" s="42"/>
      <c r="N1081" s="42"/>
      <c r="O1081" s="42"/>
      <c r="P1081" s="42"/>
      <c r="Q1081" s="42"/>
      <c r="R1081" s="42"/>
      <c r="S1081" s="42"/>
      <c r="T1081" s="43"/>
      <c r="U1081" s="42"/>
      <c r="V1081" s="42"/>
      <c r="W1081" s="35"/>
    </row>
    <row r="1082" spans="1:23">
      <c r="A1082" s="42"/>
      <c r="B1082" s="42"/>
      <c r="C1082" s="42"/>
      <c r="D1082" s="43"/>
      <c r="E1082" s="42"/>
      <c r="F1082" s="42"/>
      <c r="G1082" s="42"/>
      <c r="H1082" s="42"/>
      <c r="I1082" s="42"/>
      <c r="J1082" s="42"/>
      <c r="K1082" s="43"/>
      <c r="L1082" s="42"/>
      <c r="M1082" s="42"/>
      <c r="N1082" s="42"/>
      <c r="O1082" s="42"/>
      <c r="P1082" s="42"/>
      <c r="Q1082" s="42"/>
      <c r="R1082" s="42"/>
      <c r="S1082" s="42"/>
      <c r="T1082" s="43"/>
      <c r="U1082" s="42"/>
      <c r="V1082" s="42"/>
      <c r="W1082" s="35"/>
    </row>
    <row r="1083" spans="1:23">
      <c r="A1083" s="42"/>
      <c r="B1083" s="42"/>
      <c r="C1083" s="42"/>
      <c r="D1083" s="43"/>
      <c r="E1083" s="42"/>
      <c r="F1083" s="42"/>
      <c r="G1083" s="42"/>
      <c r="H1083" s="42"/>
      <c r="I1083" s="42"/>
      <c r="J1083" s="42"/>
      <c r="K1083" s="43"/>
      <c r="L1083" s="42"/>
      <c r="M1083" s="42"/>
      <c r="N1083" s="42"/>
      <c r="O1083" s="42"/>
      <c r="P1083" s="42"/>
      <c r="Q1083" s="42"/>
      <c r="R1083" s="42"/>
      <c r="S1083" s="42"/>
      <c r="T1083" s="43"/>
      <c r="U1083" s="42"/>
      <c r="V1083" s="42"/>
      <c r="W1083" s="35"/>
    </row>
    <row r="1084" spans="1:23">
      <c r="A1084" s="42"/>
      <c r="B1084" s="42"/>
      <c r="C1084" s="42"/>
      <c r="D1084" s="43"/>
      <c r="E1084" s="42"/>
      <c r="F1084" s="42"/>
      <c r="G1084" s="42"/>
      <c r="H1084" s="42"/>
      <c r="I1084" s="42"/>
      <c r="J1084" s="42"/>
      <c r="K1084" s="43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35"/>
    </row>
    <row r="1085" spans="1:23">
      <c r="A1085" s="42"/>
      <c r="B1085" s="42"/>
      <c r="C1085" s="42"/>
      <c r="D1085" s="43"/>
      <c r="E1085" s="42"/>
      <c r="F1085" s="42"/>
      <c r="G1085" s="42"/>
      <c r="H1085" s="42"/>
      <c r="I1085" s="42"/>
      <c r="J1085" s="42"/>
      <c r="K1085" s="43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35"/>
    </row>
    <row r="1086" spans="1:23">
      <c r="A1086" s="42"/>
      <c r="B1086" s="42"/>
      <c r="C1086" s="42"/>
      <c r="D1086" s="43"/>
      <c r="E1086" s="42"/>
      <c r="F1086" s="42"/>
      <c r="G1086" s="42"/>
      <c r="H1086" s="42"/>
      <c r="I1086" s="42"/>
      <c r="J1086" s="42"/>
      <c r="K1086" s="43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35"/>
    </row>
    <row r="1087" spans="1:23">
      <c r="A1087" s="42"/>
      <c r="B1087" s="42"/>
      <c r="C1087" s="42"/>
      <c r="D1087" s="43"/>
      <c r="E1087" s="42"/>
      <c r="F1087" s="42"/>
      <c r="G1087" s="42"/>
      <c r="H1087" s="42"/>
      <c r="I1087" s="42"/>
      <c r="J1087" s="42"/>
      <c r="K1087" s="43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35"/>
    </row>
    <row r="1088" spans="1:23">
      <c r="A1088" s="42"/>
      <c r="B1088" s="42"/>
      <c r="C1088" s="42"/>
      <c r="D1088" s="43"/>
      <c r="E1088" s="42"/>
      <c r="F1088" s="42"/>
      <c r="G1088" s="42"/>
      <c r="H1088" s="42"/>
      <c r="I1088" s="42"/>
      <c r="J1088" s="42"/>
      <c r="K1088" s="43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35"/>
    </row>
    <row r="1089" spans="1:23">
      <c r="A1089" s="42"/>
      <c r="B1089" s="42"/>
      <c r="C1089" s="42"/>
      <c r="D1089" s="43"/>
      <c r="E1089" s="42"/>
      <c r="F1089" s="42"/>
      <c r="G1089" s="42"/>
      <c r="H1089" s="42"/>
      <c r="I1089" s="42"/>
      <c r="J1089" s="42"/>
      <c r="K1089" s="43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35"/>
    </row>
    <row r="1090" spans="1:23">
      <c r="A1090" s="42"/>
      <c r="B1090" s="42"/>
      <c r="C1090" s="42"/>
      <c r="D1090" s="43"/>
      <c r="E1090" s="42"/>
      <c r="F1090" s="42"/>
      <c r="G1090" s="42"/>
      <c r="H1090" s="42"/>
      <c r="I1090" s="42"/>
      <c r="J1090" s="42"/>
      <c r="K1090" s="43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35"/>
    </row>
    <row r="1091" spans="1:23">
      <c r="A1091" s="42"/>
      <c r="B1091" s="42"/>
      <c r="C1091" s="42"/>
      <c r="D1091" s="43"/>
      <c r="E1091" s="42"/>
      <c r="F1091" s="42"/>
      <c r="G1091" s="42"/>
      <c r="H1091" s="42"/>
      <c r="I1091" s="42"/>
      <c r="J1091" s="42"/>
      <c r="K1091" s="43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35"/>
    </row>
    <row r="1092" spans="1:23">
      <c r="A1092" s="42"/>
      <c r="B1092" s="42"/>
      <c r="C1092" s="42"/>
      <c r="D1092" s="43"/>
      <c r="E1092" s="42"/>
      <c r="F1092" s="42"/>
      <c r="G1092" s="42"/>
      <c r="H1092" s="42"/>
      <c r="I1092" s="42"/>
      <c r="J1092" s="42"/>
      <c r="K1092" s="43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35"/>
    </row>
    <row r="1093" spans="1:23">
      <c r="A1093" s="42"/>
      <c r="B1093" s="42"/>
      <c r="C1093" s="42"/>
      <c r="D1093" s="43"/>
      <c r="E1093" s="42"/>
      <c r="F1093" s="42"/>
      <c r="G1093" s="42"/>
      <c r="H1093" s="42"/>
      <c r="I1093" s="42"/>
      <c r="J1093" s="42"/>
      <c r="K1093" s="43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35"/>
    </row>
    <row r="1094" spans="1:23">
      <c r="A1094" s="42"/>
      <c r="B1094" s="42"/>
      <c r="C1094" s="42"/>
      <c r="D1094" s="43"/>
      <c r="E1094" s="42"/>
      <c r="F1094" s="42"/>
      <c r="G1094" s="42"/>
      <c r="H1094" s="42"/>
      <c r="I1094" s="42"/>
      <c r="J1094" s="42"/>
      <c r="K1094" s="43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35"/>
    </row>
    <row r="1095" spans="1:23">
      <c r="A1095" s="42"/>
      <c r="B1095" s="42"/>
      <c r="C1095" s="42"/>
      <c r="D1095" s="43"/>
      <c r="E1095" s="42"/>
      <c r="F1095" s="42"/>
      <c r="G1095" s="42"/>
      <c r="H1095" s="42"/>
      <c r="I1095" s="42"/>
      <c r="J1095" s="42"/>
      <c r="K1095" s="43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35"/>
    </row>
    <row r="1096" spans="1:23">
      <c r="A1096" s="42"/>
      <c r="B1096" s="42"/>
      <c r="C1096" s="42"/>
      <c r="D1096" s="43"/>
      <c r="E1096" s="42"/>
      <c r="F1096" s="42"/>
      <c r="G1096" s="42"/>
      <c r="H1096" s="42"/>
      <c r="I1096" s="42"/>
      <c r="J1096" s="42"/>
      <c r="K1096" s="43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35"/>
    </row>
    <row r="1097" spans="1:23">
      <c r="A1097" s="42"/>
      <c r="B1097" s="42"/>
      <c r="C1097" s="42"/>
      <c r="D1097" s="43"/>
      <c r="E1097" s="42"/>
      <c r="F1097" s="42"/>
      <c r="G1097" s="42"/>
      <c r="H1097" s="42"/>
      <c r="I1097" s="42"/>
      <c r="J1097" s="42"/>
      <c r="K1097" s="43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35"/>
    </row>
    <row r="1098" spans="1:23">
      <c r="A1098" s="42"/>
      <c r="B1098" s="42"/>
      <c r="C1098" s="42"/>
      <c r="D1098" s="43"/>
      <c r="E1098" s="42"/>
      <c r="F1098" s="42"/>
      <c r="G1098" s="42"/>
      <c r="H1098" s="42"/>
      <c r="I1098" s="42"/>
      <c r="J1098" s="42"/>
      <c r="K1098" s="43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35"/>
    </row>
    <row r="1099" spans="1:23">
      <c r="A1099" s="42"/>
      <c r="B1099" s="42"/>
      <c r="C1099" s="42"/>
      <c r="D1099" s="43"/>
      <c r="E1099" s="42"/>
      <c r="F1099" s="42"/>
      <c r="G1099" s="42"/>
      <c r="H1099" s="42"/>
      <c r="I1099" s="42"/>
      <c r="J1099" s="42"/>
      <c r="K1099" s="43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35"/>
    </row>
    <row r="1100" spans="1:23">
      <c r="A1100" s="42"/>
      <c r="B1100" s="42"/>
      <c r="C1100" s="42"/>
      <c r="D1100" s="43"/>
      <c r="E1100" s="42"/>
      <c r="F1100" s="42"/>
      <c r="G1100" s="42"/>
      <c r="H1100" s="42"/>
      <c r="I1100" s="42"/>
      <c r="J1100" s="42"/>
      <c r="K1100" s="43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35"/>
    </row>
    <row r="1101" spans="1:23">
      <c r="A1101" s="42"/>
      <c r="B1101" s="42"/>
      <c r="C1101" s="42"/>
      <c r="D1101" s="43"/>
      <c r="E1101" s="42"/>
      <c r="F1101" s="42"/>
      <c r="G1101" s="42"/>
      <c r="H1101" s="42"/>
      <c r="I1101" s="42"/>
      <c r="J1101" s="42"/>
      <c r="K1101" s="43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35"/>
    </row>
    <row r="1102" spans="1:23">
      <c r="A1102" s="42"/>
      <c r="B1102" s="42"/>
      <c r="C1102" s="42"/>
      <c r="D1102" s="43"/>
      <c r="E1102" s="42"/>
      <c r="F1102" s="42"/>
      <c r="G1102" s="42"/>
      <c r="H1102" s="42"/>
      <c r="I1102" s="42"/>
      <c r="J1102" s="42"/>
      <c r="K1102" s="43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35"/>
    </row>
    <row r="1103" spans="1:23">
      <c r="A1103" s="42"/>
      <c r="B1103" s="42"/>
      <c r="C1103" s="42"/>
      <c r="D1103" s="43"/>
      <c r="E1103" s="42"/>
      <c r="F1103" s="42"/>
      <c r="G1103" s="42"/>
      <c r="H1103" s="42"/>
      <c r="I1103" s="42"/>
      <c r="J1103" s="42"/>
      <c r="K1103" s="43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35"/>
    </row>
    <row r="1104" spans="1:23">
      <c r="A1104" s="42"/>
      <c r="B1104" s="42"/>
      <c r="C1104" s="42"/>
      <c r="D1104" s="43"/>
      <c r="E1104" s="42"/>
      <c r="F1104" s="42"/>
      <c r="G1104" s="42"/>
      <c r="H1104" s="42"/>
      <c r="I1104" s="42"/>
      <c r="J1104" s="42"/>
      <c r="K1104" s="43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35"/>
    </row>
    <row r="1105" spans="1:23">
      <c r="A1105" s="42"/>
      <c r="B1105" s="42"/>
      <c r="C1105" s="42"/>
      <c r="D1105" s="43"/>
      <c r="E1105" s="42"/>
      <c r="F1105" s="42"/>
      <c r="G1105" s="42"/>
      <c r="H1105" s="42"/>
      <c r="I1105" s="42"/>
      <c r="J1105" s="42"/>
      <c r="K1105" s="43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35"/>
    </row>
    <row r="1106" spans="1:23">
      <c r="A1106" s="42"/>
      <c r="B1106" s="42"/>
      <c r="C1106" s="42"/>
      <c r="D1106" s="43"/>
      <c r="E1106" s="42"/>
      <c r="F1106" s="42"/>
      <c r="G1106" s="42"/>
      <c r="H1106" s="42"/>
      <c r="I1106" s="42"/>
      <c r="J1106" s="42"/>
      <c r="K1106" s="43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35"/>
    </row>
    <row r="1107" spans="1:23">
      <c r="A1107" s="42"/>
      <c r="B1107" s="42"/>
      <c r="C1107" s="42"/>
      <c r="D1107" s="43"/>
      <c r="E1107" s="42"/>
      <c r="F1107" s="42"/>
      <c r="G1107" s="42"/>
      <c r="H1107" s="42"/>
      <c r="I1107" s="42"/>
      <c r="J1107" s="42"/>
      <c r="K1107" s="43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35"/>
    </row>
    <row r="1108" spans="1:23">
      <c r="A1108" s="42"/>
      <c r="B1108" s="42"/>
      <c r="C1108" s="42"/>
      <c r="D1108" s="43"/>
      <c r="E1108" s="42"/>
      <c r="F1108" s="42"/>
      <c r="G1108" s="42"/>
      <c r="H1108" s="42"/>
      <c r="I1108" s="42"/>
      <c r="J1108" s="42"/>
      <c r="K1108" s="43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35"/>
    </row>
    <row r="1109" spans="1:23">
      <c r="A1109" s="42"/>
      <c r="B1109" s="42"/>
      <c r="C1109" s="42"/>
      <c r="D1109" s="43"/>
      <c r="E1109" s="42"/>
      <c r="F1109" s="42"/>
      <c r="G1109" s="42"/>
      <c r="H1109" s="42"/>
      <c r="I1109" s="42"/>
      <c r="J1109" s="42"/>
      <c r="K1109" s="43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35"/>
    </row>
    <row r="1110" spans="1:23">
      <c r="A1110" s="42"/>
      <c r="B1110" s="42"/>
      <c r="C1110" s="42"/>
      <c r="D1110" s="43"/>
      <c r="E1110" s="42"/>
      <c r="F1110" s="42"/>
      <c r="G1110" s="42"/>
      <c r="H1110" s="42"/>
      <c r="I1110" s="42"/>
      <c r="J1110" s="42"/>
      <c r="K1110" s="43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35"/>
    </row>
    <row r="1111" spans="1:23">
      <c r="A1111" s="42"/>
      <c r="B1111" s="42"/>
      <c r="C1111" s="42"/>
      <c r="D1111" s="43"/>
      <c r="E1111" s="42"/>
      <c r="F1111" s="42"/>
      <c r="G1111" s="42"/>
      <c r="H1111" s="42"/>
      <c r="I1111" s="42"/>
      <c r="J1111" s="42"/>
      <c r="K1111" s="43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35"/>
    </row>
    <row r="1112" spans="1:23">
      <c r="A1112" s="42"/>
      <c r="B1112" s="42"/>
      <c r="C1112" s="42"/>
      <c r="D1112" s="43"/>
      <c r="E1112" s="42"/>
      <c r="F1112" s="42"/>
      <c r="G1112" s="42"/>
      <c r="H1112" s="42"/>
      <c r="I1112" s="42"/>
      <c r="J1112" s="42"/>
      <c r="K1112" s="43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35"/>
    </row>
    <row r="1113" spans="1:23">
      <c r="A1113" s="42"/>
      <c r="B1113" s="42"/>
      <c r="C1113" s="42"/>
      <c r="D1113" s="43"/>
      <c r="E1113" s="42"/>
      <c r="F1113" s="42"/>
      <c r="G1113" s="42"/>
      <c r="H1113" s="42"/>
      <c r="I1113" s="42"/>
      <c r="J1113" s="42"/>
      <c r="K1113" s="43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35"/>
    </row>
    <row r="1114" spans="1:23">
      <c r="A1114" s="42"/>
      <c r="B1114" s="42"/>
      <c r="C1114" s="42"/>
      <c r="D1114" s="43"/>
      <c r="E1114" s="42"/>
      <c r="F1114" s="42"/>
      <c r="G1114" s="42"/>
      <c r="H1114" s="42"/>
      <c r="I1114" s="42"/>
      <c r="J1114" s="42"/>
      <c r="K1114" s="43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35"/>
    </row>
    <row r="1115" spans="1:23">
      <c r="A1115" s="42"/>
      <c r="B1115" s="42"/>
      <c r="C1115" s="42"/>
      <c r="D1115" s="43"/>
      <c r="E1115" s="42"/>
      <c r="F1115" s="42"/>
      <c r="G1115" s="42"/>
      <c r="H1115" s="42"/>
      <c r="I1115" s="42"/>
      <c r="J1115" s="42"/>
      <c r="K1115" s="43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35"/>
    </row>
    <row r="1116" spans="1:23">
      <c r="A1116" s="42"/>
      <c r="B1116" s="42"/>
      <c r="C1116" s="42"/>
      <c r="D1116" s="43"/>
      <c r="E1116" s="42"/>
      <c r="F1116" s="42"/>
      <c r="G1116" s="42"/>
      <c r="H1116" s="42"/>
      <c r="I1116" s="42"/>
      <c r="J1116" s="42"/>
      <c r="K1116" s="43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35"/>
    </row>
    <row r="1117" spans="1:23">
      <c r="A1117" s="42"/>
      <c r="B1117" s="42"/>
      <c r="C1117" s="42"/>
      <c r="D1117" s="43"/>
      <c r="E1117" s="42"/>
      <c r="F1117" s="42"/>
      <c r="G1117" s="42"/>
      <c r="H1117" s="42"/>
      <c r="I1117" s="42"/>
      <c r="J1117" s="42"/>
      <c r="K1117" s="43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35"/>
    </row>
    <row r="1118" spans="1:23">
      <c r="A1118" s="42"/>
      <c r="B1118" s="42"/>
      <c r="C1118" s="42"/>
      <c r="D1118" s="43"/>
      <c r="E1118" s="42"/>
      <c r="F1118" s="42"/>
      <c r="G1118" s="42"/>
      <c r="H1118" s="42"/>
      <c r="I1118" s="42"/>
      <c r="J1118" s="42"/>
      <c r="K1118" s="43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35"/>
    </row>
    <row r="1119" spans="1:23">
      <c r="A1119" s="42"/>
      <c r="B1119" s="42"/>
      <c r="C1119" s="42"/>
      <c r="D1119" s="43"/>
      <c r="E1119" s="42"/>
      <c r="F1119" s="42"/>
      <c r="G1119" s="42"/>
      <c r="H1119" s="42"/>
      <c r="I1119" s="42"/>
      <c r="J1119" s="42"/>
      <c r="K1119" s="43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35"/>
    </row>
    <row r="1120" spans="1:23">
      <c r="A1120" s="42"/>
      <c r="B1120" s="42"/>
      <c r="C1120" s="42"/>
      <c r="D1120" s="43"/>
      <c r="E1120" s="42"/>
      <c r="F1120" s="42"/>
      <c r="G1120" s="42"/>
      <c r="H1120" s="42"/>
      <c r="I1120" s="42"/>
      <c r="J1120" s="42"/>
      <c r="K1120" s="43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35"/>
    </row>
    <row r="1121" spans="1:23">
      <c r="A1121" s="42"/>
      <c r="B1121" s="42"/>
      <c r="C1121" s="42"/>
      <c r="D1121" s="43"/>
      <c r="E1121" s="42"/>
      <c r="F1121" s="42"/>
      <c r="G1121" s="42"/>
      <c r="H1121" s="42"/>
      <c r="I1121" s="42"/>
      <c r="J1121" s="42"/>
      <c r="K1121" s="43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35"/>
    </row>
    <row r="1122" spans="1:23">
      <c r="A1122" s="42"/>
      <c r="B1122" s="42"/>
      <c r="C1122" s="42"/>
      <c r="D1122" s="43"/>
      <c r="E1122" s="42"/>
      <c r="F1122" s="42"/>
      <c r="G1122" s="42"/>
      <c r="H1122" s="42"/>
      <c r="I1122" s="42"/>
      <c r="J1122" s="42"/>
      <c r="K1122" s="43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35"/>
    </row>
    <row r="1123" spans="1:23">
      <c r="A1123" s="42"/>
      <c r="B1123" s="42"/>
      <c r="C1123" s="42"/>
      <c r="D1123" s="43"/>
      <c r="E1123" s="42"/>
      <c r="F1123" s="42"/>
      <c r="G1123" s="42"/>
      <c r="H1123" s="42"/>
      <c r="I1123" s="42"/>
      <c r="J1123" s="42"/>
      <c r="K1123" s="43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35"/>
    </row>
    <row r="1124" spans="1:23">
      <c r="A1124" s="42"/>
      <c r="B1124" s="42"/>
      <c r="C1124" s="42"/>
      <c r="D1124" s="43"/>
      <c r="E1124" s="42"/>
      <c r="F1124" s="42"/>
      <c r="G1124" s="42"/>
      <c r="H1124" s="42"/>
      <c r="I1124" s="42"/>
      <c r="J1124" s="42"/>
      <c r="K1124" s="43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35"/>
    </row>
    <row r="1125" spans="1:23">
      <c r="A1125" s="42"/>
      <c r="B1125" s="42"/>
      <c r="C1125" s="42"/>
      <c r="D1125" s="43"/>
      <c r="E1125" s="42"/>
      <c r="F1125" s="42"/>
      <c r="G1125" s="42"/>
      <c r="H1125" s="42"/>
      <c r="I1125" s="42"/>
      <c r="J1125" s="42"/>
      <c r="K1125" s="43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35"/>
    </row>
    <row r="1126" spans="1:23">
      <c r="A1126" s="42"/>
      <c r="B1126" s="42"/>
      <c r="C1126" s="42"/>
      <c r="D1126" s="43"/>
      <c r="E1126" s="42"/>
      <c r="F1126" s="42"/>
      <c r="G1126" s="42"/>
      <c r="H1126" s="42"/>
      <c r="I1126" s="42"/>
      <c r="J1126" s="42"/>
      <c r="K1126" s="43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35"/>
    </row>
    <row r="1127" spans="1:23">
      <c r="A1127" s="42"/>
      <c r="B1127" s="42"/>
      <c r="C1127" s="42"/>
      <c r="D1127" s="43"/>
      <c r="E1127" s="42"/>
      <c r="F1127" s="42"/>
      <c r="G1127" s="42"/>
      <c r="H1127" s="42"/>
      <c r="I1127" s="42"/>
      <c r="J1127" s="42"/>
      <c r="K1127" s="43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35"/>
    </row>
    <row r="1128" spans="1:23">
      <c r="A1128" s="42"/>
      <c r="B1128" s="42"/>
      <c r="C1128" s="42"/>
      <c r="D1128" s="43"/>
      <c r="E1128" s="42"/>
      <c r="F1128" s="42"/>
      <c r="G1128" s="42"/>
      <c r="H1128" s="42"/>
      <c r="I1128" s="42"/>
      <c r="J1128" s="42"/>
      <c r="K1128" s="43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35"/>
    </row>
    <row r="1129" spans="1:23">
      <c r="A1129" s="42"/>
      <c r="B1129" s="42"/>
      <c r="C1129" s="42"/>
      <c r="D1129" s="43"/>
      <c r="E1129" s="42"/>
      <c r="F1129" s="42"/>
      <c r="G1129" s="42"/>
      <c r="H1129" s="42"/>
      <c r="I1129" s="42"/>
      <c r="J1129" s="42"/>
      <c r="K1129" s="43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35"/>
    </row>
    <row r="1130" spans="1:23">
      <c r="A1130" s="42"/>
      <c r="B1130" s="42"/>
      <c r="C1130" s="42"/>
      <c r="D1130" s="43"/>
      <c r="E1130" s="42"/>
      <c r="F1130" s="42"/>
      <c r="G1130" s="42"/>
      <c r="H1130" s="42"/>
      <c r="I1130" s="42"/>
      <c r="J1130" s="42"/>
      <c r="K1130" s="43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35"/>
    </row>
    <row r="1131" spans="1:23">
      <c r="A1131" s="42"/>
      <c r="B1131" s="42"/>
      <c r="C1131" s="42"/>
      <c r="D1131" s="43"/>
      <c r="E1131" s="42"/>
      <c r="F1131" s="42"/>
      <c r="G1131" s="42"/>
      <c r="H1131" s="42"/>
      <c r="I1131" s="42"/>
      <c r="J1131" s="42"/>
      <c r="K1131" s="43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35"/>
    </row>
    <row r="1132" spans="1:23">
      <c r="A1132" s="42"/>
      <c r="B1132" s="42"/>
      <c r="C1132" s="42"/>
      <c r="D1132" s="43"/>
      <c r="E1132" s="42"/>
      <c r="F1132" s="42"/>
      <c r="G1132" s="42"/>
      <c r="H1132" s="42"/>
      <c r="I1132" s="42"/>
      <c r="J1132" s="42"/>
      <c r="K1132" s="43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35"/>
    </row>
    <row r="1133" spans="1:23">
      <c r="A1133" s="42"/>
      <c r="B1133" s="42"/>
      <c r="C1133" s="42"/>
      <c r="D1133" s="43"/>
      <c r="E1133" s="42"/>
      <c r="F1133" s="42"/>
      <c r="G1133" s="42"/>
      <c r="H1133" s="42"/>
      <c r="I1133" s="42"/>
      <c r="J1133" s="42"/>
      <c r="K1133" s="43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35"/>
    </row>
    <row r="1134" spans="1:23">
      <c r="A1134" s="42"/>
      <c r="B1134" s="42"/>
      <c r="C1134" s="42"/>
      <c r="D1134" s="43"/>
      <c r="E1134" s="42"/>
      <c r="F1134" s="42"/>
      <c r="G1134" s="42"/>
      <c r="H1134" s="42"/>
      <c r="I1134" s="42"/>
      <c r="J1134" s="42"/>
      <c r="K1134" s="43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35"/>
    </row>
    <row r="1135" spans="1:23">
      <c r="A1135" s="42"/>
      <c r="B1135" s="42"/>
      <c r="C1135" s="42"/>
      <c r="D1135" s="43"/>
      <c r="E1135" s="42"/>
      <c r="F1135" s="42"/>
      <c r="G1135" s="42"/>
      <c r="H1135" s="42"/>
      <c r="I1135" s="42"/>
      <c r="J1135" s="42"/>
      <c r="K1135" s="43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35"/>
    </row>
    <row r="1136" spans="1:23">
      <c r="A1136" s="42"/>
      <c r="B1136" s="42"/>
      <c r="C1136" s="42"/>
      <c r="D1136" s="43"/>
      <c r="E1136" s="42"/>
      <c r="F1136" s="42"/>
      <c r="G1136" s="42"/>
      <c r="H1136" s="42"/>
      <c r="I1136" s="42"/>
      <c r="J1136" s="42"/>
      <c r="K1136" s="43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35"/>
    </row>
    <row r="1137" spans="1:23">
      <c r="A1137" s="42"/>
      <c r="B1137" s="42"/>
      <c r="C1137" s="42"/>
      <c r="D1137" s="43"/>
      <c r="E1137" s="42"/>
      <c r="F1137" s="42"/>
      <c r="G1137" s="42"/>
      <c r="H1137" s="42"/>
      <c r="I1137" s="42"/>
      <c r="J1137" s="42"/>
      <c r="K1137" s="43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35"/>
    </row>
    <row r="1138" spans="1:23">
      <c r="A1138" s="42"/>
      <c r="B1138" s="42"/>
      <c r="C1138" s="42"/>
      <c r="D1138" s="43"/>
      <c r="E1138" s="42"/>
      <c r="F1138" s="42"/>
      <c r="G1138" s="42"/>
      <c r="H1138" s="42"/>
      <c r="I1138" s="42"/>
      <c r="J1138" s="42"/>
      <c r="K1138" s="43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35"/>
    </row>
    <row r="1139" spans="1:23">
      <c r="A1139" s="42"/>
      <c r="B1139" s="42"/>
      <c r="C1139" s="42"/>
      <c r="D1139" s="43"/>
      <c r="E1139" s="42"/>
      <c r="F1139" s="42"/>
      <c r="G1139" s="42"/>
      <c r="H1139" s="42"/>
      <c r="I1139" s="42"/>
      <c r="J1139" s="42"/>
      <c r="K1139" s="43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35"/>
    </row>
    <row r="1140" spans="1:23">
      <c r="A1140" s="42"/>
      <c r="B1140" s="42"/>
      <c r="C1140" s="42"/>
      <c r="D1140" s="43"/>
      <c r="E1140" s="42"/>
      <c r="F1140" s="42"/>
      <c r="G1140" s="42"/>
      <c r="H1140" s="42"/>
      <c r="I1140" s="42"/>
      <c r="J1140" s="42"/>
      <c r="K1140" s="43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35"/>
    </row>
    <row r="1141" spans="1:23">
      <c r="A1141" s="42"/>
      <c r="B1141" s="42"/>
      <c r="C1141" s="42"/>
      <c r="D1141" s="43"/>
      <c r="E1141" s="42"/>
      <c r="F1141" s="42"/>
      <c r="G1141" s="42"/>
      <c r="H1141" s="42"/>
      <c r="I1141" s="42"/>
      <c r="J1141" s="42"/>
      <c r="K1141" s="43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35"/>
    </row>
    <row r="1142" spans="1:23">
      <c r="A1142" s="42"/>
      <c r="B1142" s="42"/>
      <c r="C1142" s="42"/>
      <c r="D1142" s="43"/>
      <c r="E1142" s="42"/>
      <c r="F1142" s="42"/>
      <c r="G1142" s="42"/>
      <c r="H1142" s="42"/>
      <c r="I1142" s="42"/>
      <c r="J1142" s="42"/>
      <c r="K1142" s="43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35"/>
    </row>
    <row r="1143" spans="1:23">
      <c r="A1143" s="42"/>
      <c r="B1143" s="42"/>
      <c r="C1143" s="42"/>
      <c r="D1143" s="43"/>
      <c r="E1143" s="42"/>
      <c r="F1143" s="42"/>
      <c r="G1143" s="42"/>
      <c r="H1143" s="42"/>
      <c r="I1143" s="42"/>
      <c r="J1143" s="42"/>
      <c r="K1143" s="43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35"/>
    </row>
    <row r="1144" spans="1:23">
      <c r="A1144" s="42"/>
      <c r="B1144" s="42"/>
      <c r="C1144" s="42"/>
      <c r="D1144" s="43"/>
      <c r="E1144" s="42"/>
      <c r="F1144" s="42"/>
      <c r="G1144" s="42"/>
      <c r="H1144" s="42"/>
      <c r="I1144" s="42"/>
      <c r="J1144" s="42"/>
      <c r="K1144" s="43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35"/>
    </row>
    <row r="1145" spans="1:23">
      <c r="A1145" s="42"/>
      <c r="B1145" s="42"/>
      <c r="C1145" s="42"/>
      <c r="D1145" s="43"/>
      <c r="E1145" s="42"/>
      <c r="F1145" s="42"/>
      <c r="G1145" s="42"/>
      <c r="H1145" s="42"/>
      <c r="I1145" s="42"/>
      <c r="J1145" s="42"/>
      <c r="K1145" s="43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35"/>
    </row>
    <row r="1146" spans="1:23">
      <c r="A1146" s="42"/>
      <c r="B1146" s="42"/>
      <c r="C1146" s="42"/>
      <c r="D1146" s="43"/>
      <c r="E1146" s="42"/>
      <c r="F1146" s="42"/>
      <c r="G1146" s="42"/>
      <c r="H1146" s="42"/>
      <c r="I1146" s="42"/>
      <c r="J1146" s="42"/>
      <c r="K1146" s="43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35"/>
    </row>
    <row r="1147" spans="1:23">
      <c r="A1147" s="42"/>
      <c r="B1147" s="42"/>
      <c r="C1147" s="42"/>
      <c r="D1147" s="43"/>
      <c r="E1147" s="42"/>
      <c r="F1147" s="42"/>
      <c r="G1147" s="42"/>
      <c r="H1147" s="42"/>
      <c r="I1147" s="42"/>
      <c r="J1147" s="42"/>
      <c r="K1147" s="43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35"/>
    </row>
    <row r="1148" spans="1:23">
      <c r="A1148" s="42"/>
      <c r="B1148" s="42"/>
      <c r="C1148" s="42"/>
      <c r="D1148" s="43"/>
      <c r="E1148" s="42"/>
      <c r="F1148" s="42"/>
      <c r="G1148" s="42"/>
      <c r="H1148" s="42"/>
      <c r="I1148" s="42"/>
      <c r="J1148" s="42"/>
      <c r="K1148" s="43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35"/>
    </row>
    <row r="1149" spans="1:23">
      <c r="A1149" s="42"/>
      <c r="B1149" s="42"/>
      <c r="C1149" s="42"/>
      <c r="D1149" s="43"/>
      <c r="E1149" s="42"/>
      <c r="F1149" s="42"/>
      <c r="G1149" s="42"/>
      <c r="H1149" s="42"/>
      <c r="I1149" s="42"/>
      <c r="J1149" s="42"/>
      <c r="K1149" s="43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35"/>
    </row>
    <row r="1150" spans="1:23">
      <c r="A1150" s="42"/>
      <c r="B1150" s="42"/>
      <c r="C1150" s="42"/>
      <c r="D1150" s="43"/>
      <c r="E1150" s="42"/>
      <c r="F1150" s="42"/>
      <c r="G1150" s="42"/>
      <c r="H1150" s="42"/>
      <c r="I1150" s="42"/>
      <c r="J1150" s="42"/>
      <c r="K1150" s="43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35"/>
    </row>
    <row r="1151" spans="1:23">
      <c r="A1151" s="42"/>
      <c r="B1151" s="42"/>
      <c r="C1151" s="42"/>
      <c r="D1151" s="43"/>
      <c r="E1151" s="42"/>
      <c r="F1151" s="42"/>
      <c r="G1151" s="42"/>
      <c r="H1151" s="42"/>
      <c r="I1151" s="42"/>
      <c r="J1151" s="42"/>
      <c r="K1151" s="43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35"/>
    </row>
    <row r="1152" spans="1:23">
      <c r="A1152" s="42"/>
      <c r="B1152" s="42"/>
      <c r="C1152" s="42"/>
      <c r="D1152" s="43"/>
      <c r="E1152" s="42"/>
      <c r="F1152" s="42"/>
      <c r="G1152" s="42"/>
      <c r="H1152" s="42"/>
      <c r="I1152" s="42"/>
      <c r="J1152" s="42"/>
      <c r="K1152" s="43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35"/>
    </row>
    <row r="1153" spans="1:23">
      <c r="A1153" s="42"/>
      <c r="B1153" s="42"/>
      <c r="C1153" s="42"/>
      <c r="D1153" s="43"/>
      <c r="E1153" s="42"/>
      <c r="F1153" s="42"/>
      <c r="G1153" s="42"/>
      <c r="H1153" s="42"/>
      <c r="I1153" s="42"/>
      <c r="J1153" s="42"/>
      <c r="K1153" s="43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35"/>
    </row>
    <row r="1154" spans="1:23">
      <c r="A1154" s="42"/>
      <c r="B1154" s="42"/>
      <c r="C1154" s="42"/>
      <c r="D1154" s="43"/>
      <c r="E1154" s="42"/>
      <c r="F1154" s="42"/>
      <c r="G1154" s="42"/>
      <c r="H1154" s="42"/>
      <c r="I1154" s="42"/>
      <c r="J1154" s="42"/>
      <c r="K1154" s="43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35"/>
    </row>
    <row r="1155" spans="1:23">
      <c r="A1155" s="42"/>
      <c r="B1155" s="42"/>
      <c r="C1155" s="42"/>
      <c r="D1155" s="43"/>
      <c r="E1155" s="42"/>
      <c r="F1155" s="42"/>
      <c r="G1155" s="42"/>
      <c r="H1155" s="42"/>
      <c r="I1155" s="42"/>
      <c r="J1155" s="42"/>
      <c r="K1155" s="43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35"/>
    </row>
    <row r="1156" spans="1:23">
      <c r="A1156" s="42"/>
      <c r="B1156" s="42"/>
      <c r="C1156" s="42"/>
      <c r="D1156" s="43"/>
      <c r="E1156" s="42"/>
      <c r="F1156" s="42"/>
      <c r="G1156" s="42"/>
      <c r="H1156" s="42"/>
      <c r="I1156" s="42"/>
      <c r="J1156" s="42"/>
      <c r="K1156" s="43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35"/>
    </row>
    <row r="1157" spans="1:23">
      <c r="A1157" s="42"/>
      <c r="B1157" s="42"/>
      <c r="C1157" s="42"/>
      <c r="D1157" s="43"/>
      <c r="E1157" s="42"/>
      <c r="F1157" s="42"/>
      <c r="G1157" s="42"/>
      <c r="H1157" s="42"/>
      <c r="I1157" s="42"/>
      <c r="J1157" s="42"/>
      <c r="K1157" s="43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35"/>
    </row>
    <row r="1158" spans="1:23">
      <c r="A1158" s="42"/>
      <c r="B1158" s="42"/>
      <c r="C1158" s="42"/>
      <c r="D1158" s="43"/>
      <c r="E1158" s="42"/>
      <c r="F1158" s="42"/>
      <c r="G1158" s="42"/>
      <c r="H1158" s="42"/>
      <c r="I1158" s="42"/>
      <c r="J1158" s="42"/>
      <c r="K1158" s="43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35"/>
    </row>
    <row r="1159" spans="1:23">
      <c r="A1159" s="42"/>
      <c r="B1159" s="42"/>
      <c r="C1159" s="42"/>
      <c r="D1159" s="43"/>
      <c r="E1159" s="42"/>
      <c r="F1159" s="42"/>
      <c r="G1159" s="42"/>
      <c r="H1159" s="42"/>
      <c r="I1159" s="42"/>
      <c r="J1159" s="42"/>
      <c r="K1159" s="43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35"/>
    </row>
    <row r="1160" spans="1:23">
      <c r="A1160" s="42"/>
      <c r="B1160" s="42"/>
      <c r="C1160" s="42"/>
      <c r="D1160" s="43"/>
      <c r="E1160" s="42"/>
      <c r="F1160" s="42"/>
      <c r="G1160" s="42"/>
      <c r="H1160" s="42"/>
      <c r="I1160" s="42"/>
      <c r="J1160" s="42"/>
      <c r="K1160" s="43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35"/>
    </row>
    <row r="1161" spans="1:23">
      <c r="A1161" s="42"/>
      <c r="B1161" s="42"/>
      <c r="C1161" s="42"/>
      <c r="D1161" s="43"/>
      <c r="E1161" s="42"/>
      <c r="F1161" s="42"/>
      <c r="G1161" s="42"/>
      <c r="H1161" s="42"/>
      <c r="I1161" s="42"/>
      <c r="J1161" s="42"/>
      <c r="K1161" s="43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35"/>
    </row>
    <row r="1162" spans="1:23">
      <c r="A1162" s="42"/>
      <c r="B1162" s="42"/>
      <c r="C1162" s="42"/>
      <c r="D1162" s="43"/>
      <c r="E1162" s="42"/>
      <c r="F1162" s="42"/>
      <c r="G1162" s="42"/>
      <c r="H1162" s="42"/>
      <c r="I1162" s="42"/>
      <c r="J1162" s="42"/>
      <c r="K1162" s="43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35"/>
    </row>
    <row r="1163" spans="1:23">
      <c r="A1163" s="42"/>
      <c r="B1163" s="42"/>
      <c r="C1163" s="42"/>
      <c r="D1163" s="43"/>
      <c r="E1163" s="42"/>
      <c r="F1163" s="42"/>
      <c r="G1163" s="42"/>
      <c r="H1163" s="42"/>
      <c r="I1163" s="42"/>
      <c r="J1163" s="42"/>
      <c r="K1163" s="43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35"/>
    </row>
    <row r="1164" spans="1:23">
      <c r="A1164" s="42"/>
      <c r="B1164" s="42"/>
      <c r="C1164" s="42"/>
      <c r="D1164" s="43"/>
      <c r="E1164" s="42"/>
      <c r="F1164" s="42"/>
      <c r="G1164" s="42"/>
      <c r="H1164" s="42"/>
      <c r="I1164" s="42"/>
      <c r="J1164" s="42"/>
      <c r="K1164" s="43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35"/>
    </row>
    <row r="1165" spans="1:23">
      <c r="A1165" s="42"/>
      <c r="B1165" s="42"/>
      <c r="C1165" s="42"/>
      <c r="D1165" s="43"/>
      <c r="E1165" s="42"/>
      <c r="F1165" s="42"/>
      <c r="G1165" s="42"/>
      <c r="H1165" s="42"/>
      <c r="I1165" s="42"/>
      <c r="J1165" s="42"/>
      <c r="K1165" s="43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35"/>
    </row>
    <row r="1166" spans="1:23">
      <c r="A1166" s="42"/>
      <c r="B1166" s="42"/>
      <c r="C1166" s="42"/>
      <c r="D1166" s="43"/>
      <c r="E1166" s="42"/>
      <c r="F1166" s="42"/>
      <c r="G1166" s="42"/>
      <c r="H1166" s="42"/>
      <c r="I1166" s="42"/>
      <c r="J1166" s="42"/>
      <c r="K1166" s="43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35"/>
    </row>
    <row r="1167" spans="1:23">
      <c r="A1167" s="42"/>
      <c r="B1167" s="42"/>
      <c r="C1167" s="42"/>
      <c r="D1167" s="43"/>
      <c r="E1167" s="42"/>
      <c r="F1167" s="42"/>
      <c r="G1167" s="42"/>
      <c r="H1167" s="42"/>
      <c r="I1167" s="42"/>
      <c r="J1167" s="42"/>
      <c r="K1167" s="43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35"/>
    </row>
    <row r="1168" spans="1:23">
      <c r="A1168" s="42"/>
      <c r="B1168" s="42"/>
      <c r="C1168" s="42"/>
      <c r="D1168" s="43"/>
      <c r="E1168" s="42"/>
      <c r="F1168" s="42"/>
      <c r="G1168" s="42"/>
      <c r="H1168" s="42"/>
      <c r="I1168" s="42"/>
      <c r="J1168" s="42"/>
      <c r="K1168" s="43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35"/>
    </row>
    <row r="1169" spans="1:23">
      <c r="A1169" s="42"/>
      <c r="B1169" s="42"/>
      <c r="C1169" s="42"/>
      <c r="D1169" s="43"/>
      <c r="E1169" s="42"/>
      <c r="F1169" s="42"/>
      <c r="G1169" s="42"/>
      <c r="H1169" s="42"/>
      <c r="I1169" s="42"/>
      <c r="J1169" s="42"/>
      <c r="K1169" s="43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35"/>
    </row>
    <row r="1170" spans="1:23">
      <c r="A1170" s="42"/>
      <c r="B1170" s="42"/>
      <c r="C1170" s="42"/>
      <c r="D1170" s="43"/>
      <c r="E1170" s="42"/>
      <c r="F1170" s="42"/>
      <c r="G1170" s="42"/>
      <c r="H1170" s="42"/>
      <c r="I1170" s="42"/>
      <c r="J1170" s="42"/>
      <c r="K1170" s="43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35"/>
    </row>
    <row r="1171" spans="1:23">
      <c r="A1171" s="42"/>
      <c r="B1171" s="42"/>
      <c r="C1171" s="42"/>
      <c r="D1171" s="43"/>
      <c r="E1171" s="42"/>
      <c r="F1171" s="42"/>
      <c r="G1171" s="42"/>
      <c r="H1171" s="42"/>
      <c r="I1171" s="42"/>
      <c r="J1171" s="42"/>
      <c r="K1171" s="43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35"/>
    </row>
    <row r="1172" spans="1:23">
      <c r="A1172" s="42"/>
      <c r="B1172" s="42"/>
      <c r="C1172" s="42"/>
      <c r="D1172" s="43"/>
      <c r="E1172" s="42"/>
      <c r="F1172" s="42"/>
      <c r="G1172" s="42"/>
      <c r="H1172" s="42"/>
      <c r="I1172" s="42"/>
      <c r="J1172" s="42"/>
      <c r="K1172" s="43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35"/>
    </row>
    <row r="1173" spans="1:23">
      <c r="A1173" s="42"/>
      <c r="B1173" s="42"/>
      <c r="C1173" s="42"/>
      <c r="D1173" s="43"/>
      <c r="E1173" s="42"/>
      <c r="F1173" s="42"/>
      <c r="G1173" s="42"/>
      <c r="H1173" s="42"/>
      <c r="I1173" s="42"/>
      <c r="J1173" s="42"/>
      <c r="K1173" s="43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35"/>
    </row>
    <row r="1174" spans="1:23">
      <c r="A1174" s="42"/>
      <c r="B1174" s="42"/>
      <c r="C1174" s="42"/>
      <c r="D1174" s="43"/>
      <c r="E1174" s="42"/>
      <c r="F1174" s="42"/>
      <c r="G1174" s="42"/>
      <c r="H1174" s="42"/>
      <c r="I1174" s="42"/>
      <c r="J1174" s="42"/>
      <c r="K1174" s="43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35"/>
    </row>
    <row r="1175" spans="1:23">
      <c r="A1175" s="42"/>
      <c r="B1175" s="42"/>
      <c r="C1175" s="42"/>
      <c r="D1175" s="43"/>
      <c r="E1175" s="42"/>
      <c r="F1175" s="42"/>
      <c r="G1175" s="42"/>
      <c r="H1175" s="42"/>
      <c r="I1175" s="42"/>
      <c r="J1175" s="42"/>
      <c r="K1175" s="43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35"/>
    </row>
    <row r="1176" spans="1:23">
      <c r="A1176" s="42"/>
      <c r="B1176" s="42"/>
      <c r="C1176" s="42"/>
      <c r="D1176" s="43"/>
      <c r="E1176" s="42"/>
      <c r="F1176" s="42"/>
      <c r="G1176" s="42"/>
      <c r="H1176" s="42"/>
      <c r="I1176" s="42"/>
      <c r="J1176" s="42"/>
      <c r="K1176" s="43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35"/>
    </row>
    <row r="1177" spans="1:23">
      <c r="A1177" s="42"/>
      <c r="B1177" s="42"/>
      <c r="C1177" s="42"/>
      <c r="D1177" s="43"/>
      <c r="E1177" s="42"/>
      <c r="F1177" s="42"/>
      <c r="G1177" s="42"/>
      <c r="H1177" s="42"/>
      <c r="I1177" s="42"/>
      <c r="J1177" s="42"/>
      <c r="K1177" s="43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35"/>
    </row>
    <row r="1178" spans="1:23">
      <c r="A1178" s="42"/>
      <c r="B1178" s="42"/>
      <c r="C1178" s="42"/>
      <c r="D1178" s="43"/>
      <c r="E1178" s="42"/>
      <c r="F1178" s="42"/>
      <c r="G1178" s="42"/>
      <c r="H1178" s="42"/>
      <c r="I1178" s="42"/>
      <c r="J1178" s="42"/>
      <c r="K1178" s="43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35"/>
    </row>
    <row r="1179" spans="1:23">
      <c r="A1179" s="42"/>
      <c r="B1179" s="42"/>
      <c r="C1179" s="42"/>
      <c r="D1179" s="43"/>
      <c r="E1179" s="42"/>
      <c r="F1179" s="42"/>
      <c r="G1179" s="42"/>
      <c r="H1179" s="42"/>
      <c r="I1179" s="42"/>
      <c r="J1179" s="42"/>
      <c r="K1179" s="43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35"/>
    </row>
    <row r="1180" spans="1:23">
      <c r="A1180" s="42"/>
      <c r="B1180" s="42"/>
      <c r="C1180" s="42"/>
      <c r="D1180" s="43"/>
      <c r="E1180" s="42"/>
      <c r="F1180" s="42"/>
      <c r="G1180" s="42"/>
      <c r="H1180" s="42"/>
      <c r="I1180" s="42"/>
      <c r="J1180" s="42"/>
      <c r="K1180" s="43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35"/>
    </row>
    <row r="1181" spans="1:23">
      <c r="A1181" s="42"/>
      <c r="B1181" s="42"/>
      <c r="C1181" s="42"/>
      <c r="D1181" s="43"/>
      <c r="E1181" s="42"/>
      <c r="F1181" s="42"/>
      <c r="G1181" s="42"/>
      <c r="H1181" s="42"/>
      <c r="I1181" s="42"/>
      <c r="J1181" s="42"/>
      <c r="K1181" s="43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35"/>
    </row>
    <row r="1182" spans="1:23">
      <c r="A1182" s="42"/>
      <c r="B1182" s="42"/>
      <c r="C1182" s="42"/>
      <c r="D1182" s="43"/>
      <c r="E1182" s="42"/>
      <c r="F1182" s="42"/>
      <c r="G1182" s="42"/>
      <c r="H1182" s="42"/>
      <c r="I1182" s="42"/>
      <c r="J1182" s="42"/>
      <c r="K1182" s="43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35"/>
    </row>
    <row r="1183" spans="1:23">
      <c r="A1183" s="42"/>
      <c r="B1183" s="42"/>
      <c r="C1183" s="42"/>
      <c r="D1183" s="43"/>
      <c r="E1183" s="42"/>
      <c r="F1183" s="42"/>
      <c r="G1183" s="42"/>
      <c r="H1183" s="42"/>
      <c r="I1183" s="42"/>
      <c r="J1183" s="42"/>
      <c r="K1183" s="43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35"/>
    </row>
    <row r="1184" spans="1:23">
      <c r="A1184" s="42"/>
      <c r="B1184" s="42"/>
      <c r="C1184" s="42"/>
      <c r="D1184" s="43"/>
      <c r="E1184" s="42"/>
      <c r="F1184" s="42"/>
      <c r="G1184" s="42"/>
      <c r="H1184" s="42"/>
      <c r="I1184" s="42"/>
      <c r="J1184" s="42"/>
      <c r="K1184" s="43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35"/>
    </row>
    <row r="1185" spans="1:23">
      <c r="A1185" s="42"/>
      <c r="B1185" s="42"/>
      <c r="C1185" s="42"/>
      <c r="D1185" s="43"/>
      <c r="E1185" s="42"/>
      <c r="F1185" s="42"/>
      <c r="G1185" s="42"/>
      <c r="H1185" s="42"/>
      <c r="I1185" s="42"/>
      <c r="J1185" s="42"/>
      <c r="K1185" s="43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35"/>
    </row>
    <row r="1186" spans="1:23">
      <c r="A1186" s="42"/>
      <c r="B1186" s="42"/>
      <c r="C1186" s="42"/>
      <c r="D1186" s="43"/>
      <c r="E1186" s="42"/>
      <c r="F1186" s="42"/>
      <c r="G1186" s="42"/>
      <c r="H1186" s="42"/>
      <c r="I1186" s="42"/>
      <c r="J1186" s="42"/>
      <c r="K1186" s="43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35"/>
    </row>
    <row r="1187" spans="1:23">
      <c r="A1187" s="42"/>
      <c r="B1187" s="42"/>
      <c r="C1187" s="42"/>
      <c r="D1187" s="43"/>
      <c r="E1187" s="42"/>
      <c r="F1187" s="42"/>
      <c r="G1187" s="42"/>
      <c r="H1187" s="42"/>
      <c r="I1187" s="42"/>
      <c r="J1187" s="42"/>
      <c r="K1187" s="43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35"/>
    </row>
    <row r="1188" spans="1:23">
      <c r="A1188" s="42"/>
      <c r="B1188" s="42"/>
      <c r="C1188" s="42"/>
      <c r="D1188" s="43"/>
      <c r="E1188" s="42"/>
      <c r="F1188" s="42"/>
      <c r="G1188" s="42"/>
      <c r="H1188" s="42"/>
      <c r="I1188" s="42"/>
      <c r="J1188" s="42"/>
      <c r="K1188" s="43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35"/>
    </row>
    <row r="1189" spans="1:23">
      <c r="A1189" s="42"/>
      <c r="B1189" s="42"/>
      <c r="C1189" s="42"/>
      <c r="D1189" s="43"/>
      <c r="E1189" s="42"/>
      <c r="F1189" s="42"/>
      <c r="G1189" s="42"/>
      <c r="H1189" s="42"/>
      <c r="I1189" s="42"/>
      <c r="J1189" s="42"/>
      <c r="K1189" s="43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35"/>
    </row>
    <row r="1190" spans="1:23">
      <c r="A1190" s="42"/>
      <c r="B1190" s="42"/>
      <c r="C1190" s="42"/>
      <c r="D1190" s="43"/>
      <c r="E1190" s="42"/>
      <c r="F1190" s="42"/>
      <c r="G1190" s="42"/>
      <c r="H1190" s="42"/>
      <c r="I1190" s="42"/>
      <c r="J1190" s="42"/>
      <c r="K1190" s="43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35"/>
    </row>
    <row r="1191" spans="1:23">
      <c r="A1191" s="42"/>
      <c r="B1191" s="42"/>
      <c r="C1191" s="42"/>
      <c r="D1191" s="43"/>
      <c r="E1191" s="42"/>
      <c r="F1191" s="42"/>
      <c r="G1191" s="42"/>
      <c r="H1191" s="42"/>
      <c r="I1191" s="42"/>
      <c r="J1191" s="42"/>
      <c r="K1191" s="43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35"/>
    </row>
    <row r="1192" spans="1:23">
      <c r="A1192" s="42"/>
      <c r="B1192" s="42"/>
      <c r="C1192" s="42"/>
      <c r="D1192" s="43"/>
      <c r="E1192" s="42"/>
      <c r="F1192" s="42"/>
      <c r="G1192" s="42"/>
      <c r="H1192" s="42"/>
      <c r="I1192" s="42"/>
      <c r="J1192" s="42"/>
      <c r="K1192" s="43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35"/>
    </row>
    <row r="1193" spans="1:23">
      <c r="A1193" s="42"/>
      <c r="B1193" s="42"/>
      <c r="C1193" s="42"/>
      <c r="D1193" s="43"/>
      <c r="E1193" s="42"/>
      <c r="F1193" s="42"/>
      <c r="G1193" s="42"/>
      <c r="H1193" s="42"/>
      <c r="I1193" s="42"/>
      <c r="J1193" s="42"/>
      <c r="K1193" s="43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35"/>
    </row>
    <row r="1194" spans="1:23">
      <c r="A1194" s="42"/>
      <c r="B1194" s="42"/>
      <c r="C1194" s="42"/>
      <c r="D1194" s="43"/>
      <c r="E1194" s="42"/>
      <c r="F1194" s="42"/>
      <c r="G1194" s="42"/>
      <c r="H1194" s="42"/>
      <c r="I1194" s="42"/>
      <c r="J1194" s="42"/>
      <c r="K1194" s="43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35"/>
    </row>
    <row r="1195" spans="1:23">
      <c r="A1195" s="42"/>
      <c r="B1195" s="42"/>
      <c r="C1195" s="42"/>
      <c r="D1195" s="43"/>
      <c r="E1195" s="42"/>
      <c r="F1195" s="42"/>
      <c r="G1195" s="42"/>
      <c r="H1195" s="42"/>
      <c r="I1195" s="42"/>
      <c r="J1195" s="42"/>
      <c r="K1195" s="43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35"/>
    </row>
    <row r="1196" spans="1:23">
      <c r="A1196" s="42"/>
      <c r="B1196" s="42"/>
      <c r="C1196" s="42"/>
      <c r="D1196" s="43"/>
      <c r="E1196" s="42"/>
      <c r="F1196" s="42"/>
      <c r="G1196" s="42"/>
      <c r="H1196" s="42"/>
      <c r="I1196" s="42"/>
      <c r="J1196" s="42"/>
      <c r="K1196" s="43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35"/>
    </row>
    <row r="1197" spans="1:23">
      <c r="A1197" s="42"/>
      <c r="B1197" s="42"/>
      <c r="C1197" s="42"/>
      <c r="D1197" s="43"/>
      <c r="E1197" s="42"/>
      <c r="F1197" s="42"/>
      <c r="G1197" s="42"/>
      <c r="H1197" s="42"/>
      <c r="I1197" s="42"/>
      <c r="J1197" s="42"/>
      <c r="K1197" s="43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35"/>
    </row>
    <row r="1198" spans="1:23">
      <c r="A1198" s="42"/>
      <c r="B1198" s="42"/>
      <c r="C1198" s="42"/>
      <c r="D1198" s="43"/>
      <c r="E1198" s="42"/>
      <c r="F1198" s="42"/>
      <c r="G1198" s="42"/>
      <c r="H1198" s="42"/>
      <c r="I1198" s="42"/>
      <c r="J1198" s="42"/>
      <c r="K1198" s="43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35"/>
    </row>
    <row r="1199" spans="1:23">
      <c r="A1199" s="42"/>
      <c r="B1199" s="42"/>
      <c r="C1199" s="42"/>
      <c r="D1199" s="43"/>
      <c r="E1199" s="42"/>
      <c r="F1199" s="42"/>
      <c r="G1199" s="42"/>
      <c r="H1199" s="42"/>
      <c r="I1199" s="42"/>
      <c r="J1199" s="42"/>
      <c r="K1199" s="43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35"/>
    </row>
    <row r="1200" spans="1:23">
      <c r="A1200" s="42"/>
      <c r="B1200" s="42"/>
      <c r="C1200" s="42"/>
      <c r="D1200" s="43"/>
      <c r="E1200" s="42"/>
      <c r="F1200" s="42"/>
      <c r="G1200" s="42"/>
      <c r="H1200" s="42"/>
      <c r="I1200" s="42"/>
      <c r="J1200" s="42"/>
      <c r="K1200" s="43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35"/>
    </row>
    <row r="1201" spans="1:23">
      <c r="A1201" s="42"/>
      <c r="B1201" s="42"/>
      <c r="C1201" s="42"/>
      <c r="D1201" s="43"/>
      <c r="E1201" s="42"/>
      <c r="F1201" s="42"/>
      <c r="G1201" s="42"/>
      <c r="H1201" s="42"/>
      <c r="I1201" s="42"/>
      <c r="J1201" s="42"/>
      <c r="K1201" s="43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35"/>
    </row>
    <row r="1202" spans="1:23">
      <c r="A1202" s="42"/>
      <c r="B1202" s="42"/>
      <c r="C1202" s="42"/>
      <c r="D1202" s="43"/>
      <c r="E1202" s="42"/>
      <c r="F1202" s="42"/>
      <c r="G1202" s="42"/>
      <c r="H1202" s="42"/>
      <c r="I1202" s="42"/>
      <c r="J1202" s="42"/>
      <c r="K1202" s="43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35"/>
    </row>
    <row r="1203" spans="1:23">
      <c r="A1203" s="42"/>
      <c r="B1203" s="42"/>
      <c r="C1203" s="42"/>
      <c r="D1203" s="43"/>
      <c r="E1203" s="42"/>
      <c r="F1203" s="42"/>
      <c r="G1203" s="42"/>
      <c r="H1203" s="42"/>
      <c r="I1203" s="42"/>
      <c r="J1203" s="42"/>
      <c r="K1203" s="43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35"/>
    </row>
    <row r="1204" spans="1:23">
      <c r="A1204" s="42"/>
      <c r="B1204" s="42"/>
      <c r="C1204" s="42"/>
      <c r="D1204" s="43"/>
      <c r="E1204" s="42"/>
      <c r="F1204" s="42"/>
      <c r="G1204" s="42"/>
      <c r="H1204" s="42"/>
      <c r="I1204" s="42"/>
      <c r="J1204" s="42"/>
      <c r="K1204" s="43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35"/>
    </row>
    <row r="1205" spans="1:23">
      <c r="A1205" s="42"/>
      <c r="B1205" s="42"/>
      <c r="C1205" s="42"/>
      <c r="D1205" s="43"/>
      <c r="E1205" s="42"/>
      <c r="F1205" s="42"/>
      <c r="G1205" s="42"/>
      <c r="H1205" s="42"/>
      <c r="I1205" s="42"/>
      <c r="J1205" s="42"/>
      <c r="K1205" s="43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35"/>
    </row>
    <row r="1206" spans="1:23">
      <c r="A1206" s="42"/>
      <c r="B1206" s="42"/>
      <c r="C1206" s="42"/>
      <c r="D1206" s="43"/>
      <c r="E1206" s="42"/>
      <c r="F1206" s="42"/>
      <c r="G1206" s="42"/>
      <c r="H1206" s="42"/>
      <c r="I1206" s="42"/>
      <c r="J1206" s="42"/>
      <c r="K1206" s="43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35"/>
    </row>
    <row r="1207" spans="1:23">
      <c r="A1207" s="42"/>
      <c r="B1207" s="42"/>
      <c r="C1207" s="42"/>
      <c r="D1207" s="43"/>
      <c r="E1207" s="42"/>
      <c r="F1207" s="42"/>
      <c r="G1207" s="42"/>
      <c r="H1207" s="42"/>
      <c r="I1207" s="42"/>
      <c r="J1207" s="42"/>
      <c r="K1207" s="43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35"/>
    </row>
    <row r="1208" spans="1:23">
      <c r="A1208" s="42"/>
      <c r="B1208" s="42"/>
      <c r="C1208" s="42"/>
      <c r="D1208" s="43"/>
      <c r="E1208" s="42"/>
      <c r="F1208" s="42"/>
      <c r="G1208" s="42"/>
      <c r="H1208" s="42"/>
      <c r="I1208" s="42"/>
      <c r="J1208" s="42"/>
      <c r="K1208" s="43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35"/>
    </row>
    <row r="1209" spans="1:23">
      <c r="A1209" s="42"/>
      <c r="B1209" s="42"/>
      <c r="C1209" s="42"/>
      <c r="D1209" s="43"/>
      <c r="E1209" s="42"/>
      <c r="F1209" s="42"/>
      <c r="G1209" s="42"/>
      <c r="H1209" s="42"/>
      <c r="I1209" s="42"/>
      <c r="J1209" s="42"/>
      <c r="K1209" s="43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35"/>
    </row>
    <row r="1210" spans="1:23">
      <c r="A1210" s="42"/>
      <c r="B1210" s="42"/>
      <c r="C1210" s="42"/>
      <c r="D1210" s="43"/>
      <c r="E1210" s="42"/>
      <c r="F1210" s="42"/>
      <c r="G1210" s="42"/>
      <c r="H1210" s="42"/>
      <c r="I1210" s="42"/>
      <c r="J1210" s="42"/>
      <c r="K1210" s="43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35"/>
    </row>
    <row r="1211" spans="1:23">
      <c r="A1211" s="42"/>
      <c r="B1211" s="42"/>
      <c r="C1211" s="42"/>
      <c r="D1211" s="43"/>
      <c r="E1211" s="42"/>
      <c r="F1211" s="42"/>
      <c r="G1211" s="42"/>
      <c r="H1211" s="42"/>
      <c r="I1211" s="42"/>
      <c r="J1211" s="42"/>
      <c r="K1211" s="43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35"/>
    </row>
    <row r="1212" spans="1:23">
      <c r="A1212" s="42"/>
      <c r="B1212" s="42"/>
      <c r="C1212" s="42"/>
      <c r="D1212" s="43"/>
      <c r="E1212" s="42"/>
      <c r="F1212" s="42"/>
      <c r="G1212" s="42"/>
      <c r="H1212" s="42"/>
      <c r="I1212" s="42"/>
      <c r="J1212" s="42"/>
      <c r="K1212" s="43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35"/>
    </row>
    <row r="1213" spans="1:23">
      <c r="A1213" s="42"/>
      <c r="B1213" s="42"/>
      <c r="C1213" s="42"/>
      <c r="D1213" s="43"/>
      <c r="E1213" s="42"/>
      <c r="F1213" s="42"/>
      <c r="G1213" s="42"/>
      <c r="H1213" s="42"/>
      <c r="I1213" s="42"/>
      <c r="J1213" s="42"/>
      <c r="K1213" s="43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35"/>
    </row>
    <row r="1214" spans="1:23">
      <c r="A1214" s="42"/>
      <c r="B1214" s="42"/>
      <c r="C1214" s="42"/>
      <c r="D1214" s="43"/>
      <c r="E1214" s="42"/>
      <c r="F1214" s="42"/>
      <c r="G1214" s="42"/>
      <c r="H1214" s="42"/>
      <c r="I1214" s="42"/>
      <c r="J1214" s="42"/>
      <c r="K1214" s="43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35"/>
    </row>
    <row r="1215" spans="1:23">
      <c r="A1215" s="42"/>
      <c r="B1215" s="42"/>
      <c r="C1215" s="42"/>
      <c r="D1215" s="43"/>
      <c r="E1215" s="42"/>
      <c r="F1215" s="42"/>
      <c r="G1215" s="42"/>
      <c r="H1215" s="42"/>
      <c r="I1215" s="42"/>
      <c r="J1215" s="42"/>
      <c r="K1215" s="43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35"/>
    </row>
    <row r="1216" spans="1:23">
      <c r="A1216" s="42"/>
      <c r="B1216" s="42"/>
      <c r="C1216" s="42"/>
      <c r="D1216" s="43"/>
      <c r="E1216" s="42"/>
      <c r="F1216" s="42"/>
      <c r="G1216" s="42"/>
      <c r="H1216" s="42"/>
      <c r="I1216" s="42"/>
      <c r="J1216" s="42"/>
      <c r="K1216" s="43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35"/>
    </row>
    <row r="1217" spans="1:23">
      <c r="A1217" s="42"/>
      <c r="B1217" s="42"/>
      <c r="C1217" s="42"/>
      <c r="D1217" s="43"/>
      <c r="E1217" s="42"/>
      <c r="F1217" s="42"/>
      <c r="G1217" s="42"/>
      <c r="H1217" s="42"/>
      <c r="I1217" s="42"/>
      <c r="J1217" s="42"/>
      <c r="K1217" s="43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35"/>
    </row>
    <row r="1218" spans="1:23">
      <c r="A1218" s="42"/>
      <c r="B1218" s="42"/>
      <c r="C1218" s="42"/>
      <c r="D1218" s="43"/>
      <c r="E1218" s="42"/>
      <c r="F1218" s="42"/>
      <c r="G1218" s="42"/>
      <c r="H1218" s="42"/>
      <c r="I1218" s="42"/>
      <c r="J1218" s="42"/>
      <c r="K1218" s="43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35"/>
    </row>
    <row r="1219" spans="1:23">
      <c r="A1219" s="42"/>
      <c r="B1219" s="42"/>
      <c r="C1219" s="42"/>
      <c r="D1219" s="43"/>
      <c r="E1219" s="42"/>
      <c r="F1219" s="42"/>
      <c r="G1219" s="42"/>
      <c r="H1219" s="42"/>
      <c r="I1219" s="42"/>
      <c r="J1219" s="42"/>
      <c r="K1219" s="43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35"/>
    </row>
    <row r="1220" spans="1:23">
      <c r="A1220" s="42"/>
      <c r="B1220" s="42"/>
      <c r="C1220" s="42"/>
      <c r="D1220" s="43"/>
      <c r="E1220" s="42"/>
      <c r="F1220" s="42"/>
      <c r="G1220" s="42"/>
      <c r="H1220" s="42"/>
      <c r="I1220" s="42"/>
      <c r="J1220" s="42"/>
      <c r="K1220" s="43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35"/>
    </row>
    <row r="1221" spans="1:23">
      <c r="A1221" s="42"/>
      <c r="B1221" s="42"/>
      <c r="C1221" s="42"/>
      <c r="D1221" s="43"/>
      <c r="E1221" s="42"/>
      <c r="F1221" s="42"/>
      <c r="G1221" s="42"/>
      <c r="H1221" s="42"/>
      <c r="I1221" s="42"/>
      <c r="J1221" s="42"/>
      <c r="K1221" s="43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35"/>
    </row>
    <row r="1222" spans="1:23">
      <c r="A1222" s="42"/>
      <c r="B1222" s="42"/>
      <c r="C1222" s="42"/>
      <c r="D1222" s="43"/>
      <c r="E1222" s="42"/>
      <c r="F1222" s="42"/>
      <c r="G1222" s="42"/>
      <c r="H1222" s="42"/>
      <c r="I1222" s="42"/>
      <c r="J1222" s="42"/>
      <c r="K1222" s="43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35"/>
    </row>
    <row r="1223" spans="1:23">
      <c r="A1223" s="42"/>
      <c r="B1223" s="42"/>
      <c r="C1223" s="42"/>
      <c r="D1223" s="43"/>
      <c r="E1223" s="42"/>
      <c r="F1223" s="42"/>
      <c r="G1223" s="42"/>
      <c r="H1223" s="42"/>
      <c r="I1223" s="42"/>
      <c r="J1223" s="42"/>
      <c r="K1223" s="43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35"/>
    </row>
    <row r="1224" spans="1:23">
      <c r="A1224" s="42"/>
      <c r="B1224" s="42"/>
      <c r="C1224" s="42"/>
      <c r="D1224" s="43"/>
      <c r="E1224" s="42"/>
      <c r="F1224" s="42"/>
      <c r="G1224" s="42"/>
      <c r="H1224" s="42"/>
      <c r="I1224" s="42"/>
      <c r="J1224" s="42"/>
      <c r="K1224" s="43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35"/>
    </row>
    <row r="1225" spans="1:23">
      <c r="A1225" s="42"/>
      <c r="B1225" s="42"/>
      <c r="C1225" s="42"/>
      <c r="D1225" s="43"/>
      <c r="E1225" s="42"/>
      <c r="F1225" s="42"/>
      <c r="G1225" s="42"/>
      <c r="H1225" s="42"/>
      <c r="I1225" s="42"/>
      <c r="J1225" s="42"/>
      <c r="K1225" s="43"/>
      <c r="L1225" s="42"/>
      <c r="M1225" s="42"/>
      <c r="N1225" s="42"/>
      <c r="O1225" s="42"/>
      <c r="P1225" s="42"/>
      <c r="Q1225" s="42"/>
      <c r="R1225" s="42"/>
      <c r="S1225" s="42"/>
      <c r="T1225" s="42"/>
      <c r="U1225" s="42"/>
      <c r="V1225" s="42"/>
      <c r="W1225" s="35"/>
    </row>
    <row r="1226" spans="1:23">
      <c r="A1226" s="42"/>
      <c r="B1226" s="42"/>
      <c r="C1226" s="42"/>
      <c r="D1226" s="43"/>
      <c r="E1226" s="42"/>
      <c r="F1226" s="42"/>
      <c r="G1226" s="42"/>
      <c r="H1226" s="42"/>
      <c r="I1226" s="42"/>
      <c r="J1226" s="42"/>
      <c r="K1226" s="43"/>
      <c r="L1226" s="42"/>
      <c r="M1226" s="42"/>
      <c r="N1226" s="42"/>
      <c r="O1226" s="42"/>
      <c r="P1226" s="42"/>
      <c r="Q1226" s="42"/>
      <c r="R1226" s="42"/>
      <c r="S1226" s="42"/>
      <c r="T1226" s="42"/>
      <c r="U1226" s="42"/>
      <c r="V1226" s="42"/>
      <c r="W1226" s="35"/>
    </row>
    <row r="1227" spans="1:23">
      <c r="A1227" s="42"/>
      <c r="B1227" s="42"/>
      <c r="C1227" s="42"/>
      <c r="D1227" s="43"/>
      <c r="E1227" s="42"/>
      <c r="F1227" s="42"/>
      <c r="G1227" s="42"/>
      <c r="H1227" s="42"/>
      <c r="I1227" s="42"/>
      <c r="J1227" s="42"/>
      <c r="K1227" s="43"/>
      <c r="L1227" s="42"/>
      <c r="M1227" s="42"/>
      <c r="N1227" s="42"/>
      <c r="O1227" s="42"/>
      <c r="P1227" s="42"/>
      <c r="Q1227" s="42"/>
      <c r="R1227" s="42"/>
      <c r="S1227" s="42"/>
      <c r="T1227" s="42"/>
      <c r="U1227" s="42"/>
      <c r="V1227" s="42"/>
      <c r="W1227" s="35"/>
    </row>
    <row r="1228" spans="1:23">
      <c r="A1228" s="42"/>
      <c r="B1228" s="42"/>
      <c r="C1228" s="42"/>
      <c r="D1228" s="43"/>
      <c r="E1228" s="42"/>
      <c r="F1228" s="42"/>
      <c r="G1228" s="42"/>
      <c r="H1228" s="42"/>
      <c r="I1228" s="42"/>
      <c r="J1228" s="42"/>
      <c r="K1228" s="43"/>
      <c r="L1228" s="42"/>
      <c r="M1228" s="42"/>
      <c r="N1228" s="42"/>
      <c r="O1228" s="42"/>
      <c r="P1228" s="42"/>
      <c r="Q1228" s="42"/>
      <c r="R1228" s="42"/>
      <c r="S1228" s="42"/>
      <c r="T1228" s="42"/>
      <c r="U1228" s="42"/>
      <c r="V1228" s="42"/>
      <c r="W1228" s="35"/>
    </row>
    <row r="1229" spans="1:23">
      <c r="A1229" s="42"/>
      <c r="B1229" s="42"/>
      <c r="C1229" s="42"/>
      <c r="D1229" s="43"/>
      <c r="E1229" s="42"/>
      <c r="F1229" s="42"/>
      <c r="G1229" s="42"/>
      <c r="H1229" s="42"/>
      <c r="I1229" s="42"/>
      <c r="J1229" s="42"/>
      <c r="K1229" s="43"/>
      <c r="L1229" s="42"/>
      <c r="M1229" s="42"/>
      <c r="N1229" s="42"/>
      <c r="O1229" s="42"/>
      <c r="P1229" s="42"/>
      <c r="Q1229" s="42"/>
      <c r="R1229" s="42"/>
      <c r="S1229" s="42"/>
      <c r="T1229" s="42"/>
      <c r="U1229" s="42"/>
      <c r="V1229" s="42"/>
      <c r="W1229" s="35"/>
    </row>
    <row r="1230" spans="1:23">
      <c r="A1230" s="42"/>
      <c r="B1230" s="42"/>
      <c r="C1230" s="42"/>
      <c r="D1230" s="43"/>
      <c r="E1230" s="42"/>
      <c r="F1230" s="42"/>
      <c r="G1230" s="42"/>
      <c r="H1230" s="42"/>
      <c r="I1230" s="42"/>
      <c r="J1230" s="42"/>
      <c r="K1230" s="43"/>
      <c r="L1230" s="42"/>
      <c r="M1230" s="42"/>
      <c r="N1230" s="42"/>
      <c r="O1230" s="42"/>
      <c r="P1230" s="42"/>
      <c r="Q1230" s="42"/>
      <c r="R1230" s="42"/>
      <c r="S1230" s="42"/>
      <c r="T1230" s="42"/>
      <c r="U1230" s="42"/>
      <c r="V1230" s="42"/>
      <c r="W1230" s="35"/>
    </row>
    <row r="1231" spans="1:23">
      <c r="A1231" s="42"/>
      <c r="B1231" s="42"/>
      <c r="C1231" s="42"/>
      <c r="D1231" s="43"/>
      <c r="E1231" s="42"/>
      <c r="F1231" s="42"/>
      <c r="G1231" s="42"/>
      <c r="H1231" s="42"/>
      <c r="I1231" s="42"/>
      <c r="J1231" s="42"/>
      <c r="K1231" s="43"/>
      <c r="L1231" s="42"/>
      <c r="M1231" s="42"/>
      <c r="N1231" s="42"/>
      <c r="O1231" s="42"/>
      <c r="P1231" s="42"/>
      <c r="Q1231" s="42"/>
      <c r="R1231" s="42"/>
      <c r="S1231" s="42"/>
      <c r="T1231" s="42"/>
      <c r="U1231" s="42"/>
      <c r="V1231" s="42"/>
      <c r="W1231" s="35"/>
    </row>
    <row r="1232" spans="1:23">
      <c r="A1232" s="42"/>
      <c r="B1232" s="42"/>
      <c r="C1232" s="42"/>
      <c r="D1232" s="43"/>
      <c r="E1232" s="42"/>
      <c r="F1232" s="42"/>
      <c r="G1232" s="42"/>
      <c r="H1232" s="42"/>
      <c r="I1232" s="42"/>
      <c r="J1232" s="42"/>
      <c r="K1232" s="43"/>
      <c r="L1232" s="42"/>
      <c r="M1232" s="42"/>
      <c r="N1232" s="42"/>
      <c r="O1232" s="42"/>
      <c r="P1232" s="42"/>
      <c r="Q1232" s="42"/>
      <c r="R1232" s="42"/>
      <c r="S1232" s="42"/>
      <c r="T1232" s="42"/>
      <c r="U1232" s="42"/>
      <c r="V1232" s="42"/>
      <c r="W1232" s="35"/>
    </row>
    <row r="1233" spans="1:23">
      <c r="A1233" s="42"/>
      <c r="B1233" s="42"/>
      <c r="C1233" s="42"/>
      <c r="D1233" s="43"/>
      <c r="E1233" s="42"/>
      <c r="F1233" s="42"/>
      <c r="G1233" s="42"/>
      <c r="H1233" s="42"/>
      <c r="I1233" s="42"/>
      <c r="J1233" s="42"/>
      <c r="K1233" s="43"/>
      <c r="L1233" s="42"/>
      <c r="M1233" s="42"/>
      <c r="N1233" s="42"/>
      <c r="O1233" s="42"/>
      <c r="P1233" s="42"/>
      <c r="Q1233" s="42"/>
      <c r="R1233" s="42"/>
      <c r="S1233" s="42"/>
      <c r="T1233" s="42"/>
      <c r="U1233" s="42"/>
      <c r="V1233" s="42"/>
      <c r="W1233" s="35"/>
    </row>
    <row r="1234" spans="1:23">
      <c r="A1234" s="42"/>
      <c r="B1234" s="42"/>
      <c r="C1234" s="42"/>
      <c r="D1234" s="43"/>
      <c r="E1234" s="42"/>
      <c r="F1234" s="42"/>
      <c r="G1234" s="42"/>
      <c r="H1234" s="42"/>
      <c r="I1234" s="42"/>
      <c r="J1234" s="42"/>
      <c r="K1234" s="43"/>
      <c r="L1234" s="42"/>
      <c r="M1234" s="42"/>
      <c r="N1234" s="42"/>
      <c r="O1234" s="42"/>
      <c r="P1234" s="42"/>
      <c r="Q1234" s="42"/>
      <c r="R1234" s="42"/>
      <c r="S1234" s="42"/>
      <c r="T1234" s="42"/>
      <c r="U1234" s="42"/>
      <c r="V1234" s="42"/>
      <c r="W1234" s="35"/>
    </row>
    <row r="1235" spans="1:23">
      <c r="A1235" s="42"/>
      <c r="B1235" s="42"/>
      <c r="C1235" s="42"/>
      <c r="D1235" s="43"/>
      <c r="E1235" s="42"/>
      <c r="F1235" s="42"/>
      <c r="G1235" s="42"/>
      <c r="H1235" s="42"/>
      <c r="I1235" s="42"/>
      <c r="J1235" s="42"/>
      <c r="K1235" s="43"/>
      <c r="L1235" s="42"/>
      <c r="M1235" s="42"/>
      <c r="N1235" s="42"/>
      <c r="O1235" s="42"/>
      <c r="P1235" s="42"/>
      <c r="Q1235" s="42"/>
      <c r="R1235" s="42"/>
      <c r="S1235" s="42"/>
      <c r="T1235" s="42"/>
      <c r="U1235" s="42"/>
      <c r="V1235" s="42"/>
      <c r="W1235" s="35"/>
    </row>
    <row r="1236" spans="1:23">
      <c r="A1236" s="42"/>
      <c r="B1236" s="42"/>
      <c r="C1236" s="42"/>
      <c r="D1236" s="43"/>
      <c r="E1236" s="42"/>
      <c r="F1236" s="42"/>
      <c r="G1236" s="42"/>
      <c r="H1236" s="42"/>
      <c r="I1236" s="42"/>
      <c r="J1236" s="42"/>
      <c r="K1236" s="42"/>
      <c r="L1236" s="42"/>
      <c r="M1236" s="42"/>
      <c r="N1236" s="42"/>
      <c r="O1236" s="42"/>
      <c r="P1236" s="42"/>
      <c r="Q1236" s="42"/>
      <c r="R1236" s="42"/>
      <c r="S1236" s="42"/>
      <c r="T1236" s="42"/>
      <c r="U1236" s="42"/>
      <c r="V1236" s="42"/>
      <c r="W1236" s="35"/>
    </row>
    <row r="1237" spans="1:23">
      <c r="A1237" s="42"/>
      <c r="B1237" s="42"/>
      <c r="C1237" s="42"/>
      <c r="D1237" s="43"/>
      <c r="E1237" s="42"/>
      <c r="F1237" s="42"/>
      <c r="G1237" s="42"/>
      <c r="H1237" s="42"/>
      <c r="I1237" s="42"/>
      <c r="J1237" s="42"/>
      <c r="K1237" s="42"/>
      <c r="L1237" s="42"/>
      <c r="M1237" s="42"/>
      <c r="N1237" s="42"/>
      <c r="O1237" s="42"/>
      <c r="P1237" s="42"/>
      <c r="Q1237" s="42"/>
      <c r="R1237" s="42"/>
      <c r="S1237" s="42"/>
      <c r="T1237" s="42"/>
      <c r="U1237" s="42"/>
      <c r="V1237" s="42"/>
      <c r="W1237" s="35"/>
    </row>
    <row r="1238" spans="1:23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N1238" s="42"/>
      <c r="O1238" s="42"/>
      <c r="P1238" s="42"/>
      <c r="Q1238" s="42"/>
      <c r="R1238" s="42"/>
      <c r="S1238" s="42"/>
      <c r="T1238" s="42"/>
      <c r="U1238" s="42"/>
      <c r="V1238" s="42"/>
      <c r="W1238" s="35"/>
    </row>
    <row r="1239" spans="1:23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N1239" s="42"/>
      <c r="O1239" s="42"/>
      <c r="P1239" s="42"/>
      <c r="Q1239" s="42"/>
      <c r="R1239" s="42"/>
      <c r="S1239" s="42"/>
      <c r="T1239" s="42"/>
      <c r="U1239" s="42"/>
      <c r="V1239" s="42"/>
      <c r="W1239" s="35"/>
    </row>
    <row r="1240" spans="1:23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N1240" s="42"/>
      <c r="O1240" s="42"/>
      <c r="P1240" s="42"/>
      <c r="Q1240" s="42"/>
      <c r="R1240" s="42"/>
      <c r="S1240" s="42"/>
      <c r="T1240" s="42"/>
      <c r="U1240" s="42"/>
      <c r="V1240" s="42"/>
      <c r="W1240" s="35"/>
    </row>
    <row r="1241" spans="1:23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N1241" s="42"/>
      <c r="O1241" s="42"/>
      <c r="P1241" s="42"/>
      <c r="Q1241" s="42"/>
      <c r="R1241" s="42"/>
      <c r="S1241" s="42"/>
      <c r="T1241" s="42"/>
      <c r="U1241" s="42"/>
      <c r="V1241" s="42"/>
      <c r="W1241" s="35"/>
    </row>
    <row r="1242" spans="1:23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N1242" s="42"/>
      <c r="O1242" s="42"/>
      <c r="P1242" s="42"/>
      <c r="Q1242" s="42"/>
      <c r="R1242" s="42"/>
      <c r="S1242" s="42"/>
      <c r="T1242" s="42"/>
      <c r="U1242" s="42"/>
      <c r="V1242" s="42"/>
      <c r="W1242" s="35"/>
    </row>
    <row r="1243" spans="1:23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N1243" s="42"/>
      <c r="O1243" s="42"/>
      <c r="P1243" s="42"/>
      <c r="Q1243" s="42"/>
      <c r="R1243" s="42"/>
      <c r="S1243" s="42"/>
      <c r="T1243" s="42"/>
      <c r="U1243" s="42"/>
      <c r="V1243" s="42"/>
      <c r="W1243" s="35"/>
    </row>
    <row r="1244" spans="1:23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N1244" s="42"/>
      <c r="O1244" s="42"/>
      <c r="P1244" s="42"/>
      <c r="Q1244" s="42"/>
      <c r="R1244" s="42"/>
      <c r="S1244" s="42"/>
      <c r="T1244" s="42"/>
      <c r="U1244" s="42"/>
      <c r="V1244" s="42"/>
      <c r="W1244" s="35"/>
    </row>
    <row r="1245" spans="1:23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N1245" s="42"/>
      <c r="O1245" s="42"/>
      <c r="P1245" s="42"/>
      <c r="Q1245" s="42"/>
      <c r="R1245" s="42"/>
      <c r="S1245" s="42"/>
      <c r="T1245" s="42"/>
      <c r="U1245" s="42"/>
      <c r="V1245" s="42"/>
      <c r="W1245" s="35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E2" sqref="E2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4" t="s">
        <v>589</v>
      </c>
    </row>
    <row r="2" spans="1:8">
      <c r="A2" t="str" cm="1">
        <f t="array" ref="A2">_xlfn._xlws.FILTER('Audit Report'!$C$2:$C$760,'Audit Report'!$W$2:$W$760&lt;&gt;"","")</f>
        <v>PW0257PD</v>
      </c>
      <c r="B2" t="str" cm="1">
        <f t="array" ref="B2">IF($H2=0,"",INDEX('Audit Report'!E$2:E$760,$H2))</f>
        <v>Laptop</v>
      </c>
      <c r="C2" t="str" cm="1">
        <f t="array" ref="C2">IF($H2=0,"",INDEX('Audit Report'!F$2:F$760,$H2)&amp;"")</f>
        <v>Lenovo</v>
      </c>
      <c r="D2" t="str" cm="1">
        <f t="array" ref="D2">IF($H2=0,"",INDEX('Audit Report'!G$2:G$760,$H2)&amp;"")</f>
        <v>P1 gen 4</v>
      </c>
      <c r="E2" t="str" cm="1">
        <f t="array" ref="E2">IF($H2=0,"",INDEX('Audit Report'!W$2:W$760,$H2))</f>
        <v>BL</v>
      </c>
      <c r="F2" t="str" cm="1">
        <f t="array" ref="F2">IF($H2=0,"",IF(LEFT(INDEX('Audit Report'!N$2:N$760,$H2),4)="Pass","Yes","No"))</f>
        <v>No</v>
      </c>
      <c r="H2">
        <f>IF($A2="",0,IFERROR(MATCH($A2,'Audit Report'!$C$2:$C$760,0),0))</f>
        <v>1</v>
      </c>
    </row>
    <row r="3" spans="1:8">
      <c r="B3" t="str" cm="1">
        <f t="array" ref="B3">IF($H3=0,"",INDEX('Audit Report'!E$2:E$760,$H3))</f>
        <v/>
      </c>
      <c r="C3" t="str" cm="1">
        <f t="array" ref="C3">IF($H3=0,"",INDEX('Audit Report'!F$2:F$760,$H3)&amp;"")</f>
        <v/>
      </c>
      <c r="D3" t="str" cm="1">
        <f t="array" ref="D3">IF($H3=0,"",INDEX('Audit Report'!G$2:G$760,$H3)&amp;"")</f>
        <v/>
      </c>
      <c r="E3" t="str" cm="1">
        <f t="array" ref="E3">IF($H3=0,"",INDEX('Audit Report'!W$2:W$760,$H3))</f>
        <v/>
      </c>
      <c r="F3" t="str" cm="1">
        <f t="array" ref="F3">IF($H3=0,"",IF(LEFT(INDEX('Audit Report'!N$2:N$760,$H3),4)="Pass","Yes","No"))</f>
        <v/>
      </c>
      <c r="H3">
        <f>IF($A3="",0,IFERROR(MATCH($A3,'Audit Report'!$C$2:$C$760,0),0))</f>
        <v>0</v>
      </c>
    </row>
    <row r="4" spans="1:8">
      <c r="B4" t="str" cm="1">
        <f t="array" ref="B4">IF($H4=0,"",INDEX('Audit Report'!E$2:E$760,$H4))</f>
        <v/>
      </c>
      <c r="C4" t="str" cm="1">
        <f t="array" ref="C4">IF($H4=0,"",INDEX('Audit Report'!F$2:F$760,$H4)&amp;"")</f>
        <v/>
      </c>
      <c r="D4" t="str" cm="1">
        <f t="array" ref="D4">IF($H4=0,"",INDEX('Audit Report'!G$2:G$760,$H4)&amp;"")</f>
        <v/>
      </c>
      <c r="E4" t="str" cm="1">
        <f t="array" ref="E4">IF($H4=0,"",INDEX('Audit Report'!W$2:W$760,$H4))</f>
        <v/>
      </c>
      <c r="F4" t="str" cm="1">
        <f t="array" ref="F4">IF($H4=0,"",IF(LEFT(INDEX('Audit Report'!N$2:N$760,$H4),4)="Pass","Yes","No"))</f>
        <v/>
      </c>
      <c r="H4">
        <f>IF($A4="",0,IFERROR(MATCH($A4,'Audit Report'!$C$2:$C$760,0),0))</f>
        <v>0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L2" sqref="L2"/>
    </sheetView>
  </sheetViews>
  <sheetFormatPr defaultRowHeight="15"/>
  <cols>
    <col min="1" max="1" width="7" style="41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11.42578125" bestFit="1" customWidth="1"/>
    <col min="10" max="10" width="12.85546875" bestFit="1" customWidth="1"/>
    <col min="11" max="11" width="15" bestFit="1" customWidth="1"/>
    <col min="12" max="12" width="19.42578125" customWidth="1"/>
    <col min="13" max="13" width="31.28515625" bestFit="1" customWidth="1"/>
    <col min="14" max="14" width="32.28515625" style="41" hidden="1" customWidth="1"/>
    <col min="15" max="15" width="14.7109375" bestFit="1" customWidth="1"/>
    <col min="16" max="16" width="39" style="16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0" customFormat="1" ht="17.25">
      <c r="A1" s="48" t="s">
        <v>0</v>
      </c>
      <c r="B1" s="48" t="s">
        <v>1</v>
      </c>
      <c r="C1" s="48" t="s">
        <v>479</v>
      </c>
      <c r="D1" s="48" t="s">
        <v>2</v>
      </c>
      <c r="E1" s="48" t="s">
        <v>5</v>
      </c>
      <c r="F1" s="48" t="s">
        <v>6</v>
      </c>
      <c r="G1" s="48" t="s">
        <v>7</v>
      </c>
      <c r="H1" s="48" t="s">
        <v>8</v>
      </c>
      <c r="I1" s="48" t="s">
        <v>9</v>
      </c>
      <c r="J1" s="48" t="s">
        <v>10</v>
      </c>
      <c r="K1" s="48" t="s">
        <v>480</v>
      </c>
      <c r="L1" s="48" t="s">
        <v>485</v>
      </c>
      <c r="M1" s="48" t="s">
        <v>12</v>
      </c>
      <c r="N1" s="48" t="s">
        <v>537</v>
      </c>
      <c r="O1" s="48" t="s">
        <v>481</v>
      </c>
      <c r="P1" s="49" t="s">
        <v>15</v>
      </c>
      <c r="Q1" s="48" t="s">
        <v>16</v>
      </c>
      <c r="R1" s="48" t="s">
        <v>17</v>
      </c>
      <c r="S1" s="48" t="s">
        <v>18</v>
      </c>
      <c r="T1" s="48" t="s">
        <v>19</v>
      </c>
      <c r="U1" s="48" t="s">
        <v>20</v>
      </c>
    </row>
    <row r="2" spans="1:21">
      <c r="A2" s="40" t="str">
        <f>_xlfn.TEXTJOIN("",TRUE,Input!$A$4,TEXT(ROW(My_Audit!A1)+Input!$A$8-1,"00"))</f>
        <v>GG01</v>
      </c>
      <c r="B2" s="35" t="s">
        <v>617</v>
      </c>
      <c r="C2" s="35">
        <v>9128186</v>
      </c>
      <c r="D2" s="36" t="s">
        <v>40</v>
      </c>
      <c r="E2" s="35" t="s">
        <v>614</v>
      </c>
      <c r="F2" s="35" t="s">
        <v>618</v>
      </c>
      <c r="G2" s="35" t="s">
        <v>613</v>
      </c>
      <c r="H2" s="35" t="s">
        <v>613</v>
      </c>
      <c r="I2" s="35" t="s">
        <v>613</v>
      </c>
      <c r="J2" s="35" t="s">
        <v>613</v>
      </c>
      <c r="K2" s="35" t="s">
        <v>613</v>
      </c>
      <c r="L2" s="35" t="s">
        <v>635</v>
      </c>
      <c r="M2" s="35"/>
      <c r="N2" s="40" t="str">
        <f>_xlfn.TEXTJOIN(", ",TRUE,M2,L2)</f>
        <v>BL</v>
      </c>
      <c r="O2" s="35"/>
      <c r="P2" s="38"/>
      <c r="Q2" s="35"/>
      <c r="R2" s="35"/>
      <c r="S2" s="35"/>
      <c r="T2" s="35"/>
      <c r="U2" s="35"/>
    </row>
    <row r="3" spans="1:21">
      <c r="A3" s="40" t="str">
        <f>_xlfn.TEXTJOIN("",TRUE,Input!$A$4,TEXT(ROW(My_Audit!A2)+Input!$A$8-1,"00"))</f>
        <v>GG02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40" t="str">
        <f t="shared" ref="N3:N8" si="0">_xlfn.TEXTJOIN(", ",TRUE,M3,L3)</f>
        <v/>
      </c>
      <c r="O3" s="35"/>
      <c r="P3" s="38"/>
      <c r="Q3" s="35"/>
      <c r="R3" s="35"/>
      <c r="S3" s="35"/>
      <c r="T3" s="35"/>
      <c r="U3" s="35"/>
    </row>
    <row r="4" spans="1:21">
      <c r="A4" s="40" t="str">
        <f>_xlfn.TEXTJOIN("",TRUE,Input!$A$4,TEXT(ROW(My_Audit!A3)+Input!$A$8-1,"00"))</f>
        <v>GG03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40" t="str">
        <f t="shared" si="0"/>
        <v/>
      </c>
      <c r="O4" s="35"/>
      <c r="P4" s="38"/>
      <c r="Q4" s="35"/>
      <c r="R4" s="35"/>
      <c r="S4" s="35"/>
      <c r="T4" s="35"/>
      <c r="U4" s="35"/>
    </row>
    <row r="5" spans="1:21">
      <c r="A5" s="40" t="str">
        <f>_xlfn.TEXTJOIN("",TRUE,Input!$A$4,TEXT(ROW(My_Audit!A4)+Input!$A$8-1,"00"))</f>
        <v>GG04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40" t="str">
        <f t="shared" si="0"/>
        <v/>
      </c>
      <c r="O5" s="35"/>
      <c r="P5" s="38"/>
      <c r="Q5" s="35"/>
      <c r="R5" s="35"/>
      <c r="S5" s="35"/>
      <c r="T5" s="35"/>
      <c r="U5" s="35"/>
    </row>
    <row r="6" spans="1:21">
      <c r="A6" s="40" t="str">
        <f>_xlfn.TEXTJOIN("",TRUE,Input!$A$4,TEXT(ROW(My_Audit!A5)+Input!$A$8-1,"00"))</f>
        <v>GG05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40" t="str">
        <f t="shared" si="0"/>
        <v/>
      </c>
      <c r="O6" s="35"/>
      <c r="P6" s="38"/>
      <c r="Q6" s="35"/>
      <c r="R6" s="35"/>
      <c r="S6" s="35"/>
      <c r="T6" s="35"/>
      <c r="U6" s="35"/>
    </row>
    <row r="7" spans="1:21">
      <c r="A7" s="40" t="str">
        <f>_xlfn.TEXTJOIN("",TRUE,Input!$A$4,TEXT(ROW(My_Audit!A6)+Input!$A$8-1,"00"))</f>
        <v>GG06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40" t="str">
        <f t="shared" si="0"/>
        <v/>
      </c>
      <c r="O7" s="35"/>
      <c r="P7" s="38"/>
      <c r="Q7" s="35"/>
      <c r="R7" s="35"/>
      <c r="S7" s="35"/>
      <c r="T7" s="35"/>
      <c r="U7" s="35"/>
    </row>
    <row r="8" spans="1:21">
      <c r="A8" s="40" t="str">
        <f>_xlfn.TEXTJOIN("",TRUE,Input!$A$4,TEXT(ROW(My_Audit!A7)+Input!$A$8-1,"00"))</f>
        <v>GG07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40" t="str">
        <f t="shared" si="0"/>
        <v/>
      </c>
      <c r="O8" s="35"/>
      <c r="P8" s="38"/>
      <c r="Q8" s="35"/>
      <c r="R8" s="35"/>
      <c r="S8" s="35"/>
      <c r="T8" s="35"/>
      <c r="U8" s="35"/>
    </row>
    <row r="9" spans="1:21">
      <c r="A9" s="40" t="str">
        <f>_xlfn.TEXTJOIN("",TRUE,Input!$A$4,TEXT(ROW(My_Audit!A8)+Input!$A$8-1,"00"))</f>
        <v>GG08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40" t="str">
        <f t="shared" ref="N9:N72" si="1">_xlfn.TEXTJOIN(", ",TRUE,M9,L9)</f>
        <v/>
      </c>
      <c r="O9" s="35"/>
      <c r="P9" s="38"/>
      <c r="Q9" s="35"/>
      <c r="R9" s="35"/>
      <c r="S9" s="35"/>
      <c r="T9" s="35"/>
      <c r="U9" s="35"/>
    </row>
    <row r="10" spans="1:21">
      <c r="A10" s="40" t="str">
        <f>_xlfn.TEXTJOIN("",TRUE,Input!$A$4,TEXT(ROW(My_Audit!A9)+Input!$A$8-1,"00"))</f>
        <v>GG09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40" t="str">
        <f t="shared" si="1"/>
        <v/>
      </c>
      <c r="O10" s="35"/>
      <c r="P10" s="38"/>
      <c r="Q10" s="35"/>
      <c r="R10" s="35"/>
      <c r="S10" s="35"/>
      <c r="T10" s="35"/>
      <c r="U10" s="35"/>
    </row>
    <row r="11" spans="1:21">
      <c r="A11" s="40" t="str">
        <f>_xlfn.TEXTJOIN("",TRUE,Input!$A$4,TEXT(ROW(My_Audit!A10)+Input!$A$8-1,"00"))</f>
        <v>GG10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40" t="str">
        <f t="shared" si="1"/>
        <v/>
      </c>
      <c r="O11" s="35"/>
      <c r="P11" s="38"/>
      <c r="Q11" s="35"/>
      <c r="R11" s="35"/>
      <c r="S11" s="35"/>
      <c r="T11" s="35"/>
      <c r="U11" s="35"/>
    </row>
    <row r="12" spans="1:21">
      <c r="A12" s="40" t="str">
        <f>_xlfn.TEXTJOIN("",TRUE,Input!$A$4,TEXT(ROW(My_Audit!A11)+Input!$A$8-1,"00"))</f>
        <v>GG11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40" t="str">
        <f t="shared" si="1"/>
        <v/>
      </c>
      <c r="O12" s="35"/>
      <c r="P12" s="38"/>
      <c r="Q12" s="35"/>
      <c r="R12" s="35"/>
      <c r="S12" s="35"/>
      <c r="T12" s="35"/>
      <c r="U12" s="35"/>
    </row>
    <row r="13" spans="1:21">
      <c r="A13" s="40" t="str">
        <f>_xlfn.TEXTJOIN("",TRUE,Input!$A$4,TEXT(ROW(My_Audit!A12)+Input!$A$8-1,"00"))</f>
        <v>GG12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40" t="str">
        <f t="shared" si="1"/>
        <v/>
      </c>
      <c r="O13" s="35"/>
      <c r="P13" s="38"/>
      <c r="Q13" s="35"/>
      <c r="R13" s="35"/>
      <c r="S13" s="35"/>
      <c r="T13" s="35"/>
      <c r="U13" s="35"/>
    </row>
    <row r="14" spans="1:21">
      <c r="A14" s="40" t="str">
        <f>_xlfn.TEXTJOIN("",TRUE,Input!$A$4,TEXT(ROW(My_Audit!A13)+Input!$A$8-1,"00"))</f>
        <v>GG13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40" t="str">
        <f t="shared" si="1"/>
        <v/>
      </c>
      <c r="O14" s="35"/>
      <c r="P14" s="38"/>
      <c r="Q14" s="35"/>
      <c r="R14" s="35"/>
      <c r="S14" s="35"/>
      <c r="T14" s="35"/>
      <c r="U14" s="35"/>
    </row>
    <row r="15" spans="1:21">
      <c r="A15" s="40" t="str">
        <f>_xlfn.TEXTJOIN("",TRUE,Input!$A$4,TEXT(ROW(My_Audit!A14)+Input!$A$8-1,"00"))</f>
        <v>GG14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40" t="str">
        <f t="shared" si="1"/>
        <v/>
      </c>
      <c r="O15" s="35"/>
      <c r="P15" s="38"/>
      <c r="Q15" s="35"/>
      <c r="R15" s="35"/>
      <c r="S15" s="35"/>
      <c r="T15" s="35"/>
      <c r="U15" s="35"/>
    </row>
    <row r="16" spans="1:21">
      <c r="A16" s="40" t="str">
        <f>_xlfn.TEXTJOIN("",TRUE,Input!$A$4,TEXT(ROW(My_Audit!A15)+Input!$A$8-1,"00"))</f>
        <v>GG15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40" t="str">
        <f t="shared" si="1"/>
        <v/>
      </c>
      <c r="O16" s="35"/>
      <c r="P16" s="38"/>
      <c r="Q16" s="35"/>
      <c r="R16" s="35"/>
      <c r="S16" s="35"/>
      <c r="T16" s="35"/>
      <c r="U16" s="35"/>
    </row>
    <row r="17" spans="1:21">
      <c r="A17" s="40" t="str">
        <f>_xlfn.TEXTJOIN("",TRUE,Input!$A$4,TEXT(ROW(My_Audit!A16)+Input!$A$8-1,"00"))</f>
        <v>GG16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40"/>
      <c r="O17" s="35"/>
      <c r="P17" s="38"/>
      <c r="Q17" s="35"/>
      <c r="R17" s="35"/>
      <c r="S17" s="35"/>
      <c r="T17" s="35"/>
      <c r="U17" s="35"/>
    </row>
    <row r="18" spans="1:21">
      <c r="A18" s="40" t="str">
        <f>_xlfn.TEXTJOIN("",TRUE,Input!$A$4,TEXT(ROW(My_Audit!A17)+Input!$A$8-1,"00"))</f>
        <v>GG17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40"/>
      <c r="O18" s="35"/>
      <c r="P18" s="38"/>
      <c r="Q18" s="35"/>
      <c r="R18" s="35"/>
      <c r="S18" s="35"/>
      <c r="T18" s="35"/>
      <c r="U18" s="35"/>
    </row>
    <row r="19" spans="1:21">
      <c r="A19" s="40" t="str">
        <f>_xlfn.TEXTJOIN("",TRUE,Input!$A$4,TEXT(ROW(My_Audit!A18)+Input!$A$8-1,"00"))</f>
        <v>GG18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40"/>
      <c r="O19" s="35"/>
      <c r="P19" s="38"/>
      <c r="Q19" s="35"/>
      <c r="R19" s="35"/>
      <c r="S19" s="35"/>
      <c r="T19" s="35"/>
      <c r="U19" s="35"/>
    </row>
    <row r="20" spans="1:21">
      <c r="A20" s="40" t="str">
        <f>_xlfn.TEXTJOIN("",TRUE,Input!$A$4,TEXT(ROW(My_Audit!A19)+Input!$A$8-1,"00"))</f>
        <v>GG19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40"/>
      <c r="O20" s="35"/>
      <c r="P20" s="38"/>
      <c r="Q20" s="35"/>
      <c r="R20" s="35"/>
      <c r="S20" s="35"/>
      <c r="T20" s="35"/>
      <c r="U20" s="35"/>
    </row>
    <row r="21" spans="1:21">
      <c r="A21" s="40" t="str">
        <f>_xlfn.TEXTJOIN("",TRUE,Input!$A$4,TEXT(ROW(My_Audit!A20)+Input!$A$8-1,"00"))</f>
        <v>GG20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40"/>
      <c r="O21" s="35"/>
      <c r="P21" s="38"/>
      <c r="Q21" s="35"/>
      <c r="R21" s="35"/>
      <c r="S21" s="35"/>
      <c r="T21" s="35"/>
      <c r="U21" s="35"/>
    </row>
    <row r="22" spans="1:21">
      <c r="A22" s="40" t="str">
        <f>_xlfn.TEXTJOIN("",TRUE,Input!$A$4,TEXT(ROW(My_Audit!A21)+Input!$A$8-1,"00"))</f>
        <v>GG21</v>
      </c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40"/>
      <c r="O22" s="35"/>
      <c r="P22" s="38"/>
      <c r="Q22" s="35"/>
      <c r="R22" s="35"/>
      <c r="S22" s="35"/>
      <c r="T22" s="35"/>
      <c r="U22" s="35"/>
    </row>
    <row r="23" spans="1:21">
      <c r="A23" s="40" t="str">
        <f>_xlfn.TEXTJOIN("",TRUE,Input!$A$4,TEXT(ROW(My_Audit!A22)+Input!$A$8-1,"00"))</f>
        <v>GG22</v>
      </c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40"/>
      <c r="O23" s="35"/>
      <c r="P23" s="38"/>
      <c r="Q23" s="35"/>
      <c r="R23" s="35"/>
      <c r="S23" s="35"/>
      <c r="T23" s="35"/>
      <c r="U23" s="35"/>
    </row>
    <row r="24" spans="1:21">
      <c r="A24" s="40" t="str">
        <f>_xlfn.TEXTJOIN("",TRUE,Input!$A$4,TEXT(ROW(My_Audit!A23)+Input!$A$8-1,"00"))</f>
        <v>GG23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40"/>
      <c r="O24" s="35"/>
      <c r="P24" s="38"/>
      <c r="Q24" s="35"/>
      <c r="R24" s="35"/>
      <c r="S24" s="35"/>
      <c r="T24" s="35"/>
      <c r="U24" s="35"/>
    </row>
    <row r="25" spans="1:21">
      <c r="A25" s="40" t="str">
        <f>_xlfn.TEXTJOIN("",TRUE,Input!$A$4,TEXT(ROW(My_Audit!A24)+Input!$A$8-1,"00"))</f>
        <v>GG24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40"/>
      <c r="O25" s="35"/>
      <c r="P25" s="38"/>
      <c r="Q25" s="35"/>
      <c r="R25" s="35"/>
      <c r="S25" s="35"/>
      <c r="T25" s="35"/>
      <c r="U25" s="35"/>
    </row>
    <row r="26" spans="1:21">
      <c r="A26" s="40" t="str">
        <f>_xlfn.TEXTJOIN("",TRUE,Input!$A$4,TEXT(ROW(My_Audit!A25)+Input!$A$8-1,"00"))</f>
        <v>GG25</v>
      </c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40"/>
      <c r="O26" s="35"/>
      <c r="P26" s="38"/>
      <c r="Q26" s="35"/>
      <c r="R26" s="35"/>
      <c r="S26" s="35"/>
      <c r="T26" s="35"/>
      <c r="U26" s="35"/>
    </row>
    <row r="27" spans="1:21">
      <c r="A27" s="40" t="str">
        <f>_xlfn.TEXTJOIN("",TRUE,Input!$A$4,TEXT(ROW(My_Audit!A26)+Input!$A$8-1,"00"))</f>
        <v>GG26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40"/>
      <c r="O27" s="35"/>
      <c r="P27" s="38"/>
      <c r="Q27" s="35"/>
      <c r="R27" s="35"/>
      <c r="S27" s="35"/>
      <c r="T27" s="35"/>
      <c r="U27" s="35"/>
    </row>
    <row r="28" spans="1:21">
      <c r="A28" s="40" t="str">
        <f>_xlfn.TEXTJOIN("",TRUE,Input!$A$4,TEXT(ROW(My_Audit!A27)+Input!$A$8-1,"00"))</f>
        <v>GG27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40"/>
      <c r="O28" s="35"/>
      <c r="P28" s="38"/>
      <c r="Q28" s="35"/>
      <c r="R28" s="35"/>
      <c r="S28" s="35"/>
      <c r="T28" s="35"/>
      <c r="U28" s="35"/>
    </row>
    <row r="29" spans="1:21">
      <c r="A29" s="40" t="str">
        <f>_xlfn.TEXTJOIN("",TRUE,Input!$A$4,TEXT(ROW(My_Audit!A28)+Input!$A$8-1,"00"))</f>
        <v>GG28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40"/>
      <c r="O29" s="35"/>
      <c r="P29" s="38"/>
      <c r="Q29" s="35"/>
      <c r="R29" s="35"/>
      <c r="S29" s="35"/>
      <c r="T29" s="35"/>
      <c r="U29" s="35"/>
    </row>
    <row r="30" spans="1:21">
      <c r="A30" s="40" t="str">
        <f>_xlfn.TEXTJOIN("",TRUE,Input!$A$4,TEXT(ROW(My_Audit!A29)+Input!$A$8-1,"00"))</f>
        <v>GG29</v>
      </c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40"/>
      <c r="O30" s="35"/>
      <c r="P30" s="38"/>
      <c r="Q30" s="35"/>
      <c r="R30" s="35"/>
      <c r="S30" s="35"/>
      <c r="T30" s="35"/>
      <c r="U30" s="35"/>
    </row>
    <row r="31" spans="1:21">
      <c r="A31" s="40" t="str">
        <f>_xlfn.TEXTJOIN("",TRUE,Input!$A$4,TEXT(ROW(My_Audit!A30)+Input!$A$8-1,"00"))</f>
        <v>GG30</v>
      </c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40"/>
      <c r="O31" s="35"/>
      <c r="P31" s="38"/>
      <c r="Q31" s="35"/>
      <c r="R31" s="35"/>
      <c r="S31" s="35"/>
      <c r="T31" s="35"/>
      <c r="U31" s="35"/>
    </row>
    <row r="32" spans="1:21">
      <c r="A32" s="40" t="str">
        <f>_xlfn.TEXTJOIN("",TRUE,Input!$A$4,TEXT(ROW(My_Audit!A31)+Input!$A$8-1,"00"))</f>
        <v>GG31</v>
      </c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40"/>
      <c r="O32" s="35"/>
      <c r="P32" s="38"/>
      <c r="Q32" s="35"/>
      <c r="R32" s="35"/>
      <c r="S32" s="35"/>
      <c r="T32" s="35"/>
      <c r="U32" s="35"/>
    </row>
    <row r="33" spans="1:21">
      <c r="A33" s="40" t="str">
        <f>_xlfn.TEXTJOIN("",TRUE,Input!$A$4,TEXT(ROW(My_Audit!A32)+Input!$A$8-1,"00"))</f>
        <v>GG32</v>
      </c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40"/>
      <c r="O33" s="35"/>
      <c r="P33" s="38"/>
      <c r="Q33" s="35"/>
      <c r="R33" s="35"/>
      <c r="S33" s="35"/>
      <c r="T33" s="35"/>
      <c r="U33" s="35"/>
    </row>
    <row r="34" spans="1:21">
      <c r="A34" s="40" t="str">
        <f>_xlfn.TEXTJOIN("",TRUE,Input!$A$4,TEXT(ROW(My_Audit!A33)+Input!$A$8-1,"00"))</f>
        <v>GG33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40"/>
      <c r="O34" s="35"/>
      <c r="P34" s="38"/>
      <c r="Q34" s="35"/>
      <c r="R34" s="35"/>
      <c r="S34" s="35"/>
      <c r="T34" s="35"/>
      <c r="U34" s="35"/>
    </row>
    <row r="35" spans="1:21">
      <c r="A35" s="40" t="str">
        <f>_xlfn.TEXTJOIN("",TRUE,Input!$A$4,TEXT(ROW(My_Audit!A34)+Input!$A$8-1,"00"))</f>
        <v>GG34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40"/>
      <c r="O35" s="35"/>
      <c r="P35" s="38"/>
      <c r="Q35" s="35"/>
      <c r="R35" s="35"/>
      <c r="S35" s="35"/>
      <c r="T35" s="35"/>
      <c r="U35" s="35"/>
    </row>
    <row r="36" spans="1:21">
      <c r="A36" s="40" t="str">
        <f>_xlfn.TEXTJOIN("",TRUE,Input!$A$4,TEXT(ROW(My_Audit!A35)+Input!$A$8-1,"00"))</f>
        <v>GG35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40"/>
      <c r="O36" s="35"/>
      <c r="P36" s="38"/>
      <c r="Q36" s="35"/>
      <c r="R36" s="35"/>
      <c r="S36" s="35"/>
      <c r="T36" s="35"/>
      <c r="U36" s="35"/>
    </row>
    <row r="37" spans="1:21">
      <c r="A37" s="40" t="str">
        <f>_xlfn.TEXTJOIN("",TRUE,Input!$A$4,TEXT(ROW(My_Audit!A36)+Input!$A$8-1,"00"))</f>
        <v>GG36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40"/>
      <c r="O37" s="35"/>
      <c r="P37" s="38"/>
      <c r="Q37" s="35"/>
      <c r="R37" s="35"/>
      <c r="S37" s="35"/>
      <c r="T37" s="35"/>
      <c r="U37" s="35"/>
    </row>
    <row r="38" spans="1:21">
      <c r="A38" s="40" t="str">
        <f>_xlfn.TEXTJOIN("",TRUE,Input!$A$4,TEXT(ROW(My_Audit!A37)+Input!$A$8-1,"00"))</f>
        <v>GG37</v>
      </c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40"/>
      <c r="O38" s="35"/>
      <c r="P38" s="38"/>
      <c r="Q38" s="35"/>
      <c r="R38" s="35"/>
      <c r="S38" s="35"/>
      <c r="T38" s="35"/>
      <c r="U38" s="35"/>
    </row>
    <row r="39" spans="1:21">
      <c r="A39" s="40" t="str">
        <f>_xlfn.TEXTJOIN("",TRUE,Input!$A$4,TEXT(ROW(My_Audit!A38)+Input!$A$8-1,"00"))</f>
        <v>GG38</v>
      </c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40"/>
      <c r="O39" s="35"/>
      <c r="P39" s="38"/>
      <c r="Q39" s="35"/>
      <c r="R39" s="35"/>
      <c r="S39" s="35"/>
      <c r="T39" s="35"/>
      <c r="U39" s="35"/>
    </row>
    <row r="40" spans="1:21">
      <c r="A40" s="40" t="str">
        <f>_xlfn.TEXTJOIN("",TRUE,Input!$A$4,TEXT(ROW(My_Audit!A39)+Input!$A$8-1,"00"))</f>
        <v>GG39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40"/>
      <c r="O40" s="35"/>
      <c r="P40" s="38"/>
      <c r="Q40" s="35"/>
      <c r="R40" s="35"/>
      <c r="S40" s="35"/>
      <c r="T40" s="35"/>
      <c r="U40" s="35"/>
    </row>
    <row r="41" spans="1:21">
      <c r="A41" s="40" t="str">
        <f>_xlfn.TEXTJOIN("",TRUE,Input!$A$4,TEXT(ROW(My_Audit!A40)+Input!$A$8-1,"00"))</f>
        <v>GG40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40"/>
      <c r="O41" s="35"/>
      <c r="P41" s="38"/>
      <c r="Q41" s="35"/>
      <c r="R41" s="35"/>
      <c r="S41" s="35"/>
      <c r="T41" s="35"/>
      <c r="U41" s="35"/>
    </row>
    <row r="42" spans="1:21">
      <c r="A42" s="40" t="str">
        <f>_xlfn.TEXTJOIN("",TRUE,Input!$A$4,TEXT(ROW(My_Audit!A41)+Input!$A$8-1,"00"))</f>
        <v>GG41</v>
      </c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40"/>
      <c r="O42" s="35"/>
      <c r="P42" s="38"/>
      <c r="Q42" s="35"/>
      <c r="R42" s="35"/>
      <c r="S42" s="35"/>
      <c r="T42" s="35"/>
      <c r="U42" s="35"/>
    </row>
    <row r="43" spans="1:21">
      <c r="A43" s="40" t="str">
        <f>_xlfn.TEXTJOIN("",TRUE,Input!$A$4,TEXT(ROW(My_Audit!A42)+Input!$A$8-1,"00"))</f>
        <v>GG42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40"/>
      <c r="O43" s="35"/>
      <c r="P43" s="38"/>
      <c r="Q43" s="35"/>
      <c r="R43" s="35"/>
      <c r="S43" s="35"/>
      <c r="T43" s="35"/>
      <c r="U43" s="35"/>
    </row>
    <row r="44" spans="1:21">
      <c r="A44" s="40" t="str">
        <f>_xlfn.TEXTJOIN("",TRUE,Input!$A$4,TEXT(ROW(My_Audit!A43)+Input!$A$8-1,"00"))</f>
        <v>GG43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40"/>
      <c r="O44" s="35"/>
      <c r="P44" s="38"/>
      <c r="Q44" s="35"/>
      <c r="R44" s="35"/>
      <c r="S44" s="35"/>
      <c r="T44" s="35"/>
      <c r="U44" s="35"/>
    </row>
    <row r="45" spans="1:21">
      <c r="A45" s="40" t="str">
        <f>_xlfn.TEXTJOIN("",TRUE,Input!$A$4,TEXT(ROW(My_Audit!A44)+Input!$A$8-1,"00"))</f>
        <v>GG44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40"/>
      <c r="O45" s="35"/>
      <c r="P45" s="38"/>
      <c r="Q45" s="35"/>
      <c r="R45" s="35"/>
      <c r="S45" s="35"/>
      <c r="T45" s="35"/>
      <c r="U45" s="35"/>
    </row>
    <row r="46" spans="1:21">
      <c r="A46" s="40" t="str">
        <f>_xlfn.TEXTJOIN("",TRUE,Input!$A$4,TEXT(ROW(My_Audit!A45)+Input!$A$8-1,"00"))</f>
        <v>GG45</v>
      </c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40"/>
      <c r="O46" s="35"/>
      <c r="P46" s="38"/>
      <c r="Q46" s="35"/>
      <c r="R46" s="35"/>
      <c r="S46" s="35"/>
      <c r="T46" s="35"/>
      <c r="U46" s="35"/>
    </row>
    <row r="47" spans="1:21">
      <c r="A47" s="40" t="str">
        <f>_xlfn.TEXTJOIN("",TRUE,Input!$A$4,TEXT(ROW(My_Audit!A46)+Input!$A$8-1,"00"))</f>
        <v>GG46</v>
      </c>
      <c r="B47" s="37"/>
      <c r="C47" s="37"/>
      <c r="D47" s="37"/>
      <c r="E47" s="37"/>
      <c r="F47" s="37"/>
      <c r="G47" s="35"/>
      <c r="H47" s="35"/>
      <c r="I47" s="35"/>
      <c r="J47" s="35"/>
      <c r="K47" s="35"/>
      <c r="L47" s="35"/>
      <c r="M47" s="35"/>
      <c r="N47" s="40"/>
      <c r="O47" s="35"/>
      <c r="P47" s="38"/>
      <c r="Q47" s="35"/>
      <c r="R47" s="35"/>
      <c r="S47" s="35"/>
      <c r="T47" s="35"/>
      <c r="U47" s="35"/>
    </row>
    <row r="48" spans="1:21">
      <c r="A48" s="40" t="str">
        <f>_xlfn.TEXTJOIN("",TRUE,Input!$A$4,TEXT(ROW(My_Audit!A47)+Input!$A$8-1,"00"))</f>
        <v>GG47</v>
      </c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40"/>
      <c r="O48" s="35"/>
      <c r="P48" s="38"/>
      <c r="Q48" s="35"/>
      <c r="R48" s="35"/>
      <c r="S48" s="35"/>
      <c r="T48" s="35"/>
      <c r="U48" s="35"/>
    </row>
    <row r="49" spans="1:21">
      <c r="A49" s="40" t="str">
        <f>_xlfn.TEXTJOIN("",TRUE,Input!$A$4,TEXT(ROW(My_Audit!A48)+Input!$A$8-1,"00"))</f>
        <v>GG48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40"/>
      <c r="O49" s="35"/>
      <c r="P49" s="38"/>
      <c r="Q49" s="35"/>
      <c r="R49" s="35"/>
      <c r="S49" s="35"/>
      <c r="T49" s="35"/>
      <c r="U49" s="35"/>
    </row>
    <row r="50" spans="1:21">
      <c r="A50" s="40" t="str">
        <f>_xlfn.TEXTJOIN("",TRUE,Input!$A$4,TEXT(ROW(My_Audit!A49)+Input!$A$8-1,"00"))</f>
        <v>GG49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40"/>
      <c r="O50" s="35"/>
      <c r="P50" s="38"/>
      <c r="Q50" s="35"/>
      <c r="R50" s="35"/>
      <c r="S50" s="35"/>
      <c r="T50" s="35"/>
      <c r="U50" s="35"/>
    </row>
    <row r="51" spans="1:21">
      <c r="A51" s="40" t="str">
        <f>_xlfn.TEXTJOIN("",TRUE,Input!$A$4,TEXT(ROW(My_Audit!A50)+Input!$A$8-1,"00"))</f>
        <v>GG50</v>
      </c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40"/>
      <c r="O51" s="35"/>
      <c r="P51" s="38"/>
      <c r="Q51" s="35"/>
      <c r="R51" s="35"/>
      <c r="S51" s="35"/>
      <c r="T51" s="35"/>
      <c r="U51" s="35"/>
    </row>
    <row r="52" spans="1:21">
      <c r="A52" s="40" t="str">
        <f>_xlfn.TEXTJOIN("",TRUE,Input!$A$4,TEXT(ROW(My_Audit!A51)+Input!$A$8-1,"00"))</f>
        <v>GG51</v>
      </c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40"/>
      <c r="O52" s="35"/>
      <c r="P52" s="38"/>
      <c r="Q52" s="35"/>
      <c r="R52" s="35"/>
      <c r="S52" s="35"/>
      <c r="T52" s="35"/>
      <c r="U52" s="35"/>
    </row>
    <row r="53" spans="1:21">
      <c r="A53" s="40" t="str">
        <f>_xlfn.TEXTJOIN("",TRUE,Input!$A$4,TEXT(ROW(My_Audit!A52)+Input!$A$8-1,"00"))</f>
        <v>GG52</v>
      </c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40"/>
      <c r="O53" s="35"/>
      <c r="P53" s="38"/>
      <c r="Q53" s="35"/>
      <c r="R53" s="35"/>
      <c r="S53" s="35"/>
      <c r="T53" s="35"/>
      <c r="U53" s="35"/>
    </row>
    <row r="54" spans="1:21">
      <c r="A54" s="40" t="str">
        <f>_xlfn.TEXTJOIN("",TRUE,Input!$A$4,TEXT(ROW(My_Audit!A53)+Input!$A$8-1,"00"))</f>
        <v>GG53</v>
      </c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40"/>
      <c r="O54" s="35"/>
      <c r="P54" s="38"/>
      <c r="Q54" s="35"/>
      <c r="R54" s="35"/>
      <c r="S54" s="35"/>
      <c r="T54" s="35"/>
      <c r="U54" s="35"/>
    </row>
    <row r="55" spans="1:21">
      <c r="A55" s="40" t="str">
        <f>_xlfn.TEXTJOIN("",TRUE,Input!$A$4,TEXT(ROW(My_Audit!A54)+Input!$A$8-1,"00"))</f>
        <v>GG54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40"/>
      <c r="O55" s="35"/>
      <c r="P55" s="38"/>
      <c r="Q55" s="35"/>
      <c r="R55" s="35"/>
      <c r="S55" s="35"/>
      <c r="T55" s="35"/>
      <c r="U55" s="35"/>
    </row>
    <row r="56" spans="1:21">
      <c r="A56" s="40" t="str">
        <f>_xlfn.TEXTJOIN("",TRUE,Input!$A$4,TEXT(ROW(My_Audit!A55)+Input!$A$8-1,"00"))</f>
        <v>GG55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40"/>
      <c r="O56" s="35"/>
      <c r="P56" s="38"/>
      <c r="Q56" s="35"/>
      <c r="R56" s="35"/>
      <c r="S56" s="35"/>
      <c r="T56" s="35"/>
      <c r="U56" s="35"/>
    </row>
    <row r="57" spans="1:21">
      <c r="A57" s="40" t="str">
        <f>_xlfn.TEXTJOIN("",TRUE,Input!$A$4,TEXT(ROW(My_Audit!A56)+Input!$A$8-1,"00"))</f>
        <v>GG56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40"/>
      <c r="O57" s="35"/>
      <c r="P57" s="38"/>
      <c r="Q57" s="35"/>
      <c r="R57" s="35"/>
      <c r="S57" s="35"/>
      <c r="T57" s="35"/>
      <c r="U57" s="35"/>
    </row>
    <row r="58" spans="1:21">
      <c r="A58" s="40" t="str">
        <f>_xlfn.TEXTJOIN("",TRUE,Input!$A$4,TEXT(ROW(My_Audit!A57)+Input!$A$8-1,"00"))</f>
        <v>GG57</v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40"/>
      <c r="O58" s="35"/>
      <c r="P58" s="38"/>
      <c r="Q58" s="35"/>
      <c r="R58" s="35"/>
      <c r="S58" s="35"/>
      <c r="T58" s="35"/>
      <c r="U58" s="35"/>
    </row>
    <row r="59" spans="1:21">
      <c r="A59" s="40" t="str">
        <f>_xlfn.TEXTJOIN("",TRUE,Input!$A$4,TEXT(ROW(My_Audit!A58)+Input!$A$8-1,"00"))</f>
        <v>GG58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40"/>
      <c r="O59" s="35"/>
      <c r="P59" s="38"/>
      <c r="Q59" s="35"/>
      <c r="R59" s="35"/>
      <c r="S59" s="35"/>
      <c r="T59" s="35"/>
      <c r="U59" s="35"/>
    </row>
    <row r="60" spans="1:21">
      <c r="A60" s="40" t="str">
        <f>_xlfn.TEXTJOIN("",TRUE,Input!$A$4,TEXT(ROW(My_Audit!A59)+Input!$A$8-1,"00"))</f>
        <v>GG59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40"/>
      <c r="O60" s="35"/>
      <c r="P60" s="38"/>
      <c r="Q60" s="35"/>
      <c r="R60" s="35"/>
      <c r="S60" s="35"/>
      <c r="T60" s="35"/>
      <c r="U60" s="35"/>
    </row>
    <row r="61" spans="1:21">
      <c r="A61" s="40" t="str">
        <f>_xlfn.TEXTJOIN("",TRUE,Input!$A$4,TEXT(ROW(My_Audit!A60)+Input!$A$8-1,"00"))</f>
        <v>GG60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40"/>
      <c r="O61" s="35"/>
      <c r="P61" s="38"/>
      <c r="Q61" s="35"/>
      <c r="R61" s="35"/>
      <c r="S61" s="35"/>
      <c r="T61" s="35"/>
      <c r="U61" s="35"/>
    </row>
    <row r="62" spans="1:21">
      <c r="A62" s="40" t="str">
        <f>_xlfn.TEXTJOIN("",TRUE,Input!$A$4,TEXT(ROW(My_Audit!A61)+Input!$A$8-1,"00"))</f>
        <v>GG61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40"/>
      <c r="O62" s="35"/>
      <c r="P62" s="38"/>
      <c r="Q62" s="35"/>
      <c r="R62" s="35"/>
      <c r="S62" s="35"/>
      <c r="T62" s="35"/>
      <c r="U62" s="35"/>
    </row>
    <row r="63" spans="1:21">
      <c r="A63" s="40" t="str">
        <f>_xlfn.TEXTJOIN("",TRUE,Input!$A$4,TEXT(ROW(My_Audit!A62)+Input!$A$8-1,"00"))</f>
        <v>GG62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40"/>
      <c r="O63" s="35"/>
      <c r="P63" s="38"/>
      <c r="Q63" s="35"/>
      <c r="R63" s="35"/>
      <c r="S63" s="35"/>
      <c r="T63" s="35"/>
      <c r="U63" s="35"/>
    </row>
    <row r="64" spans="1:21">
      <c r="A64" s="40" t="str">
        <f>_xlfn.TEXTJOIN("",TRUE,Input!$A$4,TEXT(ROW(My_Audit!A63)+Input!$A$8-1,"00"))</f>
        <v>GG63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40"/>
      <c r="O64" s="35"/>
      <c r="P64" s="38"/>
      <c r="Q64" s="35"/>
      <c r="R64" s="35"/>
      <c r="S64" s="35"/>
      <c r="T64" s="35"/>
      <c r="U64" s="35"/>
    </row>
    <row r="65" spans="1:21">
      <c r="A65" s="40" t="str">
        <f>_xlfn.TEXTJOIN("",TRUE,Input!$A$4,TEXT(ROW(My_Audit!A64)+Input!$A$8-1,"00"))</f>
        <v>GG64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40"/>
      <c r="O65" s="35"/>
      <c r="P65" s="38"/>
      <c r="Q65" s="35"/>
      <c r="R65" s="35"/>
      <c r="S65" s="35"/>
      <c r="T65" s="35"/>
      <c r="U65" s="35"/>
    </row>
    <row r="66" spans="1:21">
      <c r="A66" s="40" t="str">
        <f>_xlfn.TEXTJOIN("",TRUE,Input!$A$4,TEXT(ROW(My_Audit!A65)+Input!$A$8-1,"00"))</f>
        <v>GG65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40"/>
      <c r="O66" s="35"/>
      <c r="P66" s="38"/>
      <c r="Q66" s="35"/>
      <c r="R66" s="35"/>
      <c r="S66" s="35"/>
      <c r="T66" s="35"/>
      <c r="U66" s="35"/>
    </row>
    <row r="67" spans="1:21">
      <c r="A67" s="40" t="str">
        <f>_xlfn.TEXTJOIN("",TRUE,Input!$A$4,TEXT(ROW(My_Audit!A66)+Input!$A$8-1,"00"))</f>
        <v>GG66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40"/>
      <c r="O67" s="35"/>
      <c r="P67" s="38"/>
      <c r="Q67" s="35"/>
      <c r="R67" s="35"/>
      <c r="S67" s="35"/>
      <c r="T67" s="35"/>
      <c r="U67" s="35"/>
    </row>
    <row r="68" spans="1:21">
      <c r="A68" s="40" t="str">
        <f>_xlfn.TEXTJOIN("",TRUE,Input!$A$4,TEXT(ROW(My_Audit!A67)+Input!$A$8-1,"00"))</f>
        <v>GG67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40"/>
      <c r="O68" s="35"/>
      <c r="P68" s="38"/>
      <c r="Q68" s="35"/>
      <c r="R68" s="35"/>
      <c r="S68" s="35"/>
      <c r="T68" s="35"/>
      <c r="U68" s="35"/>
    </row>
    <row r="69" spans="1:21">
      <c r="A69" s="40" t="str">
        <f>_xlfn.TEXTJOIN("",TRUE,Input!$A$4,TEXT(ROW(My_Audit!A68)+Input!$A$8-1,"00"))</f>
        <v>GG68</v>
      </c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40"/>
      <c r="O69" s="35"/>
      <c r="P69" s="38"/>
      <c r="Q69" s="35"/>
      <c r="R69" s="35"/>
      <c r="S69" s="35"/>
      <c r="T69" s="35"/>
      <c r="U69" s="35"/>
    </row>
    <row r="70" spans="1:21">
      <c r="A70" s="40" t="str">
        <f>_xlfn.TEXTJOIN("",TRUE,Input!$A$4,TEXT(ROW(My_Audit!A69)+Input!$A$8-1,"00"))</f>
        <v>GG69</v>
      </c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40"/>
      <c r="O70" s="35"/>
      <c r="P70" s="38"/>
      <c r="Q70" s="35"/>
      <c r="R70" s="35"/>
      <c r="S70" s="35"/>
      <c r="T70" s="35"/>
      <c r="U70" s="35"/>
    </row>
    <row r="71" spans="1:21">
      <c r="A71" s="40" t="str">
        <f>_xlfn.TEXTJOIN("",TRUE,Input!$A$4,TEXT(ROW(My_Audit!A70)+Input!$A$8-1,"00"))</f>
        <v>GG70</v>
      </c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40" t="str">
        <f t="shared" si="1"/>
        <v/>
      </c>
      <c r="O71" s="35"/>
      <c r="P71" s="38"/>
      <c r="Q71" s="35"/>
      <c r="R71" s="35"/>
      <c r="S71" s="35"/>
      <c r="T71" s="35"/>
      <c r="U71" s="35"/>
    </row>
    <row r="72" spans="1:21">
      <c r="A72" s="40" t="str">
        <f>_xlfn.TEXTJOIN("",TRUE,Input!$A$4,TEXT(ROW(My_Audit!A71)+Input!$A$8-1,"00"))</f>
        <v>GG71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40" t="str">
        <f t="shared" si="1"/>
        <v/>
      </c>
      <c r="O72" s="35"/>
      <c r="P72" s="38"/>
      <c r="Q72" s="35"/>
      <c r="R72" s="35"/>
      <c r="S72" s="35"/>
      <c r="T72" s="35"/>
      <c r="U72" s="35"/>
    </row>
    <row r="73" spans="1:21">
      <c r="A73" s="40" t="str">
        <f>_xlfn.TEXTJOIN("",TRUE,Input!$A$4,TEXT(ROW(My_Audit!A72)+Input!$A$8-1,"00"))</f>
        <v>GG72</v>
      </c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40" t="str">
        <f t="shared" ref="N73:N136" si="2">_xlfn.TEXTJOIN(", ",TRUE,M73,L73)</f>
        <v/>
      </c>
      <c r="O73" s="35"/>
      <c r="P73" s="38"/>
      <c r="Q73" s="35"/>
      <c r="R73" s="35"/>
      <c r="S73" s="35"/>
      <c r="T73" s="35"/>
      <c r="U73" s="35"/>
    </row>
    <row r="74" spans="1:21">
      <c r="A74" s="40" t="str">
        <f>_xlfn.TEXTJOIN("",TRUE,Input!$A$4,TEXT(ROW(My_Audit!A73)+Input!$A$8-1,"00"))</f>
        <v>GG73</v>
      </c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40" t="str">
        <f t="shared" si="2"/>
        <v/>
      </c>
      <c r="O74" s="35"/>
      <c r="P74" s="38"/>
      <c r="Q74" s="35"/>
      <c r="R74" s="35"/>
      <c r="S74" s="35"/>
      <c r="T74" s="35"/>
      <c r="U74" s="35"/>
    </row>
    <row r="75" spans="1:21">
      <c r="A75" s="40" t="str">
        <f>_xlfn.TEXTJOIN("",TRUE,Input!$A$4,TEXT(ROW(My_Audit!A74)+Input!$A$8-1,"00"))</f>
        <v>GG74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40" t="str">
        <f t="shared" si="2"/>
        <v/>
      </c>
      <c r="O75" s="35"/>
      <c r="P75" s="38"/>
      <c r="Q75" s="35"/>
      <c r="R75" s="35"/>
      <c r="S75" s="35"/>
      <c r="T75" s="35"/>
      <c r="U75" s="35"/>
    </row>
    <row r="76" spans="1:21">
      <c r="A76" s="40" t="str">
        <f>_xlfn.TEXTJOIN("",TRUE,Input!$A$4,TEXT(ROW(My_Audit!A75)+Input!$A$8-1,"00"))</f>
        <v>GG75</v>
      </c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40" t="str">
        <f t="shared" si="2"/>
        <v/>
      </c>
      <c r="O76" s="35"/>
      <c r="P76" s="38"/>
      <c r="Q76" s="35"/>
      <c r="R76" s="35"/>
      <c r="S76" s="35"/>
      <c r="T76" s="35"/>
      <c r="U76" s="35"/>
    </row>
    <row r="77" spans="1:21">
      <c r="A77" s="40" t="str">
        <f>_xlfn.TEXTJOIN("",TRUE,Input!$A$4,TEXT(ROW(My_Audit!A76)+Input!$A$8-1,"00"))</f>
        <v>GG76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40" t="str">
        <f t="shared" si="2"/>
        <v/>
      </c>
      <c r="O77" s="35"/>
      <c r="P77" s="38"/>
      <c r="Q77" s="35"/>
      <c r="R77" s="35"/>
      <c r="S77" s="35"/>
      <c r="T77" s="35"/>
      <c r="U77" s="35"/>
    </row>
    <row r="78" spans="1:21">
      <c r="A78" s="40" t="str">
        <f>_xlfn.TEXTJOIN("",TRUE,Input!$A$4,TEXT(ROW(My_Audit!A77)+Input!$A$8-1,"00"))</f>
        <v>GG77</v>
      </c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40" t="str">
        <f t="shared" si="2"/>
        <v/>
      </c>
      <c r="O78" s="35"/>
      <c r="P78" s="38"/>
      <c r="Q78" s="35"/>
      <c r="R78" s="35"/>
      <c r="S78" s="35"/>
      <c r="T78" s="35"/>
      <c r="U78" s="35"/>
    </row>
    <row r="79" spans="1:21">
      <c r="A79" s="40" t="str">
        <f>_xlfn.TEXTJOIN("",TRUE,Input!$A$4,TEXT(ROW(My_Audit!A78)+Input!$A$8-1,"00"))</f>
        <v>GG78</v>
      </c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40" t="str">
        <f t="shared" si="2"/>
        <v/>
      </c>
      <c r="O79" s="35"/>
      <c r="P79" s="38"/>
      <c r="Q79" s="35"/>
      <c r="R79" s="35"/>
      <c r="S79" s="35"/>
      <c r="T79" s="35"/>
      <c r="U79" s="35"/>
    </row>
    <row r="80" spans="1:21">
      <c r="A80" s="40" t="str">
        <f>_xlfn.TEXTJOIN("",TRUE,Input!$A$4,TEXT(ROW(My_Audit!A79)+Input!$A$8-1,"00"))</f>
        <v>GG79</v>
      </c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40" t="str">
        <f t="shared" si="2"/>
        <v/>
      </c>
      <c r="O80" s="35"/>
      <c r="P80" s="38"/>
      <c r="Q80" s="35"/>
      <c r="R80" s="35"/>
      <c r="S80" s="35"/>
      <c r="T80" s="35"/>
      <c r="U80" s="35"/>
    </row>
    <row r="81" spans="1:21">
      <c r="A81" s="40" t="str">
        <f>_xlfn.TEXTJOIN("",TRUE,Input!$A$4,TEXT(ROW(My_Audit!A80)+Input!$A$8-1,"00"))</f>
        <v>GG80</v>
      </c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40" t="str">
        <f t="shared" si="2"/>
        <v/>
      </c>
      <c r="O81" s="35"/>
      <c r="P81" s="38"/>
      <c r="Q81" s="35"/>
      <c r="R81" s="35"/>
      <c r="S81" s="35"/>
      <c r="T81" s="35"/>
      <c r="U81" s="35"/>
    </row>
    <row r="82" spans="1:21">
      <c r="A82" s="40" t="str">
        <f>_xlfn.TEXTJOIN("",TRUE,Input!$A$4,TEXT(ROW(My_Audit!A81)+Input!$A$8-1,"00"))</f>
        <v>GG81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40" t="str">
        <f t="shared" si="2"/>
        <v/>
      </c>
      <c r="O82" s="35"/>
      <c r="P82" s="38"/>
      <c r="Q82" s="35"/>
      <c r="R82" s="35"/>
      <c r="S82" s="35"/>
      <c r="T82" s="35"/>
      <c r="U82" s="35"/>
    </row>
    <row r="83" spans="1:21">
      <c r="A83" s="40" t="str">
        <f>_xlfn.TEXTJOIN("",TRUE,Input!$A$4,TEXT(ROW(My_Audit!A82)+Input!$A$8-1,"00"))</f>
        <v>GG82</v>
      </c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40" t="str">
        <f t="shared" si="2"/>
        <v/>
      </c>
      <c r="O83" s="35"/>
      <c r="P83" s="38"/>
      <c r="Q83" s="35"/>
      <c r="R83" s="35"/>
      <c r="S83" s="35"/>
      <c r="T83" s="35"/>
      <c r="U83" s="35"/>
    </row>
    <row r="84" spans="1:21">
      <c r="A84" s="40" t="str">
        <f>_xlfn.TEXTJOIN("",TRUE,Input!$A$4,TEXT(ROW(My_Audit!A83)+Input!$A$8-1,"00"))</f>
        <v>GG83</v>
      </c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40" t="str">
        <f t="shared" si="2"/>
        <v/>
      </c>
      <c r="O84" s="35"/>
      <c r="P84" s="38"/>
      <c r="Q84" s="35"/>
      <c r="R84" s="35"/>
      <c r="S84" s="35"/>
      <c r="T84" s="35"/>
      <c r="U84" s="35"/>
    </row>
    <row r="85" spans="1:21">
      <c r="A85" s="40" t="str">
        <f>_xlfn.TEXTJOIN("",TRUE,Input!$A$4,TEXT(ROW(My_Audit!A84)+Input!$A$8-1,"00"))</f>
        <v>GG84</v>
      </c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40" t="str">
        <f t="shared" si="2"/>
        <v/>
      </c>
      <c r="O85" s="35"/>
      <c r="P85" s="38"/>
      <c r="Q85" s="35"/>
      <c r="R85" s="35"/>
      <c r="S85" s="35"/>
      <c r="T85" s="35"/>
      <c r="U85" s="35"/>
    </row>
    <row r="86" spans="1:21">
      <c r="A86" s="40" t="str">
        <f>_xlfn.TEXTJOIN("",TRUE,Input!$A$4,TEXT(ROW(My_Audit!A85)+Input!$A$8-1,"00"))</f>
        <v>GG85</v>
      </c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40" t="str">
        <f t="shared" si="2"/>
        <v/>
      </c>
      <c r="O86" s="35"/>
      <c r="P86" s="38"/>
      <c r="Q86" s="35"/>
      <c r="R86" s="35"/>
      <c r="S86" s="35"/>
      <c r="T86" s="35"/>
      <c r="U86" s="35"/>
    </row>
    <row r="87" spans="1:21">
      <c r="A87" s="40" t="str">
        <f>_xlfn.TEXTJOIN("",TRUE,Input!$A$4,TEXT(ROW(My_Audit!A86)+Input!$A$8-1,"00"))</f>
        <v>GG86</v>
      </c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40" t="str">
        <f t="shared" si="2"/>
        <v/>
      </c>
      <c r="O87" s="35"/>
      <c r="P87" s="38"/>
      <c r="Q87" s="35"/>
      <c r="R87" s="35"/>
      <c r="S87" s="35"/>
      <c r="T87" s="35"/>
      <c r="U87" s="35"/>
    </row>
    <row r="88" spans="1:21">
      <c r="A88" s="40" t="str">
        <f>_xlfn.TEXTJOIN("",TRUE,Input!$A$4,TEXT(ROW(My_Audit!A87)+Input!$A$8-1,"00"))</f>
        <v>GG87</v>
      </c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40" t="str">
        <f t="shared" si="2"/>
        <v/>
      </c>
      <c r="O88" s="35"/>
      <c r="P88" s="38"/>
      <c r="Q88" s="35"/>
      <c r="R88" s="35"/>
      <c r="S88" s="35"/>
      <c r="T88" s="35"/>
      <c r="U88" s="35"/>
    </row>
    <row r="89" spans="1:21">
      <c r="A89" s="40" t="str">
        <f>_xlfn.TEXTJOIN("",TRUE,Input!$A$4,TEXT(ROW(My_Audit!A88)+Input!$A$8-1,"00"))</f>
        <v>GG88</v>
      </c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40" t="str">
        <f t="shared" si="2"/>
        <v/>
      </c>
      <c r="O89" s="35"/>
      <c r="P89" s="38"/>
      <c r="Q89" s="35"/>
      <c r="R89" s="35"/>
      <c r="S89" s="35"/>
      <c r="T89" s="35"/>
      <c r="U89" s="35"/>
    </row>
    <row r="90" spans="1:21">
      <c r="A90" s="40" t="str">
        <f>_xlfn.TEXTJOIN("",TRUE,Input!$A$4,TEXT(ROW(My_Audit!A89)+Input!$A$8-1,"00"))</f>
        <v>GG89</v>
      </c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40" t="str">
        <f t="shared" si="2"/>
        <v/>
      </c>
      <c r="O90" s="35"/>
      <c r="P90" s="38"/>
      <c r="Q90" s="35"/>
      <c r="R90" s="35"/>
      <c r="S90" s="35"/>
      <c r="T90" s="35"/>
      <c r="U90" s="35"/>
    </row>
    <row r="91" spans="1:21">
      <c r="A91" s="40" t="str">
        <f>_xlfn.TEXTJOIN("",TRUE,Input!$A$4,TEXT(ROW(My_Audit!A90)+Input!$A$8-1,"00"))</f>
        <v>GG90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40" t="str">
        <f t="shared" si="2"/>
        <v/>
      </c>
      <c r="O91" s="35"/>
      <c r="P91" s="38"/>
      <c r="Q91" s="35"/>
      <c r="R91" s="35"/>
      <c r="S91" s="35"/>
      <c r="T91" s="35"/>
      <c r="U91" s="35"/>
    </row>
    <row r="92" spans="1:21">
      <c r="A92" s="40" t="str">
        <f>_xlfn.TEXTJOIN("",TRUE,Input!$A$4,TEXT(ROW(My_Audit!A91)+Input!$A$8-1,"00"))</f>
        <v>GG91</v>
      </c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40" t="str">
        <f t="shared" si="2"/>
        <v/>
      </c>
      <c r="O92" s="35"/>
      <c r="P92" s="38"/>
      <c r="Q92" s="35"/>
      <c r="R92" s="35"/>
      <c r="S92" s="35"/>
      <c r="T92" s="35"/>
      <c r="U92" s="35"/>
    </row>
    <row r="93" spans="1:21">
      <c r="A93" s="40" t="str">
        <f>_xlfn.TEXTJOIN("",TRUE,Input!$A$4,TEXT(ROW(My_Audit!A92)+Input!$A$8-1,"00"))</f>
        <v>GG92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40" t="str">
        <f t="shared" si="2"/>
        <v/>
      </c>
      <c r="O93" s="35"/>
      <c r="P93" s="38"/>
      <c r="Q93" s="35"/>
      <c r="R93" s="35"/>
      <c r="S93" s="35"/>
      <c r="T93" s="35"/>
      <c r="U93" s="35"/>
    </row>
    <row r="94" spans="1:21">
      <c r="A94" s="40" t="str">
        <f>_xlfn.TEXTJOIN("",TRUE,Input!$A$4,TEXT(ROW(My_Audit!A93)+Input!$A$8-1,"00"))</f>
        <v>GG93</v>
      </c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40" t="str">
        <f t="shared" si="2"/>
        <v/>
      </c>
      <c r="O94" s="35"/>
      <c r="P94" s="38"/>
      <c r="Q94" s="35"/>
      <c r="R94" s="35"/>
      <c r="S94" s="35"/>
      <c r="T94" s="35"/>
      <c r="U94" s="35"/>
    </row>
    <row r="95" spans="1:21">
      <c r="A95" s="40" t="str">
        <f>_xlfn.TEXTJOIN("",TRUE,Input!$A$4,TEXT(ROW(My_Audit!A94)+Input!$A$8-1,"00"))</f>
        <v>GG94</v>
      </c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40" t="str">
        <f t="shared" si="2"/>
        <v/>
      </c>
      <c r="O95" s="35"/>
      <c r="P95" s="38"/>
      <c r="Q95" s="35"/>
      <c r="R95" s="35"/>
      <c r="S95" s="35"/>
      <c r="T95" s="35"/>
      <c r="U95" s="35"/>
    </row>
    <row r="96" spans="1:21">
      <c r="A96" s="40" t="str">
        <f>_xlfn.TEXTJOIN("",TRUE,Input!$A$4,TEXT(ROW(My_Audit!A95)+Input!$A$8-1,"00"))</f>
        <v>GG95</v>
      </c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40" t="str">
        <f t="shared" si="2"/>
        <v/>
      </c>
      <c r="O96" s="35"/>
      <c r="P96" s="38"/>
      <c r="Q96" s="35"/>
      <c r="R96" s="35"/>
      <c r="S96" s="35"/>
      <c r="T96" s="35"/>
      <c r="U96" s="35"/>
    </row>
    <row r="97" spans="1:21">
      <c r="A97" s="40" t="str">
        <f>_xlfn.TEXTJOIN("",TRUE,Input!$A$4,TEXT(ROW(My_Audit!A96)+Input!$A$8-1,"00"))</f>
        <v>GG96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40" t="str">
        <f t="shared" si="2"/>
        <v/>
      </c>
      <c r="O97" s="35"/>
      <c r="P97" s="38"/>
      <c r="Q97" s="35"/>
      <c r="R97" s="35"/>
      <c r="S97" s="35"/>
      <c r="T97" s="35"/>
      <c r="U97" s="35"/>
    </row>
    <row r="98" spans="1:21">
      <c r="A98" s="40" t="str">
        <f>_xlfn.TEXTJOIN("",TRUE,Input!$A$4,TEXT(ROW(My_Audit!A97)+Input!$A$8-1,"00"))</f>
        <v>GG97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40" t="str">
        <f t="shared" si="2"/>
        <v/>
      </c>
      <c r="O98" s="35"/>
      <c r="P98" s="38"/>
      <c r="Q98" s="35"/>
      <c r="R98" s="35"/>
      <c r="S98" s="35"/>
      <c r="T98" s="35"/>
      <c r="U98" s="35"/>
    </row>
    <row r="99" spans="1:21">
      <c r="A99" s="40" t="str">
        <f>_xlfn.TEXTJOIN("",TRUE,Input!$A$4,TEXT(ROW(My_Audit!A98)+Input!$A$8-1,"00"))</f>
        <v>GG98</v>
      </c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40" t="str">
        <f t="shared" si="2"/>
        <v/>
      </c>
      <c r="O99" s="35"/>
      <c r="P99" s="38"/>
      <c r="Q99" s="35"/>
      <c r="R99" s="35"/>
      <c r="S99" s="35"/>
      <c r="T99" s="35"/>
      <c r="U99" s="35"/>
    </row>
    <row r="100" spans="1:21">
      <c r="A100" s="40" t="str">
        <f>_xlfn.TEXTJOIN("",TRUE,Input!$A$4,TEXT(ROW(My_Audit!A99)+Input!$A$8-1,"00"))</f>
        <v>GG99</v>
      </c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40" t="str">
        <f t="shared" si="2"/>
        <v/>
      </c>
      <c r="O100" s="35"/>
      <c r="P100" s="38"/>
      <c r="Q100" s="35"/>
      <c r="R100" s="35"/>
      <c r="S100" s="35"/>
      <c r="T100" s="35"/>
      <c r="U100" s="35"/>
    </row>
    <row r="101" spans="1:21">
      <c r="A101" s="40" t="str">
        <f>_xlfn.TEXTJOIN("",TRUE,Input!$A$4,TEXT(ROW(My_Audit!A100)+Input!$A$8-1,"00"))</f>
        <v>GG100</v>
      </c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40" t="str">
        <f t="shared" si="2"/>
        <v/>
      </c>
      <c r="O101" s="35"/>
      <c r="P101" s="38"/>
      <c r="Q101" s="35"/>
      <c r="R101" s="35"/>
      <c r="S101" s="35"/>
      <c r="T101" s="35"/>
      <c r="U101" s="35"/>
    </row>
    <row r="102" spans="1:21">
      <c r="A102" s="40" t="str">
        <f>_xlfn.TEXTJOIN("",TRUE,Input!$A$4,TEXT(ROW(My_Audit!A101)+Input!$A$8-1,"00"))</f>
        <v>GG101</v>
      </c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40" t="str">
        <f t="shared" si="2"/>
        <v/>
      </c>
      <c r="O102" s="35"/>
      <c r="P102" s="38"/>
      <c r="Q102" s="35"/>
      <c r="R102" s="35"/>
      <c r="S102" s="35"/>
      <c r="T102" s="35"/>
      <c r="U102" s="35"/>
    </row>
    <row r="103" spans="1:21">
      <c r="A103" s="40" t="str">
        <f>_xlfn.TEXTJOIN("",TRUE,Input!$A$4,TEXT(ROW(My_Audit!A102)+Input!$A$8-1,"00"))</f>
        <v>GG102</v>
      </c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40" t="str">
        <f t="shared" si="2"/>
        <v/>
      </c>
      <c r="O103" s="35"/>
      <c r="P103" s="38"/>
      <c r="Q103" s="35"/>
      <c r="R103" s="35"/>
      <c r="S103" s="35"/>
      <c r="T103" s="35"/>
      <c r="U103" s="35"/>
    </row>
    <row r="104" spans="1:21">
      <c r="A104" s="40" t="str">
        <f>_xlfn.TEXTJOIN("",TRUE,Input!$A$4,TEXT(ROW(My_Audit!A103)+Input!$A$8-1,"00"))</f>
        <v>GG103</v>
      </c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40" t="str">
        <f t="shared" si="2"/>
        <v/>
      </c>
      <c r="O104" s="35"/>
      <c r="P104" s="38"/>
      <c r="Q104" s="35"/>
      <c r="R104" s="35"/>
      <c r="S104" s="35"/>
      <c r="T104" s="35"/>
      <c r="U104" s="35"/>
    </row>
    <row r="105" spans="1:21">
      <c r="A105" s="40" t="str">
        <f>_xlfn.TEXTJOIN("",TRUE,Input!$A$4,TEXT(ROW(My_Audit!A104)+Input!$A$8-1,"00"))</f>
        <v>GG104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40" t="str">
        <f t="shared" si="2"/>
        <v/>
      </c>
      <c r="O105" s="35"/>
      <c r="P105" s="38"/>
      <c r="Q105" s="35"/>
      <c r="R105" s="35"/>
      <c r="S105" s="35"/>
      <c r="T105" s="35"/>
      <c r="U105" s="35"/>
    </row>
    <row r="106" spans="1:21">
      <c r="A106" s="40" t="str">
        <f>_xlfn.TEXTJOIN("",TRUE,Input!$A$4,TEXT(ROW(My_Audit!A105)+Input!$A$8-1,"00"))</f>
        <v>GG105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40" t="str">
        <f t="shared" si="2"/>
        <v/>
      </c>
      <c r="O106" s="35"/>
      <c r="P106" s="38"/>
      <c r="Q106" s="35"/>
      <c r="R106" s="35"/>
      <c r="S106" s="35"/>
      <c r="T106" s="35"/>
      <c r="U106" s="35"/>
    </row>
    <row r="107" spans="1:21">
      <c r="A107" s="40" t="str">
        <f>_xlfn.TEXTJOIN("",TRUE,Input!$A$4,TEXT(ROW(My_Audit!A106)+Input!$A$8-1,"00"))</f>
        <v>GG106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40" t="str">
        <f t="shared" si="2"/>
        <v/>
      </c>
      <c r="O107" s="35"/>
      <c r="P107" s="38"/>
      <c r="Q107" s="35"/>
      <c r="R107" s="35"/>
      <c r="S107" s="35"/>
      <c r="T107" s="35"/>
      <c r="U107" s="35"/>
    </row>
    <row r="108" spans="1:21">
      <c r="A108" s="40" t="str">
        <f>_xlfn.TEXTJOIN("",TRUE,Input!$A$4,TEXT(ROW(My_Audit!A107)+Input!$A$8-1,"00"))</f>
        <v>GG107</v>
      </c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40" t="str">
        <f t="shared" si="2"/>
        <v/>
      </c>
      <c r="O108" s="35"/>
      <c r="P108" s="38"/>
      <c r="Q108" s="35"/>
      <c r="R108" s="35"/>
      <c r="S108" s="35"/>
      <c r="T108" s="35"/>
      <c r="U108" s="35"/>
    </row>
    <row r="109" spans="1:21">
      <c r="A109" s="40" t="str">
        <f>_xlfn.TEXTJOIN("",TRUE,Input!$A$4,TEXT(ROW(My_Audit!A108)+Input!$A$8-1,"00"))</f>
        <v>GG108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40" t="str">
        <f t="shared" si="2"/>
        <v/>
      </c>
      <c r="O109" s="35"/>
      <c r="P109" s="38"/>
      <c r="Q109" s="35"/>
      <c r="R109" s="35"/>
      <c r="S109" s="35"/>
      <c r="T109" s="35"/>
      <c r="U109" s="35"/>
    </row>
    <row r="110" spans="1:21">
      <c r="A110" s="40" t="str">
        <f>_xlfn.TEXTJOIN("",TRUE,Input!$A$4,TEXT(ROW(My_Audit!A109)+Input!$A$8-1,"00"))</f>
        <v>GG109</v>
      </c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40" t="str">
        <f t="shared" si="2"/>
        <v/>
      </c>
      <c r="O110" s="35"/>
      <c r="P110" s="38"/>
      <c r="Q110" s="35"/>
      <c r="R110" s="35"/>
      <c r="S110" s="35"/>
      <c r="T110" s="35"/>
      <c r="U110" s="35"/>
    </row>
    <row r="111" spans="1:21">
      <c r="A111" s="40" t="str">
        <f>_xlfn.TEXTJOIN("",TRUE,Input!$A$4,TEXT(ROW(My_Audit!A110)+Input!$A$8-1,"00"))</f>
        <v>GG110</v>
      </c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40" t="str">
        <f t="shared" si="2"/>
        <v/>
      </c>
      <c r="O111" s="35"/>
      <c r="P111" s="38"/>
      <c r="Q111" s="35"/>
      <c r="R111" s="35"/>
      <c r="S111" s="35"/>
      <c r="T111" s="35"/>
      <c r="U111" s="35"/>
    </row>
    <row r="112" spans="1:21">
      <c r="A112" s="40" t="str">
        <f>_xlfn.TEXTJOIN("",TRUE,Input!$A$4,TEXT(ROW(My_Audit!A111)+Input!$A$8-1,"00"))</f>
        <v>GG111</v>
      </c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40" t="str">
        <f t="shared" si="2"/>
        <v/>
      </c>
      <c r="O112" s="35"/>
      <c r="P112" s="38"/>
      <c r="Q112" s="35"/>
      <c r="R112" s="35"/>
      <c r="S112" s="35"/>
      <c r="T112" s="35"/>
      <c r="U112" s="35"/>
    </row>
    <row r="113" spans="1:21">
      <c r="A113" s="40" t="str">
        <f>_xlfn.TEXTJOIN("",TRUE,Input!$A$4,TEXT(ROW(My_Audit!A112)+Input!$A$8-1,"00"))</f>
        <v>GG112</v>
      </c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40" t="str">
        <f t="shared" si="2"/>
        <v/>
      </c>
      <c r="O113" s="35"/>
      <c r="P113" s="38"/>
      <c r="Q113" s="35"/>
      <c r="R113" s="35"/>
      <c r="S113" s="35"/>
      <c r="T113" s="35"/>
      <c r="U113" s="35"/>
    </row>
    <row r="114" spans="1:21">
      <c r="A114" s="40" t="str">
        <f>_xlfn.TEXTJOIN("",TRUE,Input!$A$4,TEXT(ROW(My_Audit!A113)+Input!$A$8-1,"00"))</f>
        <v>GG113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40" t="str">
        <f t="shared" si="2"/>
        <v/>
      </c>
      <c r="O114" s="35"/>
      <c r="P114" s="38"/>
      <c r="Q114" s="35"/>
      <c r="R114" s="35"/>
      <c r="S114" s="35"/>
      <c r="T114" s="35"/>
      <c r="U114" s="35"/>
    </row>
    <row r="115" spans="1:21">
      <c r="A115" s="40" t="str">
        <f>_xlfn.TEXTJOIN("",TRUE,Input!$A$4,TEXT(ROW(My_Audit!A114)+Input!$A$8-1,"00"))</f>
        <v>GG114</v>
      </c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40" t="str">
        <f t="shared" si="2"/>
        <v/>
      </c>
      <c r="O115" s="35"/>
      <c r="P115" s="38"/>
      <c r="Q115" s="35"/>
      <c r="R115" s="35"/>
      <c r="S115" s="35"/>
      <c r="T115" s="35"/>
      <c r="U115" s="35"/>
    </row>
    <row r="116" spans="1:21">
      <c r="A116" s="40" t="str">
        <f>_xlfn.TEXTJOIN("",TRUE,Input!$A$4,TEXT(ROW(My_Audit!A115)+Input!$A$8-1,"00"))</f>
        <v>GG115</v>
      </c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40" t="str">
        <f t="shared" si="2"/>
        <v/>
      </c>
      <c r="O116" s="35"/>
      <c r="P116" s="38"/>
      <c r="Q116" s="35"/>
      <c r="R116" s="35"/>
      <c r="S116" s="35"/>
      <c r="T116" s="35"/>
      <c r="U116" s="35"/>
    </row>
    <row r="117" spans="1:21">
      <c r="A117" s="40" t="str">
        <f>_xlfn.TEXTJOIN("",TRUE,Input!$A$4,TEXT(ROW(My_Audit!A116)+Input!$A$8-1,"00"))</f>
        <v>GG116</v>
      </c>
      <c r="D117" s="35"/>
      <c r="F117" s="35"/>
      <c r="G117" s="35"/>
      <c r="H117" s="35"/>
      <c r="I117" s="35"/>
      <c r="J117" s="35"/>
      <c r="K117" s="35"/>
      <c r="L117" s="35"/>
      <c r="M117" s="35"/>
      <c r="N117" s="40" t="str">
        <f t="shared" si="2"/>
        <v/>
      </c>
      <c r="O117" s="35"/>
      <c r="P117" s="38"/>
      <c r="Q117" s="35"/>
      <c r="R117" s="35"/>
      <c r="S117" s="35"/>
      <c r="T117" s="35"/>
      <c r="U117" s="35"/>
    </row>
    <row r="118" spans="1:21">
      <c r="A118" s="40" t="str">
        <f>_xlfn.TEXTJOIN("",TRUE,Input!$A$4,TEXT(ROW(My_Audit!A117)+Input!$A$8-1,"00"))</f>
        <v>GG117</v>
      </c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40" t="str">
        <f t="shared" si="2"/>
        <v/>
      </c>
      <c r="O118" s="35"/>
      <c r="P118" s="38"/>
      <c r="Q118" s="35"/>
      <c r="R118" s="35"/>
      <c r="S118" s="35"/>
      <c r="T118" s="35"/>
      <c r="U118" s="35"/>
    </row>
    <row r="119" spans="1:21">
      <c r="A119" s="40" t="str">
        <f>_xlfn.TEXTJOIN("",TRUE,Input!$A$4,TEXT(ROW(My_Audit!A118)+Input!$A$8-1,"00"))</f>
        <v>GG118</v>
      </c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40" t="str">
        <f t="shared" si="2"/>
        <v/>
      </c>
      <c r="O119" s="35"/>
      <c r="P119" s="38"/>
      <c r="Q119" s="35"/>
      <c r="R119" s="35"/>
      <c r="S119" s="35"/>
      <c r="T119" s="35"/>
      <c r="U119" s="35"/>
    </row>
    <row r="120" spans="1:21">
      <c r="A120" s="40" t="str">
        <f>_xlfn.TEXTJOIN("",TRUE,Input!$A$4,TEXT(ROW(My_Audit!A119)+Input!$A$8-1,"00"))</f>
        <v>GG119</v>
      </c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40" t="str">
        <f t="shared" si="2"/>
        <v/>
      </c>
      <c r="O120" s="35"/>
      <c r="P120" s="38"/>
      <c r="Q120" s="35"/>
      <c r="R120" s="35"/>
      <c r="S120" s="35"/>
      <c r="T120" s="35"/>
      <c r="U120" s="35"/>
    </row>
    <row r="121" spans="1:21">
      <c r="A121" s="40" t="str">
        <f>_xlfn.TEXTJOIN("",TRUE,Input!$A$4,TEXT(ROW(My_Audit!A120)+Input!$A$8-1,"00"))</f>
        <v>GG120</v>
      </c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40" t="str">
        <f t="shared" si="2"/>
        <v/>
      </c>
      <c r="O121" s="35"/>
      <c r="P121" s="38"/>
      <c r="Q121" s="35"/>
      <c r="R121" s="35"/>
      <c r="S121" s="35"/>
      <c r="T121" s="35"/>
      <c r="U121" s="35"/>
    </row>
    <row r="122" spans="1:21">
      <c r="A122" s="40" t="str">
        <f>_xlfn.TEXTJOIN("",TRUE,Input!$A$4,TEXT(ROW(My_Audit!A121)+Input!$A$8-1,"00"))</f>
        <v>GG121</v>
      </c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40" t="str">
        <f t="shared" si="2"/>
        <v/>
      </c>
      <c r="O122" s="35"/>
      <c r="P122" s="38"/>
      <c r="Q122" s="35"/>
      <c r="R122" s="35"/>
      <c r="S122" s="35"/>
      <c r="T122" s="35"/>
      <c r="U122" s="35"/>
    </row>
    <row r="123" spans="1:21">
      <c r="A123" s="40" t="str">
        <f>_xlfn.TEXTJOIN("",TRUE,Input!$A$4,TEXT(ROW(My_Audit!A122)+Input!$A$8-1,"00"))</f>
        <v>GG122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40" t="str">
        <f t="shared" si="2"/>
        <v/>
      </c>
      <c r="O123" s="35"/>
      <c r="P123" s="38"/>
      <c r="Q123" s="35"/>
      <c r="R123" s="35"/>
      <c r="S123" s="35"/>
      <c r="T123" s="35"/>
      <c r="U123" s="35"/>
    </row>
    <row r="124" spans="1:21">
      <c r="A124" s="40" t="str">
        <f>_xlfn.TEXTJOIN("",TRUE,Input!$A$4,TEXT(ROW(My_Audit!A123)+Input!$A$8-1,"00"))</f>
        <v>GG123</v>
      </c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40" t="str">
        <f t="shared" si="2"/>
        <v/>
      </c>
      <c r="O124" s="35"/>
      <c r="P124" s="38"/>
      <c r="Q124" s="35"/>
      <c r="R124" s="35"/>
      <c r="S124" s="35"/>
      <c r="T124" s="35"/>
      <c r="U124" s="35"/>
    </row>
    <row r="125" spans="1:21">
      <c r="A125" s="40" t="str">
        <f>_xlfn.TEXTJOIN("",TRUE,Input!$A$4,TEXT(ROW(My_Audit!A124)+Input!$A$8-1,"00"))</f>
        <v>GG124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40" t="str">
        <f t="shared" si="2"/>
        <v/>
      </c>
      <c r="O125" s="35"/>
      <c r="P125" s="38"/>
      <c r="Q125" s="35"/>
      <c r="R125" s="35"/>
      <c r="S125" s="35"/>
      <c r="T125" s="35"/>
      <c r="U125" s="35"/>
    </row>
    <row r="126" spans="1:21">
      <c r="A126" s="40" t="str">
        <f>_xlfn.TEXTJOIN("",TRUE,Input!$A$4,TEXT(ROW(My_Audit!A125)+Input!$A$8-1,"00"))</f>
        <v>GG125</v>
      </c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40" t="str">
        <f t="shared" si="2"/>
        <v/>
      </c>
      <c r="O126" s="35"/>
      <c r="P126" s="38"/>
      <c r="Q126" s="35"/>
      <c r="R126" s="35"/>
      <c r="S126" s="35"/>
      <c r="T126" s="35"/>
      <c r="U126" s="35"/>
    </row>
    <row r="127" spans="1:21">
      <c r="A127" s="40" t="str">
        <f>_xlfn.TEXTJOIN("",TRUE,Input!$A$4,TEXT(ROW(My_Audit!A126)+Input!$A$8-1,"00"))</f>
        <v>GG126</v>
      </c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40" t="str">
        <f t="shared" si="2"/>
        <v/>
      </c>
      <c r="O127" s="35"/>
      <c r="P127" s="38"/>
      <c r="Q127" s="35"/>
      <c r="R127" s="35"/>
      <c r="S127" s="35"/>
      <c r="T127" s="35"/>
      <c r="U127" s="35"/>
    </row>
    <row r="128" spans="1:21">
      <c r="A128" s="40" t="str">
        <f>_xlfn.TEXTJOIN("",TRUE,Input!$A$4,TEXT(ROW(My_Audit!A127)+Input!$A$8-1,"00"))</f>
        <v>GG127</v>
      </c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40" t="str">
        <f t="shared" si="2"/>
        <v/>
      </c>
      <c r="O128" s="35"/>
      <c r="P128" s="38"/>
      <c r="Q128" s="35"/>
      <c r="R128" s="35"/>
      <c r="S128" s="35"/>
      <c r="T128" s="35"/>
      <c r="U128" s="35"/>
    </row>
    <row r="129" spans="1:21">
      <c r="A129" s="40" t="str">
        <f>_xlfn.TEXTJOIN("",TRUE,Input!$A$4,TEXT(ROW(My_Audit!A128)+Input!$A$8-1,"00"))</f>
        <v>GG128</v>
      </c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40" t="str">
        <f t="shared" si="2"/>
        <v/>
      </c>
      <c r="O129" s="35"/>
      <c r="P129" s="38"/>
      <c r="Q129" s="35"/>
      <c r="R129" s="35"/>
      <c r="S129" s="35"/>
      <c r="T129" s="35"/>
      <c r="U129" s="35"/>
    </row>
    <row r="130" spans="1:21">
      <c r="A130" s="40" t="str">
        <f>_xlfn.TEXTJOIN("",TRUE,Input!$A$4,TEXT(ROW(My_Audit!A129)+Input!$A$8-1,"00"))</f>
        <v>GG129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40" t="str">
        <f t="shared" si="2"/>
        <v/>
      </c>
      <c r="O130" s="35"/>
      <c r="P130" s="38"/>
      <c r="Q130" s="35"/>
      <c r="R130" s="35"/>
      <c r="S130" s="35"/>
      <c r="T130" s="35"/>
      <c r="U130" s="35"/>
    </row>
    <row r="131" spans="1:21">
      <c r="A131" s="40" t="str">
        <f>_xlfn.TEXTJOIN("",TRUE,Input!$A$4,TEXT(ROW(My_Audit!A130)+Input!$A$8-1,"00"))</f>
        <v>GG130</v>
      </c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40" t="str">
        <f t="shared" si="2"/>
        <v/>
      </c>
      <c r="O131" s="35"/>
      <c r="P131" s="38"/>
      <c r="Q131" s="35"/>
      <c r="R131" s="35"/>
      <c r="S131" s="35"/>
      <c r="T131" s="35"/>
      <c r="U131" s="35"/>
    </row>
    <row r="132" spans="1:21">
      <c r="A132" s="40" t="str">
        <f>_xlfn.TEXTJOIN("",TRUE,Input!$A$4,TEXT(ROW(My_Audit!A131)+Input!$A$8-1,"00"))</f>
        <v>GG131</v>
      </c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40" t="str">
        <f t="shared" si="2"/>
        <v/>
      </c>
      <c r="O132" s="35"/>
      <c r="P132" s="38"/>
      <c r="Q132" s="35"/>
      <c r="R132" s="35"/>
      <c r="S132" s="35"/>
      <c r="T132" s="35"/>
      <c r="U132" s="35"/>
    </row>
    <row r="133" spans="1:21">
      <c r="A133" s="40" t="str">
        <f>_xlfn.TEXTJOIN("",TRUE,Input!$A$4,TEXT(ROW(My_Audit!A132)+Input!$A$8-1,"00"))</f>
        <v>GG132</v>
      </c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40" t="str">
        <f t="shared" si="2"/>
        <v/>
      </c>
      <c r="O133" s="35"/>
      <c r="P133" s="38"/>
      <c r="Q133" s="35"/>
      <c r="R133" s="35"/>
      <c r="S133" s="35"/>
      <c r="T133" s="35"/>
      <c r="U133" s="35"/>
    </row>
    <row r="134" spans="1:21">
      <c r="A134" s="40" t="str">
        <f>_xlfn.TEXTJOIN("",TRUE,Input!$A$4,TEXT(ROW(My_Audit!A133)+Input!$A$8-1,"00"))</f>
        <v>GG133</v>
      </c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40" t="str">
        <f t="shared" si="2"/>
        <v/>
      </c>
      <c r="O134" s="35"/>
      <c r="P134" s="38"/>
      <c r="Q134" s="35"/>
      <c r="R134" s="35"/>
      <c r="S134" s="35"/>
      <c r="T134" s="35"/>
      <c r="U134" s="35"/>
    </row>
    <row r="135" spans="1:21">
      <c r="A135" s="40" t="str">
        <f>_xlfn.TEXTJOIN("",TRUE,Input!$A$4,TEXT(ROW(My_Audit!A134)+Input!$A$8-1,"00"))</f>
        <v>GG134</v>
      </c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40" t="str">
        <f t="shared" si="2"/>
        <v/>
      </c>
      <c r="O135" s="35"/>
      <c r="P135" s="38"/>
      <c r="Q135" s="35"/>
      <c r="R135" s="35"/>
      <c r="S135" s="35"/>
      <c r="T135" s="35"/>
      <c r="U135" s="35"/>
    </row>
    <row r="136" spans="1:21">
      <c r="A136" s="40" t="str">
        <f>_xlfn.TEXTJOIN("",TRUE,Input!$A$4,TEXT(ROW(My_Audit!A135)+Input!$A$8-1,"00"))</f>
        <v>GG135</v>
      </c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40" t="str">
        <f t="shared" si="2"/>
        <v/>
      </c>
      <c r="O136" s="35"/>
      <c r="P136" s="38"/>
      <c r="Q136" s="35"/>
      <c r="R136" s="35"/>
      <c r="S136" s="35"/>
      <c r="T136" s="35"/>
      <c r="U136" s="35"/>
    </row>
    <row r="137" spans="1:21">
      <c r="A137" s="40" t="str">
        <f>_xlfn.TEXTJOIN("",TRUE,Input!$A$4,TEXT(ROW(My_Audit!A136)+Input!$A$8-1,"00"))</f>
        <v>GG136</v>
      </c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40" t="str">
        <f t="shared" ref="N137:N200" si="3">_xlfn.TEXTJOIN(", ",TRUE,M137,L137)</f>
        <v/>
      </c>
      <c r="O137" s="35"/>
      <c r="P137" s="38"/>
      <c r="Q137" s="35"/>
      <c r="R137" s="35"/>
      <c r="S137" s="35"/>
      <c r="T137" s="35"/>
      <c r="U137" s="35"/>
    </row>
    <row r="138" spans="1:21">
      <c r="A138" s="40" t="str">
        <f>_xlfn.TEXTJOIN("",TRUE,Input!$A$4,TEXT(ROW(My_Audit!A137)+Input!$A$8-1,"00"))</f>
        <v>GG137</v>
      </c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40" t="str">
        <f t="shared" si="3"/>
        <v/>
      </c>
      <c r="O138" s="35"/>
      <c r="P138" s="38"/>
      <c r="Q138" s="35"/>
      <c r="R138" s="35"/>
      <c r="S138" s="35"/>
      <c r="T138" s="35"/>
      <c r="U138" s="35"/>
    </row>
    <row r="139" spans="1:21">
      <c r="A139" s="40" t="str">
        <f>_xlfn.TEXTJOIN("",TRUE,Input!$A$4,TEXT(ROW(My_Audit!A138)+Input!$A$8-1,"00"))</f>
        <v>GG138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40" t="str">
        <f t="shared" si="3"/>
        <v/>
      </c>
      <c r="O139" s="35"/>
      <c r="P139" s="38"/>
      <c r="Q139" s="35"/>
      <c r="R139" s="35"/>
      <c r="S139" s="35"/>
      <c r="T139" s="35"/>
      <c r="U139" s="35"/>
    </row>
    <row r="140" spans="1:21">
      <c r="A140" s="40" t="str">
        <f>_xlfn.TEXTJOIN("",TRUE,Input!$A$4,TEXT(ROW(My_Audit!A139)+Input!$A$8-1,"00"))</f>
        <v>GG139</v>
      </c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40" t="str">
        <f t="shared" si="3"/>
        <v/>
      </c>
      <c r="O140" s="35"/>
      <c r="P140" s="38"/>
      <c r="Q140" s="35"/>
      <c r="R140" s="35"/>
      <c r="S140" s="35"/>
      <c r="T140" s="35"/>
      <c r="U140" s="35"/>
    </row>
    <row r="141" spans="1:21">
      <c r="A141" s="40" t="str">
        <f>_xlfn.TEXTJOIN("",TRUE,Input!$A$4,TEXT(ROW(My_Audit!A140)+Input!$A$8-1,"00"))</f>
        <v>GG140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40" t="str">
        <f t="shared" si="3"/>
        <v/>
      </c>
      <c r="O141" s="35"/>
      <c r="P141" s="38"/>
      <c r="Q141" s="35"/>
      <c r="R141" s="35"/>
      <c r="S141" s="35"/>
      <c r="T141" s="35"/>
      <c r="U141" s="35"/>
    </row>
    <row r="142" spans="1:21">
      <c r="A142" s="40" t="str">
        <f>_xlfn.TEXTJOIN("",TRUE,Input!$A$4,TEXT(ROW(My_Audit!A141)+Input!$A$8-1,"00"))</f>
        <v>GG141</v>
      </c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40" t="str">
        <f t="shared" si="3"/>
        <v/>
      </c>
      <c r="O142" s="35"/>
      <c r="P142" s="38"/>
      <c r="Q142" s="35"/>
      <c r="R142" s="35"/>
      <c r="S142" s="35"/>
      <c r="T142" s="35"/>
      <c r="U142" s="35"/>
    </row>
    <row r="143" spans="1:21">
      <c r="A143" s="40" t="str">
        <f>_xlfn.TEXTJOIN("",TRUE,Input!$A$4,TEXT(ROW(My_Audit!A142)+Input!$A$8-1,"00"))</f>
        <v>GG142</v>
      </c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40" t="str">
        <f t="shared" si="3"/>
        <v/>
      </c>
      <c r="O143" s="35"/>
      <c r="P143" s="38"/>
      <c r="Q143" s="35"/>
      <c r="R143" s="35"/>
      <c r="S143" s="35"/>
      <c r="T143" s="35"/>
      <c r="U143" s="35"/>
    </row>
    <row r="144" spans="1:21">
      <c r="A144" s="40" t="str">
        <f>_xlfn.TEXTJOIN("",TRUE,Input!$A$4,TEXT(ROW(My_Audit!A143)+Input!$A$8-1,"00"))</f>
        <v>GG143</v>
      </c>
      <c r="B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40" t="str">
        <f t="shared" si="3"/>
        <v/>
      </c>
      <c r="O144" s="35"/>
      <c r="P144" s="38"/>
      <c r="Q144" s="35"/>
      <c r="R144" s="35"/>
      <c r="S144" s="35"/>
      <c r="T144" s="35"/>
      <c r="U144" s="35"/>
    </row>
    <row r="145" spans="1:21">
      <c r="A145" s="40" t="str">
        <f>_xlfn.TEXTJOIN("",TRUE,Input!$A$4,TEXT(ROW(My_Audit!A144)+Input!$A$8-1,"00"))</f>
        <v>GG144</v>
      </c>
      <c r="B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40" t="str">
        <f t="shared" si="3"/>
        <v/>
      </c>
      <c r="O145" s="35"/>
      <c r="P145" s="38"/>
      <c r="Q145" s="35"/>
      <c r="R145" s="35"/>
      <c r="S145" s="35"/>
      <c r="T145" s="35"/>
      <c r="U145" s="35"/>
    </row>
    <row r="146" spans="1:21">
      <c r="A146" s="40" t="str">
        <f>_xlfn.TEXTJOIN("",TRUE,Input!$A$4,TEXT(ROW(My_Audit!A145)+Input!$A$8-1,"00"))</f>
        <v>GG145</v>
      </c>
      <c r="B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40" t="str">
        <f t="shared" si="3"/>
        <v/>
      </c>
      <c r="O146" s="35"/>
      <c r="P146" s="38"/>
      <c r="Q146" s="35"/>
      <c r="R146" s="35"/>
      <c r="S146" s="35"/>
      <c r="T146" s="35"/>
      <c r="U146" s="35"/>
    </row>
    <row r="147" spans="1:21">
      <c r="A147" s="40" t="str">
        <f>_xlfn.TEXTJOIN("",TRUE,Input!$A$4,TEXT(ROW(My_Audit!A146)+Input!$A$8-1,"00"))</f>
        <v>GG146</v>
      </c>
      <c r="B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40" t="str">
        <f t="shared" si="3"/>
        <v/>
      </c>
      <c r="O147" s="35"/>
      <c r="P147" s="38"/>
      <c r="Q147" s="35"/>
      <c r="R147" s="35"/>
      <c r="S147" s="35"/>
      <c r="T147" s="35"/>
      <c r="U147" s="35"/>
    </row>
    <row r="148" spans="1:21">
      <c r="A148" s="40" t="str">
        <f>_xlfn.TEXTJOIN("",TRUE,Input!$A$4,TEXT(ROW(My_Audit!A147)+Input!$A$8-1,"00"))</f>
        <v>GG147</v>
      </c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40" t="str">
        <f t="shared" si="3"/>
        <v/>
      </c>
      <c r="O148" s="35"/>
      <c r="P148" s="38"/>
      <c r="Q148" s="35"/>
      <c r="R148" s="35"/>
      <c r="S148" s="35"/>
      <c r="T148" s="35"/>
      <c r="U148" s="35"/>
    </row>
    <row r="149" spans="1:21">
      <c r="A149" s="40" t="str">
        <f>_xlfn.TEXTJOIN("",TRUE,Input!$A$4,TEXT(ROW(My_Audit!A148)+Input!$A$8-1,"00"))</f>
        <v>GG148</v>
      </c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40" t="str">
        <f t="shared" si="3"/>
        <v/>
      </c>
      <c r="O149" s="35"/>
      <c r="P149" s="38"/>
      <c r="Q149" s="35"/>
      <c r="R149" s="35"/>
      <c r="S149" s="35"/>
      <c r="T149" s="35"/>
      <c r="U149" s="35"/>
    </row>
    <row r="150" spans="1:21">
      <c r="A150" s="40" t="str">
        <f>_xlfn.TEXTJOIN("",TRUE,Input!$A$4,TEXT(ROW(My_Audit!A149)+Input!$A$8-1,"00"))</f>
        <v>GG149</v>
      </c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40" t="str">
        <f t="shared" si="3"/>
        <v/>
      </c>
      <c r="O150" s="35"/>
      <c r="P150" s="38"/>
      <c r="Q150" s="35"/>
      <c r="R150" s="35"/>
      <c r="S150" s="35"/>
      <c r="T150" s="35"/>
      <c r="U150" s="35"/>
    </row>
    <row r="151" spans="1:21">
      <c r="A151" s="40" t="str">
        <f>_xlfn.TEXTJOIN("",TRUE,Input!$A$4,TEXT(ROW(My_Audit!A150)+Input!$A$8-1,"00"))</f>
        <v>GG150</v>
      </c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40" t="str">
        <f t="shared" si="3"/>
        <v/>
      </c>
      <c r="O151" s="35"/>
      <c r="P151" s="38"/>
      <c r="Q151" s="35"/>
      <c r="R151" s="35"/>
      <c r="S151" s="35"/>
      <c r="T151" s="35"/>
      <c r="U151" s="35"/>
    </row>
    <row r="152" spans="1:21">
      <c r="A152" s="40" t="str">
        <f>_xlfn.TEXTJOIN("",TRUE,Input!$A$4,TEXT(ROW(My_Audit!A151)+Input!$A$8-1,"00"))</f>
        <v>GG151</v>
      </c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40" t="str">
        <f t="shared" si="3"/>
        <v/>
      </c>
      <c r="O152" s="35"/>
      <c r="P152" s="38"/>
      <c r="Q152" s="35"/>
      <c r="R152" s="35"/>
      <c r="S152" s="35"/>
      <c r="T152" s="35"/>
      <c r="U152" s="35"/>
    </row>
    <row r="153" spans="1:21">
      <c r="A153" s="40" t="str">
        <f>_xlfn.TEXTJOIN("",TRUE,Input!$A$4,TEXT(ROW(My_Audit!A152)+Input!$A$8-1,"00"))</f>
        <v>GG152</v>
      </c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40" t="str">
        <f t="shared" si="3"/>
        <v/>
      </c>
      <c r="O153" s="35"/>
      <c r="P153" s="38"/>
      <c r="Q153" s="35"/>
      <c r="R153" s="35"/>
      <c r="S153" s="35"/>
      <c r="T153" s="35"/>
      <c r="U153" s="35"/>
    </row>
    <row r="154" spans="1:21">
      <c r="A154" s="40" t="str">
        <f>_xlfn.TEXTJOIN("",TRUE,Input!$A$4,TEXT(ROW(My_Audit!A153)+Input!$A$8-1,"00"))</f>
        <v>GG153</v>
      </c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40" t="str">
        <f t="shared" si="3"/>
        <v/>
      </c>
      <c r="O154" s="35"/>
      <c r="P154" s="38"/>
      <c r="Q154" s="35"/>
      <c r="R154" s="35"/>
      <c r="S154" s="35"/>
      <c r="T154" s="35"/>
      <c r="U154" s="35"/>
    </row>
    <row r="155" spans="1:21">
      <c r="A155" s="40" t="str">
        <f>_xlfn.TEXTJOIN("",TRUE,Input!$A$4,TEXT(ROW(My_Audit!A154)+Input!$A$8-1,"00"))</f>
        <v>GG154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40" t="str">
        <f t="shared" si="3"/>
        <v/>
      </c>
      <c r="O155" s="35"/>
      <c r="P155" s="38"/>
      <c r="Q155" s="35"/>
      <c r="R155" s="35"/>
      <c r="S155" s="35"/>
      <c r="T155" s="35"/>
      <c r="U155" s="35"/>
    </row>
    <row r="156" spans="1:21">
      <c r="A156" s="40" t="str">
        <f>_xlfn.TEXTJOIN("",TRUE,Input!$A$4,TEXT(ROW(My_Audit!A155)+Input!$A$8-1,"00"))</f>
        <v>GG155</v>
      </c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40" t="str">
        <f t="shared" si="3"/>
        <v/>
      </c>
      <c r="O156" s="35"/>
      <c r="P156" s="38"/>
      <c r="Q156" s="35"/>
      <c r="R156" s="35"/>
      <c r="S156" s="35"/>
      <c r="T156" s="35"/>
      <c r="U156" s="35"/>
    </row>
    <row r="157" spans="1:21">
      <c r="A157" s="40" t="str">
        <f>_xlfn.TEXTJOIN("",TRUE,Input!$A$4,TEXT(ROW(My_Audit!A156)+Input!$A$8-1,"00"))</f>
        <v>GG156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40" t="str">
        <f t="shared" si="3"/>
        <v/>
      </c>
      <c r="O157" s="35"/>
      <c r="P157" s="38"/>
      <c r="Q157" s="35"/>
      <c r="R157" s="35"/>
      <c r="S157" s="35"/>
      <c r="T157" s="35"/>
      <c r="U157" s="35"/>
    </row>
    <row r="158" spans="1:21">
      <c r="A158" s="40" t="str">
        <f>_xlfn.TEXTJOIN("",TRUE,Input!$A$4,TEXT(ROW(My_Audit!A157)+Input!$A$8-1,"00"))</f>
        <v>GG157</v>
      </c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40" t="str">
        <f t="shared" si="3"/>
        <v/>
      </c>
      <c r="O158" s="35"/>
      <c r="P158" s="38"/>
      <c r="Q158" s="35"/>
      <c r="R158" s="35"/>
      <c r="S158" s="35"/>
      <c r="T158" s="35"/>
      <c r="U158" s="35"/>
    </row>
    <row r="159" spans="1:21">
      <c r="A159" s="40" t="str">
        <f>_xlfn.TEXTJOIN("",TRUE,Input!$A$4,TEXT(ROW(My_Audit!A158)+Input!$A$8-1,"00"))</f>
        <v>GG158</v>
      </c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40" t="str">
        <f t="shared" si="3"/>
        <v/>
      </c>
      <c r="O159" s="35"/>
      <c r="P159" s="38"/>
      <c r="Q159" s="35"/>
      <c r="R159" s="35"/>
      <c r="S159" s="35"/>
      <c r="T159" s="35"/>
      <c r="U159" s="35"/>
    </row>
    <row r="160" spans="1:21">
      <c r="A160" s="40" t="str">
        <f>_xlfn.TEXTJOIN("",TRUE,Input!$A$4,TEXT(ROW(My_Audit!A159)+Input!$A$8-1,"00"))</f>
        <v>GG159</v>
      </c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40" t="str">
        <f t="shared" si="3"/>
        <v/>
      </c>
      <c r="O160" s="35"/>
      <c r="P160" s="38"/>
      <c r="Q160" s="35"/>
      <c r="R160" s="35"/>
      <c r="S160" s="35"/>
      <c r="T160" s="35"/>
      <c r="U160" s="35"/>
    </row>
    <row r="161" spans="1:21">
      <c r="A161" s="40" t="str">
        <f>_xlfn.TEXTJOIN("",TRUE,Input!$A$4,TEXT(ROW(My_Audit!A160)+Input!$A$8-1,"00"))</f>
        <v>GG160</v>
      </c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40" t="str">
        <f t="shared" si="3"/>
        <v/>
      </c>
      <c r="O161" s="35"/>
      <c r="P161" s="38"/>
      <c r="Q161" s="35"/>
      <c r="R161" s="35"/>
      <c r="S161" s="35"/>
      <c r="T161" s="35"/>
      <c r="U161" s="35"/>
    </row>
    <row r="162" spans="1:21">
      <c r="A162" s="40" t="str">
        <f>_xlfn.TEXTJOIN("",TRUE,Input!$A$4,TEXT(ROW(My_Audit!A161)+Input!$A$8-1,"00"))</f>
        <v>GG161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40" t="str">
        <f t="shared" si="3"/>
        <v/>
      </c>
      <c r="O162" s="35"/>
      <c r="P162" s="38"/>
      <c r="Q162" s="35"/>
      <c r="R162" s="35"/>
      <c r="S162" s="35"/>
      <c r="T162" s="35"/>
      <c r="U162" s="35"/>
    </row>
    <row r="163" spans="1:21">
      <c r="A163" s="40" t="str">
        <f>_xlfn.TEXTJOIN("",TRUE,Input!$A$4,TEXT(ROW(My_Audit!A162)+Input!$A$8-1,"00"))</f>
        <v>GG162</v>
      </c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40" t="str">
        <f t="shared" si="3"/>
        <v/>
      </c>
      <c r="O163" s="35"/>
      <c r="P163" s="38"/>
      <c r="Q163" s="35"/>
      <c r="R163" s="35"/>
      <c r="S163" s="35"/>
      <c r="T163" s="35"/>
      <c r="U163" s="35"/>
    </row>
    <row r="164" spans="1:21">
      <c r="A164" s="40" t="str">
        <f>_xlfn.TEXTJOIN("",TRUE,Input!$A$4,TEXT(ROW(My_Audit!A163)+Input!$A$8-1,"00"))</f>
        <v>GG163</v>
      </c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40" t="str">
        <f t="shared" si="3"/>
        <v/>
      </c>
      <c r="O164" s="35"/>
      <c r="P164" s="38"/>
      <c r="Q164" s="35"/>
      <c r="R164" s="35"/>
      <c r="S164" s="35"/>
      <c r="T164" s="35"/>
      <c r="U164" s="35"/>
    </row>
    <row r="165" spans="1:21">
      <c r="A165" s="40" t="str">
        <f>_xlfn.TEXTJOIN("",TRUE,Input!$A$4,TEXT(ROW(My_Audit!A164)+Input!$A$8-1,"00"))</f>
        <v>GG164</v>
      </c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40" t="str">
        <f t="shared" si="3"/>
        <v/>
      </c>
      <c r="O165" s="35"/>
      <c r="P165" s="38"/>
      <c r="Q165" s="35"/>
      <c r="R165" s="35"/>
      <c r="S165" s="35"/>
      <c r="T165" s="35"/>
      <c r="U165" s="35"/>
    </row>
    <row r="166" spans="1:21">
      <c r="A166" s="40" t="str">
        <f>_xlfn.TEXTJOIN("",TRUE,Input!$A$4,TEXT(ROW(My_Audit!A165)+Input!$A$8-1,"00"))</f>
        <v>GG165</v>
      </c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40" t="str">
        <f t="shared" si="3"/>
        <v/>
      </c>
      <c r="O166" s="35"/>
      <c r="P166" s="38"/>
      <c r="Q166" s="35"/>
      <c r="R166" s="35"/>
      <c r="S166" s="35"/>
      <c r="T166" s="35"/>
      <c r="U166" s="35"/>
    </row>
    <row r="167" spans="1:21">
      <c r="A167" s="40" t="str">
        <f>_xlfn.TEXTJOIN("",TRUE,Input!$A$4,TEXT(ROW(My_Audit!A166)+Input!$A$8-1,"00"))</f>
        <v>GG166</v>
      </c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40" t="str">
        <f t="shared" si="3"/>
        <v/>
      </c>
      <c r="O167" s="35"/>
      <c r="P167" s="38"/>
      <c r="Q167" s="35"/>
      <c r="R167" s="35"/>
      <c r="S167" s="35"/>
      <c r="T167" s="35"/>
      <c r="U167" s="35"/>
    </row>
    <row r="168" spans="1:21">
      <c r="A168" s="40" t="str">
        <f>_xlfn.TEXTJOIN("",TRUE,Input!$A$4,TEXT(ROW(My_Audit!A167)+Input!$A$8-1,"00"))</f>
        <v>GG167</v>
      </c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40" t="str">
        <f t="shared" si="3"/>
        <v/>
      </c>
      <c r="O168" s="35"/>
      <c r="P168" s="38"/>
      <c r="Q168" s="35"/>
      <c r="R168" s="35"/>
      <c r="S168" s="35"/>
      <c r="T168" s="35"/>
      <c r="U168" s="35"/>
    </row>
    <row r="169" spans="1:21">
      <c r="A169" s="40" t="str">
        <f>_xlfn.TEXTJOIN("",TRUE,Input!$A$4,TEXT(ROW(My_Audit!A168)+Input!$A$8-1,"00"))</f>
        <v>GG168</v>
      </c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N169" s="40" t="str">
        <f t="shared" si="3"/>
        <v/>
      </c>
      <c r="O169" s="35"/>
      <c r="P169" s="38"/>
      <c r="Q169" s="35"/>
      <c r="R169" s="35"/>
      <c r="S169" s="35"/>
      <c r="T169" s="35"/>
      <c r="U169" s="35"/>
    </row>
    <row r="170" spans="1:21">
      <c r="A170" s="40" t="str">
        <f>_xlfn.TEXTJOIN("",TRUE,Input!$A$4,TEXT(ROW(My_Audit!A169)+Input!$A$8-1,"00"))</f>
        <v>GG169</v>
      </c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40" t="str">
        <f t="shared" si="3"/>
        <v/>
      </c>
      <c r="O170" s="35"/>
      <c r="P170" s="38"/>
      <c r="Q170" s="35"/>
      <c r="R170" s="35"/>
      <c r="S170" s="35"/>
      <c r="T170" s="35"/>
      <c r="U170" s="35"/>
    </row>
    <row r="171" spans="1:21">
      <c r="A171" s="40" t="str">
        <f>_xlfn.TEXTJOIN("",TRUE,Input!$A$4,TEXT(ROW(My_Audit!A170)+Input!$A$8-1,"00"))</f>
        <v>GG170</v>
      </c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40" t="str">
        <f t="shared" si="3"/>
        <v/>
      </c>
      <c r="O171" s="35"/>
      <c r="P171" s="38"/>
      <c r="Q171" s="35"/>
      <c r="R171" s="35"/>
      <c r="S171" s="35"/>
      <c r="T171" s="35"/>
      <c r="U171" s="35"/>
    </row>
    <row r="172" spans="1:21">
      <c r="A172" s="40" t="str">
        <f>_xlfn.TEXTJOIN("",TRUE,Input!$A$4,TEXT(ROW(My_Audit!A171)+Input!$A$8-1,"00"))</f>
        <v>GG171</v>
      </c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40" t="str">
        <f t="shared" si="3"/>
        <v/>
      </c>
      <c r="O172" s="35"/>
      <c r="P172" s="38"/>
      <c r="Q172" s="35"/>
      <c r="R172" s="35"/>
      <c r="S172" s="35"/>
      <c r="T172" s="35"/>
      <c r="U172" s="35"/>
    </row>
    <row r="173" spans="1:21">
      <c r="A173" s="40" t="str">
        <f>_xlfn.TEXTJOIN("",TRUE,Input!$A$4,TEXT(ROW(My_Audit!A172)+Input!$A$8-1,"00"))</f>
        <v>GG172</v>
      </c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40" t="str">
        <f t="shared" si="3"/>
        <v/>
      </c>
      <c r="O173" s="35"/>
      <c r="P173" s="38"/>
      <c r="Q173" s="35"/>
      <c r="R173" s="35"/>
      <c r="S173" s="35"/>
      <c r="T173" s="35"/>
      <c r="U173" s="35"/>
    </row>
    <row r="174" spans="1:21">
      <c r="A174" s="40" t="str">
        <f>_xlfn.TEXTJOIN("",TRUE,Input!$A$4,TEXT(ROW(My_Audit!A173)+Input!$A$8-1,"00"))</f>
        <v>GG173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40" t="str">
        <f t="shared" si="3"/>
        <v/>
      </c>
      <c r="O174" s="35"/>
      <c r="P174" s="38"/>
      <c r="Q174" s="35"/>
      <c r="R174" s="35"/>
      <c r="S174" s="35"/>
      <c r="T174" s="35"/>
      <c r="U174" s="35"/>
    </row>
    <row r="175" spans="1:21">
      <c r="A175" s="40" t="str">
        <f>_xlfn.TEXTJOIN("",TRUE,Input!$A$4,TEXT(ROW(My_Audit!A174)+Input!$A$8-1,"00"))</f>
        <v>GG174</v>
      </c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40" t="str">
        <f t="shared" si="3"/>
        <v/>
      </c>
      <c r="O175" s="35"/>
      <c r="P175" s="38"/>
      <c r="Q175" s="35"/>
      <c r="R175" s="35"/>
      <c r="S175" s="35"/>
      <c r="T175" s="35"/>
      <c r="U175" s="35"/>
    </row>
    <row r="176" spans="1:21">
      <c r="A176" s="40" t="str">
        <f>_xlfn.TEXTJOIN("",TRUE,Input!$A$4,TEXT(ROW(My_Audit!A175)+Input!$A$8-1,"00"))</f>
        <v>GG175</v>
      </c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40" t="str">
        <f t="shared" si="3"/>
        <v/>
      </c>
      <c r="O176" s="35"/>
      <c r="P176" s="38"/>
      <c r="Q176" s="35"/>
      <c r="R176" s="35"/>
      <c r="S176" s="35"/>
      <c r="T176" s="35"/>
      <c r="U176" s="35"/>
    </row>
    <row r="177" spans="1:21">
      <c r="A177" s="40" t="str">
        <f>_xlfn.TEXTJOIN("",TRUE,Input!$A$4,TEXT(ROW(My_Audit!A176)+Input!$A$8-1,"00"))</f>
        <v>GG176</v>
      </c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40" t="str">
        <f t="shared" si="3"/>
        <v/>
      </c>
      <c r="O177" s="35"/>
      <c r="P177" s="38"/>
      <c r="Q177" s="35"/>
      <c r="R177" s="35"/>
      <c r="S177" s="35"/>
      <c r="T177" s="35"/>
      <c r="U177" s="35"/>
    </row>
    <row r="178" spans="1:21">
      <c r="A178" s="40" t="str">
        <f>_xlfn.TEXTJOIN("",TRUE,Input!$A$4,TEXT(ROW(My_Audit!A177)+Input!$A$8-1,"00"))</f>
        <v>GG177</v>
      </c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40" t="str">
        <f t="shared" si="3"/>
        <v/>
      </c>
      <c r="O178" s="35"/>
      <c r="P178" s="38"/>
      <c r="Q178" s="35"/>
      <c r="R178" s="35"/>
      <c r="S178" s="35"/>
      <c r="T178" s="35"/>
      <c r="U178" s="35"/>
    </row>
    <row r="179" spans="1:21">
      <c r="A179" s="40" t="str">
        <f>_xlfn.TEXTJOIN("",TRUE,Input!$A$4,TEXT(ROW(My_Audit!A178)+Input!$A$8-1,"00"))</f>
        <v>GG178</v>
      </c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40" t="str">
        <f t="shared" si="3"/>
        <v/>
      </c>
      <c r="O179" s="35"/>
      <c r="P179" s="38"/>
      <c r="Q179" s="35"/>
      <c r="R179" s="35"/>
      <c r="S179" s="35"/>
      <c r="T179" s="35"/>
      <c r="U179" s="35"/>
    </row>
    <row r="180" spans="1:21">
      <c r="A180" s="40" t="str">
        <f>_xlfn.TEXTJOIN("",TRUE,Input!$A$4,TEXT(ROW(My_Audit!A179)+Input!$A$8-1,"00"))</f>
        <v>GG179</v>
      </c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40" t="str">
        <f t="shared" si="3"/>
        <v/>
      </c>
      <c r="O180" s="35"/>
      <c r="P180" s="38"/>
      <c r="Q180" s="35"/>
      <c r="R180" s="35"/>
      <c r="S180" s="35"/>
      <c r="T180" s="35"/>
      <c r="U180" s="35"/>
    </row>
    <row r="181" spans="1:21">
      <c r="A181" s="40" t="str">
        <f>_xlfn.TEXTJOIN("",TRUE,Input!$A$4,TEXT(ROW(My_Audit!A180)+Input!$A$8-1,"00"))</f>
        <v>GG180</v>
      </c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40" t="str">
        <f t="shared" si="3"/>
        <v/>
      </c>
      <c r="O181" s="35"/>
      <c r="P181" s="38"/>
      <c r="Q181" s="35"/>
      <c r="R181" s="35"/>
      <c r="S181" s="35"/>
      <c r="T181" s="35"/>
      <c r="U181" s="35"/>
    </row>
    <row r="182" spans="1:21">
      <c r="A182" s="40" t="str">
        <f>_xlfn.TEXTJOIN("",TRUE,Input!$A$4,TEXT(ROW(My_Audit!A181)+Input!$A$8-1,"00"))</f>
        <v>GG181</v>
      </c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40" t="str">
        <f t="shared" si="3"/>
        <v/>
      </c>
      <c r="O182" s="35"/>
      <c r="P182" s="38"/>
      <c r="Q182" s="35"/>
      <c r="R182" s="35"/>
      <c r="S182" s="35"/>
      <c r="T182" s="35"/>
      <c r="U182" s="35"/>
    </row>
    <row r="183" spans="1:21">
      <c r="A183" s="40" t="str">
        <f>_xlfn.TEXTJOIN("",TRUE,Input!$A$4,TEXT(ROW(My_Audit!A182)+Input!$A$8-1,"00"))</f>
        <v>GG182</v>
      </c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40" t="str">
        <f t="shared" si="3"/>
        <v/>
      </c>
      <c r="O183" s="35"/>
      <c r="P183" s="38"/>
      <c r="Q183" s="35"/>
      <c r="R183" s="35"/>
      <c r="S183" s="35"/>
      <c r="T183" s="35"/>
      <c r="U183" s="35"/>
    </row>
    <row r="184" spans="1:21">
      <c r="A184" s="40" t="str">
        <f>_xlfn.TEXTJOIN("",TRUE,Input!$A$4,TEXT(ROW(My_Audit!A183)+Input!$A$8-1,"00"))</f>
        <v>GG183</v>
      </c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40" t="str">
        <f t="shared" si="3"/>
        <v/>
      </c>
      <c r="O184" s="35"/>
      <c r="P184" s="38"/>
      <c r="Q184" s="35"/>
      <c r="R184" s="35"/>
      <c r="S184" s="35"/>
      <c r="T184" s="35"/>
      <c r="U184" s="35"/>
    </row>
    <row r="185" spans="1:21">
      <c r="A185" s="40" t="str">
        <f>_xlfn.TEXTJOIN("",TRUE,Input!$A$4,TEXT(ROW(My_Audit!A184)+Input!$A$8-1,"00"))</f>
        <v>GG184</v>
      </c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40" t="str">
        <f t="shared" si="3"/>
        <v/>
      </c>
      <c r="O185" s="35"/>
      <c r="P185" s="38"/>
      <c r="Q185" s="35"/>
      <c r="R185" s="35"/>
      <c r="S185" s="35"/>
      <c r="T185" s="35"/>
      <c r="U185" s="35"/>
    </row>
    <row r="186" spans="1:21">
      <c r="A186" s="40" t="str">
        <f>_xlfn.TEXTJOIN("",TRUE,Input!$A$4,TEXT(ROW(My_Audit!A185)+Input!$A$8-1,"00"))</f>
        <v>GG185</v>
      </c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40" t="str">
        <f t="shared" si="3"/>
        <v/>
      </c>
      <c r="O186" s="35"/>
      <c r="P186" s="38"/>
      <c r="Q186" s="35"/>
      <c r="R186" s="35"/>
      <c r="S186" s="35"/>
      <c r="T186" s="35"/>
      <c r="U186" s="35"/>
    </row>
    <row r="187" spans="1:21">
      <c r="A187" s="40" t="str">
        <f>_xlfn.TEXTJOIN("",TRUE,Input!$A$4,TEXT(ROW(My_Audit!A186)+Input!$A$8-1,"00"))</f>
        <v>GG186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40" t="str">
        <f t="shared" si="3"/>
        <v/>
      </c>
      <c r="O187" s="35"/>
      <c r="P187" s="38"/>
      <c r="Q187" s="35"/>
      <c r="R187" s="35"/>
      <c r="S187" s="35"/>
      <c r="T187" s="35"/>
      <c r="U187" s="35"/>
    </row>
    <row r="188" spans="1:21">
      <c r="A188" s="40" t="str">
        <f>_xlfn.TEXTJOIN("",TRUE,Input!$A$4,TEXT(ROW(My_Audit!A187)+Input!$A$8-1,"00"))</f>
        <v>GG187</v>
      </c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40" t="str">
        <f t="shared" si="3"/>
        <v/>
      </c>
      <c r="O188" s="35"/>
      <c r="P188" s="38"/>
      <c r="Q188" s="35"/>
      <c r="R188" s="35"/>
      <c r="S188" s="35"/>
      <c r="T188" s="35"/>
      <c r="U188" s="35"/>
    </row>
    <row r="189" spans="1:21">
      <c r="A189" s="40" t="str">
        <f>_xlfn.TEXTJOIN("",TRUE,Input!$A$4,TEXT(ROW(My_Audit!A188)+Input!$A$8-1,"00"))</f>
        <v>GG188</v>
      </c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40" t="str">
        <f t="shared" si="3"/>
        <v/>
      </c>
      <c r="O189" s="35"/>
      <c r="P189" s="38"/>
      <c r="Q189" s="35"/>
      <c r="R189" s="35"/>
      <c r="S189" s="35"/>
      <c r="T189" s="35"/>
      <c r="U189" s="35"/>
    </row>
    <row r="190" spans="1:21">
      <c r="A190" s="40" t="str">
        <f>_xlfn.TEXTJOIN("",TRUE,Input!$A$4,TEXT(ROW(My_Audit!A189)+Input!$A$8-1,"00"))</f>
        <v>GG189</v>
      </c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40" t="str">
        <f t="shared" si="3"/>
        <v/>
      </c>
      <c r="O190" s="35"/>
      <c r="P190" s="38"/>
      <c r="Q190" s="35"/>
      <c r="R190" s="35"/>
      <c r="S190" s="35"/>
      <c r="T190" s="35"/>
      <c r="U190" s="35"/>
    </row>
    <row r="191" spans="1:21">
      <c r="A191" s="40" t="str">
        <f>_xlfn.TEXTJOIN("",TRUE,Input!$A$4,TEXT(ROW(My_Audit!A190)+Input!$A$8-1,"00"))</f>
        <v>GG190</v>
      </c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40" t="str">
        <f t="shared" si="3"/>
        <v/>
      </c>
      <c r="O191" s="35"/>
      <c r="P191" s="38"/>
      <c r="Q191" s="35"/>
      <c r="R191" s="35"/>
      <c r="S191" s="35"/>
      <c r="T191" s="35"/>
      <c r="U191" s="35"/>
    </row>
    <row r="192" spans="1:21">
      <c r="A192" s="40" t="str">
        <f>_xlfn.TEXTJOIN("",TRUE,Input!$A$4,TEXT(ROW(My_Audit!A191)+Input!$A$8-1,"00"))</f>
        <v>GG191</v>
      </c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40" t="str">
        <f t="shared" si="3"/>
        <v/>
      </c>
      <c r="O192" s="35"/>
      <c r="P192" s="38"/>
      <c r="Q192" s="35"/>
      <c r="R192" s="35"/>
      <c r="S192" s="35"/>
      <c r="T192" s="35"/>
      <c r="U192" s="35"/>
    </row>
    <row r="193" spans="1:21">
      <c r="A193" s="40" t="str">
        <f>_xlfn.TEXTJOIN("",TRUE,Input!$A$4,TEXT(ROW(My_Audit!A192)+Input!$A$8-1,"00"))</f>
        <v>GG192</v>
      </c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40" t="str">
        <f t="shared" si="3"/>
        <v/>
      </c>
      <c r="O193" s="35"/>
      <c r="P193" s="38"/>
      <c r="Q193" s="35"/>
      <c r="R193" s="35"/>
      <c r="S193" s="35"/>
      <c r="T193" s="35"/>
      <c r="U193" s="35"/>
    </row>
    <row r="194" spans="1:21">
      <c r="A194" s="40" t="str">
        <f>_xlfn.TEXTJOIN("",TRUE,Input!$A$4,TEXT(ROW(My_Audit!A193)+Input!$A$8-1,"00"))</f>
        <v>GG193</v>
      </c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40" t="str">
        <f t="shared" si="3"/>
        <v/>
      </c>
      <c r="O194" s="35"/>
      <c r="P194" s="38"/>
      <c r="Q194" s="35"/>
      <c r="R194" s="35"/>
      <c r="S194" s="35"/>
      <c r="T194" s="35"/>
      <c r="U194" s="35"/>
    </row>
    <row r="195" spans="1:21">
      <c r="A195" s="40" t="str">
        <f>_xlfn.TEXTJOIN("",TRUE,Input!$A$4,TEXT(ROW(My_Audit!A194)+Input!$A$8-1,"00"))</f>
        <v>GG194</v>
      </c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40" t="str">
        <f t="shared" si="3"/>
        <v/>
      </c>
      <c r="O195" s="35"/>
      <c r="P195" s="38"/>
      <c r="Q195" s="35"/>
      <c r="R195" s="35"/>
      <c r="S195" s="35"/>
      <c r="T195" s="35"/>
      <c r="U195" s="35"/>
    </row>
    <row r="196" spans="1:21">
      <c r="A196" s="40" t="str">
        <f>_xlfn.TEXTJOIN("",TRUE,Input!$A$4,TEXT(ROW(My_Audit!A195)+Input!$A$8-1,"00"))</f>
        <v>GG195</v>
      </c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40" t="str">
        <f t="shared" si="3"/>
        <v/>
      </c>
      <c r="O196" s="35"/>
      <c r="P196" s="38"/>
      <c r="Q196" s="35"/>
      <c r="R196" s="35"/>
      <c r="S196" s="35"/>
      <c r="T196" s="35"/>
      <c r="U196" s="35"/>
    </row>
    <row r="197" spans="1:21">
      <c r="A197" s="40" t="str">
        <f>_xlfn.TEXTJOIN("",TRUE,Input!$A$4,TEXT(ROW(My_Audit!A196)+Input!$A$8-1,"00"))</f>
        <v>GG196</v>
      </c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40" t="str">
        <f t="shared" si="3"/>
        <v/>
      </c>
      <c r="O197" s="35"/>
      <c r="P197" s="38"/>
      <c r="Q197" s="35"/>
      <c r="R197" s="35"/>
      <c r="S197" s="35"/>
      <c r="T197" s="35"/>
      <c r="U197" s="35"/>
    </row>
    <row r="198" spans="1:21">
      <c r="A198" s="40" t="str">
        <f>_xlfn.TEXTJOIN("",TRUE,Input!$A$4,TEXT(ROW(My_Audit!A197)+Input!$A$8-1,"00"))</f>
        <v>GG197</v>
      </c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40" t="str">
        <f t="shared" si="3"/>
        <v/>
      </c>
      <c r="O198" s="35"/>
      <c r="P198" s="38"/>
      <c r="Q198" s="35"/>
      <c r="R198" s="35"/>
      <c r="S198" s="35"/>
      <c r="T198" s="35"/>
      <c r="U198" s="35"/>
    </row>
    <row r="199" spans="1:21">
      <c r="A199" s="40" t="str">
        <f>_xlfn.TEXTJOIN("",TRUE,Input!$A$4,TEXT(ROW(My_Audit!A198)+Input!$A$8-1,"00"))</f>
        <v>GG198</v>
      </c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40" t="str">
        <f t="shared" si="3"/>
        <v/>
      </c>
      <c r="O199" s="35"/>
      <c r="P199" s="38"/>
      <c r="Q199" s="35"/>
      <c r="R199" s="35"/>
      <c r="S199" s="35"/>
      <c r="T199" s="35"/>
      <c r="U199" s="35"/>
    </row>
    <row r="200" spans="1:21">
      <c r="A200" s="40" t="str">
        <f>_xlfn.TEXTJOIN("",TRUE,Input!$A$4,TEXT(ROW(My_Audit!A199)+Input!$A$8-1,"00"))</f>
        <v>GG199</v>
      </c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40" t="str">
        <f t="shared" si="3"/>
        <v/>
      </c>
      <c r="O200" s="35"/>
      <c r="P200" s="38"/>
      <c r="Q200" s="35"/>
      <c r="R200" s="35"/>
      <c r="S200" s="35"/>
      <c r="T200" s="35"/>
      <c r="U200" s="35"/>
    </row>
    <row r="201" spans="1:21">
      <c r="A201" s="40" t="str">
        <f>_xlfn.TEXTJOIN("",TRUE,Input!$A$4,TEXT(ROW(My_Audit!A200)+Input!$A$8-1,"00"))</f>
        <v>GG200</v>
      </c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40" t="str">
        <f t="shared" ref="N201:N264" si="4">_xlfn.TEXTJOIN(", ",TRUE,M201,L201)</f>
        <v/>
      </c>
      <c r="O201" s="35"/>
      <c r="P201" s="38"/>
      <c r="Q201" s="35"/>
      <c r="R201" s="35"/>
      <c r="S201" s="35"/>
      <c r="T201" s="35"/>
      <c r="U201" s="35"/>
    </row>
    <row r="202" spans="1:21">
      <c r="A202" s="40" t="str">
        <f>_xlfn.TEXTJOIN("",TRUE,Input!$A$4,TEXT(ROW(My_Audit!A201)+Input!$A$8-1,"00"))</f>
        <v>GG201</v>
      </c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40" t="str">
        <f t="shared" si="4"/>
        <v/>
      </c>
      <c r="O202" s="35"/>
      <c r="P202" s="38"/>
      <c r="Q202" s="35"/>
      <c r="R202" s="35"/>
      <c r="S202" s="35"/>
      <c r="T202" s="35"/>
      <c r="U202" s="35"/>
    </row>
    <row r="203" spans="1:21">
      <c r="A203" s="40" t="str">
        <f>_xlfn.TEXTJOIN("",TRUE,Input!$A$4,TEXT(ROW(My_Audit!A202)+Input!$A$8-1,"00"))</f>
        <v>GG202</v>
      </c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40" t="str">
        <f t="shared" si="4"/>
        <v/>
      </c>
      <c r="O203" s="35"/>
      <c r="P203" s="38"/>
      <c r="Q203" s="35"/>
      <c r="R203" s="35"/>
      <c r="S203" s="35"/>
      <c r="T203" s="35"/>
      <c r="U203" s="35"/>
    </row>
    <row r="204" spans="1:21">
      <c r="A204" s="40" t="str">
        <f>_xlfn.TEXTJOIN("",TRUE,Input!$A$4,TEXT(ROW(My_Audit!A203)+Input!$A$8-1,"00"))</f>
        <v>GG203</v>
      </c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40" t="str">
        <f t="shared" si="4"/>
        <v/>
      </c>
      <c r="O204" s="35"/>
      <c r="P204" s="38"/>
      <c r="Q204" s="35"/>
      <c r="R204" s="35"/>
      <c r="S204" s="35"/>
      <c r="T204" s="35"/>
      <c r="U204" s="35"/>
    </row>
    <row r="205" spans="1:21">
      <c r="A205" s="40" t="str">
        <f>_xlfn.TEXTJOIN("",TRUE,Input!$A$4,TEXT(ROW(My_Audit!A204)+Input!$A$8-1,"00"))</f>
        <v>GG204</v>
      </c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40" t="str">
        <f t="shared" si="4"/>
        <v/>
      </c>
      <c r="O205" s="35"/>
      <c r="P205" s="38"/>
      <c r="Q205" s="35"/>
      <c r="R205" s="35"/>
      <c r="S205" s="35"/>
      <c r="T205" s="35"/>
      <c r="U205" s="35"/>
    </row>
    <row r="206" spans="1:21">
      <c r="A206" s="40" t="str">
        <f>_xlfn.TEXTJOIN("",TRUE,Input!$A$4,TEXT(ROW(My_Audit!A205)+Input!$A$8-1,"00"))</f>
        <v>GG205</v>
      </c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40" t="str">
        <f t="shared" si="4"/>
        <v/>
      </c>
      <c r="O206" s="35"/>
      <c r="P206" s="38"/>
      <c r="Q206" s="35"/>
      <c r="R206" s="35"/>
      <c r="S206" s="35"/>
      <c r="T206" s="35"/>
      <c r="U206" s="35"/>
    </row>
    <row r="207" spans="1:21">
      <c r="A207" s="40" t="str">
        <f>_xlfn.TEXTJOIN("",TRUE,Input!$A$4,TEXT(ROW(My_Audit!A206)+Input!$A$8-1,"00"))</f>
        <v>GG206</v>
      </c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40" t="str">
        <f t="shared" si="4"/>
        <v/>
      </c>
      <c r="O207" s="35"/>
      <c r="P207" s="38"/>
      <c r="Q207" s="35"/>
      <c r="R207" s="35"/>
      <c r="S207" s="35"/>
      <c r="T207" s="35"/>
      <c r="U207" s="35"/>
    </row>
    <row r="208" spans="1:21">
      <c r="A208" s="40" t="str">
        <f>_xlfn.TEXTJOIN("",TRUE,Input!$A$4,TEXT(ROW(My_Audit!A207)+Input!$A$8-1,"00"))</f>
        <v>GG207</v>
      </c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40" t="str">
        <f t="shared" si="4"/>
        <v/>
      </c>
      <c r="O208" s="35"/>
      <c r="P208" s="38"/>
      <c r="Q208" s="35"/>
      <c r="R208" s="35"/>
      <c r="S208" s="35"/>
      <c r="T208" s="35"/>
      <c r="U208" s="35"/>
    </row>
    <row r="209" spans="1:21">
      <c r="A209" s="40" t="str">
        <f>_xlfn.TEXTJOIN("",TRUE,Input!$A$4,TEXT(ROW(My_Audit!A208)+Input!$A$8-1,"00"))</f>
        <v>GG208</v>
      </c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40" t="str">
        <f t="shared" si="4"/>
        <v/>
      </c>
      <c r="O209" s="35"/>
      <c r="P209" s="38"/>
      <c r="Q209" s="35"/>
      <c r="R209" s="35"/>
      <c r="S209" s="35"/>
      <c r="T209" s="35"/>
      <c r="U209" s="35"/>
    </row>
    <row r="210" spans="1:21">
      <c r="A210" s="40" t="str">
        <f>_xlfn.TEXTJOIN("",TRUE,Input!$A$4,TEXT(ROW(My_Audit!A209)+Input!$A$8-1,"00"))</f>
        <v>GG209</v>
      </c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40" t="str">
        <f t="shared" si="4"/>
        <v/>
      </c>
      <c r="O210" s="35"/>
      <c r="P210" s="38"/>
      <c r="Q210" s="35"/>
      <c r="R210" s="35"/>
      <c r="S210" s="35"/>
      <c r="T210" s="35"/>
      <c r="U210" s="35"/>
    </row>
    <row r="211" spans="1:21">
      <c r="A211" s="40" t="str">
        <f>_xlfn.TEXTJOIN("",TRUE,Input!$A$4,TEXT(ROW(My_Audit!A210)+Input!$A$8-1,"00"))</f>
        <v>GG210</v>
      </c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40" t="str">
        <f t="shared" si="4"/>
        <v/>
      </c>
      <c r="O211" s="35"/>
      <c r="P211" s="38"/>
      <c r="Q211" s="35"/>
      <c r="R211" s="35"/>
      <c r="S211" s="35"/>
      <c r="T211" s="35"/>
      <c r="U211" s="35"/>
    </row>
    <row r="212" spans="1:21">
      <c r="A212" s="40" t="str">
        <f>_xlfn.TEXTJOIN("",TRUE,Input!$A$4,TEXT(ROW(My_Audit!A211)+Input!$A$8-1,"00"))</f>
        <v>GG211</v>
      </c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40" t="str">
        <f t="shared" si="4"/>
        <v/>
      </c>
      <c r="O212" s="35"/>
      <c r="P212" s="38"/>
      <c r="Q212" s="35"/>
      <c r="R212" s="35"/>
      <c r="S212" s="35"/>
      <c r="T212" s="35"/>
      <c r="U212" s="35"/>
    </row>
    <row r="213" spans="1:21">
      <c r="A213" s="40" t="str">
        <f>_xlfn.TEXTJOIN("",TRUE,Input!$A$4,TEXT(ROW(My_Audit!A212)+Input!$A$8-1,"00"))</f>
        <v>GG212</v>
      </c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40" t="str">
        <f t="shared" si="4"/>
        <v/>
      </c>
      <c r="O213" s="35"/>
      <c r="P213" s="38"/>
      <c r="Q213" s="35"/>
      <c r="R213" s="35"/>
      <c r="S213" s="35"/>
      <c r="T213" s="35"/>
      <c r="U213" s="35"/>
    </row>
    <row r="214" spans="1:21">
      <c r="A214" s="40" t="str">
        <f>_xlfn.TEXTJOIN("",TRUE,Input!$A$4,TEXT(ROW(My_Audit!A213)+Input!$A$8-1,"00"))</f>
        <v>GG213</v>
      </c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40" t="str">
        <f t="shared" si="4"/>
        <v/>
      </c>
      <c r="O214" s="35"/>
      <c r="P214" s="38"/>
      <c r="Q214" s="35"/>
      <c r="R214" s="35"/>
      <c r="S214" s="35"/>
      <c r="T214" s="35"/>
      <c r="U214" s="35"/>
    </row>
    <row r="215" spans="1:21">
      <c r="A215" s="40" t="str">
        <f>_xlfn.TEXTJOIN("",TRUE,Input!$A$4,TEXT(ROW(My_Audit!A214)+Input!$A$8-1,"00"))</f>
        <v>GG214</v>
      </c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40" t="str">
        <f t="shared" si="4"/>
        <v/>
      </c>
      <c r="O215" s="35"/>
      <c r="P215" s="38"/>
      <c r="Q215" s="35"/>
      <c r="R215" s="35"/>
      <c r="S215" s="35"/>
      <c r="T215" s="35"/>
      <c r="U215" s="35"/>
    </row>
    <row r="216" spans="1:21">
      <c r="A216" s="40" t="str">
        <f>_xlfn.TEXTJOIN("",TRUE,Input!$A$4,TEXT(ROW(My_Audit!A215)+Input!$A$8-1,"00"))</f>
        <v>GG215</v>
      </c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40" t="str">
        <f t="shared" si="4"/>
        <v/>
      </c>
      <c r="O216" s="35"/>
      <c r="P216" s="38"/>
      <c r="Q216" s="35"/>
      <c r="R216" s="35"/>
      <c r="S216" s="35"/>
      <c r="T216" s="35"/>
      <c r="U216" s="35"/>
    </row>
    <row r="217" spans="1:21">
      <c r="A217" s="40" t="str">
        <f>_xlfn.TEXTJOIN("",TRUE,Input!$A$4,TEXT(ROW(My_Audit!A216)+Input!$A$8-1,"00"))</f>
        <v>GG216</v>
      </c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40" t="str">
        <f t="shared" si="4"/>
        <v/>
      </c>
      <c r="O217" s="35"/>
      <c r="P217" s="38"/>
      <c r="Q217" s="35"/>
      <c r="R217" s="35"/>
      <c r="S217" s="35"/>
      <c r="T217" s="35"/>
      <c r="U217" s="35"/>
    </row>
    <row r="218" spans="1:21">
      <c r="A218" s="40" t="str">
        <f>_xlfn.TEXTJOIN("",TRUE,Input!$A$4,TEXT(ROW(My_Audit!A217)+Input!$A$8-1,"00"))</f>
        <v>GG217</v>
      </c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40" t="str">
        <f t="shared" si="4"/>
        <v/>
      </c>
      <c r="O218" s="35"/>
      <c r="P218" s="38"/>
      <c r="Q218" s="35"/>
      <c r="R218" s="35"/>
      <c r="S218" s="35"/>
      <c r="T218" s="35"/>
      <c r="U218" s="35"/>
    </row>
    <row r="219" spans="1:21">
      <c r="A219" s="40" t="str">
        <f>_xlfn.TEXTJOIN("",TRUE,Input!$A$4,TEXT(ROW(My_Audit!A218)+Input!$A$8-1,"00"))</f>
        <v>GG218</v>
      </c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40" t="str">
        <f t="shared" si="4"/>
        <v/>
      </c>
      <c r="O219" s="35"/>
      <c r="P219" s="38"/>
      <c r="Q219" s="35"/>
      <c r="R219" s="35"/>
      <c r="S219" s="35"/>
      <c r="T219" s="35"/>
      <c r="U219" s="35"/>
    </row>
    <row r="220" spans="1:21">
      <c r="A220" s="40" t="str">
        <f>_xlfn.TEXTJOIN("",TRUE,Input!$A$4,TEXT(ROW(My_Audit!A219)+Input!$A$8-1,"00"))</f>
        <v>GG219</v>
      </c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40" t="str">
        <f t="shared" si="4"/>
        <v/>
      </c>
      <c r="O220" s="35"/>
      <c r="P220" s="38"/>
      <c r="Q220" s="35"/>
      <c r="R220" s="35"/>
      <c r="S220" s="35"/>
      <c r="T220" s="35"/>
      <c r="U220" s="35"/>
    </row>
    <row r="221" spans="1:21">
      <c r="A221" s="40" t="str">
        <f>_xlfn.TEXTJOIN("",TRUE,Input!$A$4,TEXT(ROW(My_Audit!A220)+Input!$A$8-1,"00"))</f>
        <v>GG220</v>
      </c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40" t="str">
        <f t="shared" si="4"/>
        <v/>
      </c>
      <c r="O221" s="35"/>
      <c r="P221" s="38"/>
      <c r="Q221" s="35"/>
      <c r="R221" s="35"/>
      <c r="S221" s="35"/>
      <c r="T221" s="35"/>
      <c r="U221" s="35"/>
    </row>
    <row r="222" spans="1:21">
      <c r="A222" s="40" t="str">
        <f>_xlfn.TEXTJOIN("",TRUE,Input!$A$4,TEXT(ROW(My_Audit!A221)+Input!$A$8-1,"00"))</f>
        <v>GG221</v>
      </c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40" t="str">
        <f t="shared" si="4"/>
        <v/>
      </c>
      <c r="O222" s="35"/>
      <c r="P222" s="38"/>
      <c r="Q222" s="35"/>
      <c r="R222" s="35"/>
      <c r="S222" s="35"/>
      <c r="T222" s="35"/>
      <c r="U222" s="35"/>
    </row>
    <row r="223" spans="1:21">
      <c r="A223" s="40" t="str">
        <f>_xlfn.TEXTJOIN("",TRUE,Input!$A$4,TEXT(ROW(My_Audit!A222)+Input!$A$8-1,"00"))</f>
        <v>GG222</v>
      </c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40" t="str">
        <f t="shared" si="4"/>
        <v/>
      </c>
      <c r="O223" s="35"/>
      <c r="P223" s="38"/>
      <c r="Q223" s="35"/>
      <c r="R223" s="35"/>
      <c r="S223" s="35"/>
      <c r="T223" s="35"/>
      <c r="U223" s="35"/>
    </row>
    <row r="224" spans="1:21">
      <c r="A224" s="40" t="str">
        <f>_xlfn.TEXTJOIN("",TRUE,Input!$A$4,TEXT(ROW(My_Audit!A223)+Input!$A$8-1,"00"))</f>
        <v>GG223</v>
      </c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40" t="str">
        <f t="shared" si="4"/>
        <v/>
      </c>
      <c r="O224" s="35"/>
      <c r="P224" s="38"/>
      <c r="Q224" s="35"/>
      <c r="R224" s="35"/>
      <c r="S224" s="35"/>
      <c r="T224" s="35"/>
      <c r="U224" s="35"/>
    </row>
    <row r="225" spans="1:21">
      <c r="A225" s="40" t="str">
        <f>_xlfn.TEXTJOIN("",TRUE,Input!$A$4,TEXT(ROW(My_Audit!A224)+Input!$A$8-1,"00"))</f>
        <v>GG224</v>
      </c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40" t="str">
        <f t="shared" si="4"/>
        <v/>
      </c>
      <c r="O225" s="35"/>
      <c r="P225" s="38"/>
      <c r="Q225" s="35"/>
      <c r="R225" s="35"/>
      <c r="S225" s="35"/>
      <c r="T225" s="35"/>
      <c r="U225" s="35"/>
    </row>
    <row r="226" spans="1:21">
      <c r="A226" s="40" t="str">
        <f>_xlfn.TEXTJOIN("",TRUE,Input!$A$4,TEXT(ROW(My_Audit!A225)+Input!$A$8-1,"00"))</f>
        <v>GG225</v>
      </c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40" t="str">
        <f t="shared" si="4"/>
        <v/>
      </c>
      <c r="O226" s="35"/>
      <c r="P226" s="38"/>
      <c r="Q226" s="35"/>
      <c r="R226" s="35"/>
      <c r="S226" s="35"/>
      <c r="T226" s="35"/>
      <c r="U226" s="35"/>
    </row>
    <row r="227" spans="1:21">
      <c r="A227" s="40" t="str">
        <f>_xlfn.TEXTJOIN("",TRUE,Input!$A$4,TEXT(ROW(My_Audit!A226)+Input!$A$8-1,"00"))</f>
        <v>GG226</v>
      </c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40" t="str">
        <f t="shared" si="4"/>
        <v/>
      </c>
      <c r="O227" s="35"/>
      <c r="P227" s="38"/>
      <c r="Q227" s="35"/>
      <c r="R227" s="35"/>
      <c r="S227" s="35"/>
      <c r="T227" s="35"/>
      <c r="U227" s="35"/>
    </row>
    <row r="228" spans="1:21">
      <c r="A228" s="40" t="str">
        <f>_xlfn.TEXTJOIN("",TRUE,Input!$A$4,TEXT(ROW(My_Audit!A227)+Input!$A$8-1,"00"))</f>
        <v>GG227</v>
      </c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40" t="str">
        <f t="shared" si="4"/>
        <v/>
      </c>
      <c r="O228" s="35"/>
      <c r="P228" s="38"/>
      <c r="Q228" s="35"/>
      <c r="R228" s="35"/>
      <c r="S228" s="35"/>
      <c r="T228" s="35"/>
      <c r="U228" s="35"/>
    </row>
    <row r="229" spans="1:21">
      <c r="A229" s="40" t="str">
        <f>_xlfn.TEXTJOIN("",TRUE,Input!$A$4,TEXT(ROW(My_Audit!A228)+Input!$A$8-1,"00"))</f>
        <v>GG228</v>
      </c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40" t="str">
        <f t="shared" si="4"/>
        <v/>
      </c>
      <c r="O229" s="35"/>
      <c r="P229" s="38"/>
      <c r="Q229" s="35"/>
      <c r="R229" s="35"/>
      <c r="S229" s="35"/>
      <c r="T229" s="35"/>
      <c r="U229" s="35"/>
    </row>
    <row r="230" spans="1:21">
      <c r="A230" s="40" t="str">
        <f>_xlfn.TEXTJOIN("",TRUE,Input!$A$4,TEXT(ROW(My_Audit!A229)+Input!$A$8-1,"00"))</f>
        <v>GG229</v>
      </c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40" t="str">
        <f t="shared" si="4"/>
        <v/>
      </c>
      <c r="O230" s="35"/>
      <c r="P230" s="38"/>
      <c r="Q230" s="35"/>
      <c r="R230" s="35"/>
      <c r="S230" s="35"/>
      <c r="T230" s="35"/>
      <c r="U230" s="35"/>
    </row>
    <row r="231" spans="1:21">
      <c r="A231" s="40" t="str">
        <f>_xlfn.TEXTJOIN("",TRUE,Input!$A$4,TEXT(ROW(My_Audit!A230)+Input!$A$8-1,"00"))</f>
        <v>GG230</v>
      </c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40" t="str">
        <f t="shared" si="4"/>
        <v/>
      </c>
      <c r="O231" s="35"/>
      <c r="P231" s="38"/>
      <c r="Q231" s="35"/>
      <c r="R231" s="35"/>
      <c r="S231" s="35"/>
      <c r="T231" s="35"/>
      <c r="U231" s="35"/>
    </row>
    <row r="232" spans="1:21">
      <c r="A232" s="40" t="str">
        <f>_xlfn.TEXTJOIN("",TRUE,Input!$A$4,TEXT(ROW(My_Audit!A231)+Input!$A$8-1,"00"))</f>
        <v>GG231</v>
      </c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40" t="str">
        <f t="shared" si="4"/>
        <v/>
      </c>
      <c r="O232" s="35"/>
      <c r="P232" s="38"/>
      <c r="Q232" s="35"/>
      <c r="R232" s="35"/>
      <c r="S232" s="35"/>
      <c r="T232" s="35"/>
      <c r="U232" s="35"/>
    </row>
    <row r="233" spans="1:21">
      <c r="A233" s="40" t="str">
        <f>_xlfn.TEXTJOIN("",TRUE,Input!$A$4,TEXT(ROW(My_Audit!A232)+Input!$A$8-1,"00"))</f>
        <v>GG232</v>
      </c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40" t="str">
        <f t="shared" si="4"/>
        <v/>
      </c>
      <c r="O233" s="35"/>
      <c r="P233" s="38"/>
      <c r="Q233" s="35"/>
      <c r="R233" s="35"/>
      <c r="S233" s="35"/>
      <c r="T233" s="35"/>
      <c r="U233" s="35"/>
    </row>
    <row r="234" spans="1:21">
      <c r="A234" s="40" t="str">
        <f>_xlfn.TEXTJOIN("",TRUE,Input!$A$4,TEXT(ROW(My_Audit!A233)+Input!$A$8-1,"00"))</f>
        <v>GG233</v>
      </c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40" t="str">
        <f t="shared" si="4"/>
        <v/>
      </c>
      <c r="O234" s="35"/>
      <c r="P234" s="38"/>
      <c r="Q234" s="35"/>
      <c r="R234" s="35"/>
      <c r="S234" s="35"/>
      <c r="T234" s="35"/>
      <c r="U234" s="35"/>
    </row>
    <row r="235" spans="1:21">
      <c r="A235" s="40" t="str">
        <f>_xlfn.TEXTJOIN("",TRUE,Input!$A$4,TEXT(ROW(My_Audit!A234)+Input!$A$8-1,"00"))</f>
        <v>GG234</v>
      </c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40" t="str">
        <f t="shared" si="4"/>
        <v/>
      </c>
      <c r="O235" s="35"/>
      <c r="P235" s="38"/>
      <c r="Q235" s="35"/>
      <c r="R235" s="35"/>
      <c r="S235" s="35"/>
      <c r="T235" s="35"/>
      <c r="U235" s="35"/>
    </row>
    <row r="236" spans="1:21">
      <c r="A236" s="40" t="str">
        <f>_xlfn.TEXTJOIN("",TRUE,Input!$A$4,TEXT(ROW(My_Audit!A235)+Input!$A$8-1,"00"))</f>
        <v>GG235</v>
      </c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40" t="str">
        <f t="shared" si="4"/>
        <v/>
      </c>
      <c r="O236" s="35"/>
      <c r="P236" s="38"/>
      <c r="Q236" s="35"/>
      <c r="R236" s="35"/>
      <c r="S236" s="35"/>
      <c r="T236" s="35"/>
      <c r="U236" s="35"/>
    </row>
    <row r="237" spans="1:21">
      <c r="A237" s="40" t="str">
        <f>_xlfn.TEXTJOIN("",TRUE,Input!$A$4,TEXT(ROW(My_Audit!A236)+Input!$A$8-1,"00"))</f>
        <v>GG236</v>
      </c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40" t="str">
        <f t="shared" si="4"/>
        <v/>
      </c>
      <c r="O237" s="35"/>
      <c r="P237" s="38"/>
      <c r="Q237" s="35"/>
      <c r="R237" s="35"/>
      <c r="S237" s="35"/>
      <c r="T237" s="35"/>
      <c r="U237" s="35"/>
    </row>
    <row r="238" spans="1:21">
      <c r="A238" s="40" t="str">
        <f>_xlfn.TEXTJOIN("",TRUE,Input!$A$4,TEXT(ROW(My_Audit!A237)+Input!$A$8-1,"00"))</f>
        <v>GG237</v>
      </c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40" t="str">
        <f t="shared" si="4"/>
        <v/>
      </c>
      <c r="O238" s="35"/>
      <c r="P238" s="38"/>
      <c r="Q238" s="35"/>
      <c r="R238" s="35"/>
      <c r="S238" s="35"/>
      <c r="T238" s="35"/>
      <c r="U238" s="35"/>
    </row>
    <row r="239" spans="1:21">
      <c r="A239" s="40" t="str">
        <f>_xlfn.TEXTJOIN("",TRUE,Input!$A$4,TEXT(ROW(My_Audit!A238)+Input!$A$8-1,"00"))</f>
        <v>GG238</v>
      </c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40" t="str">
        <f t="shared" si="4"/>
        <v/>
      </c>
      <c r="O239" s="35"/>
      <c r="P239" s="38"/>
      <c r="Q239" s="35"/>
      <c r="R239" s="35"/>
      <c r="S239" s="35"/>
      <c r="T239" s="35"/>
      <c r="U239" s="35"/>
    </row>
    <row r="240" spans="1:21">
      <c r="A240" s="40" t="str">
        <f>_xlfn.TEXTJOIN("",TRUE,Input!$A$4,TEXT(ROW(My_Audit!A239)+Input!$A$8-1,"00"))</f>
        <v>GG239</v>
      </c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40" t="str">
        <f t="shared" si="4"/>
        <v/>
      </c>
      <c r="O240" s="35"/>
      <c r="P240" s="38"/>
      <c r="Q240" s="35"/>
      <c r="R240" s="35"/>
      <c r="S240" s="35"/>
      <c r="T240" s="35"/>
      <c r="U240" s="35"/>
    </row>
    <row r="241" spans="1:21">
      <c r="A241" s="40" t="str">
        <f>_xlfn.TEXTJOIN("",TRUE,Input!$A$4,TEXT(ROW(My_Audit!A240)+Input!$A$8-1,"00"))</f>
        <v>GG240</v>
      </c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40" t="str">
        <f t="shared" si="4"/>
        <v/>
      </c>
      <c r="O241" s="35"/>
      <c r="P241" s="38"/>
      <c r="Q241" s="35"/>
      <c r="R241" s="35"/>
      <c r="S241" s="35"/>
      <c r="T241" s="35"/>
      <c r="U241" s="35"/>
    </row>
    <row r="242" spans="1:21">
      <c r="A242" s="40" t="str">
        <f>_xlfn.TEXTJOIN("",TRUE,Input!$A$4,TEXT(ROW(My_Audit!A241)+Input!$A$8-1,"00"))</f>
        <v>GG241</v>
      </c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40" t="str">
        <f t="shared" si="4"/>
        <v/>
      </c>
      <c r="O242" s="35"/>
      <c r="P242" s="38"/>
      <c r="Q242" s="35"/>
      <c r="R242" s="35"/>
      <c r="S242" s="35"/>
      <c r="T242" s="35"/>
      <c r="U242" s="35"/>
    </row>
    <row r="243" spans="1:21">
      <c r="A243" s="40" t="str">
        <f>_xlfn.TEXTJOIN("",TRUE,Input!$A$4,TEXT(ROW(My_Audit!A242)+Input!$A$8-1,"00"))</f>
        <v>GG242</v>
      </c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40" t="str">
        <f t="shared" si="4"/>
        <v/>
      </c>
      <c r="O243" s="35"/>
      <c r="P243" s="38"/>
      <c r="Q243" s="35"/>
      <c r="R243" s="35"/>
      <c r="S243" s="35"/>
      <c r="T243" s="35"/>
      <c r="U243" s="35"/>
    </row>
    <row r="244" spans="1:21">
      <c r="A244" s="40" t="str">
        <f>_xlfn.TEXTJOIN("",TRUE,Input!$A$4,TEXT(ROW(My_Audit!A243)+Input!$A$8-1,"00"))</f>
        <v>GG243</v>
      </c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40" t="str">
        <f t="shared" si="4"/>
        <v/>
      </c>
      <c r="O244" s="35"/>
      <c r="P244" s="38"/>
      <c r="Q244" s="35"/>
      <c r="R244" s="35"/>
      <c r="S244" s="35"/>
      <c r="T244" s="35"/>
      <c r="U244" s="35"/>
    </row>
    <row r="245" spans="1:21">
      <c r="A245" s="40" t="str">
        <f>_xlfn.TEXTJOIN("",TRUE,Input!$A$4,TEXT(ROW(My_Audit!A244)+Input!$A$8-1,"00"))</f>
        <v>GG244</v>
      </c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40" t="str">
        <f t="shared" si="4"/>
        <v/>
      </c>
      <c r="O245" s="35"/>
      <c r="P245" s="38"/>
      <c r="Q245" s="35"/>
      <c r="R245" s="35"/>
      <c r="S245" s="35"/>
      <c r="T245" s="35"/>
      <c r="U245" s="35"/>
    </row>
    <row r="246" spans="1:21">
      <c r="A246" s="40" t="str">
        <f>_xlfn.TEXTJOIN("",TRUE,Input!$A$4,TEXT(ROW(My_Audit!A245)+Input!$A$8-1,"00"))</f>
        <v>GG245</v>
      </c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40" t="str">
        <f t="shared" si="4"/>
        <v/>
      </c>
      <c r="O246" s="35"/>
      <c r="P246" s="38"/>
      <c r="Q246" s="35"/>
      <c r="R246" s="35"/>
      <c r="S246" s="35"/>
      <c r="T246" s="35"/>
      <c r="U246" s="35"/>
    </row>
    <row r="247" spans="1:21">
      <c r="A247" s="40" t="str">
        <f>_xlfn.TEXTJOIN("",TRUE,Input!$A$4,TEXT(ROW(My_Audit!A246)+Input!$A$8-1,"00"))</f>
        <v>GG246</v>
      </c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40" t="str">
        <f t="shared" si="4"/>
        <v/>
      </c>
      <c r="O247" s="35"/>
      <c r="P247" s="38"/>
      <c r="Q247" s="35"/>
      <c r="R247" s="35"/>
      <c r="S247" s="35"/>
      <c r="T247" s="35"/>
      <c r="U247" s="35"/>
    </row>
    <row r="248" spans="1:21">
      <c r="A248" s="40" t="str">
        <f>_xlfn.TEXTJOIN("",TRUE,Input!$A$4,TEXT(ROW(My_Audit!A247)+Input!$A$8-1,"00"))</f>
        <v>GG247</v>
      </c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40" t="str">
        <f t="shared" si="4"/>
        <v/>
      </c>
      <c r="O248" s="35"/>
      <c r="P248" s="38"/>
      <c r="Q248" s="35"/>
      <c r="R248" s="35"/>
      <c r="S248" s="35"/>
      <c r="T248" s="35"/>
      <c r="U248" s="35"/>
    </row>
    <row r="249" spans="1:21">
      <c r="A249" s="40" t="str">
        <f>_xlfn.TEXTJOIN("",TRUE,Input!$A$4,TEXT(ROW(My_Audit!A248)+Input!$A$8-1,"00"))</f>
        <v>GG248</v>
      </c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40" t="str">
        <f t="shared" si="4"/>
        <v/>
      </c>
      <c r="O249" s="35"/>
      <c r="P249" s="38"/>
      <c r="Q249" s="35"/>
      <c r="R249" s="35"/>
      <c r="S249" s="35"/>
      <c r="T249" s="35"/>
      <c r="U249" s="35"/>
    </row>
    <row r="250" spans="1:21">
      <c r="A250" s="40" t="str">
        <f>_xlfn.TEXTJOIN("",TRUE,Input!$A$4,TEXT(ROW(My_Audit!A249)+Input!$A$8-1,"00"))</f>
        <v>GG249</v>
      </c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40" t="str">
        <f t="shared" si="4"/>
        <v/>
      </c>
      <c r="O250" s="35"/>
      <c r="P250" s="38"/>
      <c r="Q250" s="35"/>
      <c r="R250" s="35"/>
      <c r="S250" s="35"/>
      <c r="T250" s="35"/>
      <c r="U250" s="35"/>
    </row>
    <row r="251" spans="1:21">
      <c r="A251" s="40" t="str">
        <f>_xlfn.TEXTJOIN("",TRUE,Input!$A$4,TEXT(ROW(My_Audit!A250)+Input!$A$8-1,"00"))</f>
        <v>GG250</v>
      </c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40" t="str">
        <f t="shared" si="4"/>
        <v/>
      </c>
      <c r="O251" s="35"/>
      <c r="P251" s="38"/>
      <c r="Q251" s="35"/>
      <c r="R251" s="35"/>
      <c r="S251" s="35"/>
      <c r="T251" s="35"/>
      <c r="U251" s="35"/>
    </row>
    <row r="252" spans="1:21">
      <c r="A252" s="40" t="str">
        <f>_xlfn.TEXTJOIN("",TRUE,Input!$A$4,TEXT(ROW(My_Audit!A251)+Input!$A$8-1,"00"))</f>
        <v>GG251</v>
      </c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40" t="str">
        <f t="shared" si="4"/>
        <v/>
      </c>
      <c r="O252" s="35"/>
      <c r="P252" s="38"/>
      <c r="Q252" s="35"/>
      <c r="R252" s="35"/>
      <c r="S252" s="35"/>
      <c r="T252" s="35"/>
      <c r="U252" s="35"/>
    </row>
    <row r="253" spans="1:21">
      <c r="A253" s="40" t="str">
        <f>_xlfn.TEXTJOIN("",TRUE,Input!$A$4,TEXT(ROW(My_Audit!A252)+Input!$A$8-1,"00"))</f>
        <v>GG252</v>
      </c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40" t="str">
        <f t="shared" si="4"/>
        <v/>
      </c>
      <c r="O253" s="35"/>
      <c r="P253" s="38"/>
      <c r="Q253" s="35"/>
      <c r="R253" s="35"/>
      <c r="S253" s="35"/>
      <c r="T253" s="35"/>
      <c r="U253" s="35"/>
    </row>
    <row r="254" spans="1:21">
      <c r="A254" s="40" t="str">
        <f>_xlfn.TEXTJOIN("",TRUE,Input!$A$4,TEXT(ROW(My_Audit!A253)+Input!$A$8-1,"00"))</f>
        <v>GG253</v>
      </c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40" t="str">
        <f t="shared" si="4"/>
        <v/>
      </c>
      <c r="O254" s="35"/>
      <c r="P254" s="38"/>
      <c r="Q254" s="35"/>
      <c r="R254" s="35"/>
      <c r="S254" s="35"/>
      <c r="T254" s="35"/>
      <c r="U254" s="35"/>
    </row>
    <row r="255" spans="1:21">
      <c r="A255" s="40" t="str">
        <f>_xlfn.TEXTJOIN("",TRUE,Input!$A$4,TEXT(ROW(My_Audit!A254)+Input!$A$8-1,"00"))</f>
        <v>GG254</v>
      </c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40" t="str">
        <f t="shared" si="4"/>
        <v/>
      </c>
      <c r="O255" s="35"/>
      <c r="P255" s="38"/>
      <c r="Q255" s="35"/>
      <c r="R255" s="35"/>
      <c r="S255" s="35"/>
      <c r="T255" s="35"/>
      <c r="U255" s="35"/>
    </row>
    <row r="256" spans="1:21">
      <c r="A256" s="40" t="str">
        <f>_xlfn.TEXTJOIN("",TRUE,Input!$A$4,TEXT(ROW(My_Audit!A255)+Input!$A$8-1,"00"))</f>
        <v>GG255</v>
      </c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40" t="str">
        <f t="shared" si="4"/>
        <v/>
      </c>
      <c r="O256" s="35"/>
      <c r="P256" s="38"/>
      <c r="Q256" s="35"/>
      <c r="R256" s="35"/>
      <c r="S256" s="35"/>
      <c r="T256" s="35"/>
      <c r="U256" s="35"/>
    </row>
    <row r="257" spans="1:21">
      <c r="A257" s="40" t="str">
        <f>_xlfn.TEXTJOIN("",TRUE,Input!$A$4,TEXT(ROW(My_Audit!A256)+Input!$A$8-1,"00"))</f>
        <v>GG256</v>
      </c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40" t="str">
        <f t="shared" si="4"/>
        <v/>
      </c>
      <c r="O257" s="35"/>
      <c r="P257" s="38"/>
      <c r="Q257" s="35"/>
      <c r="R257" s="35"/>
      <c r="S257" s="35"/>
      <c r="T257" s="35"/>
      <c r="U257" s="35"/>
    </row>
    <row r="258" spans="1:21">
      <c r="A258" s="40" t="str">
        <f>_xlfn.TEXTJOIN("",TRUE,Input!$A$4,TEXT(ROW(My_Audit!A257)+Input!$A$8-1,"00"))</f>
        <v>GG257</v>
      </c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40" t="str">
        <f t="shared" si="4"/>
        <v/>
      </c>
      <c r="O258" s="35"/>
      <c r="P258" s="38"/>
      <c r="Q258" s="35"/>
      <c r="R258" s="35"/>
      <c r="S258" s="35"/>
      <c r="T258" s="35"/>
      <c r="U258" s="35"/>
    </row>
    <row r="259" spans="1:21">
      <c r="A259" s="40" t="str">
        <f>_xlfn.TEXTJOIN("",TRUE,Input!$A$4,TEXT(ROW(My_Audit!A258)+Input!$A$8-1,"00"))</f>
        <v>GG258</v>
      </c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40" t="str">
        <f t="shared" si="4"/>
        <v/>
      </c>
      <c r="O259" s="35"/>
      <c r="P259" s="38"/>
      <c r="Q259" s="35"/>
      <c r="R259" s="35"/>
      <c r="S259" s="35"/>
      <c r="T259" s="35"/>
      <c r="U259" s="35"/>
    </row>
    <row r="260" spans="1:21">
      <c r="A260" s="40" t="str">
        <f>_xlfn.TEXTJOIN("",TRUE,Input!$A$4,TEXT(ROW(My_Audit!A259)+Input!$A$8-1,"00"))</f>
        <v>GG259</v>
      </c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40" t="str">
        <f t="shared" si="4"/>
        <v/>
      </c>
      <c r="O260" s="35"/>
      <c r="P260" s="38"/>
      <c r="Q260" s="35"/>
      <c r="R260" s="35"/>
      <c r="S260" s="35"/>
      <c r="T260" s="35"/>
      <c r="U260" s="35"/>
    </row>
    <row r="261" spans="1:21">
      <c r="A261" s="40" t="str">
        <f>_xlfn.TEXTJOIN("",TRUE,Input!$A$4,TEXT(ROW(My_Audit!A260)+Input!$A$8-1,"00"))</f>
        <v>GG260</v>
      </c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40" t="str">
        <f t="shared" si="4"/>
        <v/>
      </c>
      <c r="O261" s="35"/>
      <c r="P261" s="38"/>
      <c r="Q261" s="35"/>
      <c r="R261" s="35"/>
      <c r="S261" s="35"/>
      <c r="T261" s="35"/>
      <c r="U261" s="35"/>
    </row>
    <row r="262" spans="1:21">
      <c r="A262" s="40" t="str">
        <f>_xlfn.TEXTJOIN("",TRUE,Input!$A$4,TEXT(ROW(My_Audit!A261)+Input!$A$8-1,"00"))</f>
        <v>GG261</v>
      </c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40" t="str">
        <f t="shared" si="4"/>
        <v/>
      </c>
      <c r="O262" s="35"/>
      <c r="P262" s="38"/>
      <c r="Q262" s="35"/>
      <c r="R262" s="35"/>
      <c r="S262" s="35"/>
      <c r="T262" s="35"/>
      <c r="U262" s="35"/>
    </row>
    <row r="263" spans="1:21">
      <c r="A263" s="40" t="str">
        <f>_xlfn.TEXTJOIN("",TRUE,Input!$A$4,TEXT(ROW(My_Audit!A262)+Input!$A$8-1,"00"))</f>
        <v>GG262</v>
      </c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40" t="str">
        <f t="shared" si="4"/>
        <v/>
      </c>
      <c r="O263" s="35"/>
      <c r="P263" s="38"/>
      <c r="Q263" s="35"/>
      <c r="R263" s="35"/>
      <c r="S263" s="35"/>
      <c r="T263" s="35"/>
      <c r="U263" s="35"/>
    </row>
    <row r="264" spans="1:21">
      <c r="A264" s="40" t="str">
        <f>_xlfn.TEXTJOIN("",TRUE,Input!$A$4,TEXT(ROW(My_Audit!A263)+Input!$A$8-1,"00"))</f>
        <v>GG263</v>
      </c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40" t="str">
        <f t="shared" si="4"/>
        <v/>
      </c>
      <c r="O264" s="35"/>
      <c r="P264" s="38"/>
      <c r="Q264" s="35"/>
      <c r="R264" s="35"/>
      <c r="S264" s="35"/>
      <c r="T264" s="35"/>
      <c r="U264" s="35"/>
    </row>
    <row r="265" spans="1:21">
      <c r="A265" s="40" t="str">
        <f>_xlfn.TEXTJOIN("",TRUE,Input!$A$4,TEXT(ROW(My_Audit!A264)+Input!$A$8-1,"00"))</f>
        <v>GG264</v>
      </c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40" t="str">
        <f t="shared" ref="N265:N328" si="5">_xlfn.TEXTJOIN(", ",TRUE,M265,L265)</f>
        <v/>
      </c>
      <c r="O265" s="35"/>
      <c r="P265" s="38"/>
      <c r="Q265" s="35"/>
      <c r="R265" s="35"/>
      <c r="S265" s="35"/>
      <c r="T265" s="35"/>
      <c r="U265" s="35"/>
    </row>
    <row r="266" spans="1:21">
      <c r="A266" s="40" t="str">
        <f>_xlfn.TEXTJOIN("",TRUE,Input!$A$4,TEXT(ROW(My_Audit!A265)+Input!$A$8-1,"00"))</f>
        <v>GG265</v>
      </c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40" t="str">
        <f t="shared" si="5"/>
        <v/>
      </c>
      <c r="O266" s="35"/>
      <c r="P266" s="38"/>
      <c r="Q266" s="35"/>
      <c r="R266" s="35"/>
      <c r="S266" s="35"/>
      <c r="T266" s="35"/>
      <c r="U266" s="35"/>
    </row>
    <row r="267" spans="1:21">
      <c r="A267" s="40" t="str">
        <f>_xlfn.TEXTJOIN("",TRUE,Input!$A$4,TEXT(ROW(My_Audit!A266)+Input!$A$8-1,"00"))</f>
        <v>GG266</v>
      </c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40" t="str">
        <f t="shared" si="5"/>
        <v/>
      </c>
      <c r="O267" s="35"/>
      <c r="P267" s="38"/>
      <c r="Q267" s="35"/>
      <c r="R267" s="35"/>
      <c r="S267" s="35"/>
      <c r="T267" s="35"/>
      <c r="U267" s="35"/>
    </row>
    <row r="268" spans="1:21">
      <c r="A268" s="40" t="str">
        <f>_xlfn.TEXTJOIN("",TRUE,Input!$A$4,TEXT(ROW(My_Audit!A267)+Input!$A$8-1,"00"))</f>
        <v>GG267</v>
      </c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40" t="str">
        <f t="shared" si="5"/>
        <v/>
      </c>
      <c r="O268" s="35"/>
      <c r="P268" s="38"/>
      <c r="Q268" s="35"/>
      <c r="R268" s="35"/>
      <c r="S268" s="35"/>
      <c r="T268" s="35"/>
      <c r="U268" s="35"/>
    </row>
    <row r="269" spans="1:21">
      <c r="A269" s="40" t="str">
        <f>_xlfn.TEXTJOIN("",TRUE,Input!$A$4,TEXT(ROW(My_Audit!A268)+Input!$A$8-1,"00"))</f>
        <v>GG268</v>
      </c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40" t="str">
        <f t="shared" si="5"/>
        <v/>
      </c>
      <c r="O269" s="35"/>
      <c r="P269" s="38"/>
      <c r="Q269" s="35"/>
      <c r="R269" s="35"/>
      <c r="S269" s="35"/>
      <c r="T269" s="35"/>
      <c r="U269" s="35"/>
    </row>
    <row r="270" spans="1:21">
      <c r="A270" s="40" t="str">
        <f>_xlfn.TEXTJOIN("",TRUE,Input!$A$4,TEXT(ROW(My_Audit!A269)+Input!$A$8-1,"00"))</f>
        <v>GG269</v>
      </c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40" t="str">
        <f t="shared" si="5"/>
        <v/>
      </c>
      <c r="O270" s="35"/>
      <c r="P270" s="38"/>
      <c r="Q270" s="35"/>
      <c r="R270" s="35"/>
      <c r="S270" s="35"/>
      <c r="T270" s="35"/>
      <c r="U270" s="35"/>
    </row>
    <row r="271" spans="1:21">
      <c r="A271" s="40" t="str">
        <f>_xlfn.TEXTJOIN("",TRUE,Input!$A$4,TEXT(ROW(My_Audit!A270)+Input!$A$8-1,"00"))</f>
        <v>GG270</v>
      </c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40" t="str">
        <f t="shared" si="5"/>
        <v/>
      </c>
      <c r="O271" s="35"/>
      <c r="P271" s="38"/>
      <c r="Q271" s="35"/>
      <c r="R271" s="35"/>
      <c r="S271" s="35"/>
      <c r="T271" s="35"/>
      <c r="U271" s="35"/>
    </row>
    <row r="272" spans="1:21">
      <c r="A272" s="40" t="str">
        <f>_xlfn.TEXTJOIN("",TRUE,Input!$A$4,TEXT(ROW(My_Audit!A271)+Input!$A$8-1,"00"))</f>
        <v>GG271</v>
      </c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40" t="str">
        <f t="shared" si="5"/>
        <v/>
      </c>
      <c r="O272" s="35"/>
      <c r="P272" s="38"/>
      <c r="Q272" s="35"/>
      <c r="R272" s="35"/>
      <c r="S272" s="35"/>
      <c r="T272" s="35"/>
      <c r="U272" s="35"/>
    </row>
    <row r="273" spans="1:21">
      <c r="A273" s="40" t="str">
        <f>_xlfn.TEXTJOIN("",TRUE,Input!$A$4,TEXT(ROW(My_Audit!A272)+Input!$A$8-1,"00"))</f>
        <v>GG272</v>
      </c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40" t="str">
        <f t="shared" si="5"/>
        <v/>
      </c>
      <c r="O273" s="35"/>
      <c r="P273" s="38"/>
      <c r="Q273" s="35"/>
      <c r="R273" s="35"/>
      <c r="S273" s="35"/>
      <c r="T273" s="35"/>
      <c r="U273" s="35"/>
    </row>
    <row r="274" spans="1:21">
      <c r="A274" s="40" t="str">
        <f>_xlfn.TEXTJOIN("",TRUE,Input!$A$4,TEXT(ROW(My_Audit!A273)+Input!$A$8-1,"00"))</f>
        <v>GG273</v>
      </c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40" t="str">
        <f t="shared" si="5"/>
        <v/>
      </c>
      <c r="O274" s="35"/>
      <c r="P274" s="38"/>
      <c r="Q274" s="35"/>
      <c r="R274" s="35"/>
      <c r="S274" s="35"/>
      <c r="T274" s="35"/>
      <c r="U274" s="35"/>
    </row>
    <row r="275" spans="1:21">
      <c r="A275" s="40" t="str">
        <f>_xlfn.TEXTJOIN("",TRUE,Input!$A$4,TEXT(ROW(My_Audit!A274)+Input!$A$8-1,"00"))</f>
        <v>GG274</v>
      </c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40" t="str">
        <f t="shared" si="5"/>
        <v/>
      </c>
      <c r="O275" s="35"/>
      <c r="P275" s="38"/>
      <c r="Q275" s="35"/>
      <c r="R275" s="35"/>
      <c r="S275" s="35"/>
      <c r="T275" s="35"/>
      <c r="U275" s="35"/>
    </row>
    <row r="276" spans="1:21">
      <c r="A276" s="40" t="str">
        <f>_xlfn.TEXTJOIN("",TRUE,Input!$A$4,TEXT(ROW(My_Audit!A275)+Input!$A$8-1,"00"))</f>
        <v>GG275</v>
      </c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40" t="str">
        <f t="shared" si="5"/>
        <v/>
      </c>
      <c r="O276" s="35"/>
      <c r="P276" s="38"/>
      <c r="Q276" s="35"/>
      <c r="R276" s="35"/>
      <c r="S276" s="35"/>
      <c r="T276" s="35"/>
      <c r="U276" s="35"/>
    </row>
    <row r="277" spans="1:21">
      <c r="A277" s="40" t="str">
        <f>_xlfn.TEXTJOIN("",TRUE,Input!$A$4,TEXT(ROW(My_Audit!A276)+Input!$A$8-1,"00"))</f>
        <v>GG276</v>
      </c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40" t="str">
        <f t="shared" si="5"/>
        <v/>
      </c>
      <c r="O277" s="35"/>
      <c r="P277" s="38"/>
      <c r="Q277" s="35"/>
      <c r="R277" s="35"/>
      <c r="S277" s="35"/>
      <c r="T277" s="35"/>
      <c r="U277" s="35"/>
    </row>
    <row r="278" spans="1:21">
      <c r="A278" s="40" t="str">
        <f>_xlfn.TEXTJOIN("",TRUE,Input!$A$4,TEXT(ROW(My_Audit!A277)+Input!$A$8-1,"00"))</f>
        <v>GG277</v>
      </c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40" t="str">
        <f t="shared" si="5"/>
        <v/>
      </c>
      <c r="O278" s="35"/>
      <c r="P278" s="38"/>
      <c r="Q278" s="35"/>
      <c r="R278" s="35"/>
      <c r="S278" s="35"/>
      <c r="T278" s="35"/>
      <c r="U278" s="35"/>
    </row>
    <row r="279" spans="1:21">
      <c r="A279" s="40" t="str">
        <f>_xlfn.TEXTJOIN("",TRUE,Input!$A$4,TEXT(ROW(My_Audit!A278)+Input!$A$8-1,"00"))</f>
        <v>GG278</v>
      </c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40" t="str">
        <f t="shared" si="5"/>
        <v/>
      </c>
      <c r="O279" s="35"/>
      <c r="P279" s="38"/>
      <c r="Q279" s="35"/>
      <c r="R279" s="35"/>
      <c r="S279" s="35"/>
      <c r="T279" s="35"/>
      <c r="U279" s="35"/>
    </row>
    <row r="280" spans="1:21">
      <c r="A280" s="40" t="str">
        <f>_xlfn.TEXTJOIN("",TRUE,Input!$A$4,TEXT(ROW(My_Audit!A279)+Input!$A$8-1,"00"))</f>
        <v>GG279</v>
      </c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40" t="str">
        <f t="shared" si="5"/>
        <v/>
      </c>
      <c r="O280" s="35"/>
      <c r="P280" s="38"/>
      <c r="Q280" s="35"/>
      <c r="R280" s="35"/>
      <c r="S280" s="35"/>
      <c r="T280" s="35"/>
      <c r="U280" s="35"/>
    </row>
    <row r="281" spans="1:21">
      <c r="A281" s="40" t="str">
        <f>_xlfn.TEXTJOIN("",TRUE,Input!$A$4,TEXT(ROW(My_Audit!A280)+Input!$A$8-1,"00"))</f>
        <v>GG280</v>
      </c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40" t="str">
        <f t="shared" si="5"/>
        <v/>
      </c>
      <c r="O281" s="35"/>
      <c r="P281" s="38"/>
      <c r="Q281" s="35"/>
      <c r="R281" s="35"/>
      <c r="S281" s="35"/>
      <c r="T281" s="35"/>
      <c r="U281" s="35"/>
    </row>
    <row r="282" spans="1:21">
      <c r="A282" s="40" t="str">
        <f>_xlfn.TEXTJOIN("",TRUE,Input!$A$4,TEXT(ROW(My_Audit!A281)+Input!$A$8-1,"00"))</f>
        <v>GG281</v>
      </c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40" t="str">
        <f t="shared" si="5"/>
        <v/>
      </c>
      <c r="O282" s="35"/>
      <c r="P282" s="38"/>
      <c r="Q282" s="35"/>
      <c r="R282" s="35"/>
      <c r="S282" s="35"/>
      <c r="T282" s="35"/>
      <c r="U282" s="35"/>
    </row>
    <row r="283" spans="1:21">
      <c r="A283" s="40" t="str">
        <f>_xlfn.TEXTJOIN("",TRUE,Input!$A$4,TEXT(ROW(My_Audit!A282)+Input!$A$8-1,"00"))</f>
        <v>GG282</v>
      </c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40" t="str">
        <f t="shared" si="5"/>
        <v/>
      </c>
      <c r="O283" s="35"/>
      <c r="P283" s="38"/>
      <c r="Q283" s="35"/>
      <c r="R283" s="35"/>
      <c r="S283" s="35"/>
      <c r="T283" s="35"/>
      <c r="U283" s="35"/>
    </row>
    <row r="284" spans="1:21">
      <c r="A284" s="40" t="str">
        <f>_xlfn.TEXTJOIN("",TRUE,Input!$A$4,TEXT(ROW(My_Audit!A283)+Input!$A$8-1,"00"))</f>
        <v>GG283</v>
      </c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40" t="str">
        <f t="shared" si="5"/>
        <v/>
      </c>
      <c r="O284" s="35"/>
      <c r="P284" s="38"/>
      <c r="Q284" s="35"/>
      <c r="R284" s="35"/>
      <c r="S284" s="35"/>
      <c r="T284" s="35"/>
      <c r="U284" s="35"/>
    </row>
    <row r="285" spans="1:21">
      <c r="A285" s="40" t="str">
        <f>_xlfn.TEXTJOIN("",TRUE,Input!$A$4,TEXT(ROW(My_Audit!A284)+Input!$A$8-1,"00"))</f>
        <v>GG284</v>
      </c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40" t="str">
        <f t="shared" si="5"/>
        <v/>
      </c>
      <c r="O285" s="35"/>
      <c r="P285" s="38"/>
      <c r="Q285" s="35"/>
      <c r="R285" s="35"/>
      <c r="S285" s="35"/>
      <c r="T285" s="35"/>
      <c r="U285" s="35"/>
    </row>
    <row r="286" spans="1:21">
      <c r="A286" s="40" t="str">
        <f>_xlfn.TEXTJOIN("",TRUE,Input!$A$4,TEXT(ROW(My_Audit!A285)+Input!$A$8-1,"00"))</f>
        <v>GG285</v>
      </c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40" t="str">
        <f t="shared" si="5"/>
        <v/>
      </c>
      <c r="O286" s="35"/>
      <c r="P286" s="38"/>
      <c r="Q286" s="35"/>
      <c r="R286" s="35"/>
      <c r="S286" s="35"/>
      <c r="T286" s="35"/>
      <c r="U286" s="35"/>
    </row>
    <row r="287" spans="1:21">
      <c r="A287" s="40" t="str">
        <f>_xlfn.TEXTJOIN("",TRUE,Input!$A$4,TEXT(ROW(My_Audit!A286)+Input!$A$8-1,"00"))</f>
        <v>GG286</v>
      </c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40" t="str">
        <f t="shared" si="5"/>
        <v/>
      </c>
      <c r="O287" s="35"/>
      <c r="P287" s="38"/>
      <c r="Q287" s="35"/>
      <c r="R287" s="35"/>
      <c r="S287" s="35"/>
      <c r="T287" s="35"/>
      <c r="U287" s="35"/>
    </row>
    <row r="288" spans="1:21">
      <c r="A288" s="40" t="str">
        <f>_xlfn.TEXTJOIN("",TRUE,Input!$A$4,TEXT(ROW(My_Audit!A287)+Input!$A$8-1,"00"))</f>
        <v>GG287</v>
      </c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40" t="str">
        <f t="shared" si="5"/>
        <v/>
      </c>
      <c r="O288" s="35"/>
      <c r="P288" s="38"/>
      <c r="Q288" s="35"/>
      <c r="R288" s="35"/>
      <c r="S288" s="35"/>
      <c r="T288" s="35"/>
      <c r="U288" s="35"/>
    </row>
    <row r="289" spans="1:21">
      <c r="A289" s="40" t="str">
        <f>_xlfn.TEXTJOIN("",TRUE,Input!$A$4,TEXT(ROW(My_Audit!A288)+Input!$A$8-1,"00"))</f>
        <v>GG288</v>
      </c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40" t="str">
        <f t="shared" si="5"/>
        <v/>
      </c>
      <c r="O289" s="35"/>
      <c r="P289" s="38"/>
      <c r="Q289" s="35"/>
      <c r="R289" s="35"/>
      <c r="S289" s="35"/>
      <c r="T289" s="35"/>
      <c r="U289" s="35"/>
    </row>
    <row r="290" spans="1:21">
      <c r="A290" s="40" t="str">
        <f>_xlfn.TEXTJOIN("",TRUE,Input!$A$4,TEXT(ROW(My_Audit!A289)+Input!$A$8-1,"00"))</f>
        <v>GG289</v>
      </c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40" t="str">
        <f t="shared" si="5"/>
        <v/>
      </c>
      <c r="O290" s="35"/>
      <c r="P290" s="38"/>
      <c r="Q290" s="35"/>
      <c r="R290" s="35"/>
      <c r="S290" s="35"/>
      <c r="T290" s="35"/>
      <c r="U290" s="35"/>
    </row>
    <row r="291" spans="1:21">
      <c r="A291" s="40" t="str">
        <f>_xlfn.TEXTJOIN("",TRUE,Input!$A$4,TEXT(ROW(My_Audit!A290)+Input!$A$8-1,"00"))</f>
        <v>GG290</v>
      </c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40" t="str">
        <f t="shared" si="5"/>
        <v/>
      </c>
      <c r="O291" s="35"/>
      <c r="P291" s="38"/>
      <c r="Q291" s="35"/>
      <c r="R291" s="35"/>
      <c r="S291" s="35"/>
      <c r="T291" s="35"/>
      <c r="U291" s="35"/>
    </row>
    <row r="292" spans="1:21">
      <c r="A292" s="40" t="str">
        <f>_xlfn.TEXTJOIN("",TRUE,Input!$A$4,TEXT(ROW(My_Audit!A291)+Input!$A$8-1,"00"))</f>
        <v>GG291</v>
      </c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40" t="str">
        <f t="shared" si="5"/>
        <v/>
      </c>
      <c r="O292" s="35"/>
      <c r="P292" s="38"/>
      <c r="Q292" s="35"/>
      <c r="R292" s="35"/>
      <c r="S292" s="35"/>
      <c r="T292" s="35"/>
      <c r="U292" s="35"/>
    </row>
    <row r="293" spans="1:21">
      <c r="A293" s="40" t="str">
        <f>_xlfn.TEXTJOIN("",TRUE,Input!$A$4,TEXT(ROW(My_Audit!A292)+Input!$A$8-1,"00"))</f>
        <v>GG292</v>
      </c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40" t="str">
        <f t="shared" si="5"/>
        <v/>
      </c>
      <c r="O293" s="35"/>
      <c r="P293" s="38"/>
      <c r="Q293" s="35"/>
      <c r="R293" s="35"/>
      <c r="S293" s="35"/>
      <c r="T293" s="35"/>
      <c r="U293" s="35"/>
    </row>
    <row r="294" spans="1:21">
      <c r="A294" s="40" t="str">
        <f>_xlfn.TEXTJOIN("",TRUE,Input!$A$4,TEXT(ROW(My_Audit!A293)+Input!$A$8-1,"00"))</f>
        <v>GG293</v>
      </c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40" t="str">
        <f t="shared" si="5"/>
        <v/>
      </c>
      <c r="O294" s="35"/>
      <c r="P294" s="38"/>
      <c r="Q294" s="35"/>
      <c r="R294" s="35"/>
      <c r="S294" s="35"/>
      <c r="T294" s="35"/>
      <c r="U294" s="35"/>
    </row>
    <row r="295" spans="1:21">
      <c r="A295" s="40" t="str">
        <f>_xlfn.TEXTJOIN("",TRUE,Input!$A$4,TEXT(ROW(My_Audit!A294)+Input!$A$8-1,"00"))</f>
        <v>GG294</v>
      </c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40" t="str">
        <f t="shared" si="5"/>
        <v/>
      </c>
      <c r="O295" s="35"/>
      <c r="P295" s="38"/>
      <c r="Q295" s="35"/>
      <c r="R295" s="35"/>
      <c r="S295" s="35"/>
      <c r="T295" s="35"/>
      <c r="U295" s="35"/>
    </row>
    <row r="296" spans="1:21">
      <c r="A296" s="40" t="str">
        <f>_xlfn.TEXTJOIN("",TRUE,Input!$A$4,TEXT(ROW(My_Audit!A295)+Input!$A$8-1,"00"))</f>
        <v>GG295</v>
      </c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40" t="str">
        <f t="shared" si="5"/>
        <v/>
      </c>
      <c r="O296" s="35"/>
      <c r="P296" s="38"/>
      <c r="Q296" s="35"/>
      <c r="R296" s="35"/>
      <c r="S296" s="35"/>
      <c r="T296" s="35"/>
      <c r="U296" s="35"/>
    </row>
    <row r="297" spans="1:21">
      <c r="A297" s="40" t="str">
        <f>_xlfn.TEXTJOIN("",TRUE,Input!$A$4,TEXT(ROW(My_Audit!A296)+Input!$A$8-1,"00"))</f>
        <v>GG296</v>
      </c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40" t="str">
        <f t="shared" si="5"/>
        <v/>
      </c>
      <c r="O297" s="35"/>
      <c r="P297" s="38"/>
      <c r="Q297" s="35"/>
      <c r="R297" s="35"/>
      <c r="S297" s="35"/>
      <c r="T297" s="35"/>
      <c r="U297" s="35"/>
    </row>
    <row r="298" spans="1:21">
      <c r="A298" s="40" t="str">
        <f>_xlfn.TEXTJOIN("",TRUE,Input!$A$4,TEXT(ROW(My_Audit!A297)+Input!$A$8-1,"00"))</f>
        <v>GG297</v>
      </c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40" t="str">
        <f t="shared" si="5"/>
        <v/>
      </c>
      <c r="O298" s="35"/>
      <c r="P298" s="38"/>
      <c r="Q298" s="35"/>
      <c r="R298" s="35"/>
      <c r="S298" s="35"/>
      <c r="T298" s="35"/>
      <c r="U298" s="35"/>
    </row>
    <row r="299" spans="1:21">
      <c r="A299" s="40" t="str">
        <f>_xlfn.TEXTJOIN("",TRUE,Input!$A$4,TEXT(ROW(My_Audit!A298)+Input!$A$8-1,"00"))</f>
        <v>GG298</v>
      </c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40" t="str">
        <f t="shared" si="5"/>
        <v/>
      </c>
      <c r="O299" s="35"/>
      <c r="P299" s="38"/>
      <c r="Q299" s="35"/>
      <c r="R299" s="35"/>
      <c r="S299" s="35"/>
      <c r="T299" s="35"/>
      <c r="U299" s="35"/>
    </row>
    <row r="300" spans="1:21">
      <c r="A300" s="40" t="str">
        <f>_xlfn.TEXTJOIN("",TRUE,Input!$A$4,TEXT(ROW(My_Audit!A299)+Input!$A$8-1,"00"))</f>
        <v>GG299</v>
      </c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40" t="str">
        <f t="shared" si="5"/>
        <v/>
      </c>
      <c r="O300" s="35"/>
      <c r="P300" s="38"/>
      <c r="Q300" s="35"/>
      <c r="R300" s="35"/>
      <c r="S300" s="35"/>
      <c r="T300" s="35"/>
      <c r="U300" s="35"/>
    </row>
    <row r="301" spans="1:21">
      <c r="A301" s="40" t="str">
        <f>_xlfn.TEXTJOIN("",TRUE,Input!$A$4,TEXT(ROW(My_Audit!A300)+Input!$A$8-1,"00"))</f>
        <v>GG300</v>
      </c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40" t="str">
        <f t="shared" si="5"/>
        <v/>
      </c>
      <c r="O301" s="35"/>
      <c r="P301" s="38"/>
      <c r="Q301" s="35"/>
      <c r="R301" s="35"/>
      <c r="S301" s="35"/>
      <c r="T301" s="35"/>
      <c r="U301" s="35"/>
    </row>
    <row r="302" spans="1:21">
      <c r="A302" s="40" t="str">
        <f>_xlfn.TEXTJOIN("",TRUE,Input!$A$4,TEXT(ROW(My_Audit!A301)+Input!$A$8-1,"00"))</f>
        <v>GG301</v>
      </c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40" t="str">
        <f t="shared" si="5"/>
        <v/>
      </c>
      <c r="O302" s="35"/>
      <c r="P302" s="38"/>
      <c r="Q302" s="35"/>
      <c r="R302" s="35"/>
      <c r="S302" s="35"/>
      <c r="T302" s="35"/>
      <c r="U302" s="35"/>
    </row>
    <row r="303" spans="1:21">
      <c r="A303" s="40" t="str">
        <f>_xlfn.TEXTJOIN("",TRUE,Input!$A$4,TEXT(ROW(My_Audit!A302)+Input!$A$8-1,"00"))</f>
        <v>GG302</v>
      </c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40" t="str">
        <f t="shared" si="5"/>
        <v/>
      </c>
      <c r="O303" s="35"/>
      <c r="P303" s="38"/>
      <c r="Q303" s="35"/>
      <c r="R303" s="35"/>
      <c r="S303" s="35"/>
      <c r="T303" s="35"/>
      <c r="U303" s="35"/>
    </row>
    <row r="304" spans="1:21">
      <c r="A304" s="40" t="str">
        <f>_xlfn.TEXTJOIN("",TRUE,Input!$A$4,TEXT(ROW(My_Audit!A303)+Input!$A$8-1,"00"))</f>
        <v>GG303</v>
      </c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40" t="str">
        <f t="shared" si="5"/>
        <v/>
      </c>
      <c r="O304" s="35"/>
      <c r="P304" s="38"/>
      <c r="Q304" s="35"/>
      <c r="R304" s="35"/>
      <c r="S304" s="35"/>
      <c r="T304" s="35"/>
      <c r="U304" s="35"/>
    </row>
    <row r="305" spans="1:21">
      <c r="A305" s="40" t="str">
        <f>_xlfn.TEXTJOIN("",TRUE,Input!$A$4,TEXT(ROW(My_Audit!A304)+Input!$A$8-1,"00"))</f>
        <v>GG304</v>
      </c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40" t="str">
        <f t="shared" si="5"/>
        <v/>
      </c>
      <c r="O305" s="35"/>
      <c r="P305" s="38"/>
      <c r="Q305" s="35"/>
      <c r="R305" s="35"/>
      <c r="S305" s="35"/>
      <c r="T305" s="35"/>
      <c r="U305" s="35"/>
    </row>
    <row r="306" spans="1:21">
      <c r="A306" s="40" t="str">
        <f>_xlfn.TEXTJOIN("",TRUE,Input!$A$4,TEXT(ROW(My_Audit!A305)+Input!$A$8-1,"00"))</f>
        <v>GG305</v>
      </c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40" t="str">
        <f t="shared" si="5"/>
        <v/>
      </c>
      <c r="O306" s="35"/>
      <c r="P306" s="38"/>
      <c r="Q306" s="35"/>
      <c r="R306" s="35"/>
      <c r="S306" s="35"/>
      <c r="T306" s="35"/>
      <c r="U306" s="35"/>
    </row>
    <row r="307" spans="1:21">
      <c r="A307" s="40" t="str">
        <f>_xlfn.TEXTJOIN("",TRUE,Input!$A$4,TEXT(ROW(My_Audit!A306)+Input!$A$8-1,"00"))</f>
        <v>GG306</v>
      </c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40" t="str">
        <f t="shared" si="5"/>
        <v/>
      </c>
      <c r="O307" s="35"/>
      <c r="P307" s="38"/>
      <c r="Q307" s="35"/>
      <c r="R307" s="35"/>
      <c r="S307" s="35"/>
      <c r="T307" s="35"/>
      <c r="U307" s="35"/>
    </row>
    <row r="308" spans="1:21">
      <c r="A308" s="40" t="str">
        <f>_xlfn.TEXTJOIN("",TRUE,Input!$A$4,TEXT(ROW(My_Audit!A307)+Input!$A$8-1,"00"))</f>
        <v>GG307</v>
      </c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40" t="str">
        <f t="shared" si="5"/>
        <v/>
      </c>
      <c r="O308" s="35"/>
      <c r="P308" s="38"/>
      <c r="Q308" s="35"/>
      <c r="R308" s="35"/>
      <c r="S308" s="35"/>
      <c r="T308" s="35"/>
      <c r="U308" s="35"/>
    </row>
    <row r="309" spans="1:21">
      <c r="A309" s="40" t="str">
        <f>_xlfn.TEXTJOIN("",TRUE,Input!$A$4,TEXT(ROW(My_Audit!A308)+Input!$A$8-1,"00"))</f>
        <v>GG308</v>
      </c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40" t="str">
        <f t="shared" si="5"/>
        <v/>
      </c>
      <c r="O309" s="35"/>
      <c r="P309" s="38"/>
      <c r="Q309" s="35"/>
      <c r="R309" s="35"/>
      <c r="S309" s="35"/>
      <c r="T309" s="35"/>
      <c r="U309" s="35"/>
    </row>
    <row r="310" spans="1:21">
      <c r="A310" s="40" t="str">
        <f>_xlfn.TEXTJOIN("",TRUE,Input!$A$4,TEXT(ROW(My_Audit!A309)+Input!$A$8-1,"00"))</f>
        <v>GG309</v>
      </c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40" t="str">
        <f t="shared" si="5"/>
        <v/>
      </c>
      <c r="O310" s="35"/>
      <c r="P310" s="38"/>
      <c r="Q310" s="35"/>
      <c r="R310" s="35"/>
      <c r="S310" s="35"/>
      <c r="T310" s="35"/>
      <c r="U310" s="35"/>
    </row>
    <row r="311" spans="1:21">
      <c r="A311" s="40" t="str">
        <f>_xlfn.TEXTJOIN("",TRUE,Input!$A$4,TEXT(ROW(My_Audit!A310)+Input!$A$8-1,"00"))</f>
        <v>GG310</v>
      </c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40" t="str">
        <f t="shared" si="5"/>
        <v/>
      </c>
      <c r="O311" s="35"/>
      <c r="P311" s="38"/>
      <c r="Q311" s="35"/>
      <c r="R311" s="35"/>
      <c r="S311" s="35"/>
      <c r="T311" s="35"/>
      <c r="U311" s="35"/>
    </row>
    <row r="312" spans="1:21">
      <c r="A312" s="40" t="str">
        <f>_xlfn.TEXTJOIN("",TRUE,Input!$A$4,TEXT(ROW(My_Audit!A311)+Input!$A$8-1,"00"))</f>
        <v>GG311</v>
      </c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40" t="str">
        <f t="shared" si="5"/>
        <v/>
      </c>
      <c r="O312" s="35"/>
      <c r="P312" s="38"/>
      <c r="Q312" s="35"/>
      <c r="R312" s="35"/>
      <c r="S312" s="35"/>
      <c r="T312" s="35"/>
      <c r="U312" s="35"/>
    </row>
    <row r="313" spans="1:21">
      <c r="A313" s="40" t="str">
        <f>_xlfn.TEXTJOIN("",TRUE,Input!$A$4,TEXT(ROW(My_Audit!A312)+Input!$A$8-1,"00"))</f>
        <v>GG312</v>
      </c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40" t="str">
        <f t="shared" si="5"/>
        <v/>
      </c>
      <c r="O313" s="35"/>
      <c r="P313" s="38"/>
      <c r="Q313" s="35"/>
      <c r="R313" s="35"/>
      <c r="S313" s="35"/>
      <c r="T313" s="35"/>
      <c r="U313" s="35"/>
    </row>
    <row r="314" spans="1:21">
      <c r="A314" s="40" t="str">
        <f>_xlfn.TEXTJOIN("",TRUE,Input!$A$4,TEXT(ROW(My_Audit!A313)+Input!$A$8-1,"00"))</f>
        <v>GG313</v>
      </c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40" t="str">
        <f t="shared" si="5"/>
        <v/>
      </c>
      <c r="O314" s="35"/>
      <c r="P314" s="38"/>
      <c r="Q314" s="35"/>
      <c r="R314" s="35"/>
      <c r="S314" s="35"/>
      <c r="T314" s="35"/>
      <c r="U314" s="35"/>
    </row>
    <row r="315" spans="1:21">
      <c r="A315" s="40" t="str">
        <f>_xlfn.TEXTJOIN("",TRUE,Input!$A$4,TEXT(ROW(My_Audit!A314)+Input!$A$8-1,"00"))</f>
        <v>GG314</v>
      </c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40" t="str">
        <f t="shared" si="5"/>
        <v/>
      </c>
      <c r="O315" s="35"/>
      <c r="P315" s="38"/>
      <c r="Q315" s="35"/>
      <c r="R315" s="35"/>
      <c r="S315" s="35"/>
      <c r="T315" s="35"/>
      <c r="U315" s="35"/>
    </row>
    <row r="316" spans="1:21">
      <c r="A316" s="40" t="str">
        <f>_xlfn.TEXTJOIN("",TRUE,Input!$A$4,TEXT(ROW(My_Audit!A315)+Input!$A$8-1,"00"))</f>
        <v>GG315</v>
      </c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40" t="str">
        <f t="shared" si="5"/>
        <v/>
      </c>
      <c r="O316" s="35"/>
      <c r="P316" s="38"/>
      <c r="Q316" s="35"/>
      <c r="R316" s="35"/>
      <c r="S316" s="35"/>
      <c r="T316" s="35"/>
      <c r="U316" s="35"/>
    </row>
    <row r="317" spans="1:21">
      <c r="A317" s="40" t="str">
        <f>_xlfn.TEXTJOIN("",TRUE,Input!$A$4,TEXT(ROW(My_Audit!A316)+Input!$A$8-1,"00"))</f>
        <v>GG316</v>
      </c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40" t="str">
        <f t="shared" si="5"/>
        <v/>
      </c>
      <c r="O317" s="35"/>
      <c r="P317" s="38"/>
      <c r="Q317" s="35"/>
      <c r="R317" s="35"/>
      <c r="S317" s="35"/>
      <c r="T317" s="35"/>
      <c r="U317" s="35"/>
    </row>
    <row r="318" spans="1:21">
      <c r="A318" s="40" t="str">
        <f>_xlfn.TEXTJOIN("",TRUE,Input!$A$4,TEXT(ROW(My_Audit!A317)+Input!$A$8-1,"00"))</f>
        <v>GG317</v>
      </c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40" t="str">
        <f t="shared" si="5"/>
        <v/>
      </c>
      <c r="O318" s="35"/>
      <c r="P318" s="38"/>
      <c r="Q318" s="35"/>
      <c r="R318" s="35"/>
      <c r="S318" s="35"/>
      <c r="T318" s="35"/>
      <c r="U318" s="35"/>
    </row>
    <row r="319" spans="1:21">
      <c r="A319" s="40" t="str">
        <f>_xlfn.TEXTJOIN("",TRUE,Input!$A$4,TEXT(ROW(My_Audit!A318)+Input!$A$8-1,"00"))</f>
        <v>GG318</v>
      </c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40" t="str">
        <f t="shared" si="5"/>
        <v/>
      </c>
      <c r="O319" s="35"/>
      <c r="P319" s="38"/>
      <c r="Q319" s="35"/>
      <c r="R319" s="35"/>
      <c r="S319" s="35"/>
      <c r="T319" s="35"/>
      <c r="U319" s="35"/>
    </row>
    <row r="320" spans="1:21">
      <c r="A320" s="40" t="str">
        <f>_xlfn.TEXTJOIN("",TRUE,Input!$A$4,TEXT(ROW(My_Audit!A319)+Input!$A$8-1,"00"))</f>
        <v>GG319</v>
      </c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40" t="str">
        <f t="shared" si="5"/>
        <v/>
      </c>
      <c r="O320" s="35"/>
      <c r="P320" s="38"/>
      <c r="Q320" s="35"/>
      <c r="R320" s="35"/>
      <c r="S320" s="35"/>
      <c r="T320" s="35"/>
      <c r="U320" s="35"/>
    </row>
    <row r="321" spans="1:21">
      <c r="A321" s="40" t="str">
        <f>_xlfn.TEXTJOIN("",TRUE,Input!$A$4,TEXT(ROW(My_Audit!A320)+Input!$A$8-1,"00"))</f>
        <v>GG320</v>
      </c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40" t="str">
        <f t="shared" si="5"/>
        <v/>
      </c>
      <c r="O321" s="35"/>
      <c r="P321" s="38"/>
      <c r="Q321" s="35"/>
      <c r="R321" s="35"/>
      <c r="S321" s="35"/>
      <c r="T321" s="35"/>
      <c r="U321" s="35"/>
    </row>
    <row r="322" spans="1:21">
      <c r="A322" s="40" t="str">
        <f>_xlfn.TEXTJOIN("",TRUE,Input!$A$4,TEXT(ROW(My_Audit!A321)+Input!$A$8-1,"00"))</f>
        <v>GG321</v>
      </c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40" t="str">
        <f t="shared" si="5"/>
        <v/>
      </c>
      <c r="O322" s="35"/>
      <c r="P322" s="38"/>
      <c r="Q322" s="35"/>
      <c r="R322" s="35"/>
      <c r="S322" s="35"/>
      <c r="T322" s="35"/>
      <c r="U322" s="35"/>
    </row>
    <row r="323" spans="1:21">
      <c r="A323" s="40" t="str">
        <f>_xlfn.TEXTJOIN("",TRUE,Input!$A$4,TEXT(ROW(My_Audit!A322)+Input!$A$8-1,"00"))</f>
        <v>GG322</v>
      </c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40" t="str">
        <f t="shared" si="5"/>
        <v/>
      </c>
      <c r="O323" s="35"/>
      <c r="P323" s="38"/>
      <c r="Q323" s="35"/>
      <c r="R323" s="35"/>
      <c r="S323" s="35"/>
      <c r="T323" s="35"/>
      <c r="U323" s="35"/>
    </row>
    <row r="324" spans="1:21">
      <c r="A324" s="40" t="str">
        <f>_xlfn.TEXTJOIN("",TRUE,Input!$A$4,TEXT(ROW(My_Audit!A323)+Input!$A$8-1,"00"))</f>
        <v>GG323</v>
      </c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40" t="str">
        <f t="shared" si="5"/>
        <v/>
      </c>
      <c r="O324" s="35"/>
      <c r="P324" s="38"/>
      <c r="Q324" s="35"/>
      <c r="R324" s="35"/>
      <c r="S324" s="35"/>
      <c r="T324" s="35"/>
      <c r="U324" s="35"/>
    </row>
    <row r="325" spans="1:21">
      <c r="A325" s="40" t="str">
        <f>_xlfn.TEXTJOIN("",TRUE,Input!$A$4,TEXT(ROW(My_Audit!A324)+Input!$A$8-1,"00"))</f>
        <v>GG324</v>
      </c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40" t="str">
        <f t="shared" si="5"/>
        <v/>
      </c>
      <c r="O325" s="35"/>
      <c r="P325" s="38"/>
      <c r="Q325" s="35"/>
      <c r="R325" s="35"/>
      <c r="S325" s="35"/>
      <c r="T325" s="35"/>
      <c r="U325" s="35"/>
    </row>
    <row r="326" spans="1:21">
      <c r="A326" s="40" t="str">
        <f>_xlfn.TEXTJOIN("",TRUE,Input!$A$4,TEXT(ROW(My_Audit!A325)+Input!$A$8-1,"00"))</f>
        <v>GG325</v>
      </c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40" t="str">
        <f t="shared" si="5"/>
        <v/>
      </c>
      <c r="O326" s="35"/>
      <c r="P326" s="38"/>
      <c r="Q326" s="35"/>
      <c r="R326" s="35"/>
      <c r="S326" s="35"/>
      <c r="T326" s="35"/>
      <c r="U326" s="35"/>
    </row>
    <row r="327" spans="1:21">
      <c r="A327" s="40" t="str">
        <f>_xlfn.TEXTJOIN("",TRUE,Input!$A$4,TEXT(ROW(My_Audit!A326)+Input!$A$8-1,"00"))</f>
        <v>GG326</v>
      </c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40" t="str">
        <f t="shared" si="5"/>
        <v/>
      </c>
      <c r="O327" s="35"/>
      <c r="P327" s="38"/>
      <c r="Q327" s="35"/>
      <c r="R327" s="35"/>
      <c r="S327" s="35"/>
      <c r="T327" s="35"/>
      <c r="U327" s="35"/>
    </row>
    <row r="328" spans="1:21">
      <c r="A328" s="40" t="str">
        <f>_xlfn.TEXTJOIN("",TRUE,Input!$A$4,TEXT(ROW(My_Audit!A327)+Input!$A$8-1,"00"))</f>
        <v>GG327</v>
      </c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40" t="str">
        <f t="shared" si="5"/>
        <v/>
      </c>
      <c r="O328" s="35"/>
      <c r="P328" s="38"/>
      <c r="Q328" s="35"/>
      <c r="R328" s="35"/>
      <c r="S328" s="35"/>
      <c r="T328" s="35"/>
      <c r="U328" s="35"/>
    </row>
    <row r="329" spans="1:21">
      <c r="A329" s="40" t="str">
        <f>_xlfn.TEXTJOIN("",TRUE,Input!$A$4,TEXT(ROW(My_Audit!A328)+Input!$A$8-1,"00"))</f>
        <v>GG328</v>
      </c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40" t="str">
        <f t="shared" ref="N329:N392" si="6">_xlfn.TEXTJOIN(", ",TRUE,M329,L329)</f>
        <v/>
      </c>
      <c r="O329" s="35"/>
      <c r="P329" s="38"/>
      <c r="Q329" s="35"/>
      <c r="R329" s="35"/>
      <c r="S329" s="35"/>
      <c r="T329" s="35"/>
      <c r="U329" s="35"/>
    </row>
    <row r="330" spans="1:21">
      <c r="A330" s="40" t="str">
        <f>_xlfn.TEXTJOIN("",TRUE,Input!$A$4,TEXT(ROW(My_Audit!A329)+Input!$A$8-1,"00"))</f>
        <v>GG329</v>
      </c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40" t="str">
        <f t="shared" si="6"/>
        <v/>
      </c>
      <c r="O330" s="35"/>
      <c r="P330" s="38"/>
      <c r="Q330" s="35"/>
      <c r="R330" s="35"/>
      <c r="S330" s="35"/>
      <c r="T330" s="35"/>
      <c r="U330" s="35"/>
    </row>
    <row r="331" spans="1:21">
      <c r="A331" s="40" t="str">
        <f>_xlfn.TEXTJOIN("",TRUE,Input!$A$4,TEXT(ROW(My_Audit!A330)+Input!$A$8-1,"00"))</f>
        <v>GG330</v>
      </c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40" t="str">
        <f t="shared" si="6"/>
        <v/>
      </c>
      <c r="O331" s="35"/>
      <c r="P331" s="38"/>
      <c r="Q331" s="35"/>
      <c r="R331" s="35"/>
      <c r="S331" s="35"/>
      <c r="T331" s="35"/>
      <c r="U331" s="35"/>
    </row>
    <row r="332" spans="1:21">
      <c r="A332" s="40" t="str">
        <f>_xlfn.TEXTJOIN("",TRUE,Input!$A$4,TEXT(ROW(My_Audit!A331)+Input!$A$8-1,"00"))</f>
        <v>GG331</v>
      </c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40" t="str">
        <f t="shared" si="6"/>
        <v/>
      </c>
      <c r="O332" s="35"/>
      <c r="P332" s="38"/>
      <c r="Q332" s="35"/>
      <c r="R332" s="35"/>
      <c r="S332" s="35"/>
      <c r="T332" s="35"/>
      <c r="U332" s="35"/>
    </row>
    <row r="333" spans="1:21">
      <c r="A333" s="40" t="str">
        <f>_xlfn.TEXTJOIN("",TRUE,Input!$A$4,TEXT(ROW(My_Audit!A332)+Input!$A$8-1,"00"))</f>
        <v>GG332</v>
      </c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40" t="str">
        <f t="shared" si="6"/>
        <v/>
      </c>
      <c r="O333" s="35"/>
      <c r="P333" s="38"/>
      <c r="Q333" s="35"/>
      <c r="R333" s="35"/>
      <c r="S333" s="35"/>
      <c r="T333" s="35"/>
      <c r="U333" s="35"/>
    </row>
    <row r="334" spans="1:21">
      <c r="A334" s="40" t="str">
        <f>_xlfn.TEXTJOIN("",TRUE,Input!$A$4,TEXT(ROW(My_Audit!A333)+Input!$A$8-1,"00"))</f>
        <v>GG333</v>
      </c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40" t="str">
        <f t="shared" si="6"/>
        <v/>
      </c>
      <c r="O334" s="35"/>
      <c r="P334" s="38"/>
      <c r="Q334" s="35"/>
      <c r="R334" s="35"/>
      <c r="S334" s="35"/>
      <c r="T334" s="35"/>
      <c r="U334" s="35"/>
    </row>
    <row r="335" spans="1:21">
      <c r="A335" s="40" t="str">
        <f>_xlfn.TEXTJOIN("",TRUE,Input!$A$4,TEXT(ROW(My_Audit!A334)+Input!$A$8-1,"00"))</f>
        <v>GG334</v>
      </c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40" t="str">
        <f t="shared" si="6"/>
        <v/>
      </c>
      <c r="O335" s="35"/>
      <c r="P335" s="38"/>
      <c r="Q335" s="35"/>
      <c r="R335" s="35"/>
      <c r="S335" s="35"/>
      <c r="T335" s="35"/>
      <c r="U335" s="35"/>
    </row>
    <row r="336" spans="1:21">
      <c r="A336" s="40" t="str">
        <f>_xlfn.TEXTJOIN("",TRUE,Input!$A$4,TEXT(ROW(My_Audit!A335)+Input!$A$8-1,"00"))</f>
        <v>GG335</v>
      </c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40" t="str">
        <f t="shared" si="6"/>
        <v/>
      </c>
      <c r="O336" s="35"/>
      <c r="P336" s="38"/>
      <c r="Q336" s="35"/>
      <c r="R336" s="35"/>
      <c r="S336" s="35"/>
      <c r="T336" s="35"/>
      <c r="U336" s="35"/>
    </row>
    <row r="337" spans="1:21">
      <c r="A337" s="40" t="str">
        <f>_xlfn.TEXTJOIN("",TRUE,Input!$A$4,TEXT(ROW(My_Audit!A336)+Input!$A$8-1,"00"))</f>
        <v>GG336</v>
      </c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40" t="str">
        <f t="shared" si="6"/>
        <v/>
      </c>
      <c r="O337" s="35"/>
      <c r="P337" s="38"/>
      <c r="Q337" s="35"/>
      <c r="R337" s="35"/>
      <c r="S337" s="35"/>
      <c r="T337" s="35"/>
      <c r="U337" s="35"/>
    </row>
    <row r="338" spans="1:21">
      <c r="A338" s="40" t="str">
        <f>_xlfn.TEXTJOIN("",TRUE,Input!$A$4,TEXT(ROW(My_Audit!A337)+Input!$A$8-1,"00"))</f>
        <v>GG337</v>
      </c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40" t="str">
        <f t="shared" si="6"/>
        <v/>
      </c>
      <c r="O338" s="35"/>
      <c r="P338" s="38"/>
      <c r="Q338" s="35"/>
      <c r="R338" s="35"/>
      <c r="S338" s="35"/>
      <c r="T338" s="35"/>
      <c r="U338" s="35"/>
    </row>
    <row r="339" spans="1:21">
      <c r="A339" s="40" t="str">
        <f>_xlfn.TEXTJOIN("",TRUE,Input!$A$4,TEXT(ROW(My_Audit!A338)+Input!$A$8-1,"00"))</f>
        <v>GG338</v>
      </c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40" t="str">
        <f t="shared" si="6"/>
        <v/>
      </c>
      <c r="O339" s="35"/>
      <c r="P339" s="38"/>
      <c r="Q339" s="35"/>
      <c r="R339" s="35"/>
      <c r="S339" s="35"/>
      <c r="T339" s="35"/>
      <c r="U339" s="35"/>
    </row>
    <row r="340" spans="1:21">
      <c r="A340" s="40" t="str">
        <f>_xlfn.TEXTJOIN("",TRUE,Input!$A$4,TEXT(ROW(My_Audit!A339)+Input!$A$8-1,"00"))</f>
        <v>GG339</v>
      </c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40" t="str">
        <f t="shared" si="6"/>
        <v/>
      </c>
      <c r="O340" s="35"/>
      <c r="P340" s="38"/>
      <c r="Q340" s="35"/>
      <c r="R340" s="35"/>
      <c r="S340" s="35"/>
      <c r="T340" s="35"/>
      <c r="U340" s="35"/>
    </row>
    <row r="341" spans="1:21">
      <c r="A341" s="40" t="str">
        <f>_xlfn.TEXTJOIN("",TRUE,Input!$A$4,TEXT(ROW(My_Audit!A340)+Input!$A$8-1,"00"))</f>
        <v>GG340</v>
      </c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40" t="str">
        <f t="shared" si="6"/>
        <v/>
      </c>
      <c r="O341" s="35"/>
      <c r="P341" s="38"/>
      <c r="Q341" s="35"/>
      <c r="R341" s="35"/>
      <c r="S341" s="35"/>
      <c r="T341" s="35"/>
      <c r="U341" s="35"/>
    </row>
    <row r="342" spans="1:21">
      <c r="A342" s="40" t="str">
        <f>_xlfn.TEXTJOIN("",TRUE,Input!$A$4,TEXT(ROW(My_Audit!A341)+Input!$A$8-1,"00"))</f>
        <v>GG341</v>
      </c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40" t="str">
        <f t="shared" si="6"/>
        <v/>
      </c>
      <c r="O342" s="35"/>
      <c r="P342" s="38"/>
      <c r="Q342" s="35"/>
      <c r="R342" s="35"/>
      <c r="S342" s="35"/>
      <c r="T342" s="35"/>
      <c r="U342" s="35"/>
    </row>
    <row r="343" spans="1:21">
      <c r="A343" s="40" t="str">
        <f>_xlfn.TEXTJOIN("",TRUE,Input!$A$4,TEXT(ROW(My_Audit!A342)+Input!$A$8-1,"00"))</f>
        <v>GG342</v>
      </c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40" t="str">
        <f t="shared" si="6"/>
        <v/>
      </c>
      <c r="O343" s="35"/>
      <c r="P343" s="38"/>
      <c r="Q343" s="35"/>
      <c r="R343" s="35"/>
      <c r="S343" s="35"/>
      <c r="T343" s="35"/>
      <c r="U343" s="35"/>
    </row>
    <row r="344" spans="1:21">
      <c r="A344" s="40" t="str">
        <f>_xlfn.TEXTJOIN("",TRUE,Input!$A$4,TEXT(ROW(My_Audit!A343)+Input!$A$8-1,"00"))</f>
        <v>GG343</v>
      </c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40" t="str">
        <f t="shared" si="6"/>
        <v/>
      </c>
      <c r="O344" s="35"/>
      <c r="P344" s="38"/>
      <c r="Q344" s="35"/>
      <c r="R344" s="35"/>
      <c r="S344" s="35"/>
      <c r="T344" s="35"/>
      <c r="U344" s="35"/>
    </row>
    <row r="345" spans="1:21">
      <c r="A345" s="40" t="str">
        <f>_xlfn.TEXTJOIN("",TRUE,Input!$A$4,TEXT(ROW(My_Audit!A344)+Input!$A$8-1,"00"))</f>
        <v>GG344</v>
      </c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40" t="str">
        <f t="shared" si="6"/>
        <v/>
      </c>
      <c r="O345" s="35"/>
      <c r="P345" s="38"/>
      <c r="Q345" s="35"/>
      <c r="R345" s="35"/>
      <c r="S345" s="35"/>
      <c r="T345" s="35"/>
      <c r="U345" s="35"/>
    </row>
    <row r="346" spans="1:21">
      <c r="A346" s="40" t="str">
        <f>_xlfn.TEXTJOIN("",TRUE,Input!$A$4,TEXT(ROW(My_Audit!A345)+Input!$A$8-1,"00"))</f>
        <v>GG345</v>
      </c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40" t="str">
        <f t="shared" si="6"/>
        <v/>
      </c>
      <c r="O346" s="35"/>
      <c r="P346" s="38"/>
      <c r="Q346" s="35"/>
      <c r="R346" s="35"/>
      <c r="S346" s="35"/>
      <c r="T346" s="35"/>
      <c r="U346" s="35"/>
    </row>
    <row r="347" spans="1:21">
      <c r="A347" s="40" t="str">
        <f>_xlfn.TEXTJOIN("",TRUE,Input!$A$4,TEXT(ROW(My_Audit!A346)+Input!$A$8-1,"00"))</f>
        <v>GG346</v>
      </c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40" t="str">
        <f t="shared" si="6"/>
        <v/>
      </c>
      <c r="O347" s="35"/>
      <c r="P347" s="38"/>
      <c r="Q347" s="35"/>
      <c r="R347" s="35"/>
      <c r="S347" s="35"/>
      <c r="T347" s="35"/>
      <c r="U347" s="35"/>
    </row>
    <row r="348" spans="1:21">
      <c r="A348" s="40" t="str">
        <f>_xlfn.TEXTJOIN("",TRUE,Input!$A$4,TEXT(ROW(My_Audit!A347)+Input!$A$8-1,"00"))</f>
        <v>GG347</v>
      </c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40" t="str">
        <f t="shared" si="6"/>
        <v/>
      </c>
      <c r="O348" s="35"/>
      <c r="P348" s="38"/>
      <c r="Q348" s="35"/>
      <c r="R348" s="35"/>
      <c r="S348" s="35"/>
      <c r="T348" s="35"/>
      <c r="U348" s="35"/>
    </row>
    <row r="349" spans="1:21">
      <c r="A349" s="40" t="str">
        <f>_xlfn.TEXTJOIN("",TRUE,Input!$A$4,TEXT(ROW(My_Audit!A348)+Input!$A$8-1,"00"))</f>
        <v>GG348</v>
      </c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40" t="str">
        <f t="shared" si="6"/>
        <v/>
      </c>
      <c r="O349" s="35"/>
      <c r="P349" s="38"/>
      <c r="Q349" s="35"/>
      <c r="R349" s="35"/>
      <c r="S349" s="35"/>
      <c r="T349" s="35"/>
      <c r="U349" s="35"/>
    </row>
    <row r="350" spans="1:21">
      <c r="A350" s="40" t="str">
        <f>_xlfn.TEXTJOIN("",TRUE,Input!$A$4,TEXT(ROW(My_Audit!A349)+Input!$A$8-1,"00"))</f>
        <v>GG349</v>
      </c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40" t="str">
        <f t="shared" si="6"/>
        <v/>
      </c>
      <c r="O350" s="35"/>
      <c r="P350" s="38"/>
      <c r="Q350" s="35"/>
      <c r="R350" s="35"/>
      <c r="S350" s="35"/>
      <c r="T350" s="35"/>
      <c r="U350" s="35"/>
    </row>
    <row r="351" spans="1:21">
      <c r="A351" s="40" t="str">
        <f>_xlfn.TEXTJOIN("",TRUE,Input!$A$4,TEXT(ROW(My_Audit!A350)+Input!$A$8-1,"00"))</f>
        <v>GG350</v>
      </c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40" t="str">
        <f t="shared" si="6"/>
        <v/>
      </c>
      <c r="O351" s="35"/>
      <c r="P351" s="38"/>
      <c r="Q351" s="35"/>
      <c r="R351" s="35"/>
      <c r="S351" s="35"/>
      <c r="T351" s="35"/>
      <c r="U351" s="35"/>
    </row>
    <row r="352" spans="1:21">
      <c r="A352" s="40" t="str">
        <f>_xlfn.TEXTJOIN("",TRUE,Input!$A$4,TEXT(ROW(My_Audit!A351)+Input!$A$8-1,"00"))</f>
        <v>GG351</v>
      </c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40" t="str">
        <f t="shared" si="6"/>
        <v/>
      </c>
      <c r="O352" s="35"/>
      <c r="P352" s="38"/>
      <c r="Q352" s="35"/>
      <c r="R352" s="35"/>
      <c r="S352" s="35"/>
      <c r="T352" s="35"/>
      <c r="U352" s="35"/>
    </row>
    <row r="353" spans="1:21">
      <c r="A353" s="40" t="str">
        <f>_xlfn.TEXTJOIN("",TRUE,Input!$A$4,TEXT(ROW(My_Audit!A352)+Input!$A$8-1,"00"))</f>
        <v>GG352</v>
      </c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40" t="str">
        <f t="shared" si="6"/>
        <v/>
      </c>
      <c r="O353" s="35"/>
      <c r="P353" s="38"/>
      <c r="Q353" s="35"/>
      <c r="R353" s="35"/>
      <c r="S353" s="35"/>
      <c r="T353" s="35"/>
      <c r="U353" s="35"/>
    </row>
    <row r="354" spans="1:21">
      <c r="A354" s="40" t="str">
        <f>_xlfn.TEXTJOIN("",TRUE,Input!$A$4,TEXT(ROW(My_Audit!A353)+Input!$A$8-1,"00"))</f>
        <v>GG353</v>
      </c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40" t="str">
        <f t="shared" si="6"/>
        <v/>
      </c>
      <c r="O354" s="35"/>
      <c r="P354" s="38"/>
      <c r="Q354" s="35"/>
      <c r="R354" s="35"/>
      <c r="S354" s="35"/>
      <c r="T354" s="35"/>
      <c r="U354" s="35"/>
    </row>
    <row r="355" spans="1:21">
      <c r="A355" s="40" t="str">
        <f>_xlfn.TEXTJOIN("",TRUE,Input!$A$4,TEXT(ROW(My_Audit!A354)+Input!$A$8-1,"00"))</f>
        <v>GG354</v>
      </c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40" t="str">
        <f t="shared" si="6"/>
        <v/>
      </c>
      <c r="O355" s="35"/>
      <c r="P355" s="38"/>
      <c r="Q355" s="35"/>
      <c r="R355" s="35"/>
      <c r="S355" s="35"/>
      <c r="T355" s="35"/>
      <c r="U355" s="35"/>
    </row>
    <row r="356" spans="1:21">
      <c r="A356" s="40" t="str">
        <f>_xlfn.TEXTJOIN("",TRUE,Input!$A$4,TEXT(ROW(My_Audit!A355)+Input!$A$8-1,"00"))</f>
        <v>GG355</v>
      </c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40" t="str">
        <f t="shared" si="6"/>
        <v/>
      </c>
      <c r="O356" s="35"/>
      <c r="P356" s="38"/>
      <c r="Q356" s="35"/>
      <c r="R356" s="35"/>
      <c r="S356" s="35"/>
      <c r="T356" s="35"/>
      <c r="U356" s="35"/>
    </row>
    <row r="357" spans="1:21">
      <c r="A357" s="40" t="str">
        <f>_xlfn.TEXTJOIN("",TRUE,Input!$A$4,TEXT(ROW(My_Audit!A356)+Input!$A$8-1,"00"))</f>
        <v>GG356</v>
      </c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40" t="str">
        <f t="shared" si="6"/>
        <v/>
      </c>
      <c r="O357" s="35"/>
      <c r="P357" s="38"/>
      <c r="Q357" s="35"/>
      <c r="R357" s="35"/>
      <c r="S357" s="35"/>
      <c r="T357" s="35"/>
      <c r="U357" s="35"/>
    </row>
    <row r="358" spans="1:21">
      <c r="A358" s="40" t="str">
        <f>_xlfn.TEXTJOIN("",TRUE,Input!$A$4,TEXT(ROW(My_Audit!A357)+Input!$A$8-1,"00"))</f>
        <v>GG357</v>
      </c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40" t="str">
        <f t="shared" si="6"/>
        <v/>
      </c>
      <c r="O358" s="35"/>
      <c r="P358" s="38"/>
      <c r="Q358" s="35"/>
      <c r="R358" s="35"/>
      <c r="S358" s="35"/>
      <c r="T358" s="35"/>
      <c r="U358" s="35"/>
    </row>
    <row r="359" spans="1:21">
      <c r="A359" s="40" t="str">
        <f>_xlfn.TEXTJOIN("",TRUE,Input!$A$4,TEXT(ROW(My_Audit!A358)+Input!$A$8-1,"00"))</f>
        <v>GG358</v>
      </c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40" t="str">
        <f t="shared" si="6"/>
        <v/>
      </c>
      <c r="O359" s="35"/>
      <c r="P359" s="38"/>
      <c r="Q359" s="35"/>
      <c r="R359" s="35"/>
      <c r="S359" s="35"/>
      <c r="T359" s="35"/>
      <c r="U359" s="35"/>
    </row>
    <row r="360" spans="1:21">
      <c r="A360" s="40" t="str">
        <f>_xlfn.TEXTJOIN("",TRUE,Input!$A$4,TEXT(ROW(My_Audit!A359)+Input!$A$8-1,"00"))</f>
        <v>GG359</v>
      </c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40" t="str">
        <f t="shared" si="6"/>
        <v/>
      </c>
      <c r="O360" s="35"/>
      <c r="P360" s="38"/>
      <c r="Q360" s="35"/>
      <c r="R360" s="35"/>
      <c r="S360" s="35"/>
      <c r="T360" s="35"/>
      <c r="U360" s="35"/>
    </row>
    <row r="361" spans="1:21">
      <c r="A361" s="40" t="str">
        <f>_xlfn.TEXTJOIN("",TRUE,Input!$A$4,TEXT(ROW(My_Audit!A360)+Input!$A$8-1,"00"))</f>
        <v>GG360</v>
      </c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40" t="str">
        <f t="shared" si="6"/>
        <v/>
      </c>
      <c r="O361" s="35"/>
      <c r="P361" s="38"/>
      <c r="Q361" s="35"/>
      <c r="R361" s="35"/>
      <c r="S361" s="35"/>
      <c r="T361" s="35"/>
      <c r="U361" s="35"/>
    </row>
    <row r="362" spans="1:21">
      <c r="A362" s="40" t="str">
        <f>_xlfn.TEXTJOIN("",TRUE,Input!$A$4,TEXT(ROW(My_Audit!A361)+Input!$A$8-1,"00"))</f>
        <v>GG361</v>
      </c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40" t="str">
        <f t="shared" si="6"/>
        <v/>
      </c>
      <c r="O362" s="35"/>
      <c r="P362" s="38"/>
      <c r="Q362" s="35"/>
      <c r="R362" s="35"/>
      <c r="S362" s="35"/>
      <c r="T362" s="35"/>
      <c r="U362" s="35"/>
    </row>
    <row r="363" spans="1:21">
      <c r="A363" s="40" t="str">
        <f>_xlfn.TEXTJOIN("",TRUE,Input!$A$4,TEXT(ROW(My_Audit!A362)+Input!$A$8-1,"00"))</f>
        <v>GG362</v>
      </c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40" t="str">
        <f t="shared" si="6"/>
        <v/>
      </c>
      <c r="O363" s="35"/>
      <c r="P363" s="38"/>
      <c r="Q363" s="35"/>
      <c r="R363" s="35"/>
      <c r="S363" s="35"/>
      <c r="T363" s="35"/>
      <c r="U363" s="35"/>
    </row>
    <row r="364" spans="1:21">
      <c r="A364" s="40" t="str">
        <f>_xlfn.TEXTJOIN("",TRUE,Input!$A$4,TEXT(ROW(My_Audit!A363)+Input!$A$8-1,"00"))</f>
        <v>GG363</v>
      </c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40" t="str">
        <f t="shared" si="6"/>
        <v/>
      </c>
      <c r="O364" s="35"/>
      <c r="P364" s="38"/>
      <c r="Q364" s="35"/>
      <c r="R364" s="35"/>
      <c r="S364" s="35"/>
      <c r="T364" s="35"/>
      <c r="U364" s="35"/>
    </row>
    <row r="365" spans="1:21">
      <c r="A365" s="40" t="str">
        <f>_xlfn.TEXTJOIN("",TRUE,Input!$A$4,TEXT(ROW(My_Audit!A364)+Input!$A$8-1,"00"))</f>
        <v>GG364</v>
      </c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40" t="str">
        <f t="shared" si="6"/>
        <v/>
      </c>
      <c r="O365" s="35"/>
      <c r="P365" s="38"/>
      <c r="Q365" s="35"/>
      <c r="R365" s="35"/>
      <c r="S365" s="35"/>
      <c r="T365" s="35"/>
      <c r="U365" s="35"/>
    </row>
    <row r="366" spans="1:21">
      <c r="A366" s="40" t="str">
        <f>_xlfn.TEXTJOIN("",TRUE,Input!$A$4,TEXT(ROW(My_Audit!A365)+Input!$A$8-1,"00"))</f>
        <v>GG365</v>
      </c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40" t="str">
        <f t="shared" si="6"/>
        <v/>
      </c>
      <c r="O366" s="35"/>
      <c r="P366" s="38"/>
      <c r="Q366" s="35"/>
      <c r="R366" s="35"/>
      <c r="S366" s="35"/>
      <c r="T366" s="35"/>
      <c r="U366" s="35"/>
    </row>
    <row r="367" spans="1:21">
      <c r="A367" s="40" t="str">
        <f>_xlfn.TEXTJOIN("",TRUE,Input!$A$4,TEXT(ROW(My_Audit!A366)+Input!$A$8-1,"00"))</f>
        <v>GG366</v>
      </c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40" t="str">
        <f t="shared" si="6"/>
        <v/>
      </c>
      <c r="O367" s="35"/>
      <c r="P367" s="38"/>
      <c r="Q367" s="35"/>
      <c r="R367" s="35"/>
      <c r="S367" s="35"/>
      <c r="T367" s="35"/>
      <c r="U367" s="35"/>
    </row>
    <row r="368" spans="1:21">
      <c r="A368" s="40" t="str">
        <f>_xlfn.TEXTJOIN("",TRUE,Input!$A$4,TEXT(ROW(My_Audit!A367)+Input!$A$8-1,"00"))</f>
        <v>GG367</v>
      </c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40" t="str">
        <f t="shared" si="6"/>
        <v/>
      </c>
      <c r="O368" s="35"/>
      <c r="P368" s="38"/>
      <c r="Q368" s="35"/>
      <c r="R368" s="35"/>
      <c r="S368" s="35"/>
      <c r="T368" s="35"/>
      <c r="U368" s="35"/>
    </row>
    <row r="369" spans="1:21">
      <c r="A369" s="40" t="str">
        <f>_xlfn.TEXTJOIN("",TRUE,Input!$A$4,TEXT(ROW(My_Audit!A368)+Input!$A$8-1,"00"))</f>
        <v>GG368</v>
      </c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40" t="str">
        <f t="shared" si="6"/>
        <v/>
      </c>
      <c r="O369" s="35"/>
      <c r="P369" s="38"/>
      <c r="Q369" s="35"/>
      <c r="R369" s="35"/>
      <c r="S369" s="35"/>
      <c r="T369" s="35"/>
      <c r="U369" s="35"/>
    </row>
    <row r="370" spans="1:21">
      <c r="A370" s="40" t="str">
        <f>_xlfn.TEXTJOIN("",TRUE,Input!$A$4,TEXT(ROW(My_Audit!A369)+Input!$A$8-1,"00"))</f>
        <v>GG369</v>
      </c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40" t="str">
        <f t="shared" si="6"/>
        <v/>
      </c>
      <c r="O370" s="35"/>
      <c r="P370" s="38"/>
      <c r="Q370" s="35"/>
      <c r="R370" s="35"/>
      <c r="S370" s="35"/>
      <c r="T370" s="35"/>
      <c r="U370" s="35"/>
    </row>
    <row r="371" spans="1:21">
      <c r="A371" s="40" t="str">
        <f>_xlfn.TEXTJOIN("",TRUE,Input!$A$4,TEXT(ROW(My_Audit!A370)+Input!$A$8-1,"00"))</f>
        <v>GG370</v>
      </c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40" t="str">
        <f t="shared" si="6"/>
        <v/>
      </c>
      <c r="O371" s="35"/>
      <c r="P371" s="38"/>
      <c r="Q371" s="35"/>
      <c r="R371" s="35"/>
      <c r="S371" s="35"/>
      <c r="T371" s="35"/>
      <c r="U371" s="35"/>
    </row>
    <row r="372" spans="1:21">
      <c r="A372" s="40" t="str">
        <f>_xlfn.TEXTJOIN("",TRUE,Input!$A$4,TEXT(ROW(My_Audit!A371)+Input!$A$8-1,"00"))</f>
        <v>GG371</v>
      </c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40" t="str">
        <f t="shared" si="6"/>
        <v/>
      </c>
      <c r="O372" s="35"/>
      <c r="P372" s="38"/>
      <c r="Q372" s="35"/>
      <c r="R372" s="35"/>
      <c r="S372" s="35"/>
      <c r="T372" s="35"/>
      <c r="U372" s="35"/>
    </row>
    <row r="373" spans="1:21">
      <c r="A373" s="40" t="str">
        <f>_xlfn.TEXTJOIN("",TRUE,Input!$A$4,TEXT(ROW(My_Audit!A372)+Input!$A$8-1,"00"))</f>
        <v>GG372</v>
      </c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40" t="str">
        <f t="shared" si="6"/>
        <v/>
      </c>
      <c r="O373" s="35"/>
      <c r="P373" s="38"/>
      <c r="Q373" s="35"/>
      <c r="R373" s="35"/>
      <c r="S373" s="35"/>
      <c r="T373" s="35"/>
      <c r="U373" s="35"/>
    </row>
    <row r="374" spans="1:21">
      <c r="A374" s="40" t="str">
        <f>_xlfn.TEXTJOIN("",TRUE,Input!$A$4,TEXT(ROW(My_Audit!A373)+Input!$A$8-1,"00"))</f>
        <v>GG373</v>
      </c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40" t="str">
        <f t="shared" si="6"/>
        <v/>
      </c>
      <c r="O374" s="35"/>
      <c r="P374" s="38"/>
      <c r="Q374" s="35"/>
      <c r="R374" s="35"/>
      <c r="S374" s="35"/>
      <c r="T374" s="35"/>
      <c r="U374" s="35"/>
    </row>
    <row r="375" spans="1:21">
      <c r="A375" s="40" t="str">
        <f>_xlfn.TEXTJOIN("",TRUE,Input!$A$4,TEXT(ROW(My_Audit!A374)+Input!$A$8-1,"00"))</f>
        <v>GG374</v>
      </c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40" t="str">
        <f t="shared" si="6"/>
        <v/>
      </c>
      <c r="O375" s="35"/>
      <c r="P375" s="38"/>
      <c r="Q375" s="35"/>
      <c r="R375" s="35"/>
      <c r="S375" s="35"/>
      <c r="T375" s="35"/>
      <c r="U375" s="35"/>
    </row>
    <row r="376" spans="1:21">
      <c r="A376" s="40" t="str">
        <f>_xlfn.TEXTJOIN("",TRUE,Input!$A$4,TEXT(ROW(My_Audit!A375)+Input!$A$8-1,"00"))</f>
        <v>GG375</v>
      </c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40" t="str">
        <f t="shared" si="6"/>
        <v/>
      </c>
      <c r="O376" s="35"/>
      <c r="P376" s="38"/>
      <c r="Q376" s="35"/>
      <c r="R376" s="35"/>
      <c r="S376" s="35"/>
      <c r="T376" s="35"/>
      <c r="U376" s="35"/>
    </row>
    <row r="377" spans="1:21">
      <c r="A377" s="40" t="str">
        <f>_xlfn.TEXTJOIN("",TRUE,Input!$A$4,TEXT(ROW(My_Audit!A376)+Input!$A$8-1,"00"))</f>
        <v>GG376</v>
      </c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40" t="str">
        <f t="shared" si="6"/>
        <v/>
      </c>
      <c r="O377" s="35"/>
      <c r="P377" s="38"/>
      <c r="Q377" s="35"/>
      <c r="R377" s="35"/>
      <c r="S377" s="35"/>
      <c r="T377" s="35"/>
      <c r="U377" s="35"/>
    </row>
    <row r="378" spans="1:21">
      <c r="A378" s="40" t="str">
        <f>_xlfn.TEXTJOIN("",TRUE,Input!$A$4,TEXT(ROW(My_Audit!A377)+Input!$A$8-1,"00"))</f>
        <v>GG377</v>
      </c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40" t="str">
        <f t="shared" si="6"/>
        <v/>
      </c>
      <c r="O378" s="35"/>
      <c r="P378" s="38"/>
      <c r="Q378" s="35"/>
      <c r="R378" s="35"/>
      <c r="S378" s="35"/>
      <c r="T378" s="35"/>
      <c r="U378" s="35"/>
    </row>
    <row r="379" spans="1:21">
      <c r="A379" s="40" t="str">
        <f>_xlfn.TEXTJOIN("",TRUE,Input!$A$4,TEXT(ROW(My_Audit!A378)+Input!$A$8-1,"00"))</f>
        <v>GG378</v>
      </c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40" t="str">
        <f t="shared" si="6"/>
        <v/>
      </c>
      <c r="O379" s="35"/>
      <c r="P379" s="38"/>
      <c r="Q379" s="35"/>
      <c r="R379" s="35"/>
      <c r="S379" s="35"/>
      <c r="T379" s="35"/>
      <c r="U379" s="35"/>
    </row>
    <row r="380" spans="1:21">
      <c r="A380" s="40" t="str">
        <f>_xlfn.TEXTJOIN("",TRUE,Input!$A$4,TEXT(ROW(My_Audit!A379)+Input!$A$8-1,"00"))</f>
        <v>GG379</v>
      </c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40" t="str">
        <f t="shared" si="6"/>
        <v/>
      </c>
      <c r="O380" s="35"/>
      <c r="P380" s="38"/>
      <c r="Q380" s="35"/>
      <c r="R380" s="35"/>
      <c r="S380" s="35"/>
      <c r="T380" s="35"/>
      <c r="U380" s="35"/>
    </row>
    <row r="381" spans="1:21">
      <c r="A381" s="40" t="str">
        <f>_xlfn.TEXTJOIN("",TRUE,Input!$A$4,TEXT(ROW(My_Audit!A380)+Input!$A$8-1,"00"))</f>
        <v>GG380</v>
      </c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40" t="str">
        <f t="shared" si="6"/>
        <v/>
      </c>
      <c r="O381" s="35"/>
      <c r="P381" s="38"/>
      <c r="Q381" s="35"/>
      <c r="R381" s="35"/>
      <c r="S381" s="35"/>
      <c r="T381" s="35"/>
      <c r="U381" s="35"/>
    </row>
    <row r="382" spans="1:21">
      <c r="A382" s="40" t="str">
        <f>_xlfn.TEXTJOIN("",TRUE,Input!$A$4,TEXT(ROW(My_Audit!A381)+Input!$A$8-1,"00"))</f>
        <v>GG381</v>
      </c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40" t="str">
        <f t="shared" si="6"/>
        <v/>
      </c>
      <c r="O382" s="35"/>
      <c r="P382" s="38"/>
      <c r="Q382" s="35"/>
      <c r="R382" s="35"/>
      <c r="S382" s="35"/>
      <c r="T382" s="35"/>
      <c r="U382" s="35"/>
    </row>
    <row r="383" spans="1:21">
      <c r="A383" s="40" t="str">
        <f>_xlfn.TEXTJOIN("",TRUE,Input!$A$4,TEXT(ROW(My_Audit!A382)+Input!$A$8-1,"00"))</f>
        <v>GG382</v>
      </c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40" t="str">
        <f t="shared" si="6"/>
        <v/>
      </c>
      <c r="O383" s="35"/>
      <c r="P383" s="38"/>
      <c r="Q383" s="35"/>
      <c r="R383" s="35"/>
      <c r="S383" s="35"/>
      <c r="T383" s="35"/>
      <c r="U383" s="35"/>
    </row>
    <row r="384" spans="1:21">
      <c r="A384" s="40" t="str">
        <f>_xlfn.TEXTJOIN("",TRUE,Input!$A$4,TEXT(ROW(My_Audit!A383)+Input!$A$8-1,"00"))</f>
        <v>GG383</v>
      </c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40" t="str">
        <f t="shared" si="6"/>
        <v/>
      </c>
      <c r="O384" s="35"/>
      <c r="P384" s="38"/>
      <c r="Q384" s="35"/>
      <c r="R384" s="35"/>
      <c r="S384" s="35"/>
      <c r="T384" s="35"/>
      <c r="U384" s="35"/>
    </row>
    <row r="385" spans="1:21">
      <c r="A385" s="40" t="str">
        <f>_xlfn.TEXTJOIN("",TRUE,Input!$A$4,TEXT(ROW(My_Audit!A384)+Input!$A$8-1,"00"))</f>
        <v>GG384</v>
      </c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40" t="str">
        <f t="shared" si="6"/>
        <v/>
      </c>
      <c r="O385" s="35"/>
      <c r="P385" s="38"/>
      <c r="Q385" s="35"/>
      <c r="R385" s="35"/>
      <c r="S385" s="35"/>
      <c r="T385" s="35"/>
      <c r="U385" s="35"/>
    </row>
    <row r="386" spans="1:21">
      <c r="A386" s="40" t="str">
        <f>_xlfn.TEXTJOIN("",TRUE,Input!$A$4,TEXT(ROW(My_Audit!A385)+Input!$A$8-1,"00"))</f>
        <v>GG385</v>
      </c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40" t="str">
        <f t="shared" si="6"/>
        <v/>
      </c>
      <c r="O386" s="35"/>
      <c r="P386" s="38"/>
      <c r="Q386" s="35"/>
      <c r="R386" s="35"/>
      <c r="S386" s="35"/>
      <c r="T386" s="35"/>
      <c r="U386" s="35"/>
    </row>
    <row r="387" spans="1:21">
      <c r="A387" s="40" t="str">
        <f>_xlfn.TEXTJOIN("",TRUE,Input!$A$4,TEXT(ROW(My_Audit!A386)+Input!$A$8-1,"00"))</f>
        <v>GG386</v>
      </c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40" t="str">
        <f t="shared" si="6"/>
        <v/>
      </c>
      <c r="O387" s="35"/>
      <c r="P387" s="38"/>
      <c r="Q387" s="35"/>
      <c r="R387" s="35"/>
      <c r="S387" s="35"/>
      <c r="T387" s="35"/>
      <c r="U387" s="35"/>
    </row>
    <row r="388" spans="1:21">
      <c r="A388" s="40" t="str">
        <f>_xlfn.TEXTJOIN("",TRUE,Input!$A$4,TEXT(ROW(My_Audit!A387)+Input!$A$8-1,"00"))</f>
        <v>GG387</v>
      </c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40" t="str">
        <f t="shared" si="6"/>
        <v/>
      </c>
      <c r="O388" s="35"/>
      <c r="P388" s="38"/>
      <c r="Q388" s="35"/>
      <c r="R388" s="35"/>
      <c r="S388" s="35"/>
      <c r="T388" s="35"/>
      <c r="U388" s="35"/>
    </row>
    <row r="389" spans="1:21">
      <c r="A389" s="40" t="str">
        <f>_xlfn.TEXTJOIN("",TRUE,Input!$A$4,TEXT(ROW(My_Audit!A388)+Input!$A$8-1,"00"))</f>
        <v>GG388</v>
      </c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40" t="str">
        <f t="shared" si="6"/>
        <v/>
      </c>
      <c r="O389" s="35"/>
      <c r="P389" s="38"/>
      <c r="Q389" s="35"/>
      <c r="R389" s="35"/>
      <c r="S389" s="35"/>
      <c r="T389" s="35"/>
      <c r="U389" s="35"/>
    </row>
    <row r="390" spans="1:21">
      <c r="A390" s="40" t="str">
        <f>_xlfn.TEXTJOIN("",TRUE,Input!$A$4,TEXT(ROW(My_Audit!A389)+Input!$A$8-1,"00"))</f>
        <v>GG389</v>
      </c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40" t="str">
        <f t="shared" si="6"/>
        <v/>
      </c>
      <c r="O390" s="35"/>
      <c r="P390" s="38"/>
      <c r="Q390" s="35"/>
      <c r="R390" s="35"/>
      <c r="S390" s="35"/>
      <c r="T390" s="35"/>
      <c r="U390" s="35"/>
    </row>
    <row r="391" spans="1:21">
      <c r="A391" s="40" t="str">
        <f>_xlfn.TEXTJOIN("",TRUE,Input!$A$4,TEXT(ROW(My_Audit!A390)+Input!$A$8-1,"00"))</f>
        <v>GG390</v>
      </c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40" t="str">
        <f t="shared" si="6"/>
        <v/>
      </c>
      <c r="O391" s="35"/>
      <c r="P391" s="38"/>
      <c r="Q391" s="35"/>
      <c r="R391" s="35"/>
      <c r="S391" s="35"/>
      <c r="T391" s="35"/>
      <c r="U391" s="35"/>
    </row>
    <row r="392" spans="1:21">
      <c r="A392" s="40" t="str">
        <f>_xlfn.TEXTJOIN("",TRUE,Input!$A$4,TEXT(ROW(My_Audit!A391)+Input!$A$8-1,"00"))</f>
        <v>GG391</v>
      </c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40" t="str">
        <f t="shared" si="6"/>
        <v/>
      </c>
      <c r="O392" s="35"/>
      <c r="P392" s="38"/>
      <c r="Q392" s="35"/>
      <c r="R392" s="35"/>
      <c r="S392" s="35"/>
      <c r="T392" s="35"/>
      <c r="U392" s="35"/>
    </row>
    <row r="393" spans="1:21">
      <c r="A393" s="40" t="str">
        <f>_xlfn.TEXTJOIN("",TRUE,Input!$A$4,TEXT(ROW(My_Audit!A392)+Input!$A$8-1,"00"))</f>
        <v>GG392</v>
      </c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40" t="str">
        <f t="shared" ref="N393:N456" si="7">_xlfn.TEXTJOIN(", ",TRUE,M393,L393)</f>
        <v/>
      </c>
      <c r="O393" s="35"/>
      <c r="P393" s="38"/>
      <c r="Q393" s="35"/>
      <c r="R393" s="35"/>
      <c r="S393" s="35"/>
      <c r="T393" s="35"/>
      <c r="U393" s="35"/>
    </row>
    <row r="394" spans="1:21">
      <c r="A394" s="40" t="str">
        <f>_xlfn.TEXTJOIN("",TRUE,Input!$A$4,TEXT(ROW(My_Audit!A393)+Input!$A$8-1,"00"))</f>
        <v>GG393</v>
      </c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40" t="str">
        <f t="shared" si="7"/>
        <v/>
      </c>
      <c r="O394" s="35"/>
      <c r="P394" s="38"/>
      <c r="Q394" s="35"/>
      <c r="R394" s="35"/>
      <c r="S394" s="35"/>
      <c r="T394" s="35"/>
      <c r="U394" s="35"/>
    </row>
    <row r="395" spans="1:21">
      <c r="A395" s="40" t="str">
        <f>_xlfn.TEXTJOIN("",TRUE,Input!$A$4,TEXT(ROW(My_Audit!A394)+Input!$A$8-1,"00"))</f>
        <v>GG394</v>
      </c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40" t="str">
        <f t="shared" si="7"/>
        <v/>
      </c>
      <c r="O395" s="35"/>
      <c r="P395" s="38"/>
      <c r="Q395" s="35"/>
      <c r="R395" s="35"/>
      <c r="S395" s="35"/>
      <c r="T395" s="35"/>
      <c r="U395" s="35"/>
    </row>
    <row r="396" spans="1:21">
      <c r="A396" s="40" t="str">
        <f>_xlfn.TEXTJOIN("",TRUE,Input!$A$4,TEXT(ROW(My_Audit!A395)+Input!$A$8-1,"00"))</f>
        <v>GG395</v>
      </c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40" t="str">
        <f t="shared" si="7"/>
        <v/>
      </c>
      <c r="O396" s="35"/>
      <c r="P396" s="38"/>
      <c r="Q396" s="35"/>
      <c r="R396" s="35"/>
      <c r="S396" s="35"/>
      <c r="T396" s="35"/>
      <c r="U396" s="35"/>
    </row>
    <row r="397" spans="1:21">
      <c r="A397" s="40" t="str">
        <f>_xlfn.TEXTJOIN("",TRUE,Input!$A$4,TEXT(ROW(My_Audit!A396)+Input!$A$8-1,"00"))</f>
        <v>GG396</v>
      </c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40" t="str">
        <f t="shared" si="7"/>
        <v/>
      </c>
      <c r="O397" s="35"/>
      <c r="P397" s="38"/>
      <c r="Q397" s="35"/>
      <c r="R397" s="35"/>
      <c r="S397" s="35"/>
      <c r="T397" s="35"/>
      <c r="U397" s="35"/>
    </row>
    <row r="398" spans="1:21">
      <c r="A398" s="40" t="str">
        <f>_xlfn.TEXTJOIN("",TRUE,Input!$A$4,TEXT(ROW(My_Audit!A397)+Input!$A$8-1,"00"))</f>
        <v>GG397</v>
      </c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40" t="str">
        <f t="shared" si="7"/>
        <v/>
      </c>
      <c r="O398" s="35"/>
      <c r="P398" s="38"/>
      <c r="Q398" s="35"/>
      <c r="R398" s="35"/>
      <c r="S398" s="35"/>
      <c r="T398" s="35"/>
      <c r="U398" s="35"/>
    </row>
    <row r="399" spans="1:21">
      <c r="A399" s="40" t="str">
        <f>_xlfn.TEXTJOIN("",TRUE,Input!$A$4,TEXT(ROW(My_Audit!A398)+Input!$A$8-1,"00"))</f>
        <v>GG398</v>
      </c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40" t="str">
        <f t="shared" si="7"/>
        <v/>
      </c>
      <c r="O399" s="35"/>
      <c r="P399" s="38"/>
      <c r="Q399" s="35"/>
      <c r="R399" s="35"/>
      <c r="S399" s="35"/>
      <c r="T399" s="35"/>
      <c r="U399" s="35"/>
    </row>
    <row r="400" spans="1:21">
      <c r="A400" s="40" t="str">
        <f>_xlfn.TEXTJOIN("",TRUE,Input!$A$4,TEXT(ROW(My_Audit!A399)+Input!$A$8-1,"00"))</f>
        <v>GG399</v>
      </c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40" t="str">
        <f t="shared" si="7"/>
        <v/>
      </c>
      <c r="O400" s="35"/>
      <c r="P400" s="38"/>
      <c r="Q400" s="35"/>
      <c r="R400" s="35"/>
      <c r="S400" s="35"/>
      <c r="T400" s="35"/>
      <c r="U400" s="35"/>
    </row>
    <row r="401" spans="1:21">
      <c r="A401" s="40" t="str">
        <f>_xlfn.TEXTJOIN("",TRUE,Input!$A$4,TEXT(ROW(My_Audit!A400)+Input!$A$8-1,"00"))</f>
        <v>GG400</v>
      </c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40" t="str">
        <f t="shared" si="7"/>
        <v/>
      </c>
      <c r="O401" s="35"/>
      <c r="P401" s="38"/>
      <c r="Q401" s="35"/>
      <c r="R401" s="35"/>
      <c r="S401" s="35"/>
      <c r="T401" s="35"/>
      <c r="U401" s="35"/>
    </row>
    <row r="402" spans="1:21">
      <c r="A402" s="40" t="str">
        <f>_xlfn.TEXTJOIN("",TRUE,Input!$A$4,TEXT(ROW(My_Audit!A401)+Input!$A$8-1,"00"))</f>
        <v>GG401</v>
      </c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40" t="str">
        <f t="shared" si="7"/>
        <v/>
      </c>
      <c r="O402" s="35"/>
      <c r="P402" s="38"/>
      <c r="Q402" s="35"/>
      <c r="R402" s="35"/>
      <c r="S402" s="35"/>
      <c r="T402" s="35"/>
      <c r="U402" s="35"/>
    </row>
    <row r="403" spans="1:21">
      <c r="A403" s="40" t="str">
        <f>_xlfn.TEXTJOIN("",TRUE,Input!$A$4,TEXT(ROW(My_Audit!A402)+Input!$A$8-1,"00"))</f>
        <v>GG402</v>
      </c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40" t="str">
        <f t="shared" si="7"/>
        <v/>
      </c>
      <c r="O403" s="35"/>
      <c r="P403" s="38"/>
      <c r="Q403" s="35"/>
      <c r="R403" s="35"/>
      <c r="S403" s="35"/>
      <c r="T403" s="35"/>
      <c r="U403" s="35"/>
    </row>
    <row r="404" spans="1:21">
      <c r="A404" s="40" t="str">
        <f>_xlfn.TEXTJOIN("",TRUE,Input!$A$4,TEXT(ROW(My_Audit!A403)+Input!$A$8-1,"00"))</f>
        <v>GG403</v>
      </c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40" t="str">
        <f t="shared" si="7"/>
        <v/>
      </c>
      <c r="O404" s="35"/>
      <c r="P404" s="38"/>
      <c r="Q404" s="35"/>
      <c r="R404" s="35"/>
      <c r="S404" s="35"/>
      <c r="T404" s="35"/>
      <c r="U404" s="35"/>
    </row>
    <row r="405" spans="1:21">
      <c r="A405" s="40" t="str">
        <f>_xlfn.TEXTJOIN("",TRUE,Input!$A$4,TEXT(ROW(My_Audit!A404)+Input!$A$8-1,"00"))</f>
        <v>GG404</v>
      </c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40" t="str">
        <f t="shared" si="7"/>
        <v/>
      </c>
      <c r="O405" s="35"/>
      <c r="P405" s="38"/>
      <c r="Q405" s="35"/>
      <c r="R405" s="35"/>
      <c r="S405" s="35"/>
      <c r="T405" s="35"/>
      <c r="U405" s="35"/>
    </row>
    <row r="406" spans="1:21">
      <c r="A406" s="40" t="str">
        <f>_xlfn.TEXTJOIN("",TRUE,Input!$A$4,TEXT(ROW(My_Audit!A405)+Input!$A$8-1,"00"))</f>
        <v>GG405</v>
      </c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40" t="str">
        <f t="shared" si="7"/>
        <v/>
      </c>
      <c r="O406" s="35"/>
      <c r="P406" s="38"/>
      <c r="Q406" s="35"/>
      <c r="R406" s="35"/>
      <c r="S406" s="35"/>
      <c r="T406" s="35"/>
      <c r="U406" s="35"/>
    </row>
    <row r="407" spans="1:21">
      <c r="A407" s="40" t="str">
        <f>_xlfn.TEXTJOIN("",TRUE,Input!$A$4,TEXT(ROW(My_Audit!A406)+Input!$A$8-1,"00"))</f>
        <v>GG406</v>
      </c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40" t="str">
        <f t="shared" si="7"/>
        <v/>
      </c>
      <c r="O407" s="35"/>
      <c r="P407" s="38"/>
      <c r="Q407" s="35"/>
      <c r="R407" s="35"/>
      <c r="S407" s="35"/>
      <c r="T407" s="35"/>
      <c r="U407" s="35"/>
    </row>
    <row r="408" spans="1:21">
      <c r="A408" s="40" t="str">
        <f>_xlfn.TEXTJOIN("",TRUE,Input!$A$4,TEXT(ROW(My_Audit!A407)+Input!$A$8-1,"00"))</f>
        <v>GG407</v>
      </c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40" t="str">
        <f t="shared" si="7"/>
        <v/>
      </c>
      <c r="O408" s="35"/>
      <c r="P408" s="38"/>
      <c r="Q408" s="35"/>
      <c r="R408" s="35"/>
      <c r="S408" s="35"/>
      <c r="T408" s="35"/>
      <c r="U408" s="35"/>
    </row>
    <row r="409" spans="1:21">
      <c r="A409" s="40" t="str">
        <f>_xlfn.TEXTJOIN("",TRUE,Input!$A$4,TEXT(ROW(My_Audit!A408)+Input!$A$8-1,"00"))</f>
        <v>GG408</v>
      </c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40" t="str">
        <f t="shared" si="7"/>
        <v/>
      </c>
      <c r="O409" s="35"/>
      <c r="P409" s="38"/>
      <c r="Q409" s="35"/>
      <c r="R409" s="35"/>
      <c r="S409" s="35"/>
      <c r="T409" s="35"/>
      <c r="U409" s="35"/>
    </row>
    <row r="410" spans="1:21">
      <c r="A410" s="40" t="str">
        <f>_xlfn.TEXTJOIN("",TRUE,Input!$A$4,TEXT(ROW(My_Audit!A409)+Input!$A$8-1,"00"))</f>
        <v>GG409</v>
      </c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40" t="str">
        <f t="shared" si="7"/>
        <v/>
      </c>
      <c r="O410" s="35"/>
      <c r="P410" s="38"/>
      <c r="Q410" s="35"/>
      <c r="R410" s="35"/>
      <c r="S410" s="35"/>
      <c r="T410" s="35"/>
      <c r="U410" s="35"/>
    </row>
    <row r="411" spans="1:21">
      <c r="A411" s="40" t="str">
        <f>_xlfn.TEXTJOIN("",TRUE,Input!$A$4,TEXT(ROW(My_Audit!A410)+Input!$A$8-1,"00"))</f>
        <v>GG410</v>
      </c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40" t="str">
        <f t="shared" si="7"/>
        <v/>
      </c>
      <c r="O411" s="35"/>
      <c r="P411" s="38"/>
      <c r="Q411" s="35"/>
      <c r="R411" s="35"/>
      <c r="S411" s="35"/>
      <c r="T411" s="35"/>
      <c r="U411" s="35"/>
    </row>
    <row r="412" spans="1:21">
      <c r="A412" s="40" t="str">
        <f>_xlfn.TEXTJOIN("",TRUE,Input!$A$4,TEXT(ROW(My_Audit!A411)+Input!$A$8-1,"00"))</f>
        <v>GG411</v>
      </c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40" t="str">
        <f t="shared" si="7"/>
        <v/>
      </c>
      <c r="O412" s="35"/>
      <c r="P412" s="38"/>
      <c r="Q412" s="35"/>
      <c r="R412" s="35"/>
      <c r="S412" s="35"/>
      <c r="T412" s="35"/>
      <c r="U412" s="35"/>
    </row>
    <row r="413" spans="1:21">
      <c r="A413" s="40" t="str">
        <f>_xlfn.TEXTJOIN("",TRUE,Input!$A$4,TEXT(ROW(My_Audit!A412)+Input!$A$8-1,"00"))</f>
        <v>GG412</v>
      </c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40" t="str">
        <f t="shared" si="7"/>
        <v/>
      </c>
      <c r="O413" s="35"/>
      <c r="P413" s="38"/>
      <c r="Q413" s="35"/>
      <c r="R413" s="35"/>
      <c r="S413" s="35"/>
      <c r="T413" s="35"/>
      <c r="U413" s="35"/>
    </row>
    <row r="414" spans="1:21">
      <c r="A414" s="40" t="str">
        <f>_xlfn.TEXTJOIN("",TRUE,Input!$A$4,TEXT(ROW(My_Audit!A413)+Input!$A$8-1,"00"))</f>
        <v>GG413</v>
      </c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40" t="str">
        <f t="shared" si="7"/>
        <v/>
      </c>
      <c r="O414" s="35"/>
      <c r="P414" s="38"/>
      <c r="Q414" s="35"/>
      <c r="R414" s="35"/>
      <c r="S414" s="35"/>
      <c r="T414" s="35"/>
      <c r="U414" s="35"/>
    </row>
    <row r="415" spans="1:21">
      <c r="A415" s="40" t="str">
        <f>_xlfn.TEXTJOIN("",TRUE,Input!$A$4,TEXT(ROW(My_Audit!A414)+Input!$A$8-1,"00"))</f>
        <v>GG414</v>
      </c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40" t="str">
        <f t="shared" si="7"/>
        <v/>
      </c>
      <c r="O415" s="35"/>
      <c r="P415" s="38"/>
      <c r="Q415" s="35"/>
      <c r="R415" s="35"/>
      <c r="S415" s="35"/>
      <c r="T415" s="35"/>
      <c r="U415" s="35"/>
    </row>
    <row r="416" spans="1:21">
      <c r="A416" s="40" t="str">
        <f>_xlfn.TEXTJOIN("",TRUE,Input!$A$4,TEXT(ROW(My_Audit!A415)+Input!$A$8-1,"00"))</f>
        <v>GG415</v>
      </c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40" t="str">
        <f t="shared" si="7"/>
        <v/>
      </c>
      <c r="O416" s="35"/>
      <c r="P416" s="38"/>
      <c r="Q416" s="35"/>
      <c r="R416" s="35"/>
      <c r="S416" s="35"/>
      <c r="T416" s="35"/>
      <c r="U416" s="35"/>
    </row>
    <row r="417" spans="1:21">
      <c r="A417" s="40" t="str">
        <f>_xlfn.TEXTJOIN("",TRUE,Input!$A$4,TEXT(ROW(My_Audit!A416)+Input!$A$8-1,"00"))</f>
        <v>GG416</v>
      </c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40" t="str">
        <f t="shared" si="7"/>
        <v/>
      </c>
      <c r="O417" s="35"/>
      <c r="P417" s="38"/>
      <c r="Q417" s="35"/>
      <c r="R417" s="35"/>
      <c r="S417" s="35"/>
      <c r="T417" s="35"/>
      <c r="U417" s="35"/>
    </row>
    <row r="418" spans="1:21">
      <c r="A418" s="40" t="str">
        <f>_xlfn.TEXTJOIN("",TRUE,Input!$A$4,TEXT(ROW(My_Audit!A417)+Input!$A$8-1,"00"))</f>
        <v>GG417</v>
      </c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40" t="str">
        <f t="shared" si="7"/>
        <v/>
      </c>
      <c r="O418" s="35"/>
      <c r="P418" s="38"/>
      <c r="Q418" s="35"/>
      <c r="R418" s="35"/>
      <c r="S418" s="35"/>
      <c r="T418" s="35"/>
      <c r="U418" s="35"/>
    </row>
    <row r="419" spans="1:21">
      <c r="A419" s="40" t="str">
        <f>_xlfn.TEXTJOIN("",TRUE,Input!$A$4,TEXT(ROW(My_Audit!A418)+Input!$A$8-1,"00"))</f>
        <v>GG418</v>
      </c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40" t="str">
        <f t="shared" si="7"/>
        <v/>
      </c>
      <c r="O419" s="35"/>
      <c r="P419" s="38"/>
      <c r="Q419" s="35"/>
      <c r="R419" s="35"/>
      <c r="S419" s="35"/>
      <c r="T419" s="35"/>
      <c r="U419" s="35"/>
    </row>
    <row r="420" spans="1:21">
      <c r="A420" s="40" t="str">
        <f>_xlfn.TEXTJOIN("",TRUE,Input!$A$4,TEXT(ROW(My_Audit!A419)+Input!$A$8-1,"00"))</f>
        <v>GG419</v>
      </c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40" t="str">
        <f t="shared" si="7"/>
        <v/>
      </c>
      <c r="O420" s="35"/>
      <c r="P420" s="38"/>
      <c r="Q420" s="35"/>
      <c r="R420" s="35"/>
      <c r="S420" s="35"/>
      <c r="T420" s="35"/>
      <c r="U420" s="35"/>
    </row>
    <row r="421" spans="1:21">
      <c r="A421" s="40" t="str">
        <f>_xlfn.TEXTJOIN("",TRUE,Input!$A$4,TEXT(ROW(My_Audit!A420)+Input!$A$8-1,"00"))</f>
        <v>GG420</v>
      </c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40" t="str">
        <f t="shared" si="7"/>
        <v/>
      </c>
      <c r="O421" s="35"/>
      <c r="P421" s="38"/>
      <c r="Q421" s="35"/>
      <c r="R421" s="35"/>
      <c r="S421" s="35"/>
      <c r="T421" s="35"/>
      <c r="U421" s="35"/>
    </row>
    <row r="422" spans="1:21">
      <c r="A422" s="40" t="str">
        <f>_xlfn.TEXTJOIN("",TRUE,Input!$A$4,TEXT(ROW(My_Audit!A421)+Input!$A$8-1,"00"))</f>
        <v>GG421</v>
      </c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40" t="str">
        <f t="shared" si="7"/>
        <v/>
      </c>
      <c r="O422" s="35"/>
      <c r="P422" s="38"/>
      <c r="Q422" s="35"/>
      <c r="R422" s="35"/>
      <c r="S422" s="35"/>
      <c r="T422" s="35"/>
      <c r="U422" s="35"/>
    </row>
    <row r="423" spans="1:21">
      <c r="A423" s="40" t="str">
        <f>_xlfn.TEXTJOIN("",TRUE,Input!$A$4,TEXT(ROW(My_Audit!A422)+Input!$A$8-1,"00"))</f>
        <v>GG422</v>
      </c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40" t="str">
        <f t="shared" si="7"/>
        <v/>
      </c>
      <c r="O423" s="35"/>
      <c r="P423" s="38"/>
      <c r="Q423" s="35"/>
      <c r="R423" s="35"/>
      <c r="S423" s="35"/>
      <c r="T423" s="35"/>
      <c r="U423" s="35"/>
    </row>
    <row r="424" spans="1:21">
      <c r="A424" s="40" t="str">
        <f>_xlfn.TEXTJOIN("",TRUE,Input!$A$4,TEXT(ROW(My_Audit!A423)+Input!$A$8-1,"00"))</f>
        <v>GG423</v>
      </c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40" t="str">
        <f t="shared" si="7"/>
        <v/>
      </c>
      <c r="O424" s="35"/>
      <c r="P424" s="38"/>
      <c r="Q424" s="35"/>
      <c r="R424" s="35"/>
      <c r="S424" s="35"/>
      <c r="T424" s="35"/>
      <c r="U424" s="35"/>
    </row>
    <row r="425" spans="1:21">
      <c r="A425" s="40" t="str">
        <f>_xlfn.TEXTJOIN("",TRUE,Input!$A$4,TEXT(ROW(My_Audit!A424)+Input!$A$8-1,"00"))</f>
        <v>GG424</v>
      </c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40" t="str">
        <f t="shared" si="7"/>
        <v/>
      </c>
      <c r="O425" s="35"/>
      <c r="P425" s="38"/>
      <c r="Q425" s="35"/>
      <c r="R425" s="35"/>
      <c r="S425" s="35"/>
      <c r="T425" s="35"/>
      <c r="U425" s="35"/>
    </row>
    <row r="426" spans="1:21">
      <c r="A426" s="40" t="str">
        <f>_xlfn.TEXTJOIN("",TRUE,Input!$A$4,TEXT(ROW(My_Audit!A425)+Input!$A$8-1,"00"))</f>
        <v>GG425</v>
      </c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40" t="str">
        <f t="shared" si="7"/>
        <v/>
      </c>
      <c r="O426" s="35"/>
      <c r="P426" s="38"/>
      <c r="Q426" s="35"/>
      <c r="R426" s="35"/>
      <c r="S426" s="35"/>
      <c r="T426" s="35"/>
      <c r="U426" s="35"/>
    </row>
    <row r="427" spans="1:21">
      <c r="A427" s="40" t="str">
        <f>_xlfn.TEXTJOIN("",TRUE,Input!$A$4,TEXT(ROW(My_Audit!A426)+Input!$A$8-1,"00"))</f>
        <v>GG426</v>
      </c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40" t="str">
        <f t="shared" si="7"/>
        <v/>
      </c>
      <c r="O427" s="35"/>
      <c r="P427" s="38"/>
      <c r="Q427" s="35"/>
      <c r="R427" s="35"/>
      <c r="S427" s="35"/>
      <c r="T427" s="35"/>
      <c r="U427" s="35"/>
    </row>
    <row r="428" spans="1:21">
      <c r="A428" s="40" t="str">
        <f>_xlfn.TEXTJOIN("",TRUE,Input!$A$4,TEXT(ROW(My_Audit!A427)+Input!$A$8-1,"00"))</f>
        <v>GG427</v>
      </c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40" t="str">
        <f t="shared" si="7"/>
        <v/>
      </c>
      <c r="O428" s="35"/>
      <c r="P428" s="38"/>
      <c r="Q428" s="35"/>
      <c r="R428" s="35"/>
      <c r="S428" s="35"/>
      <c r="T428" s="35"/>
      <c r="U428" s="35"/>
    </row>
    <row r="429" spans="1:21">
      <c r="A429" s="40" t="str">
        <f>_xlfn.TEXTJOIN("",TRUE,Input!$A$4,TEXT(ROW(My_Audit!A428)+Input!$A$8-1,"00"))</f>
        <v>GG428</v>
      </c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40" t="str">
        <f t="shared" si="7"/>
        <v/>
      </c>
      <c r="O429" s="35"/>
      <c r="P429" s="38"/>
      <c r="Q429" s="35"/>
      <c r="R429" s="35"/>
      <c r="S429" s="35"/>
      <c r="T429" s="35"/>
      <c r="U429" s="35"/>
    </row>
    <row r="430" spans="1:21">
      <c r="A430" s="40" t="str">
        <f>_xlfn.TEXTJOIN("",TRUE,Input!$A$4,TEXT(ROW(My_Audit!A429)+Input!$A$8-1,"00"))</f>
        <v>GG429</v>
      </c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40" t="str">
        <f t="shared" si="7"/>
        <v/>
      </c>
      <c r="O430" s="35"/>
      <c r="P430" s="38"/>
      <c r="Q430" s="35"/>
      <c r="R430" s="35"/>
      <c r="S430" s="35"/>
      <c r="T430" s="35"/>
      <c r="U430" s="35"/>
    </row>
    <row r="431" spans="1:21">
      <c r="A431" s="40" t="str">
        <f>_xlfn.TEXTJOIN("",TRUE,Input!$A$4,TEXT(ROW(My_Audit!A430)+Input!$A$8-1,"00"))</f>
        <v>GG430</v>
      </c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40" t="str">
        <f t="shared" si="7"/>
        <v/>
      </c>
      <c r="O431" s="35"/>
      <c r="P431" s="38"/>
      <c r="Q431" s="35"/>
      <c r="R431" s="35"/>
      <c r="S431" s="35"/>
      <c r="T431" s="35"/>
      <c r="U431" s="35"/>
    </row>
    <row r="432" spans="1:21">
      <c r="A432" s="40" t="str">
        <f>_xlfn.TEXTJOIN("",TRUE,Input!$A$4,TEXT(ROW(My_Audit!A431)+Input!$A$8-1,"00"))</f>
        <v>GG431</v>
      </c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40" t="str">
        <f t="shared" si="7"/>
        <v/>
      </c>
      <c r="O432" s="35"/>
      <c r="P432" s="38"/>
      <c r="Q432" s="35"/>
      <c r="R432" s="35"/>
      <c r="S432" s="35"/>
      <c r="T432" s="35"/>
      <c r="U432" s="35"/>
    </row>
    <row r="433" spans="1:21">
      <c r="A433" s="40" t="str">
        <f>_xlfn.TEXTJOIN("",TRUE,Input!$A$4,TEXT(ROW(My_Audit!A432)+Input!$A$8-1,"00"))</f>
        <v>GG432</v>
      </c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40" t="str">
        <f t="shared" si="7"/>
        <v/>
      </c>
      <c r="O433" s="35"/>
      <c r="P433" s="38"/>
      <c r="Q433" s="35"/>
      <c r="R433" s="35"/>
      <c r="S433" s="35"/>
      <c r="T433" s="35"/>
      <c r="U433" s="35"/>
    </row>
    <row r="434" spans="1:21">
      <c r="A434" s="40" t="str">
        <f>_xlfn.TEXTJOIN("",TRUE,Input!$A$4,TEXT(ROW(My_Audit!A433)+Input!$A$8-1,"00"))</f>
        <v>GG433</v>
      </c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40" t="str">
        <f t="shared" si="7"/>
        <v/>
      </c>
      <c r="O434" s="35"/>
      <c r="P434" s="38"/>
      <c r="Q434" s="35"/>
      <c r="R434" s="35"/>
      <c r="S434" s="35"/>
      <c r="T434" s="35"/>
      <c r="U434" s="35"/>
    </row>
    <row r="435" spans="1:21">
      <c r="A435" s="40" t="str">
        <f>_xlfn.TEXTJOIN("",TRUE,Input!$A$4,TEXT(ROW(My_Audit!A434)+Input!$A$8-1,"00"))</f>
        <v>GG434</v>
      </c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40" t="str">
        <f t="shared" si="7"/>
        <v/>
      </c>
      <c r="O435" s="35"/>
      <c r="P435" s="38"/>
      <c r="Q435" s="35"/>
      <c r="R435" s="35"/>
      <c r="S435" s="35"/>
      <c r="T435" s="35"/>
      <c r="U435" s="35"/>
    </row>
    <row r="436" spans="1:21">
      <c r="A436" s="40" t="str">
        <f>_xlfn.TEXTJOIN("",TRUE,Input!$A$4,TEXT(ROW(My_Audit!A435)+Input!$A$8-1,"00"))</f>
        <v>GG435</v>
      </c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40" t="str">
        <f t="shared" si="7"/>
        <v/>
      </c>
      <c r="O436" s="35"/>
      <c r="P436" s="38"/>
      <c r="Q436" s="35"/>
      <c r="R436" s="35"/>
      <c r="S436" s="35"/>
      <c r="T436" s="35"/>
      <c r="U436" s="35"/>
    </row>
    <row r="437" spans="1:21">
      <c r="A437" s="40" t="str">
        <f>_xlfn.TEXTJOIN("",TRUE,Input!$A$4,TEXT(ROW(My_Audit!A436)+Input!$A$8-1,"00"))</f>
        <v>GG436</v>
      </c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40" t="str">
        <f t="shared" si="7"/>
        <v/>
      </c>
      <c r="O437" s="35"/>
      <c r="P437" s="38"/>
      <c r="Q437" s="35"/>
      <c r="R437" s="35"/>
      <c r="S437" s="35"/>
      <c r="T437" s="35"/>
      <c r="U437" s="35"/>
    </row>
    <row r="438" spans="1:21">
      <c r="A438" s="40" t="str">
        <f>_xlfn.TEXTJOIN("",TRUE,Input!$A$4,TEXT(ROW(My_Audit!A437)+Input!$A$8-1,"00"))</f>
        <v>GG437</v>
      </c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40" t="str">
        <f t="shared" si="7"/>
        <v/>
      </c>
      <c r="O438" s="35"/>
      <c r="P438" s="38"/>
      <c r="Q438" s="35"/>
      <c r="R438" s="35"/>
      <c r="S438" s="35"/>
      <c r="T438" s="35"/>
      <c r="U438" s="35"/>
    </row>
    <row r="439" spans="1:21">
      <c r="A439" s="40" t="str">
        <f>_xlfn.TEXTJOIN("",TRUE,Input!$A$4,TEXT(ROW(My_Audit!A438)+Input!$A$8-1,"00"))</f>
        <v>GG438</v>
      </c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40" t="str">
        <f t="shared" si="7"/>
        <v/>
      </c>
      <c r="O439" s="35"/>
      <c r="P439" s="38"/>
      <c r="Q439" s="35"/>
      <c r="R439" s="35"/>
      <c r="S439" s="35"/>
      <c r="T439" s="35"/>
      <c r="U439" s="35"/>
    </row>
    <row r="440" spans="1:21">
      <c r="A440" s="40" t="str">
        <f>_xlfn.TEXTJOIN("",TRUE,Input!$A$4,TEXT(ROW(My_Audit!A439)+Input!$A$8-1,"00"))</f>
        <v>GG439</v>
      </c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40" t="str">
        <f t="shared" si="7"/>
        <v/>
      </c>
      <c r="O440" s="35"/>
      <c r="P440" s="38"/>
      <c r="Q440" s="35"/>
      <c r="R440" s="35"/>
      <c r="S440" s="35"/>
      <c r="T440" s="35"/>
      <c r="U440" s="35"/>
    </row>
    <row r="441" spans="1:21">
      <c r="A441" s="40" t="str">
        <f>_xlfn.TEXTJOIN("",TRUE,Input!$A$4,TEXT(ROW(My_Audit!A440)+Input!$A$8-1,"00"))</f>
        <v>GG440</v>
      </c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40" t="str">
        <f t="shared" si="7"/>
        <v/>
      </c>
      <c r="O441" s="35"/>
      <c r="P441" s="38"/>
      <c r="Q441" s="35"/>
      <c r="R441" s="35"/>
      <c r="S441" s="35"/>
      <c r="T441" s="35"/>
      <c r="U441" s="35"/>
    </row>
    <row r="442" spans="1:21">
      <c r="A442" s="40" t="str">
        <f>_xlfn.TEXTJOIN("",TRUE,Input!$A$4,TEXT(ROW(My_Audit!A441)+Input!$A$8-1,"00"))</f>
        <v>GG441</v>
      </c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40" t="str">
        <f t="shared" si="7"/>
        <v/>
      </c>
      <c r="O442" s="35"/>
      <c r="P442" s="38"/>
      <c r="Q442" s="35"/>
      <c r="R442" s="35"/>
      <c r="S442" s="35"/>
      <c r="T442" s="35"/>
      <c r="U442" s="35"/>
    </row>
    <row r="443" spans="1:21">
      <c r="A443" s="40" t="str">
        <f>_xlfn.TEXTJOIN("",TRUE,Input!$A$4,TEXT(ROW(My_Audit!A442)+Input!$A$8-1,"00"))</f>
        <v>GG442</v>
      </c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40" t="str">
        <f t="shared" si="7"/>
        <v/>
      </c>
      <c r="O443" s="35"/>
      <c r="P443" s="38"/>
      <c r="Q443" s="35"/>
      <c r="R443" s="35"/>
      <c r="S443" s="35"/>
      <c r="T443" s="35"/>
      <c r="U443" s="35"/>
    </row>
    <row r="444" spans="1:21">
      <c r="A444" s="40" t="str">
        <f>_xlfn.TEXTJOIN("",TRUE,Input!$A$4,TEXT(ROW(My_Audit!A443)+Input!$A$8-1,"00"))</f>
        <v>GG443</v>
      </c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40" t="str">
        <f t="shared" si="7"/>
        <v/>
      </c>
      <c r="O444" s="35"/>
      <c r="P444" s="38"/>
      <c r="Q444" s="35"/>
      <c r="R444" s="35"/>
      <c r="S444" s="35"/>
      <c r="T444" s="35"/>
      <c r="U444" s="35"/>
    </row>
    <row r="445" spans="1:21">
      <c r="A445" s="40" t="str">
        <f>_xlfn.TEXTJOIN("",TRUE,Input!$A$4,TEXT(ROW(My_Audit!A444)+Input!$A$8-1,"00"))</f>
        <v>GG444</v>
      </c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40" t="str">
        <f t="shared" si="7"/>
        <v/>
      </c>
      <c r="O445" s="35"/>
      <c r="P445" s="38"/>
      <c r="Q445" s="35"/>
      <c r="R445" s="35"/>
      <c r="S445" s="35"/>
      <c r="T445" s="35"/>
      <c r="U445" s="35"/>
    </row>
    <row r="446" spans="1:21">
      <c r="A446" s="40" t="str">
        <f>_xlfn.TEXTJOIN("",TRUE,Input!$A$4,TEXT(ROW(My_Audit!A445)+Input!$A$8-1,"00"))</f>
        <v>GG445</v>
      </c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40" t="str">
        <f t="shared" si="7"/>
        <v/>
      </c>
      <c r="O446" s="35"/>
      <c r="P446" s="38"/>
      <c r="Q446" s="35"/>
      <c r="R446" s="35"/>
      <c r="S446" s="35"/>
      <c r="T446" s="35"/>
      <c r="U446" s="35"/>
    </row>
    <row r="447" spans="1:21">
      <c r="A447" s="40" t="str">
        <f>_xlfn.TEXTJOIN("",TRUE,Input!$A$4,TEXT(ROW(My_Audit!A446)+Input!$A$8-1,"00"))</f>
        <v>GG446</v>
      </c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40" t="str">
        <f t="shared" si="7"/>
        <v/>
      </c>
      <c r="O447" s="35"/>
      <c r="P447" s="38"/>
      <c r="Q447" s="35"/>
      <c r="R447" s="35"/>
      <c r="S447" s="35"/>
      <c r="T447" s="35"/>
      <c r="U447" s="35"/>
    </row>
    <row r="448" spans="1:21">
      <c r="A448" s="40" t="str">
        <f>_xlfn.TEXTJOIN("",TRUE,Input!$A$4,TEXT(ROW(My_Audit!A447)+Input!$A$8-1,"00"))</f>
        <v>GG447</v>
      </c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40" t="str">
        <f t="shared" si="7"/>
        <v/>
      </c>
      <c r="O448" s="35"/>
      <c r="P448" s="38"/>
      <c r="Q448" s="35"/>
      <c r="R448" s="35"/>
      <c r="S448" s="35"/>
      <c r="T448" s="35"/>
      <c r="U448" s="35"/>
    </row>
    <row r="449" spans="1:21">
      <c r="A449" s="40" t="str">
        <f>_xlfn.TEXTJOIN("",TRUE,Input!$A$4,TEXT(ROW(My_Audit!A448)+Input!$A$8-1,"00"))</f>
        <v>GG448</v>
      </c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40" t="str">
        <f t="shared" si="7"/>
        <v/>
      </c>
      <c r="O449" s="35"/>
      <c r="P449" s="38"/>
      <c r="Q449" s="35"/>
      <c r="R449" s="35"/>
      <c r="S449" s="35"/>
      <c r="T449" s="35"/>
      <c r="U449" s="35"/>
    </row>
    <row r="450" spans="1:21">
      <c r="A450" s="40" t="str">
        <f>_xlfn.TEXTJOIN("",TRUE,Input!$A$4,TEXT(ROW(My_Audit!A449)+Input!$A$8-1,"00"))</f>
        <v>GG449</v>
      </c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40" t="str">
        <f t="shared" si="7"/>
        <v/>
      </c>
      <c r="O450" s="35"/>
      <c r="P450" s="38"/>
      <c r="Q450" s="35"/>
      <c r="R450" s="35"/>
      <c r="S450" s="35"/>
      <c r="T450" s="35"/>
      <c r="U450" s="35"/>
    </row>
    <row r="451" spans="1:21">
      <c r="A451" s="40" t="str">
        <f>_xlfn.TEXTJOIN("",TRUE,Input!$A$4,TEXT(ROW(My_Audit!A450)+Input!$A$8-1,"00"))</f>
        <v>GG450</v>
      </c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40" t="str">
        <f t="shared" si="7"/>
        <v/>
      </c>
      <c r="O451" s="35"/>
      <c r="P451" s="38"/>
      <c r="Q451" s="35"/>
      <c r="R451" s="35"/>
      <c r="S451" s="35"/>
      <c r="T451" s="35"/>
      <c r="U451" s="35"/>
    </row>
    <row r="452" spans="1:21">
      <c r="A452" s="40" t="str">
        <f>_xlfn.TEXTJOIN("",TRUE,Input!$A$4,TEXT(ROW(My_Audit!A451)+Input!$A$8-1,"00"))</f>
        <v>GG451</v>
      </c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40" t="str">
        <f t="shared" si="7"/>
        <v/>
      </c>
      <c r="O452" s="35"/>
      <c r="P452" s="38"/>
      <c r="Q452" s="35"/>
      <c r="R452" s="35"/>
      <c r="S452" s="35"/>
      <c r="T452" s="35"/>
      <c r="U452" s="35"/>
    </row>
    <row r="453" spans="1:21">
      <c r="A453" s="40" t="str">
        <f>_xlfn.TEXTJOIN("",TRUE,Input!$A$4,TEXT(ROW(My_Audit!A452)+Input!$A$8-1,"00"))</f>
        <v>GG452</v>
      </c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40" t="str">
        <f t="shared" si="7"/>
        <v/>
      </c>
      <c r="O453" s="35"/>
      <c r="P453" s="38"/>
      <c r="Q453" s="35"/>
      <c r="R453" s="35"/>
      <c r="S453" s="35"/>
      <c r="T453" s="35"/>
      <c r="U453" s="35"/>
    </row>
    <row r="454" spans="1:21">
      <c r="A454" s="40" t="str">
        <f>_xlfn.TEXTJOIN("",TRUE,Input!$A$4,TEXT(ROW(My_Audit!A453)+Input!$A$8-1,"00"))</f>
        <v>GG453</v>
      </c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40" t="str">
        <f t="shared" si="7"/>
        <v/>
      </c>
      <c r="O454" s="35"/>
      <c r="P454" s="38"/>
      <c r="Q454" s="35"/>
      <c r="R454" s="35"/>
      <c r="S454" s="35"/>
      <c r="T454" s="35"/>
      <c r="U454" s="35"/>
    </row>
    <row r="455" spans="1:21">
      <c r="A455" s="40" t="str">
        <f>_xlfn.TEXTJOIN("",TRUE,Input!$A$4,TEXT(ROW(My_Audit!A454)+Input!$A$8-1,"00"))</f>
        <v>GG454</v>
      </c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40" t="str">
        <f t="shared" si="7"/>
        <v/>
      </c>
      <c r="O455" s="35"/>
      <c r="P455" s="38"/>
      <c r="Q455" s="35"/>
      <c r="R455" s="35"/>
      <c r="S455" s="35"/>
      <c r="T455" s="35"/>
      <c r="U455" s="35"/>
    </row>
    <row r="456" spans="1:21">
      <c r="A456" s="41" t="str">
        <f>_xlfn.TEXTJOIN("",TRUE,Input!$A$4,TEXT(ROW(My_Audit!A455)+Input!$A$8-1,"00"))</f>
        <v>GG455</v>
      </c>
      <c r="N456" s="40" t="str">
        <f t="shared" si="7"/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workbookViewId="0">
      <selection activeCell="D3" sqref="D3"/>
    </sheetView>
  </sheetViews>
  <sheetFormatPr defaultRowHeight="63.75"/>
  <cols>
    <col min="1" max="1" width="35.140625" style="66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8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7" t="s">
        <v>611</v>
      </c>
      <c r="B1" s="59" t="s">
        <v>612</v>
      </c>
      <c r="C1" s="59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8" t="s">
        <v>615</v>
      </c>
      <c r="B2" s="73"/>
      <c r="C2" s="60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75"/>
      <c r="AD2"/>
      <c r="AE2"/>
      <c r="AF2"/>
      <c r="AG2"/>
    </row>
    <row r="3" spans="1:33" ht="13.5" customHeight="1">
      <c r="A3" s="67" t="s">
        <v>51</v>
      </c>
      <c r="B3" s="74"/>
      <c r="C3" s="60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 s="75"/>
      <c r="AD3"/>
      <c r="AE3"/>
      <c r="AF3"/>
      <c r="AG3"/>
    </row>
    <row r="4" spans="1:33" ht="15">
      <c r="A4" s="69" t="s">
        <v>616</v>
      </c>
      <c r="B4" s="74"/>
      <c r="C4" s="60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ht="15">
      <c r="A5" s="67" t="s">
        <v>52</v>
      </c>
      <c r="B5" s="74"/>
      <c r="C5" s="61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 s="75"/>
      <c r="AD5"/>
      <c r="AE5"/>
      <c r="AF5"/>
      <c r="AG5"/>
    </row>
    <row r="6" spans="1:33" ht="15">
      <c r="A6" s="70" t="s">
        <v>574</v>
      </c>
      <c r="B6" s="74"/>
      <c r="C6" s="60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 s="75"/>
      <c r="AD6"/>
      <c r="AE6"/>
      <c r="AF6"/>
      <c r="AG6"/>
    </row>
    <row r="7" spans="1:33" ht="15">
      <c r="A7" s="71" t="s">
        <v>610</v>
      </c>
      <c r="B7" s="74"/>
      <c r="C7" s="60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75"/>
      <c r="AD7"/>
      <c r="AE7"/>
      <c r="AF7"/>
      <c r="AG7"/>
    </row>
    <row r="8" spans="1:33" ht="15">
      <c r="A8" s="72">
        <v>1</v>
      </c>
      <c r="B8" s="74"/>
      <c r="C8" s="60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ht="15">
      <c r="A9" s="65"/>
      <c r="B9" s="74"/>
      <c r="C9" s="60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75"/>
      <c r="AD9"/>
      <c r="AE9"/>
      <c r="AF9"/>
      <c r="AG9"/>
    </row>
    <row r="10" spans="1:33" ht="15">
      <c r="A10" s="65"/>
      <c r="B10" s="74"/>
      <c r="C10" s="6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 s="75"/>
      <c r="AD10"/>
      <c r="AE10"/>
      <c r="AF10"/>
      <c r="AG10"/>
    </row>
    <row r="11" spans="1:33" ht="15">
      <c r="A11" s="65"/>
      <c r="B11" s="74"/>
      <c r="C11" s="60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 s="75"/>
      <c r="AD11"/>
      <c r="AE11"/>
      <c r="AF11"/>
      <c r="AG11"/>
    </row>
    <row r="12" spans="1:33" ht="15">
      <c r="A12" s="65"/>
      <c r="B12" s="74"/>
      <c r="C12" s="60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5"/>
      <c r="AD12"/>
      <c r="AE12"/>
      <c r="AF12"/>
      <c r="AG12"/>
    </row>
    <row r="13" spans="1:33" ht="15">
      <c r="A13" s="65"/>
      <c r="B13" s="74"/>
      <c r="C13" s="60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15">
      <c r="A14" s="65"/>
      <c r="B14" s="74"/>
      <c r="C14" s="60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5"/>
      <c r="AD14"/>
      <c r="AE14"/>
      <c r="AF14"/>
      <c r="AG14"/>
    </row>
    <row r="15" spans="1:33" ht="15">
      <c r="A15" s="65"/>
      <c r="B15" s="74"/>
      <c r="C15" s="60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5"/>
      <c r="AD15"/>
      <c r="AE15"/>
      <c r="AF15"/>
      <c r="AG15"/>
    </row>
    <row r="16" spans="1:33" ht="15">
      <c r="A16" s="65"/>
      <c r="B16" s="74"/>
      <c r="C16" s="60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5"/>
      <c r="AD16"/>
      <c r="AE16"/>
      <c r="AF16"/>
      <c r="AG16"/>
    </row>
    <row r="17" spans="1:35" ht="15">
      <c r="A17" s="65"/>
      <c r="B17" s="74"/>
      <c r="C17" s="60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75"/>
      <c r="AD17"/>
      <c r="AE17"/>
      <c r="AF17"/>
      <c r="AG17"/>
    </row>
    <row r="18" spans="1:35" ht="15">
      <c r="A18" s="65"/>
      <c r="B18" s="74"/>
      <c r="C18" s="60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5" ht="15">
      <c r="A19" s="65"/>
      <c r="B19" s="74"/>
      <c r="C19" s="60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5"/>
      <c r="AD19"/>
      <c r="AE19"/>
      <c r="AF19"/>
      <c r="AG19"/>
    </row>
    <row r="20" spans="1:35" ht="15">
      <c r="A20" s="65"/>
      <c r="B20" s="74"/>
      <c r="C20" s="6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5" ht="15">
      <c r="A21" s="65"/>
      <c r="B21" s="74"/>
      <c r="C21" s="6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76"/>
      <c r="AG21"/>
    </row>
    <row r="22" spans="1:35" ht="15">
      <c r="A22" s="65"/>
      <c r="B22" s="74"/>
      <c r="C22" s="60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5"/>
      <c r="AD22"/>
      <c r="AE22"/>
      <c r="AF22"/>
      <c r="AG22"/>
    </row>
    <row r="23" spans="1:35" ht="15">
      <c r="A23" s="65"/>
      <c r="B23" s="74"/>
      <c r="C23" s="6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5"/>
      <c r="AD23"/>
      <c r="AE23"/>
      <c r="AF23"/>
      <c r="AG23"/>
    </row>
    <row r="24" spans="1:35" ht="15">
      <c r="A24" s="65"/>
      <c r="B24" s="74"/>
      <c r="C24" s="60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5"/>
      <c r="AD24"/>
      <c r="AE24"/>
      <c r="AF24"/>
      <c r="AG24"/>
    </row>
    <row r="25" spans="1:35" ht="15">
      <c r="A25" s="65"/>
      <c r="B25" s="74"/>
      <c r="C25" s="60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5"/>
      <c r="AD25"/>
      <c r="AE25"/>
      <c r="AF25"/>
      <c r="AG25"/>
      <c r="AI25" s="63"/>
    </row>
    <row r="26" spans="1:35" ht="15">
      <c r="A26" s="65"/>
      <c r="B26" s="74"/>
      <c r="C26" s="6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I26" s="63"/>
    </row>
    <row r="27" spans="1:35" ht="15">
      <c r="A27" s="65"/>
      <c r="B27" s="74"/>
      <c r="C27" s="6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75"/>
      <c r="AD27"/>
      <c r="AE27"/>
      <c r="AF27"/>
      <c r="AG27"/>
      <c r="AI27" s="63"/>
    </row>
    <row r="28" spans="1:35" ht="15">
      <c r="A28" s="65"/>
      <c r="B28" s="74"/>
      <c r="C28" s="6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5"/>
      <c r="AD28"/>
      <c r="AE28"/>
      <c r="AF28"/>
      <c r="AG28"/>
      <c r="AI28" s="63"/>
    </row>
    <row r="29" spans="1:35" ht="15">
      <c r="A29" s="65"/>
      <c r="B29" s="74"/>
      <c r="C29" s="6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5"/>
      <c r="AD29"/>
      <c r="AE29"/>
      <c r="AF29"/>
      <c r="AG29"/>
      <c r="AI29" s="63"/>
    </row>
    <row r="30" spans="1:35" ht="15">
      <c r="A30" s="65"/>
      <c r="B30" s="74"/>
      <c r="C30" s="6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5"/>
      <c r="AD30"/>
      <c r="AE30"/>
      <c r="AF30"/>
      <c r="AG30"/>
    </row>
    <row r="31" spans="1:35" ht="15">
      <c r="A31" s="65"/>
      <c r="B31" s="74"/>
      <c r="C31" s="6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5"/>
      <c r="AD31"/>
      <c r="AE31"/>
      <c r="AF31"/>
      <c r="AG31"/>
      <c r="AI31" s="63"/>
    </row>
    <row r="32" spans="1:35" ht="15">
      <c r="A32" s="65"/>
      <c r="B32" s="74"/>
      <c r="C32" s="6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5"/>
      <c r="AD32"/>
      <c r="AE32"/>
      <c r="AF32"/>
      <c r="AG32"/>
    </row>
    <row r="33" spans="1:39" ht="15">
      <c r="A33" s="65"/>
      <c r="B33" s="74"/>
      <c r="C33" s="60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3"/>
    </row>
    <row r="34" spans="1:39" ht="15">
      <c r="A34" s="65"/>
      <c r="B34" s="74"/>
      <c r="C34" s="60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5"/>
      <c r="AD34"/>
      <c r="AE34"/>
      <c r="AF34"/>
      <c r="AG34"/>
      <c r="AI34" s="63"/>
    </row>
    <row r="35" spans="1:39" ht="15">
      <c r="A35" s="65"/>
      <c r="B35" s="74"/>
      <c r="C35" s="60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3"/>
    </row>
    <row r="36" spans="1:39" ht="15">
      <c r="A36" s="65"/>
      <c r="B36" s="74"/>
      <c r="C36" s="60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5"/>
      <c r="AD36"/>
      <c r="AE36"/>
      <c r="AF36"/>
      <c r="AG36"/>
      <c r="AI36" s="63"/>
    </row>
    <row r="37" spans="1:39" ht="15">
      <c r="A37" s="65"/>
      <c r="B37" s="74"/>
      <c r="C37" s="60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5"/>
      <c r="B38" s="74"/>
      <c r="C38" s="60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5"/>
      <c r="AD38"/>
      <c r="AE38"/>
      <c r="AF38"/>
      <c r="AG38"/>
      <c r="AI38" s="63"/>
    </row>
    <row r="39" spans="1:39" ht="15">
      <c r="A39" s="65"/>
      <c r="B39" s="74"/>
      <c r="C39" s="60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5"/>
      <c r="AD39"/>
      <c r="AE39"/>
      <c r="AF39"/>
      <c r="AG39"/>
      <c r="AI39" s="63"/>
    </row>
    <row r="40" spans="1:39" ht="15">
      <c r="A40" s="65"/>
      <c r="B40" s="74"/>
      <c r="C40" s="6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5"/>
      <c r="AD40"/>
      <c r="AE40"/>
      <c r="AF40"/>
      <c r="AG40"/>
      <c r="AI40" s="63"/>
    </row>
    <row r="41" spans="1:39" ht="15">
      <c r="A41" s="65"/>
      <c r="B41" s="74"/>
      <c r="C41" s="60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5"/>
      <c r="AD41"/>
      <c r="AE41"/>
      <c r="AF41"/>
      <c r="AG41"/>
      <c r="AI41" s="63"/>
    </row>
    <row r="42" spans="1:39" ht="15">
      <c r="A42" s="65"/>
      <c r="B42" s="74"/>
      <c r="C42" s="60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5"/>
      <c r="AD42"/>
      <c r="AE42"/>
      <c r="AF42"/>
      <c r="AG42"/>
      <c r="AI42" s="63"/>
    </row>
    <row r="43" spans="1:39" ht="15">
      <c r="A43" s="65"/>
      <c r="B43" s="74"/>
      <c r="C43" s="6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5"/>
      <c r="AD43"/>
      <c r="AE43"/>
      <c r="AF43"/>
      <c r="AG43"/>
      <c r="AM43" s="62"/>
    </row>
    <row r="44" spans="1:39" ht="15">
      <c r="A44" s="65"/>
      <c r="B44" s="74"/>
      <c r="C44" s="6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5"/>
      <c r="AD44"/>
      <c r="AE44"/>
      <c r="AF44"/>
      <c r="AG44"/>
    </row>
    <row r="45" spans="1:39" ht="15">
      <c r="A45" s="65"/>
      <c r="B45" s="74"/>
      <c r="C45" s="6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5"/>
      <c r="AD45"/>
      <c r="AE45"/>
      <c r="AF45"/>
      <c r="AG45"/>
      <c r="AI45" s="63"/>
    </row>
    <row r="46" spans="1:39" ht="15">
      <c r="A46" s="65"/>
      <c r="B46" s="74"/>
      <c r="C46" s="6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5"/>
      <c r="AD46"/>
      <c r="AE46"/>
      <c r="AF46"/>
      <c r="AG46"/>
      <c r="AI46" s="63"/>
    </row>
    <row r="47" spans="1:39" ht="15">
      <c r="A47" s="65"/>
      <c r="B47" s="74"/>
      <c r="C47" s="6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5"/>
      <c r="AD47"/>
      <c r="AE47"/>
      <c r="AF47"/>
      <c r="AG47"/>
      <c r="AI47" s="63"/>
    </row>
    <row r="48" spans="1:39" ht="15">
      <c r="A48" s="65"/>
      <c r="B48" s="74"/>
      <c r="C48" s="60"/>
      <c r="X48" s="35"/>
    </row>
    <row r="49" spans="1:35" ht="15">
      <c r="A49" s="65"/>
      <c r="B49" s="74"/>
      <c r="C49" s="60"/>
      <c r="X49" s="35"/>
      <c r="AI49" s="63"/>
    </row>
    <row r="50" spans="1:35" ht="15">
      <c r="A50" s="65"/>
      <c r="B50" s="74"/>
      <c r="C50" s="60"/>
      <c r="X50" s="35"/>
      <c r="AI50" s="63"/>
    </row>
    <row r="51" spans="1:35" ht="15">
      <c r="A51" s="65"/>
      <c r="B51" s="74"/>
      <c r="C51" s="60"/>
      <c r="X51" s="35"/>
      <c r="AI51" s="63"/>
    </row>
    <row r="52" spans="1:35" ht="15">
      <c r="A52" s="65"/>
      <c r="B52" s="74"/>
      <c r="C52" s="60"/>
      <c r="X52" s="35"/>
      <c r="AI52" s="63"/>
    </row>
    <row r="53" spans="1:35" ht="15">
      <c r="A53" s="65"/>
      <c r="B53" s="74"/>
      <c r="C53" s="60"/>
      <c r="X53" s="35"/>
    </row>
    <row r="54" spans="1:35" ht="15">
      <c r="A54" s="65"/>
      <c r="B54" s="74"/>
      <c r="C54" s="60"/>
      <c r="X54" s="35"/>
      <c r="AI54" s="63"/>
    </row>
    <row r="55" spans="1:35" ht="15">
      <c r="A55" s="65"/>
      <c r="B55" s="74"/>
      <c r="C55" s="60"/>
      <c r="U55" s="64"/>
    </row>
    <row r="56" spans="1:35" ht="15">
      <c r="A56" s="65"/>
      <c r="B56" s="74"/>
      <c r="C56" s="60"/>
      <c r="U56" s="64"/>
    </row>
    <row r="57" spans="1:35" ht="15">
      <c r="A57" s="65"/>
      <c r="B57" s="74"/>
      <c r="C57" s="60"/>
      <c r="U57" s="64"/>
    </row>
    <row r="58" spans="1:35" ht="15">
      <c r="A58" s="65"/>
      <c r="B58" s="74"/>
      <c r="C58" s="60"/>
      <c r="U58" s="64"/>
    </row>
    <row r="59" spans="1:35" ht="15">
      <c r="A59" s="65"/>
      <c r="B59" s="74"/>
      <c r="C59" s="60"/>
      <c r="U59" s="64"/>
    </row>
    <row r="60" spans="1:35" ht="15">
      <c r="A60" s="65"/>
      <c r="B60" s="74"/>
      <c r="C60" s="60"/>
      <c r="U60" s="64"/>
    </row>
    <row r="61" spans="1:35" ht="15">
      <c r="A61" s="65"/>
      <c r="B61" s="74"/>
      <c r="C61" s="60"/>
      <c r="U61" s="64"/>
    </row>
    <row r="62" spans="1:35" ht="15">
      <c r="A62" s="65"/>
      <c r="B62" s="74"/>
      <c r="C62" s="60"/>
      <c r="U62" s="64"/>
    </row>
    <row r="63" spans="1:35" ht="15">
      <c r="A63" s="65"/>
      <c r="B63" s="74"/>
      <c r="C63" s="60"/>
      <c r="U63" s="64"/>
    </row>
    <row r="64" spans="1:35" ht="15">
      <c r="A64" s="65"/>
      <c r="B64" s="74"/>
      <c r="C64" s="60"/>
      <c r="U64" s="64"/>
    </row>
    <row r="65" spans="1:26" ht="15">
      <c r="A65" s="65"/>
      <c r="B65" s="74"/>
      <c r="C65" s="60"/>
      <c r="U65" s="64"/>
    </row>
    <row r="66" spans="1:26" ht="15">
      <c r="A66" s="65"/>
      <c r="B66" s="74"/>
      <c r="C66" s="60"/>
      <c r="U66" s="64"/>
    </row>
    <row r="67" spans="1:26" ht="15">
      <c r="A67" s="65"/>
      <c r="B67" s="74"/>
      <c r="C67" s="60"/>
      <c r="U67" s="64"/>
    </row>
    <row r="68" spans="1:26" ht="15">
      <c r="A68" s="65"/>
      <c r="B68" s="74"/>
      <c r="C68" s="60"/>
      <c r="U68" s="64"/>
    </row>
    <row r="69" spans="1:26" ht="15">
      <c r="A69" s="65"/>
      <c r="B69" s="74"/>
      <c r="C69" s="60"/>
      <c r="U69" s="64"/>
    </row>
    <row r="70" spans="1:26" ht="15">
      <c r="A70" s="65"/>
      <c r="B70" s="74"/>
      <c r="C70" s="60"/>
      <c r="U70" s="64"/>
    </row>
    <row r="71" spans="1:26" ht="15">
      <c r="A71" s="65"/>
      <c r="B71" s="74"/>
      <c r="C71" s="60"/>
      <c r="U71" s="64"/>
    </row>
    <row r="72" spans="1:26" ht="15">
      <c r="A72" s="65"/>
      <c r="B72" s="74"/>
      <c r="C72" s="60"/>
      <c r="U72" s="64"/>
      <c r="Z72" s="63"/>
    </row>
    <row r="73" spans="1:26" ht="15">
      <c r="A73" s="65"/>
      <c r="B73" s="74"/>
      <c r="C73" s="60"/>
      <c r="U73" s="64"/>
    </row>
    <row r="74" spans="1:26" ht="15">
      <c r="A74" s="65"/>
      <c r="B74" s="74"/>
      <c r="C74" s="60"/>
      <c r="U74" s="64"/>
      <c r="Z74" s="63"/>
    </row>
    <row r="75" spans="1:26" ht="15">
      <c r="A75" s="65"/>
      <c r="B75" s="74"/>
      <c r="C75" s="60"/>
      <c r="U75" s="64"/>
    </row>
    <row r="76" spans="1:26" ht="15">
      <c r="A76" s="65"/>
      <c r="B76" s="74"/>
      <c r="C76" s="60"/>
      <c r="U76" s="64"/>
    </row>
    <row r="77" spans="1:26" ht="15">
      <c r="A77" s="65"/>
      <c r="B77" s="74"/>
      <c r="C77" s="60"/>
      <c r="U77" s="64"/>
      <c r="Z77" s="63"/>
    </row>
    <row r="78" spans="1:26" ht="15">
      <c r="A78" s="65"/>
      <c r="B78" s="74"/>
      <c r="C78" s="60"/>
      <c r="U78" s="64"/>
    </row>
    <row r="79" spans="1:26" ht="15">
      <c r="A79" s="65"/>
      <c r="B79" s="74"/>
      <c r="C79" s="60"/>
      <c r="U79" s="64"/>
    </row>
    <row r="80" spans="1:26" ht="15">
      <c r="A80" s="65"/>
      <c r="B80" s="74"/>
      <c r="C80" s="60"/>
      <c r="U80" s="64"/>
    </row>
    <row r="81" spans="1:26" ht="15">
      <c r="A81" s="65"/>
      <c r="B81" s="74"/>
      <c r="C81" s="60"/>
      <c r="U81" s="64"/>
    </row>
    <row r="82" spans="1:26" ht="15">
      <c r="A82" s="65"/>
      <c r="B82" s="74"/>
      <c r="C82" s="60"/>
      <c r="U82" s="64"/>
    </row>
    <row r="83" spans="1:26" ht="15">
      <c r="A83" s="65"/>
      <c r="B83" s="74"/>
      <c r="C83" s="60"/>
      <c r="U83" s="64"/>
    </row>
    <row r="84" spans="1:26" ht="15">
      <c r="A84" s="65"/>
      <c r="B84" s="74"/>
      <c r="C84" s="60"/>
      <c r="U84" s="64"/>
    </row>
    <row r="85" spans="1:26" ht="15">
      <c r="A85" s="65"/>
      <c r="B85" s="74"/>
      <c r="C85" s="60"/>
      <c r="U85" s="64"/>
    </row>
    <row r="86" spans="1:26" ht="15">
      <c r="A86" s="65"/>
      <c r="B86" s="74"/>
      <c r="C86" s="60"/>
      <c r="U86" s="64"/>
    </row>
    <row r="87" spans="1:26" ht="15">
      <c r="A87" s="65"/>
      <c r="B87" s="74"/>
      <c r="C87" s="60"/>
      <c r="U87" s="64"/>
    </row>
    <row r="88" spans="1:26" ht="15">
      <c r="A88" s="65"/>
      <c r="B88" s="74"/>
      <c r="C88" s="60"/>
      <c r="U88" s="64"/>
    </row>
    <row r="89" spans="1:26" ht="15">
      <c r="A89" s="65"/>
      <c r="B89" s="74"/>
      <c r="C89" s="60"/>
      <c r="U89" s="64"/>
    </row>
    <row r="90" spans="1:26" ht="15">
      <c r="A90" s="65"/>
      <c r="B90" s="74"/>
      <c r="C90" s="60"/>
      <c r="U90" s="64"/>
    </row>
    <row r="91" spans="1:26" ht="15">
      <c r="A91" s="65"/>
      <c r="B91" s="74"/>
      <c r="C91" s="60"/>
      <c r="U91" s="64"/>
    </row>
    <row r="92" spans="1:26" ht="15">
      <c r="A92" s="65"/>
      <c r="B92" s="74"/>
      <c r="C92" s="60"/>
      <c r="U92" s="64"/>
    </row>
    <row r="93" spans="1:26" ht="15">
      <c r="A93" s="65"/>
      <c r="B93" s="74"/>
      <c r="C93" s="60"/>
      <c r="U93" s="64"/>
      <c r="Z93" s="63"/>
    </row>
    <row r="94" spans="1:26" ht="15">
      <c r="A94" s="65"/>
      <c r="B94" s="74"/>
      <c r="C94" s="60"/>
      <c r="U94" s="64"/>
    </row>
    <row r="95" spans="1:26" ht="15">
      <c r="A95" s="65"/>
      <c r="B95" s="74"/>
      <c r="C95" s="60"/>
      <c r="U95" s="64"/>
    </row>
    <row r="96" spans="1:26" ht="15">
      <c r="A96" s="65"/>
      <c r="B96" s="74"/>
      <c r="C96" s="60"/>
      <c r="U96" s="64"/>
    </row>
    <row r="97" spans="1:21" ht="15">
      <c r="A97" s="65"/>
      <c r="B97" s="74"/>
      <c r="C97" s="60"/>
      <c r="U97" s="64"/>
    </row>
    <row r="98" spans="1:21" ht="15">
      <c r="A98" s="65"/>
      <c r="B98" s="74"/>
      <c r="C98" s="60"/>
      <c r="U98" s="64"/>
    </row>
    <row r="99" spans="1:21" ht="15">
      <c r="A99" s="65"/>
      <c r="B99" s="74"/>
      <c r="C99" s="60"/>
    </row>
    <row r="100" spans="1:21" ht="15">
      <c r="A100" s="65"/>
      <c r="B100" s="74"/>
      <c r="C100" s="60"/>
    </row>
    <row r="101" spans="1:21" ht="15">
      <c r="A101" s="65"/>
      <c r="B101" s="74"/>
      <c r="C101" s="60"/>
      <c r="U101" s="64"/>
    </row>
    <row r="102" spans="1:21" ht="15">
      <c r="A102" s="65"/>
      <c r="B102" s="74"/>
      <c r="C102" s="60"/>
    </row>
    <row r="103" spans="1:21" ht="15">
      <c r="A103" s="65"/>
      <c r="B103" s="74"/>
      <c r="C103" s="60"/>
    </row>
    <row r="104" spans="1:21" ht="15">
      <c r="A104" s="65"/>
      <c r="B104" s="74"/>
      <c r="C104" s="60"/>
    </row>
    <row r="105" spans="1:21" ht="15">
      <c r="A105" s="65"/>
      <c r="B105" s="74"/>
      <c r="C105" s="60"/>
    </row>
    <row r="106" spans="1:21" ht="15">
      <c r="A106" s="65"/>
      <c r="B106" s="74"/>
      <c r="C106" s="60"/>
    </row>
    <row r="107" spans="1:21" ht="15">
      <c r="A107" s="65"/>
      <c r="B107" s="74"/>
      <c r="C107" s="60"/>
    </row>
    <row r="108" spans="1:21" ht="15">
      <c r="A108" s="65"/>
      <c r="B108" s="74"/>
      <c r="C108" s="60"/>
    </row>
    <row r="109" spans="1:21" ht="15">
      <c r="A109" s="65"/>
      <c r="B109" s="74"/>
      <c r="C109" s="60"/>
    </row>
    <row r="110" spans="1:21" ht="15">
      <c r="A110" s="65"/>
      <c r="B110" s="74"/>
      <c r="C110" s="60"/>
    </row>
    <row r="111" spans="1:21" ht="15">
      <c r="A111" s="65"/>
      <c r="B111" s="74"/>
      <c r="C111" s="60"/>
    </row>
    <row r="112" spans="1:21" ht="15">
      <c r="A112" s="65"/>
      <c r="B112" s="74"/>
      <c r="C112" s="60"/>
    </row>
    <row r="113" spans="1:3" ht="15">
      <c r="A113" s="65"/>
      <c r="B113" s="74"/>
      <c r="C113" s="60"/>
    </row>
    <row r="114" spans="1:3" ht="15">
      <c r="A114" s="65"/>
      <c r="B114" s="74"/>
      <c r="C114" s="60"/>
    </row>
    <row r="115" spans="1:3" ht="15">
      <c r="A115" s="65"/>
      <c r="B115" s="74"/>
      <c r="C115" s="60"/>
    </row>
    <row r="116" spans="1:3" ht="15">
      <c r="A116" s="65"/>
      <c r="B116" s="74"/>
      <c r="C116" s="60"/>
    </row>
    <row r="117" spans="1:3" ht="15">
      <c r="A117" s="65"/>
      <c r="B117" s="74"/>
      <c r="C117" s="60"/>
    </row>
    <row r="118" spans="1:3" ht="15">
      <c r="A118" s="65"/>
      <c r="B118" s="74"/>
      <c r="C118" s="60"/>
    </row>
    <row r="119" spans="1:3" ht="15">
      <c r="A119" s="65"/>
      <c r="B119" s="74"/>
      <c r="C119" s="60"/>
    </row>
    <row r="120" spans="1:3" ht="15">
      <c r="A120" s="65"/>
      <c r="B120" s="74"/>
      <c r="C120" s="60"/>
    </row>
    <row r="121" spans="1:3" ht="15">
      <c r="A121" s="65"/>
      <c r="B121" s="74"/>
      <c r="C121" s="60"/>
    </row>
    <row r="122" spans="1:3" ht="15">
      <c r="A122" s="65"/>
      <c r="B122" s="74"/>
      <c r="C122" s="60"/>
    </row>
    <row r="123" spans="1:3" ht="15">
      <c r="A123" s="65"/>
      <c r="B123" s="74"/>
      <c r="C123" s="60"/>
    </row>
    <row r="124" spans="1:3" ht="15">
      <c r="A124" s="65"/>
      <c r="B124" s="74"/>
      <c r="C124" s="60"/>
    </row>
    <row r="125" spans="1:3" ht="15">
      <c r="A125" s="65"/>
      <c r="B125" s="74"/>
      <c r="C125" s="60"/>
    </row>
    <row r="126" spans="1:3" ht="15">
      <c r="A126" s="65"/>
      <c r="B126" s="74"/>
      <c r="C126" s="60"/>
    </row>
    <row r="127" spans="1:3" ht="15">
      <c r="A127" s="65"/>
      <c r="B127" s="74"/>
      <c r="C127" s="60"/>
    </row>
    <row r="128" spans="1:3" ht="15">
      <c r="A128" s="65"/>
      <c r="B128" s="74"/>
      <c r="C128" s="60"/>
    </row>
    <row r="129" spans="1:3" ht="15">
      <c r="A129" s="65"/>
      <c r="B129" s="74"/>
      <c r="C129" s="60"/>
    </row>
    <row r="130" spans="1:3" ht="15">
      <c r="A130" s="65"/>
      <c r="B130" s="74"/>
      <c r="C130" s="60"/>
    </row>
    <row r="131" spans="1:3" ht="15">
      <c r="A131" s="65"/>
      <c r="B131" s="74"/>
      <c r="C131" s="60"/>
    </row>
    <row r="132" spans="1:3" ht="15">
      <c r="A132" s="65"/>
      <c r="B132" s="74"/>
      <c r="C132" s="60"/>
    </row>
    <row r="133" spans="1:3" ht="15">
      <c r="A133" s="65"/>
      <c r="B133" s="74"/>
      <c r="C133" s="60"/>
    </row>
    <row r="134" spans="1:3" ht="15">
      <c r="A134" s="65"/>
      <c r="B134" s="74"/>
      <c r="C134" s="60"/>
    </row>
    <row r="135" spans="1:3" ht="15">
      <c r="A135" s="65"/>
      <c r="B135" s="74"/>
      <c r="C135" s="60"/>
    </row>
    <row r="136" spans="1:3" ht="15">
      <c r="A136" s="65"/>
      <c r="B136" s="74"/>
      <c r="C136" s="60"/>
    </row>
    <row r="137" spans="1:3" ht="15">
      <c r="A137" s="65"/>
      <c r="B137" s="74"/>
      <c r="C137" s="60"/>
    </row>
    <row r="138" spans="1:3" ht="15">
      <c r="A138" s="65"/>
      <c r="B138" s="74"/>
      <c r="C138" s="60"/>
    </row>
    <row r="139" spans="1:3" ht="15">
      <c r="A139" s="65"/>
      <c r="B139" s="74"/>
      <c r="C139" s="60"/>
    </row>
    <row r="140" spans="1:3" ht="15">
      <c r="A140" s="65"/>
      <c r="B140" s="74"/>
      <c r="C140" s="60"/>
    </row>
    <row r="141" spans="1:3" ht="15">
      <c r="A141" s="65"/>
      <c r="B141" s="74"/>
      <c r="C141" s="60"/>
    </row>
    <row r="142" spans="1:3" ht="15">
      <c r="A142" s="65"/>
      <c r="B142" s="74"/>
      <c r="C142" s="60"/>
    </row>
    <row r="143" spans="1:3" ht="15">
      <c r="A143" s="65"/>
      <c r="B143" s="74"/>
      <c r="C143" s="60"/>
    </row>
    <row r="144" spans="1:3" ht="15">
      <c r="A144" s="65"/>
      <c r="B144" s="74"/>
      <c r="C144" s="60"/>
    </row>
    <row r="145" spans="1:3" ht="15">
      <c r="A145" s="65"/>
      <c r="B145" s="74"/>
      <c r="C145" s="60"/>
    </row>
    <row r="146" spans="1:3" ht="15">
      <c r="A146" s="65"/>
      <c r="B146" s="74"/>
      <c r="C146" s="60"/>
    </row>
    <row r="147" spans="1:3" ht="15">
      <c r="A147" s="65"/>
      <c r="B147" s="74"/>
      <c r="C147" s="60"/>
    </row>
    <row r="148" spans="1:3" ht="15">
      <c r="A148" s="65"/>
      <c r="B148" s="74"/>
      <c r="C148" s="60"/>
    </row>
    <row r="149" spans="1:3" ht="15">
      <c r="A149" s="65"/>
      <c r="B149" s="74"/>
      <c r="C149" s="60"/>
    </row>
    <row r="150" spans="1:3" ht="15">
      <c r="A150" s="65"/>
      <c r="B150" s="74"/>
      <c r="C150" s="60"/>
    </row>
    <row r="151" spans="1:3" ht="15">
      <c r="A151" s="65"/>
      <c r="B151" s="74"/>
      <c r="C151" s="60"/>
    </row>
    <row r="152" spans="1:3" ht="15">
      <c r="A152" s="65"/>
      <c r="B152" s="74"/>
      <c r="C152" s="60"/>
    </row>
    <row r="153" spans="1:3" ht="15">
      <c r="A153" s="65"/>
      <c r="B153" s="74"/>
      <c r="C153" s="60"/>
    </row>
    <row r="154" spans="1:3" ht="15">
      <c r="A154" s="65"/>
      <c r="B154" s="74"/>
      <c r="C154" s="60"/>
    </row>
    <row r="155" spans="1:3" ht="15">
      <c r="A155" s="65"/>
      <c r="B155" s="74"/>
      <c r="C155" s="60"/>
    </row>
    <row r="156" spans="1:3" ht="15">
      <c r="A156" s="65"/>
      <c r="B156" s="74"/>
      <c r="C156" s="60"/>
    </row>
    <row r="157" spans="1:3" ht="15">
      <c r="A157" s="65"/>
      <c r="B157" s="74"/>
      <c r="C157" s="60"/>
    </row>
    <row r="158" spans="1:3" ht="15">
      <c r="A158" s="65"/>
      <c r="B158" s="74"/>
      <c r="C158" s="60"/>
    </row>
    <row r="159" spans="1:3" ht="15">
      <c r="A159" s="65"/>
      <c r="B159" s="74"/>
      <c r="C159" s="60"/>
    </row>
    <row r="160" spans="1:3" ht="15">
      <c r="A160" s="65"/>
      <c r="B160" s="74"/>
      <c r="C160" s="60"/>
    </row>
    <row r="161" spans="1:3" ht="15">
      <c r="A161" s="65"/>
      <c r="B161" s="74"/>
      <c r="C161" s="60"/>
    </row>
    <row r="162" spans="1:3" ht="15">
      <c r="A162" s="65"/>
      <c r="B162" s="74"/>
      <c r="C162" s="60"/>
    </row>
    <row r="163" spans="1:3" ht="15">
      <c r="A163" s="65"/>
      <c r="B163" s="74"/>
      <c r="C163" s="60"/>
    </row>
    <row r="164" spans="1:3" ht="15">
      <c r="A164" s="65"/>
      <c r="B164" s="74"/>
      <c r="C164" s="60"/>
    </row>
    <row r="165" spans="1:3" ht="15">
      <c r="A165" s="65"/>
      <c r="B165" s="74"/>
      <c r="C165" s="60"/>
    </row>
    <row r="166" spans="1:3" ht="15">
      <c r="A166" s="65"/>
      <c r="B166" s="74"/>
      <c r="C166" s="60"/>
    </row>
    <row r="167" spans="1:3" ht="15">
      <c r="A167" s="65"/>
      <c r="B167" s="74"/>
      <c r="C167" s="60"/>
    </row>
    <row r="168" spans="1:3" ht="15">
      <c r="A168" s="65"/>
      <c r="B168" s="74"/>
      <c r="C168" s="60"/>
    </row>
    <row r="169" spans="1:3" ht="15">
      <c r="A169" s="65"/>
      <c r="B169" s="74"/>
      <c r="C169" s="60"/>
    </row>
    <row r="170" spans="1:3" ht="15">
      <c r="A170" s="65"/>
      <c r="B170" s="74"/>
      <c r="C170" s="60"/>
    </row>
    <row r="171" spans="1:3" ht="15">
      <c r="A171" s="65"/>
      <c r="B171" s="74"/>
      <c r="C171" s="60"/>
    </row>
    <row r="172" spans="1:3" ht="15">
      <c r="A172" s="65"/>
      <c r="B172" s="74"/>
      <c r="C172" s="60"/>
    </row>
    <row r="173" spans="1:3" ht="15">
      <c r="A173" s="65"/>
      <c r="B173" s="74"/>
      <c r="C173" s="60"/>
    </row>
    <row r="174" spans="1:3" ht="15">
      <c r="A174" s="65"/>
      <c r="B174" s="74"/>
      <c r="C174" s="60"/>
    </row>
    <row r="175" spans="1:3" ht="15">
      <c r="A175" s="65"/>
      <c r="B175" s="74"/>
      <c r="C175" s="60"/>
    </row>
    <row r="176" spans="1:3" ht="15">
      <c r="A176" s="65"/>
      <c r="B176" s="74"/>
      <c r="C176" s="60"/>
    </row>
    <row r="177" spans="1:3" ht="15">
      <c r="A177" s="65"/>
      <c r="B177" s="74"/>
      <c r="C177" s="60"/>
    </row>
    <row r="178" spans="1:3" ht="15">
      <c r="A178" s="65"/>
      <c r="B178" s="74"/>
      <c r="C178" s="60"/>
    </row>
    <row r="179" spans="1:3" ht="15">
      <c r="A179" s="65"/>
      <c r="B179" s="74"/>
      <c r="C179" s="60"/>
    </row>
    <row r="180" spans="1:3" ht="15">
      <c r="A180" s="65"/>
      <c r="B180" s="74"/>
      <c r="C180" s="60"/>
    </row>
    <row r="181" spans="1:3" ht="15">
      <c r="A181" s="65"/>
      <c r="B181" s="74"/>
      <c r="C181" s="60"/>
    </row>
    <row r="182" spans="1:3" ht="15">
      <c r="A182" s="65"/>
      <c r="B182" s="74"/>
      <c r="C182" s="60"/>
    </row>
    <row r="183" spans="1:3" ht="15">
      <c r="A183" s="65"/>
      <c r="B183" s="74"/>
      <c r="C183" s="60"/>
    </row>
    <row r="184" spans="1:3" ht="15">
      <c r="A184" s="65"/>
      <c r="B184" s="74"/>
      <c r="C184" s="60"/>
    </row>
    <row r="185" spans="1:3" ht="15">
      <c r="A185" s="65"/>
      <c r="B185" s="74"/>
      <c r="C185" s="60"/>
    </row>
    <row r="186" spans="1:3" ht="15">
      <c r="A186" s="65"/>
      <c r="B186" s="74"/>
      <c r="C186" s="60"/>
    </row>
    <row r="187" spans="1:3" ht="15">
      <c r="A187" s="65"/>
      <c r="B187" s="74"/>
      <c r="C187" s="60"/>
    </row>
    <row r="188" spans="1:3" ht="15">
      <c r="A188" s="65"/>
      <c r="B188" s="74"/>
      <c r="C188" s="60"/>
    </row>
    <row r="189" spans="1:3" ht="15">
      <c r="A189" s="65"/>
      <c r="B189" s="74"/>
      <c r="C189" s="60"/>
    </row>
    <row r="190" spans="1:3" ht="15">
      <c r="A190" s="65"/>
      <c r="B190" s="74"/>
      <c r="C190" s="60"/>
    </row>
    <row r="191" spans="1:3" ht="15">
      <c r="A191" s="65"/>
      <c r="B191" s="74"/>
      <c r="C191" s="60"/>
    </row>
    <row r="192" spans="1:3" ht="15">
      <c r="A192" s="65"/>
      <c r="B192" s="74"/>
      <c r="C192" s="60"/>
    </row>
    <row r="193" spans="1:3" ht="15">
      <c r="A193" s="65"/>
      <c r="B193" s="74"/>
      <c r="C193" s="60"/>
    </row>
    <row r="194" spans="1:3" ht="15">
      <c r="A194" s="65"/>
      <c r="B194" s="74"/>
      <c r="C194" s="60"/>
    </row>
    <row r="195" spans="1:3" ht="15">
      <c r="A195" s="65"/>
      <c r="B195" s="74"/>
      <c r="C195" s="60"/>
    </row>
    <row r="196" spans="1:3" ht="15">
      <c r="A196" s="65"/>
      <c r="B196" s="74"/>
      <c r="C196" s="60"/>
    </row>
    <row r="197" spans="1:3" ht="15">
      <c r="A197" s="65"/>
      <c r="B197" s="74"/>
      <c r="C197" s="60"/>
    </row>
    <row r="198" spans="1:3" ht="15">
      <c r="A198" s="65"/>
      <c r="B198" s="74"/>
      <c r="C198" s="60"/>
    </row>
    <row r="199" spans="1:3" ht="15">
      <c r="A199" s="65"/>
      <c r="B199" s="74"/>
      <c r="C199" s="60"/>
    </row>
    <row r="200" spans="1:3" ht="15">
      <c r="A200" s="65"/>
      <c r="B200" s="74"/>
      <c r="C200" s="60"/>
    </row>
    <row r="201" spans="1:3" ht="15">
      <c r="A201" s="65"/>
      <c r="B201" s="74"/>
      <c r="C201" s="60"/>
    </row>
    <row r="202" spans="1:3" ht="15">
      <c r="A202" s="65"/>
      <c r="B202" s="74"/>
      <c r="C202" s="60"/>
    </row>
    <row r="203" spans="1:3" ht="15">
      <c r="A203" s="65"/>
      <c r="B203" s="74"/>
      <c r="C203" s="60"/>
    </row>
    <row r="204" spans="1:3" ht="15">
      <c r="A204" s="65"/>
      <c r="B204" s="74"/>
      <c r="C204" s="60"/>
    </row>
    <row r="205" spans="1:3" ht="15">
      <c r="A205" s="65"/>
      <c r="B205" s="74"/>
      <c r="C205" s="60"/>
    </row>
    <row r="206" spans="1:3" ht="15">
      <c r="A206" s="65"/>
      <c r="B206" s="74"/>
      <c r="C206" s="60"/>
    </row>
    <row r="207" spans="1:3" ht="15">
      <c r="A207" s="65"/>
      <c r="B207" s="74"/>
      <c r="C207" s="60"/>
    </row>
    <row r="208" spans="1:3" ht="15">
      <c r="A208" s="65"/>
      <c r="B208" s="74"/>
      <c r="C208" s="60"/>
    </row>
    <row r="209" spans="1:3" ht="15">
      <c r="A209" s="65"/>
      <c r="B209" s="74"/>
      <c r="C209" s="60"/>
    </row>
    <row r="210" spans="1:3" ht="15">
      <c r="A210" s="65"/>
      <c r="B210" s="74"/>
      <c r="C210" s="60"/>
    </row>
    <row r="211" spans="1:3" ht="15">
      <c r="A211" s="65"/>
      <c r="B211" s="74"/>
      <c r="C211" s="60"/>
    </row>
    <row r="212" spans="1:3" ht="15">
      <c r="A212" s="65"/>
      <c r="B212" s="74"/>
      <c r="C212" s="60"/>
    </row>
    <row r="213" spans="1:3" ht="15">
      <c r="A213" s="65"/>
      <c r="B213" s="74"/>
      <c r="C213" s="60"/>
    </row>
    <row r="214" spans="1:3" ht="15">
      <c r="A214" s="65"/>
      <c r="B214" s="74"/>
      <c r="C214" s="60"/>
    </row>
    <row r="215" spans="1:3" ht="15">
      <c r="A215" s="65"/>
      <c r="B215" s="74"/>
      <c r="C215" s="60"/>
    </row>
    <row r="216" spans="1:3" ht="15">
      <c r="A216" s="65"/>
      <c r="B216" s="74"/>
      <c r="C216" s="60"/>
    </row>
    <row r="217" spans="1:3" ht="15">
      <c r="A217" s="65"/>
      <c r="B217" s="74"/>
      <c r="C217" s="60"/>
    </row>
    <row r="218" spans="1:3" ht="15">
      <c r="A218" s="65"/>
      <c r="B218" s="74"/>
      <c r="C218" s="60"/>
    </row>
    <row r="219" spans="1:3" ht="15">
      <c r="A219" s="65"/>
      <c r="B219" s="74"/>
      <c r="C219" s="60"/>
    </row>
    <row r="220" spans="1:3" ht="15">
      <c r="A220" s="65"/>
      <c r="B220" s="74"/>
      <c r="C220" s="60"/>
    </row>
    <row r="221" spans="1:3" ht="15">
      <c r="A221" s="65"/>
      <c r="B221" s="74"/>
      <c r="C221" s="60"/>
    </row>
    <row r="222" spans="1:3" ht="15">
      <c r="A222" s="65"/>
      <c r="B222" s="74"/>
      <c r="C222" s="60"/>
    </row>
    <row r="223" spans="1:3" ht="15">
      <c r="A223" s="65"/>
      <c r="B223" s="74"/>
      <c r="C223" s="60"/>
    </row>
    <row r="224" spans="1:3" ht="15">
      <c r="A224" s="65"/>
      <c r="B224" s="74"/>
      <c r="C224" s="60"/>
    </row>
    <row r="225" spans="1:3" ht="15">
      <c r="A225" s="65"/>
      <c r="B225" s="74"/>
      <c r="C225" s="60"/>
    </row>
    <row r="226" spans="1:3" ht="15">
      <c r="A226" s="65"/>
      <c r="B226" s="74"/>
      <c r="C226" s="60"/>
    </row>
    <row r="227" spans="1:3" ht="15">
      <c r="A227" s="65"/>
      <c r="B227" s="74"/>
      <c r="C227" s="60"/>
    </row>
    <row r="228" spans="1:3" ht="15">
      <c r="A228" s="65"/>
      <c r="B228" s="74"/>
      <c r="C228" s="60"/>
    </row>
    <row r="229" spans="1:3" ht="15">
      <c r="A229" s="65"/>
      <c r="B229" s="74"/>
      <c r="C229" s="60"/>
    </row>
    <row r="230" spans="1:3" ht="15">
      <c r="A230" s="65"/>
      <c r="B230" s="74"/>
      <c r="C230" s="60"/>
    </row>
    <row r="231" spans="1:3" ht="15">
      <c r="A231" s="65"/>
      <c r="B231" s="74"/>
      <c r="C231" s="60"/>
    </row>
    <row r="232" spans="1:3" ht="15">
      <c r="A232" s="65"/>
      <c r="B232" s="74"/>
      <c r="C232" s="60"/>
    </row>
    <row r="233" spans="1:3" ht="15">
      <c r="A233" s="65"/>
      <c r="B233" s="74"/>
      <c r="C233" s="60"/>
    </row>
    <row r="234" spans="1:3" ht="15">
      <c r="A234" s="65"/>
      <c r="B234" s="74"/>
      <c r="C234" s="60"/>
    </row>
    <row r="235" spans="1:3" ht="15">
      <c r="A235" s="65"/>
      <c r="B235" s="74"/>
      <c r="C235" s="60"/>
    </row>
    <row r="236" spans="1:3" ht="15">
      <c r="A236" s="65"/>
      <c r="B236" s="74"/>
      <c r="C236" s="60"/>
    </row>
    <row r="237" spans="1:3" ht="15">
      <c r="A237" s="65"/>
      <c r="B237" s="74"/>
      <c r="C237" s="60"/>
    </row>
    <row r="238" spans="1:3" ht="15">
      <c r="A238" s="65"/>
      <c r="B238" s="74"/>
      <c r="C238" s="60"/>
    </row>
    <row r="239" spans="1:3" ht="15">
      <c r="A239" s="65"/>
      <c r="B239" s="74"/>
      <c r="C239" s="60"/>
    </row>
    <row r="240" spans="1:3" ht="15">
      <c r="A240" s="65"/>
      <c r="B240" s="74"/>
      <c r="C240" s="60"/>
    </row>
    <row r="241" spans="1:3" ht="15">
      <c r="A241" s="65"/>
      <c r="B241" s="74"/>
      <c r="C241" s="60"/>
    </row>
    <row r="242" spans="1:3" ht="15">
      <c r="A242" s="65"/>
      <c r="B242" s="74"/>
      <c r="C242" s="60"/>
    </row>
    <row r="243" spans="1:3" ht="15">
      <c r="A243" s="65"/>
      <c r="B243" s="74"/>
      <c r="C243" s="60"/>
    </row>
    <row r="244" spans="1:3" ht="15">
      <c r="A244" s="65"/>
      <c r="B244" s="74"/>
      <c r="C244" s="60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tabSelected="1" workbookViewId="0">
      <selection activeCell="B19" sqref="B19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4" max="14" width="17" bestFit="1" customWidth="1"/>
    <col min="15" max="15" width="16.140625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8" t="s">
        <v>597</v>
      </c>
      <c r="N1" s="77" t="s">
        <v>620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8" t="s">
        <v>621</v>
      </c>
      <c r="O2" s="78" t="s">
        <v>622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80" t="s">
        <v>623</v>
      </c>
      <c r="O3" s="80" t="s">
        <v>624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9" t="s">
        <v>625</v>
      </c>
      <c r="O4" s="79" t="s">
        <v>626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9" t="s">
        <v>627</v>
      </c>
      <c r="O5" s="79" t="s">
        <v>628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9" t="s">
        <v>629</v>
      </c>
      <c r="O6" s="79" t="s">
        <v>630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9" t="s">
        <v>631</v>
      </c>
      <c r="O7" s="79" t="s">
        <v>632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9" t="s">
        <v>633</v>
      </c>
      <c r="O8" s="79" t="s">
        <v>634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80" t="s">
        <v>635</v>
      </c>
      <c r="O9" s="79" t="s">
        <v>619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80"/>
      <c r="O10" s="80"/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80"/>
      <c r="O11" s="80"/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80"/>
      <c r="O12" s="80"/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80"/>
      <c r="O13" s="80"/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80"/>
      <c r="O14" s="80"/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80"/>
      <c r="O15" s="80"/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80"/>
      <c r="O16" s="80"/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80"/>
      <c r="O17" s="80"/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80"/>
      <c r="O18" s="80"/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80"/>
      <c r="O19" s="80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80"/>
      <c r="O20" s="80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80"/>
      <c r="O21" s="80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80"/>
      <c r="O22" s="80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80"/>
      <c r="O23" s="80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80"/>
      <c r="O24" s="80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80"/>
      <c r="O25" s="80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80"/>
      <c r="O26" s="80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80"/>
      <c r="O27" s="80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5" t="s">
        <v>0</v>
      </c>
      <c r="B1" s="55" t="s">
        <v>53</v>
      </c>
      <c r="C1" s="55" t="s">
        <v>3</v>
      </c>
      <c r="D1" s="55" t="s">
        <v>2</v>
      </c>
      <c r="E1" s="55" t="s">
        <v>5</v>
      </c>
      <c r="F1" s="55" t="s">
        <v>6</v>
      </c>
      <c r="G1" s="55" t="s">
        <v>9</v>
      </c>
      <c r="H1" s="55" t="s">
        <v>54</v>
      </c>
      <c r="I1" s="55" t="s">
        <v>11</v>
      </c>
      <c r="J1" s="55" t="s">
        <v>55</v>
      </c>
      <c r="K1" s="55" t="s">
        <v>12</v>
      </c>
      <c r="L1" s="55" t="s">
        <v>62</v>
      </c>
    </row>
    <row r="2" spans="1:12">
      <c r="A2" t="str" cm="1">
        <f t="array" ref="A2">IFERROR(_xlfn.TEXTSPLIT(Input!C2,"*"),"")</f>
        <v/>
      </c>
      <c r="L2" t="str">
        <f>IF($B2="","",_xlfn.XLOOKUP($B2,Input!J:J,Input!I:I,"Missing",0,1))</f>
        <v/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">IFERROR(_xlfn.TEXTSPLIT(Input!C6,"*"),"")</f>
        <v/>
      </c>
      <c r="L6" t="str">
        <f>IF($B6="","",_xlfn.XLOOKUP($B6,Input!J:J,Input!I:I,"Missing",0,1))</f>
        <v/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51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5" t="s">
        <v>591</v>
      </c>
      <c r="AD1" s="55" t="s">
        <v>584</v>
      </c>
      <c r="AE1" s="55" t="s">
        <v>581</v>
      </c>
      <c r="AF1" s="57" t="s">
        <v>592</v>
      </c>
      <c r="AG1" s="55" t="s">
        <v>596</v>
      </c>
    </row>
    <row r="2" spans="1:33" ht="15.75" thickTop="1">
      <c r="A2" t="str">
        <f>WindowsReports!A2</f>
        <v/>
      </c>
      <c r="B2" t="str">
        <f>WindowsReports!B2&amp;""</f>
        <v/>
      </c>
      <c r="C2" t="str" cm="1">
        <f t="array" ref="C2">IF($AG2=0,WindowsReports!D2&amp;"",INDEX(Models!$G$2:$G$605,$AG2))</f>
        <v/>
      </c>
      <c r="D2" t="str">
        <f>WindowsReports!C2&amp;""</f>
        <v/>
      </c>
      <c r="E2" t="str" cm="1">
        <f t="array" ref="E2">IF($AC2=0,"",INDEX(WindowsReports!$E$2:$E$243,$AC2))</f>
        <v/>
      </c>
      <c r="F2" s="11" t="str">
        <f>WindowsReports!F2&amp;""</f>
        <v/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/>
      </c>
      <c r="K2" s="52" t="str">
        <f>WindowsReports!H2&amp;""</f>
        <v/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/>
      </c>
      <c r="M2" s="13" t="str">
        <f>WindowsReports!I2&amp;""</f>
        <v/>
      </c>
      <c r="N2" s="14" t="str" cm="1">
        <f t="array" ref="N2">IFERROR(_xlfn.IFS(WindowsReports!J2="","",$AF2&lt;55,"Battery Defect",$AF2&lt;=69,"Battery D",$AF2&lt;=80,"Battery C",$AF2&gt;80,""),"")</f>
        <v/>
      </c>
      <c r="O2" s="14"/>
      <c r="P2" s="11" t="str">
        <f>WindowsReports!K2&amp;""</f>
        <v/>
      </c>
      <c r="Q2" s="11"/>
      <c r="R2" s="11"/>
      <c r="S2" t="str">
        <f>_xlfn.TEXTJOIN(", ",TRUE,N2,P2)</f>
        <v/>
      </c>
      <c r="T2" t="str" cm="1">
        <f t="array" ref="T2">IF($AE2=0,"",INDEX(Disk_Pivot!$N$2:$N$500,$AE2))</f>
        <v/>
      </c>
      <c r="AC2">
        <f>IFERROR(MATCH($B2,WindowsReports!$B$2:$B$243,0),0)</f>
        <v>0</v>
      </c>
      <c r="AD2">
        <f>IFERROR(MATCH($F2,Models!$A$2:$A$605,0),0)</f>
        <v>0</v>
      </c>
      <c r="AE2">
        <f>IFERROR(MATCH($B2,Disk_Pivot!$G$2:$G$500,0),0)</f>
        <v>0</v>
      </c>
      <c r="AF2" s="56">
        <f>IFERROR(IF(--WindowsReports!J2&lt;=1,--WindowsReports!J2*100,--WindowsReports!J2),"")</f>
        <v>0</v>
      </c>
      <c r="AG2">
        <f>IFERROR(MATCH(WindowsReports!D2,Models!$H$2:$H$605,0),0)</f>
        <v>0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52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6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52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6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52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6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/>
      </c>
      <c r="B6" t="str">
        <f>WindowsReports!B6&amp;""</f>
        <v/>
      </c>
      <c r="C6" t="str" cm="1">
        <f t="array" ref="C6">IF($AG6=0,WindowsReports!D6&amp;"",INDEX(Models!$G$2:$G$605,$AG6))</f>
        <v/>
      </c>
      <c r="D6" t="str">
        <f>WindowsReports!C6&amp;""</f>
        <v/>
      </c>
      <c r="E6" t="str" cm="1">
        <f t="array" ref="E6">IF($AC6=0,"",INDEX(WindowsReports!$E$2:$E$243,$AC6))</f>
        <v/>
      </c>
      <c r="F6" s="11" t="str">
        <f>WindowsReports!F6&amp;""</f>
        <v/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/>
      </c>
      <c r="K6" s="52" t="str">
        <f>WindowsReports!H6&amp;""</f>
        <v/>
      </c>
      <c r="L6" t="str">
        <f t="shared" si="0"/>
        <v/>
      </c>
      <c r="M6" s="13" t="str">
        <f>WindowsReports!I6&amp;""</f>
        <v/>
      </c>
      <c r="N6" s="14" t="str" cm="1">
        <f t="array" ref="N6">IFERROR(_xlfn.IFS(WindowsReports!J6="","",$AF6&lt;55,"Battery Defect",$AF6&lt;=69,"Battery D",$AF6&lt;=80,"Battery C",$AF6&gt;80,""),"")</f>
        <v/>
      </c>
      <c r="O6" s="14"/>
      <c r="P6" s="11" t="str">
        <f>WindowsReports!K6&amp;""</f>
        <v/>
      </c>
      <c r="Q6" s="11"/>
      <c r="R6" s="11"/>
      <c r="S6" t="str">
        <f t="shared" si="1"/>
        <v/>
      </c>
      <c r="T6" t="str" cm="1">
        <f t="array" ref="T6">IF($AE6=0,"",INDEX(Disk_Pivot!$N$2:$N$500,$AE6))</f>
        <v/>
      </c>
      <c r="AC6">
        <f>IFERROR(MATCH($B6,WindowsReports!$B$2:$B$243,0),0)</f>
        <v>0</v>
      </c>
      <c r="AD6">
        <f>IFERROR(MATCH($F6,Models!$A$2:$A$605,0),0)</f>
        <v>0</v>
      </c>
      <c r="AE6">
        <f>IFERROR(MATCH($B6,Disk_Pivot!$G$2:$G$500,0),0)</f>
        <v>0</v>
      </c>
      <c r="AF6" s="56">
        <f>IFERROR(IF(--WindowsReports!J6&lt;=1,--WindowsReports!J6*100,--WindowsReports!J6),"")</f>
        <v>0</v>
      </c>
      <c r="AG6">
        <f>IFERROR(MATCH(WindowsReports!D6,Models!$H$2:$H$605,0),0)</f>
        <v>0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52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6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52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6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52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6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52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6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52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6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52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6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52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6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52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6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52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6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52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6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52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6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52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6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52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6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52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6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52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6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52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6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52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6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52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6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52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6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52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6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52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6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52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6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52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6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52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6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52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6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52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6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52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6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52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6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52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6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52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6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52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6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52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6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52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6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52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6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52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6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52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6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52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6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52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6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52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6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52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6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52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6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52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6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52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6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52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6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52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6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52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6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52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6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52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6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52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6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52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6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52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6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52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6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52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6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52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6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52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6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52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6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52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6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52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6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52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6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52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6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52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6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52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6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52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6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52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6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52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6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52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6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52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6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52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6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52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6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52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6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52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6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52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6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52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6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52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6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52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6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52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6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52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6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52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6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52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6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52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6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52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6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52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6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52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6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52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6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52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6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52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6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52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6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52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6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52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6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52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6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52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6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52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6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52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6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52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6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52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6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52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6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52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6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52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6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52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6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52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6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52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6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52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6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52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6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52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6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52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6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52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6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52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6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52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6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52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6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52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6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52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6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52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6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52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6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52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6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52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6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52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6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52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6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52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6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52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6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52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6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52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6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52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6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52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6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52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6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52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6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52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6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52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6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52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6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52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6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52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6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52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6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52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6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52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6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52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6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52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6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52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6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52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6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52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6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52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6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52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6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52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6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52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6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52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6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52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6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52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6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52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6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52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6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52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6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52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6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52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6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52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6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52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6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52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6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52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6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52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6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52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6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52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6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52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6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52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6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52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6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52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6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52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6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52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6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52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6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52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6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52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6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52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6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52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6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52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6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52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6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52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6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52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6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52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6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52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6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52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6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52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6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52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6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52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6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52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6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52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6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52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6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52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6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52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6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52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6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52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6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52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6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52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6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52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6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52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6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52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6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52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6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52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6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52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6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52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6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52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6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52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6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52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6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52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6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52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6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52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6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52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6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52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6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52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6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52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6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52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6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52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6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52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6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52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6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52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6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52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6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52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6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52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6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52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6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52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6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52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6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52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6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52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6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52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6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52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6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52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6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52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6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52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6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52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6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52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6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52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6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52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6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52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6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52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6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52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6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52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6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52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6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52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6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52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6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52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6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52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6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52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6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52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6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e" cm="1" vm="1">
        <f t="array" ref="G2">_xlfn.UNIQUE(_xlfn._xlws.FILTER(Input!J2:J500,Input!J2:J500&lt;&gt;""))</f>
        <v>#VALUE!</v>
      </c>
      <c r="H2" s="11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1">
        <f>IFERROR(GETPIVOTDATA("Successful / Failed",$A$1,"System serial",G2,"Successful / Failed","Successful"),0)</f>
        <v>0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/>
      </c>
      <c r="M2" s="11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29"/>
      <c r="B3" s="82">
        <v>1</v>
      </c>
      <c r="C3" s="82">
        <v>1</v>
      </c>
      <c r="D3" s="82">
        <v>2</v>
      </c>
      <c r="H3" s="11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1">
        <f t="shared" ref="J3:J66" si="1">IFERROR(GETPIVOTDATA("Successful / Failed",$A$1,"System serial",G3,"Successful / Failed","Successful"),0)</f>
        <v>0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/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29" t="s">
        <v>286</v>
      </c>
      <c r="B4" s="82">
        <v>1</v>
      </c>
      <c r="C4" s="82">
        <v>1</v>
      </c>
      <c r="D4" s="82">
        <v>2</v>
      </c>
      <c r="H4" s="11">
        <f t="shared" si="0"/>
        <v>0</v>
      </c>
      <c r="I4" t="str" cm="1">
        <f t="array" ref="I4">_xlfn.IFS(H4&lt;1,"No",H4=1,"Yes",H4&gt;1,_xlfn.TEXTJOIN("",TRUE,"Yes x",H4))</f>
        <v>No</v>
      </c>
      <c r="J4" s="11">
        <f t="shared" si="1"/>
        <v>0</v>
      </c>
      <c r="K4" s="11">
        <f t="shared" si="2"/>
        <v>0</v>
      </c>
      <c r="L4" s="11" t="str" cm="1">
        <f t="array" ref="L4">_xlfn.IFS(J4&lt;1,"",J4=1,"Pass",J4&gt;1,_xlfn.TEXTJOIN("",TRUE,"Pass x",J4))</f>
        <v/>
      </c>
      <c r="M4" s="11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1">
        <f t="shared" si="0"/>
        <v>0</v>
      </c>
      <c r="I5" t="str" cm="1">
        <f t="array" ref="I5">_xlfn.IFS(H5&lt;1,"No",H5=1,"Yes",H5&gt;1,_xlfn.TEXTJOIN("",TRUE,"Yes x",H5))</f>
        <v>No</v>
      </c>
      <c r="J5" s="11">
        <f t="shared" si="1"/>
        <v>0</v>
      </c>
      <c r="K5" s="11">
        <f t="shared" si="2"/>
        <v>0</v>
      </c>
      <c r="L5" s="11" t="str" cm="1">
        <f t="array" ref="L5">_xlfn.IFS(J5&lt;1,"",J5=1,"Pass",J5&gt;1,_xlfn.TEXTJOIN("",TRUE,"Pass x",J5))</f>
        <v/>
      </c>
      <c r="M5" s="11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1">
        <f t="shared" si="0"/>
        <v>0</v>
      </c>
      <c r="I6" t="str" cm="1">
        <f t="array" ref="I6">_xlfn.IFS(H6&lt;1,"No",H6=1,"Yes",H6&gt;1,_xlfn.TEXTJOIN("",TRUE,"Yes x",H6))</f>
        <v>No</v>
      </c>
      <c r="J6" s="11">
        <f t="shared" si="1"/>
        <v>0</v>
      </c>
      <c r="K6" s="11">
        <f t="shared" si="2"/>
        <v>0</v>
      </c>
      <c r="L6" s="11" t="str" cm="1">
        <f t="array" ref="L6">_xlfn.IFS(J6&lt;1,"",J6=1,"Pass",J6&gt;1,_xlfn.TEXTJOIN("",TRUE,"Pass x",J6))</f>
        <v/>
      </c>
      <c r="M6" s="11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1">
        <f t="shared" si="0"/>
        <v>0</v>
      </c>
      <c r="I7" t="str" cm="1">
        <f t="array" ref="I7">_xlfn.IFS(H7&lt;1,"No",H7=1,"Yes",H7&gt;1,_xlfn.TEXTJOIN("",TRUE,"Yes x",H7))</f>
        <v>No</v>
      </c>
      <c r="J7" s="11">
        <f t="shared" si="1"/>
        <v>0</v>
      </c>
      <c r="K7" s="11">
        <f t="shared" si="2"/>
        <v>0</v>
      </c>
      <c r="L7" s="11" t="str" cm="1">
        <f t="array" ref="L7">_xlfn.IFS(J7&lt;1,"",J7=1,"Pass",J7&gt;1,_xlfn.TEXTJOIN("",TRUE,"Pass x",J7))</f>
        <v/>
      </c>
      <c r="M7" s="11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1">
        <f t="shared" si="0"/>
        <v>0</v>
      </c>
      <c r="I8" t="str" cm="1">
        <f t="array" ref="I8">_xlfn.IFS(H8&lt;1,"No",H8=1,"Yes",H8&gt;1,_xlfn.TEXTJOIN("",TRUE,"Yes x",H8))</f>
        <v>No</v>
      </c>
      <c r="J8" s="11">
        <f t="shared" si="1"/>
        <v>0</v>
      </c>
      <c r="K8" s="11">
        <f t="shared" si="2"/>
        <v>0</v>
      </c>
      <c r="L8" s="11" t="str" cm="1">
        <f t="array" ref="L8">_xlfn.IFS(J8&lt;1,"",J8=1,"Pass",J8&gt;1,_xlfn.TEXTJOIN("",TRUE,"Pass x",J8))</f>
        <v/>
      </c>
      <c r="M8" s="11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1">
        <f t="shared" si="0"/>
        <v>0</v>
      </c>
      <c r="I9" t="str" cm="1">
        <f t="array" ref="I9">_xlfn.IFS(H9&lt;1,"No",H9=1,"Yes",H9&gt;1,_xlfn.TEXTJOIN("",TRUE,"Yes x",H9))</f>
        <v>No</v>
      </c>
      <c r="J9" s="11">
        <f t="shared" si="1"/>
        <v>0</v>
      </c>
      <c r="K9" s="11">
        <f t="shared" si="2"/>
        <v>0</v>
      </c>
      <c r="L9" s="11" t="str" cm="1">
        <f t="array" ref="L9">_xlfn.IFS(J9&lt;1,"",J9=1,"Pass",J9&gt;1,_xlfn.TEXTJOIN("",TRUE,"Pass x",J9))</f>
        <v/>
      </c>
      <c r="M9" s="11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1">
        <f t="shared" si="0"/>
        <v>0</v>
      </c>
      <c r="I10" t="str" cm="1">
        <f t="array" ref="I10">_xlfn.IFS(H10&lt;1,"No",H10=1,"Yes",H10&gt;1,_xlfn.TEXTJOIN("",TRUE,"Yes x",H10))</f>
        <v>No</v>
      </c>
      <c r="J10" s="11">
        <f t="shared" si="1"/>
        <v>0</v>
      </c>
      <c r="K10" s="11">
        <f t="shared" si="2"/>
        <v>0</v>
      </c>
      <c r="L10" s="11" t="str" cm="1">
        <f t="array" ref="L10">_xlfn.IFS(J10&lt;1,"",J10=1,"Pass",J10&gt;1,_xlfn.TEXTJOIN("",TRUE,"Pass x",J10))</f>
        <v/>
      </c>
      <c r="M10" s="11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1">
        <f t="shared" si="0"/>
        <v>0</v>
      </c>
      <c r="I11" t="str" cm="1">
        <f t="array" ref="I11">_xlfn.IFS(H11&lt;1,"No",H11=1,"Yes",H11&gt;1,_xlfn.TEXTJOIN("",TRUE,"Yes x",H11))</f>
        <v>No</v>
      </c>
      <c r="J11" s="11">
        <f t="shared" si="1"/>
        <v>0</v>
      </c>
      <c r="K11" s="11">
        <f t="shared" si="2"/>
        <v>0</v>
      </c>
      <c r="L11" s="11" t="str" cm="1">
        <f t="array" ref="L11">_xlfn.IFS(J11&lt;1,"",J11=1,"Pass",J11&gt;1,_xlfn.TEXTJOIN("",TRUE,"Pass x",J11))</f>
        <v/>
      </c>
      <c r="M11" s="11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1">
        <f t="shared" si="0"/>
        <v>0</v>
      </c>
      <c r="I12" t="str" cm="1">
        <f t="array" ref="I12">_xlfn.IFS(H12&lt;1,"No",H12=1,"Yes",H12&gt;1,_xlfn.TEXTJOIN("",TRUE,"Yes x",H12))</f>
        <v>No</v>
      </c>
      <c r="J12" s="11">
        <f t="shared" si="1"/>
        <v>0</v>
      </c>
      <c r="K12" s="11">
        <f t="shared" si="2"/>
        <v>0</v>
      </c>
      <c r="L12" s="11" t="str" cm="1">
        <f t="array" ref="L12">_xlfn.IFS(J12&lt;1,"",J12=1,"Pass",J12&gt;1,_xlfn.TEXTJOIN("",TRUE,"Pass x",J12))</f>
        <v/>
      </c>
      <c r="M12" s="11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1">
        <f t="shared" si="0"/>
        <v>0</v>
      </c>
      <c r="I13" t="str" cm="1">
        <f t="array" ref="I13">_xlfn.IFS(H13&lt;1,"No",H13=1,"Yes",H13&gt;1,_xlfn.TEXTJOIN("",TRUE,"Yes x",H13))</f>
        <v>No</v>
      </c>
      <c r="J13" s="11">
        <f t="shared" si="1"/>
        <v>0</v>
      </c>
      <c r="K13" s="11">
        <f t="shared" si="2"/>
        <v>0</v>
      </c>
      <c r="L13" s="11" t="str" cm="1">
        <f t="array" ref="L13">_xlfn.IFS(J13&lt;1,"",J13=1,"Pass",J13&gt;1,_xlfn.TEXTJOIN("",TRUE,"Pass x",J13))</f>
        <v/>
      </c>
      <c r="M13" s="11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1">
        <f t="shared" si="0"/>
        <v>0</v>
      </c>
      <c r="I14" t="str" cm="1">
        <f t="array" ref="I14">_xlfn.IFS(H14&lt;1,"No",H14=1,"Yes",H14&gt;1,_xlfn.TEXTJOIN("",TRUE,"Yes x",H14))</f>
        <v>No</v>
      </c>
      <c r="J14" s="11">
        <f t="shared" si="1"/>
        <v>0</v>
      </c>
      <c r="K14" s="11">
        <f t="shared" si="2"/>
        <v>0</v>
      </c>
      <c r="L14" s="11" t="str" cm="1">
        <f t="array" ref="L14">_xlfn.IFS(J14&lt;1,"",J14=1,"Pass",J14&gt;1,_xlfn.TEXTJOIN("",TRUE,"Pass x",J14))</f>
        <v/>
      </c>
      <c r="M14" s="11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1">
        <f t="shared" si="0"/>
        <v>0</v>
      </c>
      <c r="I15" t="str" cm="1">
        <f t="array" ref="I15">_xlfn.IFS(H15&lt;1,"No",H15=1,"Yes",H15&gt;1,_xlfn.TEXTJOIN("",TRUE,"Yes x",H15))</f>
        <v>No</v>
      </c>
      <c r="J15" s="11">
        <f t="shared" si="1"/>
        <v>0</v>
      </c>
      <c r="K15" s="11">
        <f t="shared" si="2"/>
        <v>0</v>
      </c>
      <c r="L15" s="11" t="str" cm="1">
        <f t="array" ref="L15">_xlfn.IFS(J15&lt;1,"",J15=1,"Pass",J15&gt;1,_xlfn.TEXTJOIN("",TRUE,"Pass x",J15))</f>
        <v/>
      </c>
      <c r="M15" s="11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1">
        <f t="shared" si="0"/>
        <v>0</v>
      </c>
      <c r="I16" t="str" cm="1">
        <f t="array" ref="I16">_xlfn.IFS(H16&lt;1,"No",H16=1,"Yes",H16&gt;1,_xlfn.TEXTJOIN("",TRUE,"Yes x",H16))</f>
        <v>No</v>
      </c>
      <c r="J16" s="11">
        <f t="shared" si="1"/>
        <v>0</v>
      </c>
      <c r="K16" s="11">
        <f t="shared" si="2"/>
        <v>0</v>
      </c>
      <c r="L16" s="11" t="str" cm="1">
        <f t="array" ref="L16">_xlfn.IFS(J16&lt;1,"",J16=1,"Pass",J16&gt;1,_xlfn.TEXTJOIN("",TRUE,"Pass x",J16))</f>
        <v/>
      </c>
      <c r="M16" s="11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1">
        <f t="shared" si="0"/>
        <v>0</v>
      </c>
      <c r="I17" t="str" cm="1">
        <f t="array" ref="I17">_xlfn.IFS(H17&lt;1,"No",H17=1,"Yes",H17&gt;1,_xlfn.TEXTJOIN("",TRUE,"Yes x",H17))</f>
        <v>No</v>
      </c>
      <c r="J17" s="11">
        <f t="shared" si="1"/>
        <v>0</v>
      </c>
      <c r="K17" s="11">
        <f t="shared" si="2"/>
        <v>0</v>
      </c>
      <c r="L17" s="11" t="str" cm="1">
        <f t="array" ref="L17">_xlfn.IFS(J17&lt;1,"",J17=1,"Pass",J17&gt;1,_xlfn.TEXTJOIN("",TRUE,"Pass x",J17))</f>
        <v/>
      </c>
      <c r="M17" s="11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1">
        <f t="shared" si="0"/>
        <v>0</v>
      </c>
      <c r="I18" t="str" cm="1">
        <f t="array" ref="I18">_xlfn.IFS(H18&lt;1,"No",H18=1,"Yes",H18&gt;1,_xlfn.TEXTJOIN("",TRUE,"Yes x",H18))</f>
        <v>No</v>
      </c>
      <c r="J18" s="11">
        <f t="shared" si="1"/>
        <v>0</v>
      </c>
      <c r="K18" s="11">
        <f t="shared" si="2"/>
        <v>0</v>
      </c>
      <c r="L18" s="11" t="str" cm="1">
        <f t="array" ref="L18">_xlfn.IFS(J18&lt;1,"",J18=1,"Pass",J18&gt;1,_xlfn.TEXTJOIN("",TRUE,"Pass x",J18))</f>
        <v/>
      </c>
      <c r="M18" s="11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1">
        <f t="shared" si="0"/>
        <v>0</v>
      </c>
      <c r="I19" t="str" cm="1">
        <f t="array" ref="I19">_xlfn.IFS(H19&lt;1,"No",H19=1,"Yes",H19&gt;1,_xlfn.TEXTJOIN("",TRUE,"Yes x",H19))</f>
        <v>No</v>
      </c>
      <c r="J19" s="11">
        <f t="shared" si="1"/>
        <v>0</v>
      </c>
      <c r="K19" s="11">
        <f t="shared" si="2"/>
        <v>0</v>
      </c>
      <c r="L19" s="11" t="str" cm="1">
        <f t="array" ref="L19">_xlfn.IFS(J19&lt;1,"",J19=1,"Pass",J19&gt;1,_xlfn.TEXTJOIN("",TRUE,"Pass x",J19))</f>
        <v/>
      </c>
      <c r="M19" s="11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1">
        <f t="shared" si="0"/>
        <v>0</v>
      </c>
      <c r="I20" t="str" cm="1">
        <f t="array" ref="I20">_xlfn.IFS(H20&lt;1,"No",H20=1,"Yes",H20&gt;1,_xlfn.TEXTJOIN("",TRUE,"Yes x",H20))</f>
        <v>No</v>
      </c>
      <c r="J20" s="11">
        <f t="shared" si="1"/>
        <v>0</v>
      </c>
      <c r="K20" s="11">
        <f t="shared" si="2"/>
        <v>0</v>
      </c>
      <c r="L20" s="11" t="str" cm="1">
        <f t="array" ref="L20">_xlfn.IFS(J20&lt;1,"",J20=1,"Pass",J20&gt;1,_xlfn.TEXTJOIN("",TRUE,"Pass x",J20))</f>
        <v/>
      </c>
      <c r="M20" s="11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1">
        <f t="shared" si="0"/>
        <v>0</v>
      </c>
      <c r="I21" t="str" cm="1">
        <f t="array" ref="I21">_xlfn.IFS(H21&lt;1,"No",H21=1,"Yes",H21&gt;1,_xlfn.TEXTJOIN("",TRUE,"Yes x",H21))</f>
        <v>No</v>
      </c>
      <c r="J21" s="11">
        <f t="shared" si="1"/>
        <v>0</v>
      </c>
      <c r="K21" s="11">
        <f t="shared" si="2"/>
        <v>0</v>
      </c>
      <c r="L21" s="11" t="str" cm="1">
        <f t="array" ref="L21">_xlfn.IFS(J21&lt;1,"",J21=1,"Pass",J21&gt;1,_xlfn.TEXTJOIN("",TRUE,"Pass x",J21))</f>
        <v/>
      </c>
      <c r="M21" s="11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1">
        <f t="shared" si="0"/>
        <v>0</v>
      </c>
      <c r="I22" t="str" cm="1">
        <f t="array" ref="I22">_xlfn.IFS(H22&lt;1,"No",H22=1,"Yes",H22&gt;1,_xlfn.TEXTJOIN("",TRUE,"Yes x",H22))</f>
        <v>No</v>
      </c>
      <c r="J22" s="11">
        <f t="shared" si="1"/>
        <v>0</v>
      </c>
      <c r="K22" s="11">
        <f t="shared" si="2"/>
        <v>0</v>
      </c>
      <c r="L22" s="11" t="str" cm="1">
        <f t="array" ref="L22">_xlfn.IFS(J22&lt;1,"",J22=1,"Pass",J22&gt;1,_xlfn.TEXTJOIN("",TRUE,"Pass x",J22))</f>
        <v/>
      </c>
      <c r="M22" s="11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1">
        <f t="shared" si="0"/>
        <v>0</v>
      </c>
      <c r="I23" t="str" cm="1">
        <f t="array" ref="I23">_xlfn.IFS(H23&lt;1,"No",H23=1,"Yes",H23&gt;1,_xlfn.TEXTJOIN("",TRUE,"Yes x",H23))</f>
        <v>No</v>
      </c>
      <c r="J23" s="11">
        <f t="shared" si="1"/>
        <v>0</v>
      </c>
      <c r="K23" s="11">
        <f t="shared" si="2"/>
        <v>0</v>
      </c>
      <c r="L23" s="11" t="str" cm="1">
        <f t="array" ref="L23">_xlfn.IFS(J23&lt;1,"",J23=1,"Pass",J23&gt;1,_xlfn.TEXTJOIN("",TRUE,"Pass x",J23))</f>
        <v/>
      </c>
      <c r="M23" s="11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1">
        <f t="shared" si="0"/>
        <v>0</v>
      </c>
      <c r="I24" t="str" cm="1">
        <f t="array" ref="I24">_xlfn.IFS(H24&lt;1,"No",H24=1,"Yes",H24&gt;1,_xlfn.TEXTJOIN("",TRUE,"Yes x",H24))</f>
        <v>No</v>
      </c>
      <c r="J24" s="11">
        <f t="shared" si="1"/>
        <v>0</v>
      </c>
      <c r="K24" s="11">
        <f t="shared" si="2"/>
        <v>0</v>
      </c>
      <c r="L24" s="11" t="str" cm="1">
        <f t="array" ref="L24">_xlfn.IFS(J24&lt;1,"",J24=1,"Pass",J24&gt;1,_xlfn.TEXTJOIN("",TRUE,"Pass x",J24))</f>
        <v/>
      </c>
      <c r="M24" s="11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1">
        <f t="shared" si="0"/>
        <v>0</v>
      </c>
      <c r="I25" t="str" cm="1">
        <f t="array" ref="I25">_xlfn.IFS(H25&lt;1,"No",H25=1,"Yes",H25&gt;1,_xlfn.TEXTJOIN("",TRUE,"Yes x",H25))</f>
        <v>No</v>
      </c>
      <c r="J25" s="11">
        <f t="shared" si="1"/>
        <v>0</v>
      </c>
      <c r="K25" s="11">
        <f t="shared" si="2"/>
        <v>0</v>
      </c>
      <c r="L25" s="11" t="str" cm="1">
        <f t="array" ref="L25">_xlfn.IFS(J25&lt;1,"",J25=1,"Pass",J25&gt;1,_xlfn.TEXTJOIN("",TRUE,"Pass x",J25))</f>
        <v/>
      </c>
      <c r="M25" s="11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1">
        <f t="shared" si="0"/>
        <v>0</v>
      </c>
      <c r="I26" t="str" cm="1">
        <f t="array" ref="I26">_xlfn.IFS(H26&lt;1,"No",H26=1,"Yes",H26&gt;1,_xlfn.TEXTJOIN("",TRUE,"Yes x",H26))</f>
        <v>No</v>
      </c>
      <c r="J26" s="11">
        <f t="shared" si="1"/>
        <v>0</v>
      </c>
      <c r="K26" s="11">
        <f t="shared" si="2"/>
        <v>0</v>
      </c>
      <c r="L26" s="11" t="str" cm="1">
        <f t="array" ref="L26">_xlfn.IFS(J26&lt;1,"",J26=1,"Pass",J26&gt;1,_xlfn.TEXTJOIN("",TRUE,"Pass x",J26))</f>
        <v/>
      </c>
      <c r="M26" s="11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1">
        <f t="shared" si="0"/>
        <v>0</v>
      </c>
      <c r="I27" t="str" cm="1">
        <f t="array" ref="I27">_xlfn.IFS(H27&lt;1,"No",H27=1,"Yes",H27&gt;1,_xlfn.TEXTJOIN("",TRUE,"Yes x",H27))</f>
        <v>No</v>
      </c>
      <c r="J27" s="11">
        <f t="shared" si="1"/>
        <v>0</v>
      </c>
      <c r="K27" s="11">
        <f t="shared" si="2"/>
        <v>0</v>
      </c>
      <c r="L27" s="11" t="str" cm="1">
        <f t="array" ref="L27">_xlfn.IFS(J27&lt;1,"",J27=1,"Pass",J27&gt;1,_xlfn.TEXTJOIN("",TRUE,"Pass x",J27))</f>
        <v/>
      </c>
      <c r="M27" s="11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1">
        <f t="shared" si="0"/>
        <v>0</v>
      </c>
      <c r="I28" t="str" cm="1">
        <f t="array" ref="I28">_xlfn.IFS(H28&lt;1,"No",H28=1,"Yes",H28&gt;1,_xlfn.TEXTJOIN("",TRUE,"Yes x",H28))</f>
        <v>No</v>
      </c>
      <c r="J28" s="11">
        <f t="shared" si="1"/>
        <v>0</v>
      </c>
      <c r="K28" s="11">
        <f t="shared" si="2"/>
        <v>0</v>
      </c>
      <c r="L28" s="11" t="str" cm="1">
        <f t="array" ref="L28">_xlfn.IFS(J28&lt;1,"",J28=1,"Pass",J28&gt;1,_xlfn.TEXTJOIN("",TRUE,"Pass x",J28))</f>
        <v/>
      </c>
      <c r="M28" s="11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1">
        <f t="shared" si="0"/>
        <v>0</v>
      </c>
      <c r="I29" t="str" cm="1">
        <f t="array" ref="I29">_xlfn.IFS(H29&lt;1,"No",H29=1,"Yes",H29&gt;1,_xlfn.TEXTJOIN("",TRUE,"Yes x",H29))</f>
        <v>No</v>
      </c>
      <c r="J29" s="11">
        <f t="shared" si="1"/>
        <v>0</v>
      </c>
      <c r="K29" s="11">
        <f t="shared" si="2"/>
        <v>0</v>
      </c>
      <c r="L29" s="11" t="str" cm="1">
        <f t="array" ref="L29">_xlfn.IFS(J29&lt;1,"",J29=1,"Pass",J29&gt;1,_xlfn.TEXTJOIN("",TRUE,"Pass x",J29))</f>
        <v/>
      </c>
      <c r="M29" s="11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1">
        <f t="shared" si="0"/>
        <v>0</v>
      </c>
      <c r="I30" t="str" cm="1">
        <f t="array" ref="I30">_xlfn.IFS(H30&lt;1,"No",H30=1,"Yes",H30&gt;1,_xlfn.TEXTJOIN("",TRUE,"Yes x",H30))</f>
        <v>No</v>
      </c>
      <c r="J30" s="11">
        <f t="shared" si="1"/>
        <v>0</v>
      </c>
      <c r="K30" s="11">
        <f t="shared" si="2"/>
        <v>0</v>
      </c>
      <c r="L30" s="11" t="str" cm="1">
        <f t="array" ref="L30">_xlfn.IFS(J30&lt;1,"",J30=1,"Pass",J30&gt;1,_xlfn.TEXTJOIN("",TRUE,"Pass x",J30))</f>
        <v/>
      </c>
      <c r="M30" s="11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1">
        <f t="shared" si="0"/>
        <v>0</v>
      </c>
      <c r="I31" t="str" cm="1">
        <f t="array" ref="I31">_xlfn.IFS(H31&lt;1,"No",H31=1,"Yes",H31&gt;1,_xlfn.TEXTJOIN("",TRUE,"Yes x",H31))</f>
        <v>No</v>
      </c>
      <c r="J31" s="11">
        <f t="shared" si="1"/>
        <v>0</v>
      </c>
      <c r="K31" s="11">
        <f t="shared" si="2"/>
        <v>0</v>
      </c>
      <c r="L31" s="11" t="str" cm="1">
        <f t="array" ref="L31">_xlfn.IFS(J31&lt;1,"",J31=1,"Pass",J31&gt;1,_xlfn.TEXTJOIN("",TRUE,"Pass x",J31))</f>
        <v/>
      </c>
      <c r="M31" s="11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/>
      </c>
      <c r="B2" t="str">
        <v/>
      </c>
      <c r="C2" t="str">
        <v/>
      </c>
      <c r="D2" t="str">
        <v/>
      </c>
      <c r="E2" t="str">
        <v/>
      </c>
      <c r="F2" t="str">
        <v/>
      </c>
      <c r="G2" t="str">
        <v/>
      </c>
      <c r="H2" t="str">
        <v/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f>IF(ISNUMBER(SEARCH("Successful",F2)),
   "Successful",
   IF(ISNUMBER(SEARCH("Failed",F2)),"Failed",""))</f>
        <v/>
      </c>
    </row>
    <row r="3" spans="1:28">
      <c r="A3" t="str">
        <v/>
      </c>
      <c r="B3" t="str">
        <v/>
      </c>
      <c r="C3" t="str">
        <v/>
      </c>
      <c r="D3" t="str">
        <v/>
      </c>
      <c r="E3" t="str">
        <v/>
      </c>
      <c r="F3" t="str">
        <v/>
      </c>
      <c r="G3" t="str">
        <v/>
      </c>
      <c r="H3" t="str">
        <v/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f t="shared" ref="AB3:AB66" si="0">IF(ISNUMBER(SEARCH("Successful",F3)),
   "Successful",
   IF(ISNUMBER(SEARCH("Failed",F3)),"Failed",""))</f>
        <v/>
      </c>
    </row>
    <row r="4" spans="1:28">
      <c r="A4" t="str">
        <v/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f t="shared" si="0"/>
        <v/>
      </c>
    </row>
    <row r="5" spans="1:28">
      <c r="A5" t="str">
        <v/>
      </c>
      <c r="B5" t="str">
        <v/>
      </c>
      <c r="C5" t="str">
        <v/>
      </c>
      <c r="D5" t="str">
        <v/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f t="shared" si="0"/>
        <v/>
      </c>
    </row>
    <row r="6" spans="1:28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f t="shared" si="0"/>
        <v/>
      </c>
    </row>
    <row r="7" spans="1:28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  <c r="G7" t="str">
        <v/>
      </c>
      <c r="H7" t="str">
        <v/>
      </c>
      <c r="I7" t="str">
        <v/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f t="shared" si="0"/>
        <v/>
      </c>
    </row>
    <row r="8" spans="1:28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  <c r="G8" t="str">
        <v/>
      </c>
      <c r="H8" t="str">
        <v/>
      </c>
      <c r="I8" t="str">
        <v/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f t="shared" si="0"/>
        <v/>
      </c>
    </row>
    <row r="9" spans="1:28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  <c r="G9" t="str">
        <v/>
      </c>
      <c r="H9" t="str">
        <v/>
      </c>
      <c r="I9" t="str">
        <v/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f t="shared" si="0"/>
        <v/>
      </c>
    </row>
    <row r="10" spans="1:28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  <c r="G10" t="str">
        <v/>
      </c>
      <c r="H10" t="str">
        <v/>
      </c>
      <c r="I10" t="str">
        <v/>
      </c>
      <c r="J10" t="str">
        <v/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f t="shared" si="0"/>
        <v/>
      </c>
    </row>
    <row r="11" spans="1:28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f t="shared" si="0"/>
        <v/>
      </c>
    </row>
    <row r="12" spans="1:28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f t="shared" si="0"/>
        <v/>
      </c>
    </row>
    <row r="13" spans="1:28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f t="shared" si="0"/>
        <v/>
      </c>
    </row>
    <row r="14" spans="1:28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f t="shared" si="0"/>
        <v/>
      </c>
    </row>
    <row r="15" spans="1:28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f t="shared" si="0"/>
        <v/>
      </c>
    </row>
    <row r="16" spans="1:28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f t="shared" si="0"/>
        <v/>
      </c>
    </row>
    <row r="17" spans="1:28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f t="shared" si="0"/>
        <v/>
      </c>
    </row>
    <row r="18" spans="1:28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f t="shared" si="0"/>
        <v/>
      </c>
    </row>
    <row r="19" spans="1:28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f t="shared" si="0"/>
        <v/>
      </c>
    </row>
    <row r="20" spans="1:28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f t="shared" si="0"/>
        <v/>
      </c>
    </row>
    <row r="21" spans="1:28">
      <c r="A21" t="str">
        <v/>
      </c>
      <c r="B21" t="str"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f t="shared" si="0"/>
        <v/>
      </c>
    </row>
    <row r="22" spans="1:28">
      <c r="A22" t="str">
        <v/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f t="shared" si="0"/>
        <v/>
      </c>
    </row>
    <row r="23" spans="1:28">
      <c r="A23" t="str">
        <v/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f t="shared" si="0"/>
        <v/>
      </c>
    </row>
    <row r="24" spans="1:28">
      <c r="A24" t="str">
        <v/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f>IF(ISNUMBER(SEARCH("Successful",F24)),
   "Successful",
   IF(ISNUMBER(SEARCH("Failed",F24)),"Failed",""))</f>
        <v/>
      </c>
    </row>
    <row r="25" spans="1:28">
      <c r="A25" t="str">
        <v/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f t="shared" si="0"/>
        <v/>
      </c>
    </row>
    <row r="26" spans="1:28">
      <c r="A26" t="str">
        <v/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f t="shared" si="0"/>
        <v/>
      </c>
    </row>
    <row r="27" spans="1:28">
      <c r="A27" t="str">
        <v/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f t="shared" si="0"/>
        <v/>
      </c>
    </row>
    <row r="28" spans="1:28">
      <c r="A28" t="str">
        <v/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f t="shared" si="0"/>
        <v/>
      </c>
    </row>
    <row r="29" spans="1:28">
      <c r="A29" t="str">
        <v/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f t="shared" si="0"/>
        <v/>
      </c>
    </row>
    <row r="30" spans="1:28">
      <c r="A30" t="str">
        <v/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f t="shared" si="0"/>
        <v/>
      </c>
    </row>
    <row r="31" spans="1:28">
      <c r="A31" t="str">
        <v/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f t="shared" si="0"/>
        <v/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">IFERROR(_xlfn.TEXTSPLIT(Input!B2,"*"),"")</f>
        <v/>
      </c>
      <c r="R2" t="str">
        <f>IF($B2="","",_xlfn.XLOOKUP($B2,Input!J:J,Input!I:I,"Missing",0,1))</f>
        <v/>
      </c>
    </row>
    <row r="3" spans="1:18">
      <c r="A3" t="str" cm="1">
        <f t="array" ref="A3">IFERROR(_xlfn.TEXTSPLIT(Input!B3,"*"),"")</f>
        <v/>
      </c>
      <c r="R3" t="str">
        <f>IF($B3="","",_xlfn.XLOOKUP($B3,Input!J:J,Input!I:I,"Missing",0,1))</f>
        <v/>
      </c>
    </row>
    <row r="4" spans="1:18">
      <c r="A4" t="str" cm="1">
        <f t="array" ref="A4">IFERROR(_xlfn.TEXTSPLIT(Input!B4,"*"),"")</f>
        <v/>
      </c>
      <c r="R4" t="str">
        <f>IF($B4="","",_xlfn.XLOOKUP($B4,Input!J:J,Input!I:I,"Missing",0,1))</f>
        <v/>
      </c>
    </row>
    <row r="5" spans="1:18">
      <c r="A5" t="str" cm="1">
        <f t="array" ref="A5">IFERROR(_xlfn.TEXTSPLIT(Input!B5,"*"),"")</f>
        <v/>
      </c>
      <c r="R5" t="str">
        <f>IF($B5="","",_xlfn.XLOOKUP($B5,Input!J:J,Input!I:I,"Missing",0,1))</f>
        <v/>
      </c>
    </row>
    <row r="6" spans="1:18">
      <c r="A6" t="str" cm="1">
        <f t="array" ref="A6">IFERROR(_xlfn.TEXTSPLIT(Input!B6,"*"),"")</f>
        <v/>
      </c>
      <c r="R6" t="str">
        <f>IF($B6="","",_xlfn.XLOOKUP($B6,Input!J:J,Input!I:I,"Missing",0,1))</f>
        <v/>
      </c>
    </row>
    <row r="7" spans="1:18">
      <c r="A7" t="str" cm="1">
        <f t="array" ref="A7">IFERROR(_xlfn.TEXTSPLIT(Input!B7,"*"),"")</f>
        <v/>
      </c>
      <c r="R7" t="str">
        <f>IF($B7="","",_xlfn.XLOOKUP($B7,Input!J:J,Input!I:I,"Missing",0,1))</f>
        <v/>
      </c>
    </row>
    <row r="8" spans="1:18">
      <c r="A8" t="str" cm="1">
        <f t="array" ref="A8">IFERROR(_xlfn.TEXTSPLIT(Input!B8,"*"),"")</f>
        <v/>
      </c>
      <c r="R8" t="str">
        <f>IF($B8="","",_xlfn.XLOOKUP($B8,Input!J:J,Input!I:I,"Missing",0,1))</f>
        <v/>
      </c>
    </row>
    <row r="9" spans="1:18">
      <c r="A9" t="str" cm="1">
        <f t="array" ref="A9">IFERROR(_xlfn.TEXTSPLIT(Input!B9,"*"),"")</f>
        <v/>
      </c>
      <c r="R9" t="str">
        <f>IF($B9="","",_xlfn.XLOOKUP($B9,Input!J:J,Input!I:I,"Missing",0,1))</f>
        <v/>
      </c>
    </row>
    <row r="10" spans="1:18">
      <c r="A10" t="str" cm="1">
        <f t="array" ref="A10">IFERROR(_xlfn.TEXTSPLIT(Input!B10,"*"),"")</f>
        <v/>
      </c>
      <c r="R10" t="str">
        <f>IF($B10="","",_xlfn.XLOOKUP($B10,Input!J:J,Input!I:I,"Missing",0,1))</f>
        <v/>
      </c>
    </row>
    <row r="11" spans="1:18">
      <c r="A11" t="str" cm="1">
        <f t="array" ref="A11">IFERROR(_xlfn.TEXTSPLIT(Input!B11,"*"),"")</f>
        <v/>
      </c>
      <c r="R11" t="str">
        <f>IF($B11="","",_xlfn.XLOOKUP($B11,Input!J:J,Input!I:I,"Missing",0,1))</f>
        <v/>
      </c>
    </row>
    <row r="12" spans="1:18">
      <c r="A12" t="str" cm="1">
        <f t="array" ref="A12">IFERROR(_xlfn.TEXTSPLIT(Input!B12,"*"),"")</f>
        <v/>
      </c>
      <c r="R12" t="str">
        <f>IF($B12="","",_xlfn.XLOOKUP($B12,Input!J:J,Input!I:I,"Missing",0,1))</f>
        <v/>
      </c>
    </row>
    <row r="13" spans="1:18">
      <c r="A13" t="str" cm="1">
        <f t="array" ref="A13">IFERROR(_xlfn.TEXTSPLIT(Input!B13,"*"),"")</f>
        <v/>
      </c>
      <c r="R13" t="str">
        <f>IF($B13="","",_xlfn.XLOOKUP($B13,Input!J:J,Input!I:I,"Missing",0,1))</f>
        <v/>
      </c>
    </row>
    <row r="14" spans="1:18">
      <c r="A14" t="str" cm="1">
        <f t="array" ref="A14">IFERROR(_xlfn.TEXTSPLIT(Input!B14,"*"),"")</f>
        <v/>
      </c>
      <c r="R14" t="str">
        <f>IF($B14="","",_xlfn.XLOOKUP($B14,Input!J:J,Input!I:I,"Missing",0,1))</f>
        <v/>
      </c>
    </row>
    <row r="15" spans="1:18">
      <c r="A15" t="str" cm="1">
        <f t="array" ref="A15">IFERROR(_xlfn.TEXTSPLIT(Input!B15,"*"),"")</f>
        <v/>
      </c>
      <c r="R15" t="str">
        <f>IF($B15="","",_xlfn.XLOOKUP($B15,Input!J:J,Input!I:I,"Missing",0,1))</f>
        <v/>
      </c>
    </row>
    <row r="16" spans="1:18">
      <c r="A16" t="str" cm="1">
        <f t="array" ref="A16">IFERROR(_xlfn.TEXTSPLIT(Input!B16,"*"),"")</f>
        <v/>
      </c>
      <c r="R16" t="str">
        <f>IF($B16="","",_xlfn.XLOOKUP($B16,Input!J:J,Input!I:I,"Missing",0,1))</f>
        <v/>
      </c>
    </row>
    <row r="17" spans="1:18">
      <c r="A17" t="str" cm="1">
        <f t="array" ref="A17">IFERROR(_xlfn.TEXTSPLIT(Input!B17,"*"),"")</f>
        <v/>
      </c>
      <c r="R17" t="str">
        <f>IF($B17="","",_xlfn.XLOOKUP($B17,Input!J:J,Input!I:I,"Missing",0,1))</f>
        <v/>
      </c>
    </row>
    <row r="18" spans="1:18">
      <c r="A18" t="str" cm="1">
        <f t="array" ref="A18">IFERROR(_xlfn.TEXTSPLIT(Input!B18,"*"),"")</f>
        <v/>
      </c>
      <c r="R18" t="str">
        <f>IF($B18="","",_xlfn.XLOOKUP($B18,Input!J:J,Input!I:I,"Missing",0,1))</f>
        <v/>
      </c>
    </row>
    <row r="19" spans="1:18">
      <c r="A19" t="str" cm="1">
        <f t="array" ref="A19">IFERROR(_xlfn.TEXTSPLIT(Input!B19,"*"),"")</f>
        <v/>
      </c>
      <c r="R19" t="str">
        <f>IF($B19="","",_xlfn.XLOOKUP($B19,Input!J:J,Input!I:I,"Missing",0,1))</f>
        <v/>
      </c>
    </row>
    <row r="20" spans="1:18">
      <c r="A20" t="str" cm="1">
        <f t="array" ref="A20">IFERROR(_xlfn.TEXTSPLIT(Input!B20,"*"),"")</f>
        <v/>
      </c>
      <c r="R20" t="str">
        <f>IF($B20="","",_xlfn.XLOOKUP($B20,Input!J:J,Input!I:I,"Missing",0,1))</f>
        <v/>
      </c>
    </row>
    <row r="21" spans="1:18">
      <c r="A21" t="str" cm="1">
        <f t="array" ref="A21">IFERROR(_xlfn.TEXTSPLIT(Input!B21,"*"),"")</f>
        <v/>
      </c>
      <c r="R21" t="str">
        <f>IF($B21="","",_xlfn.XLOOKUP($B21,Input!J:J,Input!I:I,"Missing",0,1))</f>
        <v/>
      </c>
    </row>
    <row r="22" spans="1:18">
      <c r="A22" t="str" cm="1">
        <f t="array" ref="A22">IFERROR(_xlfn.TEXTSPLIT(Input!B22,"*"),"")</f>
        <v/>
      </c>
      <c r="R22" t="str">
        <f>IF($B22="","",_xlfn.XLOOKUP($B22,Input!J:J,Input!I:I,"Missing",0,1))</f>
        <v/>
      </c>
    </row>
    <row r="23" spans="1:18">
      <c r="A23" t="str" cm="1">
        <f t="array" ref="A23">IFERROR(_xlfn.TEXTSPLIT(Input!B23,"*"),"")</f>
        <v/>
      </c>
      <c r="R23" t="str">
        <f>IF($B23="","",_xlfn.XLOOKUP($B23,Input!J:J,Input!I:I,"Missing",0,1))</f>
        <v/>
      </c>
    </row>
    <row r="24" spans="1:18">
      <c r="A24" t="str" cm="1">
        <f t="array" ref="A24">IFERROR(_xlfn.TEXTSPLIT(Input!B24,"*"),"")</f>
        <v/>
      </c>
      <c r="R24" t="str">
        <f>IF($B24="","",_xlfn.XLOOKUP($B24,Input!J:J,Input!I:I,"Missing",0,1))</f>
        <v/>
      </c>
    </row>
    <row r="25" spans="1:18">
      <c r="A25" t="str" cm="1">
        <f t="array" ref="A25">IFERROR(_xlfn.TEXTSPLIT(Input!B25,"*"),"")</f>
        <v/>
      </c>
      <c r="R25" t="str">
        <f>IF($B25="","",_xlfn.XLOOKUP($B25,Input!J:J,Input!I:I,"Missing",0,1))</f>
        <v/>
      </c>
    </row>
    <row r="26" spans="1:18">
      <c r="A26" t="str" cm="1">
        <f t="array" ref="A26">IFERROR(_xlfn.TEXTSPLIT(Input!B26,"*"),"")</f>
        <v/>
      </c>
      <c r="R26" t="str">
        <f>IF($B26="","",_xlfn.XLOOKUP($B26,Input!J:J,Input!I:I,"Missing",0,1))</f>
        <v/>
      </c>
    </row>
    <row r="27" spans="1:18">
      <c r="A27" t="str" cm="1">
        <f t="array" ref="A27">IFERROR(_xlfn.TEXTSPLIT(Input!B27,"*"),"")</f>
        <v/>
      </c>
      <c r="R27" t="str">
        <f>IF($B27="","",_xlfn.XLOOKUP($B27,Input!J:J,Input!I:I,"Missing",0,1))</f>
        <v/>
      </c>
    </row>
    <row r="28" spans="1:18">
      <c r="A28" t="str" cm="1">
        <f t="array" ref="A28">IFERROR(_xlfn.TEXTSPLIT(Input!B28,"*"),"")</f>
        <v/>
      </c>
      <c r="R28" t="str">
        <f>IF($B28="","",_xlfn.XLOOKUP($B28,Input!J:J,Input!I:I,"Missing",0,1))</f>
        <v/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52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51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/>
      </c>
      <c r="B2" t="str">
        <f>MacReports!B2&amp;""</f>
        <v/>
      </c>
      <c r="C2" t="str">
        <f>MacReports!D2&amp;""</f>
        <v/>
      </c>
      <c r="D2" t="str">
        <f>MacReports!C2&amp;""</f>
        <v/>
      </c>
      <c r="E2" t="str" cm="1">
        <f t="array" ref="E2">IF($AC2=0,"",INDEX(MacReports!$E$2:$E$243,$AC2))</f>
        <v/>
      </c>
      <c r="F2" s="11" t="str">
        <f>MacReports!F2&amp;""</f>
        <v/>
      </c>
      <c r="G2" t="str" cm="1">
        <f t="array" ref="G2">IF($AD2=0,$F2,INDEX(Models!$B$2:$B$605,$AD2))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MacReports!G2&amp;""</f>
        <v/>
      </c>
      <c r="K2" s="52" t="str">
        <f>MacReports!H2&amp;""</f>
        <v/>
      </c>
      <c r="L2" t="str">
        <f>IFERROR(LEFT(K2,FIND(" ",K2)-1)&amp;" GB DDR"&amp;MID(K2,FIND("DDR",K2)+3,1), K2&amp;"")</f>
        <v/>
      </c>
      <c r="M2" s="13" t="str">
        <f>MacReports!I2&amp;""</f>
        <v/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/>
      </c>
      <c r="Q2" s="11" t="str">
        <f>IF(MacReports!K2="Enabled","Apple ID Lock","")</f>
        <v/>
      </c>
      <c r="R2" s="11" t="str">
        <f>IF(MacReports!M2="Remote Lock","Remote Locked","")</f>
        <v/>
      </c>
      <c r="S2" t="str">
        <f t="shared" ref="S2:S65" si="0">_xlfn.TEXTJOIN(", ",TRUE,Q2,R2,N2,O2,P2)</f>
        <v/>
      </c>
      <c r="T2" t="str" cm="1">
        <f t="array" ref="T2">IF($AE2=0,"",INDEX(Disk_Pivot!$N$2:$N$500,$AE2))</f>
        <v/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0</v>
      </c>
      <c r="AD2">
        <f>IFERROR(MATCH($F2,Models!$A$2:$A$605,0),0)</f>
        <v>0</v>
      </c>
      <c r="AE2">
        <f>IFERROR(MATCH($B2,Disk_Pivot!$G$2:$G$500,0),0)</f>
        <v>0</v>
      </c>
    </row>
    <row r="3" spans="1:31">
      <c r="A3" t="str">
        <f>MacReports!A3&amp;""</f>
        <v/>
      </c>
      <c r="B3" t="str">
        <f>MacReports!B3&amp;""</f>
        <v/>
      </c>
      <c r="C3" t="str">
        <f>MacReports!D3&amp;""</f>
        <v/>
      </c>
      <c r="D3" t="str">
        <f>MacReports!C3&amp;""</f>
        <v/>
      </c>
      <c r="E3" t="str" cm="1">
        <f t="array" ref="E3">IF($AC3=0,"",INDEX(MacReports!$E$2:$E$243,$AC3))</f>
        <v/>
      </c>
      <c r="F3" s="11" t="str">
        <f>MacReports!F3&amp;""</f>
        <v/>
      </c>
      <c r="G3" t="str" cm="1">
        <f t="array" ref="G3">IF($AD3=0,$F3,INDEX(Models!$B$2:$B$605,$AD3))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MacReports!G3&amp;""</f>
        <v/>
      </c>
      <c r="K3" s="52" t="str">
        <f>MacReports!H3&amp;""</f>
        <v/>
      </c>
      <c r="L3" t="str">
        <f t="shared" ref="L3:L66" si="1">IFERROR(LEFT(K3,FIND(" ",K3)-1)&amp;" GB DDR"&amp;MID(K3,FIND("DDR",K3)+3,1), K3&amp;"")</f>
        <v/>
      </c>
      <c r="M3" s="13" t="str">
        <f>MacReports!I3&amp;""</f>
        <v/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/>
      </c>
      <c r="Q3" s="11" t="str">
        <f>IF(MacReports!K3="Enabled","Apple ID Lock","")</f>
        <v/>
      </c>
      <c r="R3" s="11" t="str">
        <f>IF(MacReports!M3="Remote Lock","Remote Locked","")</f>
        <v/>
      </c>
      <c r="S3" t="str">
        <f t="shared" si="0"/>
        <v/>
      </c>
      <c r="T3" t="str" cm="1">
        <f t="array" ref="T3">IF($AE3=0,"",INDEX(Disk_Pivot!$N$2:$N$500,$AE3))</f>
        <v/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0</v>
      </c>
      <c r="AD3">
        <f>IFERROR(MATCH($F3,Models!$A$2:$A$605,0),0)</f>
        <v>0</v>
      </c>
      <c r="AE3">
        <f>IFERROR(MATCH($B3,Disk_Pivot!$G$2:$G$500,0),0)</f>
        <v>0</v>
      </c>
    </row>
    <row r="4" spans="1:31">
      <c r="A4" t="str">
        <f>MacReports!A4&amp;""</f>
        <v/>
      </c>
      <c r="B4" t="str">
        <f>MacReports!B4&amp;""</f>
        <v/>
      </c>
      <c r="C4" t="str">
        <f>MacReports!D4&amp;""</f>
        <v/>
      </c>
      <c r="D4" t="str">
        <f>MacReports!C4&amp;""</f>
        <v/>
      </c>
      <c r="E4" t="str" cm="1">
        <f t="array" ref="E4">IF($AC4=0,"",INDEX(MacReports!$E$2:$E$243,$AC4))</f>
        <v/>
      </c>
      <c r="F4" s="11" t="str">
        <f>MacReports!F4&amp;""</f>
        <v/>
      </c>
      <c r="G4" t="str" cm="1">
        <f t="array" ref="G4">IF($AD4=0,$F4,INDEX(Models!$B$2:$B$605,$AD4))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MacReports!G4&amp;""</f>
        <v/>
      </c>
      <c r="K4" s="52" t="str">
        <f>MacReports!H4&amp;""</f>
        <v/>
      </c>
      <c r="L4" t="str">
        <f t="shared" si="1"/>
        <v/>
      </c>
      <c r="M4" s="13" t="str">
        <f>MacReports!I4&amp;""</f>
        <v/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/>
      </c>
      <c r="Q4" s="11" t="str">
        <f>IF(MacReports!K4="Enabled","Apple ID Lock","")</f>
        <v/>
      </c>
      <c r="R4" s="11" t="str">
        <f>IF(MacReports!M4="Remote Lock","Remote Locked","")</f>
        <v/>
      </c>
      <c r="S4" t="str">
        <f t="shared" si="0"/>
        <v/>
      </c>
      <c r="T4" t="str" cm="1">
        <f t="array" ref="T4">IF($AE4=0,"",INDEX(Disk_Pivot!$N$2:$N$500,$AE4))</f>
        <v/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0</v>
      </c>
      <c r="AD4">
        <f>IFERROR(MATCH($F4,Models!$A$2:$A$605,0),0)</f>
        <v>0</v>
      </c>
      <c r="AE4">
        <f>IFERROR(MATCH($B4,Disk_Pivot!$G$2:$G$500,0),0)</f>
        <v>0</v>
      </c>
    </row>
    <row r="5" spans="1:31">
      <c r="A5" t="str">
        <f>MacReports!A5&amp;""</f>
        <v/>
      </c>
      <c r="B5" t="str">
        <f>MacReports!B5&amp;""</f>
        <v/>
      </c>
      <c r="C5" t="str">
        <f>MacReports!D5&amp;""</f>
        <v/>
      </c>
      <c r="D5" t="str">
        <f>MacReports!C5&amp;""</f>
        <v/>
      </c>
      <c r="E5" t="str" cm="1">
        <f t="array" ref="E5">IF($AC5=0,"",INDEX(MacReports!$E$2:$E$243,$AC5))</f>
        <v/>
      </c>
      <c r="F5" s="11" t="str">
        <f>MacReports!F5&amp;""</f>
        <v/>
      </c>
      <c r="G5" t="str" cm="1">
        <f t="array" ref="G5">IF($AD5=0,$F5,INDEX(Models!$B$2:$B$605,$AD5))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MacReports!G5&amp;""</f>
        <v/>
      </c>
      <c r="K5" s="52" t="str">
        <f>MacReports!H5&amp;""</f>
        <v/>
      </c>
      <c r="L5" t="str">
        <f t="shared" si="1"/>
        <v/>
      </c>
      <c r="M5" s="13" t="str">
        <f>MacReports!I5&amp;""</f>
        <v/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/>
      </c>
      <c r="Q5" s="11" t="str">
        <f>IF(MacReports!K5="Enabled","Apple ID Lock","")</f>
        <v/>
      </c>
      <c r="R5" s="11" t="str">
        <f>IF(MacReports!M5="Remote Lock","Remote Locked","")</f>
        <v/>
      </c>
      <c r="S5" t="str">
        <f t="shared" si="0"/>
        <v/>
      </c>
      <c r="T5" t="str" cm="1">
        <f t="array" ref="T5">IF($AE5=0,"",INDEX(Disk_Pivot!$N$2:$N$500,$AE5))</f>
        <v/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0</v>
      </c>
      <c r="AD5">
        <f>IFERROR(MATCH($F5,Models!$A$2:$A$605,0),0)</f>
        <v>0</v>
      </c>
      <c r="AE5">
        <f>IFERROR(MATCH($B5,Disk_Pivot!$G$2:$G$500,0),0)</f>
        <v>0</v>
      </c>
    </row>
    <row r="6" spans="1:31">
      <c r="A6" t="str">
        <f>MacReports!A6&amp;""</f>
        <v/>
      </c>
      <c r="B6" t="str">
        <f>MacReports!B6&amp;""</f>
        <v/>
      </c>
      <c r="C6" t="str">
        <f>MacReports!D6&amp;""</f>
        <v/>
      </c>
      <c r="D6" t="str">
        <f>MacReports!C6&amp;""</f>
        <v/>
      </c>
      <c r="E6" t="str" cm="1">
        <f t="array" ref="E6">IF($AC6=0,"",INDEX(MacReports!$E$2:$E$243,$AC6))</f>
        <v/>
      </c>
      <c r="F6" s="11" t="str">
        <f>MacReports!F6&amp;""</f>
        <v/>
      </c>
      <c r="G6" t="str" cm="1">
        <f t="array" ref="G6">IF($AD6=0,$F6,INDEX(Models!$B$2:$B$605,$AD6))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MacReports!G6&amp;""</f>
        <v/>
      </c>
      <c r="K6" s="52" t="str">
        <f>MacReports!H6&amp;""</f>
        <v/>
      </c>
      <c r="L6" t="str">
        <f t="shared" si="1"/>
        <v/>
      </c>
      <c r="M6" s="13" t="str">
        <f>MacReports!I6&amp;""</f>
        <v/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/>
      </c>
      <c r="Q6" s="11" t="str">
        <f>IF(MacReports!K6="Enabled","Apple ID Lock","")</f>
        <v/>
      </c>
      <c r="R6" s="11" t="str">
        <f>IF(MacReports!M6="Remote Lock","Remote Locked","")</f>
        <v/>
      </c>
      <c r="S6" t="str">
        <f t="shared" si="0"/>
        <v/>
      </c>
      <c r="T6" t="str" cm="1">
        <f t="array" ref="T6">IF($AE6=0,"",INDEX(Disk_Pivot!$N$2:$N$500,$AE6))</f>
        <v/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0</v>
      </c>
      <c r="AD6">
        <f>IFERROR(MATCH($F6,Models!$A$2:$A$605,0),0)</f>
        <v>0</v>
      </c>
      <c r="AE6">
        <f>IFERROR(MATCH($B6,Disk_Pivot!$G$2:$G$500,0),0)</f>
        <v>0</v>
      </c>
    </row>
    <row r="7" spans="1:31">
      <c r="A7" t="str">
        <f>MacReports!A7&amp;""</f>
        <v/>
      </c>
      <c r="B7" t="str">
        <f>MacReports!B7&amp;""</f>
        <v/>
      </c>
      <c r="C7" t="str">
        <f>MacReports!D7&amp;""</f>
        <v/>
      </c>
      <c r="D7" t="str">
        <f>MacReports!C7&amp;""</f>
        <v/>
      </c>
      <c r="E7" t="str" cm="1">
        <f t="array" ref="E7">IF($AC7=0,"",INDEX(MacReports!$E$2:$E$243,$AC7))</f>
        <v/>
      </c>
      <c r="F7" s="11" t="str">
        <f>MacReports!F7&amp;""</f>
        <v/>
      </c>
      <c r="G7" t="str" cm="1">
        <f t="array" ref="G7">IF($AD7=0,$F7,INDEX(Models!$B$2:$B$605,$AD7))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MacReports!G7&amp;""</f>
        <v/>
      </c>
      <c r="K7" s="52" t="str">
        <f>MacReports!H7&amp;""</f>
        <v/>
      </c>
      <c r="L7" t="str">
        <f t="shared" si="1"/>
        <v/>
      </c>
      <c r="M7" s="13" t="str">
        <f>MacReports!I7&amp;""</f>
        <v/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/>
      </c>
      <c r="Q7" s="11" t="str">
        <f>IF(MacReports!K7="Enabled","Apple ID Lock","")</f>
        <v/>
      </c>
      <c r="R7" s="11" t="str">
        <f>IF(MacReports!M7="Remote Lock","Remote Locked","")</f>
        <v/>
      </c>
      <c r="S7" t="str">
        <f t="shared" si="0"/>
        <v/>
      </c>
      <c r="T7" t="str" cm="1">
        <f t="array" ref="T7">IF($AE7=0,"",INDEX(Disk_Pivot!$N$2:$N$500,$AE7))</f>
        <v/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0</v>
      </c>
      <c r="AD7">
        <f>IFERROR(MATCH($F7,Models!$A$2:$A$605,0),0)</f>
        <v>0</v>
      </c>
      <c r="AE7">
        <f>IFERROR(MATCH($B7,Disk_Pivot!$G$2:$G$500,0),0)</f>
        <v>0</v>
      </c>
    </row>
    <row r="8" spans="1:31">
      <c r="A8" t="str">
        <f>MacReports!A8&amp;""</f>
        <v/>
      </c>
      <c r="B8" t="str">
        <f>MacReports!B8&amp;""</f>
        <v/>
      </c>
      <c r="C8" t="str">
        <f>MacReports!D8&amp;""</f>
        <v/>
      </c>
      <c r="D8" t="str">
        <f>MacReports!C8&amp;""</f>
        <v/>
      </c>
      <c r="E8" t="str" cm="1">
        <f t="array" ref="E8">IF($AC8=0,"",INDEX(MacReports!$E$2:$E$243,$AC8))</f>
        <v/>
      </c>
      <c r="F8" s="11" t="str">
        <f>MacReports!F8&amp;""</f>
        <v/>
      </c>
      <c r="G8" t="str" cm="1">
        <f t="array" ref="G8">IF($AD8=0,$F8,INDEX(Models!$B$2:$B$605,$AD8))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MacReports!G8&amp;""</f>
        <v/>
      </c>
      <c r="K8" s="52" t="str">
        <f>MacReports!H8&amp;""</f>
        <v/>
      </c>
      <c r="L8" t="str">
        <f t="shared" si="1"/>
        <v/>
      </c>
      <c r="M8" s="13" t="str">
        <f>MacReports!I8&amp;""</f>
        <v/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/>
      </c>
      <c r="Q8" s="11" t="str">
        <f>IF(MacReports!K8="Enabled","Apple ID Lock","")</f>
        <v/>
      </c>
      <c r="R8" s="11" t="str">
        <f>IF(MacReports!M8="Remote Lock","Remote Locked","")</f>
        <v/>
      </c>
      <c r="S8" t="str">
        <f t="shared" si="0"/>
        <v/>
      </c>
      <c r="T8" t="str" cm="1">
        <f t="array" ref="T8">IF($AE8=0,"",INDEX(Disk_Pivot!$N$2:$N$500,$AE8))</f>
        <v/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0</v>
      </c>
      <c r="AD8">
        <f>IFERROR(MATCH($F8,Models!$A$2:$A$605,0),0)</f>
        <v>0</v>
      </c>
      <c r="AE8">
        <f>IFERROR(MATCH($B8,Disk_Pivot!$G$2:$G$500,0),0)</f>
        <v>0</v>
      </c>
    </row>
    <row r="9" spans="1:31">
      <c r="A9" t="str">
        <f>MacReports!A9&amp;""</f>
        <v/>
      </c>
      <c r="B9" t="str">
        <f>MacReports!B9&amp;""</f>
        <v/>
      </c>
      <c r="C9" t="str">
        <f>MacReports!D9&amp;""</f>
        <v/>
      </c>
      <c r="D9" t="str">
        <f>MacReports!C9&amp;""</f>
        <v/>
      </c>
      <c r="E9" t="str" cm="1">
        <f t="array" ref="E9">IF($AC9=0,"",INDEX(MacReports!$E$2:$E$243,$AC9))</f>
        <v/>
      </c>
      <c r="F9" s="11" t="str">
        <f>MacReports!F9&amp;""</f>
        <v/>
      </c>
      <c r="G9" t="str" cm="1">
        <f t="array" ref="G9">IF($AD9=0,$F9,INDEX(Models!$B$2:$B$605,$AD9))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MacReports!G9&amp;""</f>
        <v/>
      </c>
      <c r="K9" s="52" t="str">
        <f>MacReports!H9&amp;""</f>
        <v/>
      </c>
      <c r="L9" t="str">
        <f t="shared" si="1"/>
        <v/>
      </c>
      <c r="M9" s="13" t="str">
        <f>MacReports!I9&amp;""</f>
        <v/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/>
      </c>
      <c r="Q9" s="11" t="str">
        <f>IF(MacReports!K9="Enabled","Apple ID Lock","")</f>
        <v/>
      </c>
      <c r="R9" s="11" t="str">
        <f>IF(MacReports!M9="Remote Lock","Remote Locked","")</f>
        <v/>
      </c>
      <c r="S9" t="str">
        <f t="shared" si="0"/>
        <v/>
      </c>
      <c r="T9" t="str" cm="1">
        <f t="array" ref="T9">IF($AE9=0,"",INDEX(Disk_Pivot!$N$2:$N$500,$AE9))</f>
        <v/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0</v>
      </c>
      <c r="AD9">
        <f>IFERROR(MATCH($F9,Models!$A$2:$A$605,0),0)</f>
        <v>0</v>
      </c>
      <c r="AE9">
        <f>IFERROR(MATCH($B9,Disk_Pivot!$G$2:$G$500,0),0)</f>
        <v>0</v>
      </c>
    </row>
    <row r="10" spans="1:31">
      <c r="A10" t="str">
        <f>MacReports!A10&amp;""</f>
        <v/>
      </c>
      <c r="B10" t="str">
        <f>MacReports!B10&amp;""</f>
        <v/>
      </c>
      <c r="C10" t="str">
        <f>MacReports!D10&amp;""</f>
        <v/>
      </c>
      <c r="D10" t="str">
        <f>MacReports!C10&amp;""</f>
        <v/>
      </c>
      <c r="E10" t="str" cm="1">
        <f t="array" ref="E10">IF($AC10=0,"",INDEX(MacReports!$E$2:$E$243,$AC10))</f>
        <v/>
      </c>
      <c r="F10" s="11" t="str">
        <f>MacReports!F10&amp;""</f>
        <v/>
      </c>
      <c r="G10" t="str" cm="1">
        <f t="array" ref="G10">IF($AD10=0,$F10,INDEX(Models!$B$2:$B$605,$AD10))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MacReports!G10&amp;""</f>
        <v/>
      </c>
      <c r="K10" s="52" t="str">
        <f>MacReports!H10&amp;""</f>
        <v/>
      </c>
      <c r="L10" t="str">
        <f t="shared" si="1"/>
        <v/>
      </c>
      <c r="M10" s="13" t="str">
        <f>MacReports!I10&amp;""</f>
        <v/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/>
      </c>
      <c r="Q10" s="11" t="str">
        <f>IF(MacReports!K10="Enabled","Apple ID Lock","")</f>
        <v/>
      </c>
      <c r="R10" s="11" t="str">
        <f>IF(MacReports!M10="Remote Lock","Remote Locked","")</f>
        <v/>
      </c>
      <c r="S10" t="str">
        <f t="shared" si="0"/>
        <v/>
      </c>
      <c r="T10" t="str" cm="1">
        <f t="array" ref="T10">IF($AE10=0,"",INDEX(Disk_Pivot!$N$2:$N$500,$AE10))</f>
        <v/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0</v>
      </c>
      <c r="AD10">
        <f>IFERROR(MATCH($F10,Models!$A$2:$A$605,0),0)</f>
        <v>0</v>
      </c>
      <c r="AE10">
        <f>IFERROR(MATCH($B10,Disk_Pivot!$G$2:$G$500,0),0)</f>
        <v>0</v>
      </c>
    </row>
    <row r="11" spans="1:31">
      <c r="A11" t="str">
        <f>MacReports!A11&amp;""</f>
        <v/>
      </c>
      <c r="B11" t="str">
        <f>MacReports!B11&amp;""</f>
        <v/>
      </c>
      <c r="C11" t="str">
        <f>MacReports!D11&amp;""</f>
        <v/>
      </c>
      <c r="D11" t="str">
        <f>MacReports!C11&amp;""</f>
        <v/>
      </c>
      <c r="E11" t="str" cm="1">
        <f t="array" ref="E11">IF($AC11=0,"",INDEX(MacReports!$E$2:$E$243,$AC11))</f>
        <v/>
      </c>
      <c r="F11" s="11" t="str">
        <f>MacReports!F11&amp;""</f>
        <v/>
      </c>
      <c r="G11" t="str" cm="1">
        <f t="array" ref="G11">IF($AD11=0,$F11,INDEX(Models!$B$2:$B$605,$AD11))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MacReports!G11&amp;""</f>
        <v/>
      </c>
      <c r="K11" s="52" t="str">
        <f>MacReports!H11&amp;""</f>
        <v/>
      </c>
      <c r="L11" t="str">
        <f t="shared" si="1"/>
        <v/>
      </c>
      <c r="M11" s="13" t="str">
        <f>MacReports!I11&amp;""</f>
        <v/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/>
      </c>
      <c r="Q11" s="11" t="str">
        <f>IF(MacReports!K11="Enabled","Apple ID Lock","")</f>
        <v/>
      </c>
      <c r="R11" s="11" t="str">
        <f>IF(MacReports!M11="Remote Lock","Remote Locked","")</f>
        <v/>
      </c>
      <c r="S11" t="str">
        <f t="shared" si="0"/>
        <v/>
      </c>
      <c r="T11" t="str" cm="1">
        <f t="array" ref="T11">IF($AE11=0,"",INDEX(Disk_Pivot!$N$2:$N$500,$AE11))</f>
        <v/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0</v>
      </c>
      <c r="AD11">
        <f>IFERROR(MATCH($F11,Models!$A$2:$A$605,0),0)</f>
        <v>0</v>
      </c>
      <c r="AE11">
        <f>IFERROR(MATCH($B11,Disk_Pivot!$G$2:$G$500,0),0)</f>
        <v>0</v>
      </c>
    </row>
    <row r="12" spans="1:31">
      <c r="A12" t="str">
        <f>MacReports!A12&amp;""</f>
        <v/>
      </c>
      <c r="B12" t="str">
        <f>MacReports!B12&amp;""</f>
        <v/>
      </c>
      <c r="C12" t="str">
        <f>MacReports!D12&amp;""</f>
        <v/>
      </c>
      <c r="D12" t="str">
        <f>MacReports!C12&amp;""</f>
        <v/>
      </c>
      <c r="E12" t="str" cm="1">
        <f t="array" ref="E12">IF($AC12=0,"",INDEX(MacReports!$E$2:$E$243,$AC12))</f>
        <v/>
      </c>
      <c r="F12" s="11" t="str">
        <f>MacReports!F12&amp;""</f>
        <v/>
      </c>
      <c r="G12" t="str" cm="1">
        <f t="array" ref="G12">IF($AD12=0,$F12,INDEX(Models!$B$2:$B$605,$AD12))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MacReports!G12&amp;""</f>
        <v/>
      </c>
      <c r="K12" s="52" t="str">
        <f>MacReports!H12&amp;""</f>
        <v/>
      </c>
      <c r="L12" t="str">
        <f t="shared" si="1"/>
        <v/>
      </c>
      <c r="M12" s="13" t="str">
        <f>MacReports!I12&amp;""</f>
        <v/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/>
      </c>
      <c r="Q12" s="11" t="str">
        <f>IF(MacReports!K12="Enabled","Apple ID Lock","")</f>
        <v/>
      </c>
      <c r="R12" s="11" t="str">
        <f>IF(MacReports!M12="Remote Lock","Remote Locked","")</f>
        <v/>
      </c>
      <c r="S12" t="str">
        <f t="shared" si="0"/>
        <v/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0</v>
      </c>
    </row>
    <row r="13" spans="1:31">
      <c r="A13" t="str">
        <f>MacReports!A13&amp;""</f>
        <v/>
      </c>
      <c r="B13" t="str">
        <f>MacReports!B13&amp;""</f>
        <v/>
      </c>
      <c r="C13" t="str">
        <f>MacReports!D13&amp;""</f>
        <v/>
      </c>
      <c r="D13" t="str">
        <f>MacReports!C13&amp;""</f>
        <v/>
      </c>
      <c r="E13" t="str" cm="1">
        <f t="array" ref="E13">IF($AC13=0,"",INDEX(MacReports!$E$2:$E$243,$AC13))</f>
        <v/>
      </c>
      <c r="F13" s="11" t="str">
        <f>MacReports!F13&amp;""</f>
        <v/>
      </c>
      <c r="G13" t="str" cm="1">
        <f t="array" ref="G13">IF($AD13=0,$F13,INDEX(Models!$B$2:$B$605,$AD13))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MacReports!G13&amp;""</f>
        <v/>
      </c>
      <c r="K13" s="52" t="str">
        <f>MacReports!H13&amp;""</f>
        <v/>
      </c>
      <c r="L13" t="str">
        <f t="shared" si="1"/>
        <v/>
      </c>
      <c r="M13" s="13" t="str">
        <f>MacReports!I13&amp;""</f>
        <v/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/>
      </c>
      <c r="Q13" s="11" t="str">
        <f>IF(MacReports!K13="Enabled","Apple ID Lock","")</f>
        <v/>
      </c>
      <c r="R13" s="11" t="str">
        <f>IF(MacReports!M13="Remote Lock","Remote Locked","")</f>
        <v/>
      </c>
      <c r="S13" t="str">
        <f t="shared" si="0"/>
        <v/>
      </c>
      <c r="T13" t="str" cm="1">
        <f t="array" ref="T13">IF($AE13=0,"",INDEX(Disk_Pivot!$N$2:$N$500,$AE13))</f>
        <v/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0</v>
      </c>
      <c r="AD13">
        <f>IFERROR(MATCH($F13,Models!$A$2:$A$605,0),0)</f>
        <v>0</v>
      </c>
      <c r="AE13">
        <f>IFERROR(MATCH($B13,Disk_Pivot!$G$2:$G$500,0),0)</f>
        <v>0</v>
      </c>
    </row>
    <row r="14" spans="1:31">
      <c r="A14" t="str">
        <f>MacReports!A14&amp;""</f>
        <v/>
      </c>
      <c r="B14" t="str">
        <f>MacReports!B14&amp;""</f>
        <v/>
      </c>
      <c r="C14" t="str">
        <f>MacReports!D14&amp;""</f>
        <v/>
      </c>
      <c r="D14" t="str">
        <f>MacReports!C14&amp;""</f>
        <v/>
      </c>
      <c r="E14" t="str" cm="1">
        <f t="array" ref="E14">IF($AC14=0,"",INDEX(MacReports!$E$2:$E$243,$AC14))</f>
        <v/>
      </c>
      <c r="F14" s="11" t="str">
        <f>MacReports!F14&amp;""</f>
        <v/>
      </c>
      <c r="G14" t="str" cm="1">
        <f t="array" ref="G14">IF($AD14=0,$F14,INDEX(Models!$B$2:$B$605,$AD14))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MacReports!G14&amp;""</f>
        <v/>
      </c>
      <c r="K14" s="52" t="str">
        <f>MacReports!H14&amp;""</f>
        <v/>
      </c>
      <c r="L14" t="str">
        <f t="shared" si="1"/>
        <v/>
      </c>
      <c r="M14" s="13" t="str">
        <f>MacReports!I14&amp;""</f>
        <v/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/>
      </c>
      <c r="Q14" s="11" t="str">
        <f>IF(MacReports!K14="Enabled","Apple ID Lock","")</f>
        <v/>
      </c>
      <c r="R14" s="11" t="str">
        <f>IF(MacReports!M14="Remote Lock","Remote Locked","")</f>
        <v/>
      </c>
      <c r="S14" t="str">
        <f t="shared" si="0"/>
        <v/>
      </c>
      <c r="T14" t="str" cm="1">
        <f t="array" ref="T14">IF($AE14=0,"",INDEX(Disk_Pivot!$N$2:$N$500,$AE14))</f>
        <v/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0</v>
      </c>
      <c r="AD14">
        <f>IFERROR(MATCH($F14,Models!$A$2:$A$605,0),0)</f>
        <v>0</v>
      </c>
      <c r="AE14">
        <f>IFERROR(MATCH($B14,Disk_Pivot!$G$2:$G$500,0),0)</f>
        <v>0</v>
      </c>
    </row>
    <row r="15" spans="1:31">
      <c r="A15" t="str">
        <f>MacReports!A15&amp;""</f>
        <v/>
      </c>
      <c r="B15" t="str">
        <f>MacReports!B15&amp;""</f>
        <v/>
      </c>
      <c r="C15" t="str">
        <f>MacReports!D15&amp;""</f>
        <v/>
      </c>
      <c r="D15" t="str">
        <f>MacReports!C15&amp;""</f>
        <v/>
      </c>
      <c r="E15" t="str" cm="1">
        <f t="array" ref="E15">IF($AC15=0,"",INDEX(MacReports!$E$2:$E$243,$AC15))</f>
        <v/>
      </c>
      <c r="F15" s="11" t="str">
        <f>MacReports!F15&amp;""</f>
        <v/>
      </c>
      <c r="G15" t="str" cm="1">
        <f t="array" ref="G15">IF($AD15=0,$F15,INDEX(Models!$B$2:$B$605,$AD15))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MacReports!G15&amp;""</f>
        <v/>
      </c>
      <c r="K15" s="52" t="str">
        <f>MacReports!H15&amp;""</f>
        <v/>
      </c>
      <c r="L15" t="str">
        <f t="shared" si="1"/>
        <v/>
      </c>
      <c r="M15" s="13" t="str">
        <f>MacReports!I15&amp;""</f>
        <v/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/>
      </c>
      <c r="Q15" s="11" t="str">
        <f>IF(MacReports!K15="Enabled","Apple ID Lock","")</f>
        <v/>
      </c>
      <c r="R15" s="11" t="str">
        <f>IF(MacReports!M15="Remote Lock","Remote Locked","")</f>
        <v/>
      </c>
      <c r="S15" t="str">
        <f t="shared" si="0"/>
        <v/>
      </c>
      <c r="T15" t="str" cm="1">
        <f t="array" ref="T15">IF($AE15=0,"",INDEX(Disk_Pivot!$N$2:$N$500,$AE15))</f>
        <v/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0</v>
      </c>
      <c r="AD15">
        <f>IFERROR(MATCH($F15,Models!$A$2:$A$605,0),0)</f>
        <v>0</v>
      </c>
      <c r="AE15">
        <f>IFERROR(MATCH($B15,Disk_Pivot!$G$2:$G$500,0),0)</f>
        <v>0</v>
      </c>
    </row>
    <row r="16" spans="1:31">
      <c r="A16" t="str">
        <f>MacReports!A16&amp;""</f>
        <v/>
      </c>
      <c r="B16" t="str">
        <f>MacReports!B16&amp;""</f>
        <v/>
      </c>
      <c r="C16" t="str">
        <f>MacReports!D16&amp;""</f>
        <v/>
      </c>
      <c r="D16" t="str">
        <f>MacReports!C16&amp;""</f>
        <v/>
      </c>
      <c r="E16" t="str" cm="1">
        <f t="array" ref="E16">IF($AC16=0,"",INDEX(MacReports!$E$2:$E$243,$AC16))</f>
        <v/>
      </c>
      <c r="F16" s="11" t="str">
        <f>MacReports!F16&amp;""</f>
        <v/>
      </c>
      <c r="G16" t="str" cm="1">
        <f t="array" ref="G16">IF($AD16=0,$F16,INDEX(Models!$B$2:$B$605,$AD16))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MacReports!G16&amp;""</f>
        <v/>
      </c>
      <c r="K16" s="52" t="str">
        <f>MacReports!H16&amp;""</f>
        <v/>
      </c>
      <c r="L16" t="str">
        <f t="shared" si="1"/>
        <v/>
      </c>
      <c r="M16" s="13" t="str">
        <f>MacReports!I16&amp;""</f>
        <v/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/>
      </c>
      <c r="Q16" s="11" t="str">
        <f>IF(MacReports!K16="Enabled","Apple ID Lock","")</f>
        <v/>
      </c>
      <c r="R16" s="11" t="str">
        <f>IF(MacReports!M16="Remote Lock","Remote Locked","")</f>
        <v/>
      </c>
      <c r="S16" t="str">
        <f t="shared" si="0"/>
        <v/>
      </c>
      <c r="T16" t="str" cm="1">
        <f t="array" ref="T16">IF($AE16=0,"",INDEX(Disk_Pivot!$N$2:$N$500,$AE16))</f>
        <v/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0</v>
      </c>
      <c r="AD16">
        <f>IFERROR(MATCH($F16,Models!$A$2:$A$605,0),0)</f>
        <v>0</v>
      </c>
      <c r="AE16">
        <f>IFERROR(MATCH($B16,Disk_Pivot!$G$2:$G$500,0),0)</f>
        <v>0</v>
      </c>
    </row>
    <row r="17" spans="1:31">
      <c r="A17" t="str">
        <f>MacReports!A17&amp;""</f>
        <v/>
      </c>
      <c r="B17" t="str">
        <f>MacReports!B17&amp;""</f>
        <v/>
      </c>
      <c r="C17" t="str">
        <f>MacReports!D17&amp;""</f>
        <v/>
      </c>
      <c r="D17" t="str">
        <f>MacReports!C17&amp;""</f>
        <v/>
      </c>
      <c r="E17" t="str" cm="1">
        <f t="array" ref="E17">IF($AC17=0,"",INDEX(MacReports!$E$2:$E$243,$AC17))</f>
        <v/>
      </c>
      <c r="F17" s="11" t="str">
        <f>MacReports!F17&amp;""</f>
        <v/>
      </c>
      <c r="G17" t="str" cm="1">
        <f t="array" ref="G17">IF($AD17=0,$F17,INDEX(Models!$B$2:$B$605,$AD17))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MacReports!G17&amp;""</f>
        <v/>
      </c>
      <c r="K17" s="52" t="str">
        <f>MacReports!H17&amp;""</f>
        <v/>
      </c>
      <c r="L17" t="str">
        <f t="shared" si="1"/>
        <v/>
      </c>
      <c r="M17" s="13" t="str">
        <f>MacReports!I17&amp;""</f>
        <v/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/>
      </c>
      <c r="Q17" s="11" t="str">
        <f>IF(MacReports!K17="Enabled","Apple ID Lock","")</f>
        <v/>
      </c>
      <c r="R17" s="11" t="str">
        <f>IF(MacReports!M17="Remote Lock","Remote Locked","")</f>
        <v/>
      </c>
      <c r="S17" t="str">
        <f t="shared" si="0"/>
        <v/>
      </c>
      <c r="T17" t="str" cm="1">
        <f t="array" ref="T17">IF($AE17=0,"",INDEX(Disk_Pivot!$N$2:$N$500,$AE17))</f>
        <v/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0</v>
      </c>
      <c r="AD17">
        <f>IFERROR(MATCH($F17,Models!$A$2:$A$605,0),0)</f>
        <v>0</v>
      </c>
      <c r="AE17">
        <f>IFERROR(MATCH($B17,Disk_Pivot!$G$2:$G$500,0),0)</f>
        <v>0</v>
      </c>
    </row>
    <row r="18" spans="1:31">
      <c r="A18" t="str">
        <f>MacReports!A18&amp;""</f>
        <v/>
      </c>
      <c r="B18" t="str">
        <f>MacReports!B18&amp;""</f>
        <v/>
      </c>
      <c r="C18" t="str">
        <f>MacReports!D18&amp;""</f>
        <v/>
      </c>
      <c r="D18" t="str">
        <f>MacReports!C18&amp;""</f>
        <v/>
      </c>
      <c r="E18" t="str" cm="1">
        <f t="array" ref="E18">IF($AC18=0,"",INDEX(MacReports!$E$2:$E$243,$AC18))</f>
        <v/>
      </c>
      <c r="F18" s="11" t="str">
        <f>MacReports!F18&amp;""</f>
        <v/>
      </c>
      <c r="G18" t="str" cm="1">
        <f t="array" ref="G18">IF($AD18=0,$F18,INDEX(Models!$B$2:$B$605,$AD18))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MacReports!G18&amp;""</f>
        <v/>
      </c>
      <c r="K18" s="52" t="str">
        <f>MacReports!H18&amp;""</f>
        <v/>
      </c>
      <c r="L18" t="str">
        <f t="shared" si="1"/>
        <v/>
      </c>
      <c r="M18" s="13" t="str">
        <f>MacReports!I18&amp;""</f>
        <v/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4" t="str">
        <f>IF(MacReports!J18="Service","Battery Service","")</f>
        <v/>
      </c>
      <c r="P18" s="11" t="str">
        <f>MacReports!Q18&amp;""</f>
        <v/>
      </c>
      <c r="Q18" s="11" t="str">
        <f>IF(MacReports!K18="Enabled","Apple ID Lock","")</f>
        <v/>
      </c>
      <c r="R18" s="11" t="str">
        <f>IF(MacReports!M18="Remote Lock","Remote Locked","")</f>
        <v/>
      </c>
      <c r="S18" t="str">
        <f t="shared" si="0"/>
        <v/>
      </c>
      <c r="T18" t="str" cm="1">
        <f t="array" ref="T18">IF($AE18=0,"",INDEX(Disk_Pivot!$N$2:$N$500,$AE18))</f>
        <v/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0</v>
      </c>
      <c r="AD18">
        <f>IFERROR(MATCH($F18,Models!$A$2:$A$605,0),0)</f>
        <v>0</v>
      </c>
      <c r="AE18">
        <f>IFERROR(MATCH($B18,Disk_Pivot!$G$2:$G$500,0),0)</f>
        <v>0</v>
      </c>
    </row>
    <row r="19" spans="1:31">
      <c r="A19" t="str">
        <f>MacReports!A19&amp;""</f>
        <v/>
      </c>
      <c r="B19" t="str">
        <f>MacReports!B19&amp;""</f>
        <v/>
      </c>
      <c r="C19" t="str">
        <f>MacReports!D19&amp;""</f>
        <v/>
      </c>
      <c r="D19" t="str">
        <f>MacReports!C19&amp;""</f>
        <v/>
      </c>
      <c r="E19" t="str" cm="1">
        <f t="array" ref="E19">IF($AC19=0,"",INDEX(MacReports!$E$2:$E$243,$AC19))</f>
        <v/>
      </c>
      <c r="F19" s="11" t="str">
        <f>MacReports!F19&amp;""</f>
        <v/>
      </c>
      <c r="G19" t="str" cm="1">
        <f t="array" ref="G19">IF($AD19=0,$F19,INDEX(Models!$B$2:$B$605,$AD19))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MacReports!G19&amp;""</f>
        <v/>
      </c>
      <c r="K19" s="52" t="str">
        <f>MacReports!H19&amp;""</f>
        <v/>
      </c>
      <c r="L19" t="str">
        <f t="shared" si="1"/>
        <v/>
      </c>
      <c r="M19" s="13" t="str">
        <f>MacReports!I19&amp;""</f>
        <v/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4" t="str">
        <f>IF(MacReports!J19="Service","Battery Service","")</f>
        <v/>
      </c>
      <c r="P19" s="11" t="str">
        <f>MacReports!Q19&amp;""</f>
        <v/>
      </c>
      <c r="Q19" s="11" t="str">
        <f>IF(MacReports!K19="Enabled","Apple ID Lock","")</f>
        <v/>
      </c>
      <c r="R19" s="11" t="str">
        <f>IF(MacReports!M19="Remote Lock","Remote Locked","")</f>
        <v/>
      </c>
      <c r="S19" t="str">
        <f t="shared" si="0"/>
        <v/>
      </c>
      <c r="T19" t="str" cm="1">
        <f t="array" ref="T19">IF($AE19=0,"",INDEX(Disk_Pivot!$N$2:$N$500,$AE19))</f>
        <v/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0</v>
      </c>
      <c r="AD19">
        <f>IFERROR(MATCH($F19,Models!$A$2:$A$605,0),0)</f>
        <v>0</v>
      </c>
      <c r="AE19">
        <f>IFERROR(MATCH($B19,Disk_Pivot!$G$2:$G$500,0),0)</f>
        <v>0</v>
      </c>
    </row>
    <row r="20" spans="1:31">
      <c r="A20" t="str">
        <f>MacReports!A20&amp;""</f>
        <v/>
      </c>
      <c r="B20" t="str">
        <f>MacReports!B20&amp;""</f>
        <v/>
      </c>
      <c r="C20" t="str">
        <f>MacReports!D20&amp;""</f>
        <v/>
      </c>
      <c r="D20" t="str">
        <f>MacReports!C20&amp;""</f>
        <v/>
      </c>
      <c r="E20" t="str" cm="1">
        <f t="array" ref="E20">IF($AC20=0,"",INDEX(MacReports!$E$2:$E$243,$AC20))</f>
        <v/>
      </c>
      <c r="F20" s="11" t="str">
        <f>MacReports!F20&amp;""</f>
        <v/>
      </c>
      <c r="G20" t="str" cm="1">
        <f t="array" ref="G20">IF($AD20=0,$F20,INDEX(Models!$B$2:$B$605,$AD20))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MacReports!G20&amp;""</f>
        <v/>
      </c>
      <c r="K20" s="52" t="str">
        <f>MacReports!H20&amp;""</f>
        <v/>
      </c>
      <c r="L20" t="str">
        <f t="shared" si="1"/>
        <v/>
      </c>
      <c r="M20" s="13" t="str">
        <f>MacReports!I20&amp;""</f>
        <v/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/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/>
      </c>
      <c r="T20" t="str" cm="1">
        <f t="array" ref="T20">IF($AE20=0,"",INDEX(Disk_Pivot!$N$2:$N$500,$AE20))</f>
        <v/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0</v>
      </c>
    </row>
    <row r="21" spans="1:31">
      <c r="A21" t="str">
        <f>MacReports!A21&amp;""</f>
        <v/>
      </c>
      <c r="B21" t="str">
        <f>MacReports!B21&amp;""</f>
        <v/>
      </c>
      <c r="C21" t="str">
        <f>MacReports!D21&amp;""</f>
        <v/>
      </c>
      <c r="D21" t="str">
        <f>MacReports!C21&amp;""</f>
        <v/>
      </c>
      <c r="E21" t="str" cm="1">
        <f t="array" ref="E21">IF($AC21=0,"",INDEX(MacReports!$E$2:$E$243,$AC21))</f>
        <v/>
      </c>
      <c r="F21" s="11" t="str">
        <f>MacReports!F21&amp;""</f>
        <v/>
      </c>
      <c r="G21" t="str" cm="1">
        <f t="array" ref="G21">IF($AD21=0,$F21,INDEX(Models!$B$2:$B$605,$AD21))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MacReports!G21&amp;""</f>
        <v/>
      </c>
      <c r="K21" s="52" t="str">
        <f>MacReports!H21&amp;""</f>
        <v/>
      </c>
      <c r="L21" t="str">
        <f t="shared" si="1"/>
        <v/>
      </c>
      <c r="M21" s="13" t="str">
        <f>MacReports!I21&amp;""</f>
        <v/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/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/>
      </c>
      <c r="T21" t="str" cm="1">
        <f t="array" ref="T21">IF($AE21=0,"",INDEX(Disk_Pivot!$N$2:$N$500,$AE21))</f>
        <v/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0</v>
      </c>
    </row>
    <row r="22" spans="1:31">
      <c r="A22" t="str">
        <f>MacReports!A22&amp;""</f>
        <v/>
      </c>
      <c r="B22" t="str">
        <f>MacReports!B22&amp;""</f>
        <v/>
      </c>
      <c r="C22" t="str">
        <f>MacReports!D22&amp;""</f>
        <v/>
      </c>
      <c r="D22" t="str">
        <f>MacReports!C22&amp;""</f>
        <v/>
      </c>
      <c r="E22" t="str" cm="1">
        <f t="array" ref="E22">IF($AC22=0,"",INDEX(MacReports!$E$2:$E$243,$AC22))</f>
        <v/>
      </c>
      <c r="F22" s="11" t="str">
        <f>MacReports!F22&amp;""</f>
        <v/>
      </c>
      <c r="G22" t="str" cm="1">
        <f t="array" ref="G22">IF($AD22=0,$F22,INDEX(Models!$B$2:$B$605,$AD22))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MacReports!G22&amp;""</f>
        <v/>
      </c>
      <c r="K22" s="52" t="str">
        <f>MacReports!H22&amp;""</f>
        <v/>
      </c>
      <c r="L22" t="str">
        <f t="shared" si="1"/>
        <v/>
      </c>
      <c r="M22" s="13" t="str">
        <f>MacReports!I22&amp;""</f>
        <v/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/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/>
      </c>
      <c r="T22" t="str" cm="1">
        <f t="array" ref="T22">IF($AE22=0,"",INDEX(Disk_Pivot!$N$2:$N$500,$AE22))</f>
        <v/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0</v>
      </c>
    </row>
    <row r="23" spans="1:31">
      <c r="A23" t="str">
        <f>MacReports!A23&amp;""</f>
        <v/>
      </c>
      <c r="B23" t="str">
        <f>MacReports!B23&amp;""</f>
        <v/>
      </c>
      <c r="C23" t="str">
        <f>MacReports!D23&amp;""</f>
        <v/>
      </c>
      <c r="D23" t="str">
        <f>MacReports!C23&amp;""</f>
        <v/>
      </c>
      <c r="E23" t="str" cm="1">
        <f t="array" ref="E23">IF($AC23=0,"",INDEX(MacReports!$E$2:$E$243,$AC23))</f>
        <v/>
      </c>
      <c r="F23" s="11" t="str">
        <f>MacReports!F23&amp;""</f>
        <v/>
      </c>
      <c r="G23" t="str" cm="1">
        <f t="array" ref="G23">IF($AD23=0,$F23,INDEX(Models!$B$2:$B$605,$AD23))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MacReports!G23&amp;""</f>
        <v/>
      </c>
      <c r="K23" s="52" t="str">
        <f>MacReports!H23&amp;""</f>
        <v/>
      </c>
      <c r="L23" t="str">
        <f t="shared" si="1"/>
        <v/>
      </c>
      <c r="M23" s="13" t="str">
        <f>MacReports!I23&amp;""</f>
        <v/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4" t="str">
        <f>IF(MacReports!J23="Service","Battery Service","")</f>
        <v/>
      </c>
      <c r="P23" s="11" t="str">
        <f>MacReports!Q23&amp;""</f>
        <v/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/>
      </c>
      <c r="T23" t="str" cm="1">
        <f t="array" ref="T23">IF($AE23=0,"",INDEX(Disk_Pivot!$N$2:$N$500,$AE23))</f>
        <v/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0</v>
      </c>
    </row>
    <row r="24" spans="1:31">
      <c r="A24" t="str">
        <f>MacReports!A24&amp;""</f>
        <v/>
      </c>
      <c r="B24" t="str">
        <f>MacReports!B24&amp;""</f>
        <v/>
      </c>
      <c r="C24" t="str">
        <f>MacReports!D24&amp;""</f>
        <v/>
      </c>
      <c r="D24" t="str">
        <f>MacReports!C24&amp;""</f>
        <v/>
      </c>
      <c r="E24" t="str" cm="1">
        <f t="array" ref="E24">IF($AC24=0,"",INDEX(MacReports!$E$2:$E$243,$AC24))</f>
        <v/>
      </c>
      <c r="F24" s="11" t="str">
        <f>MacReports!F24&amp;""</f>
        <v/>
      </c>
      <c r="G24" t="str" cm="1">
        <f t="array" ref="G24">IF($AD24=0,$F24,INDEX(Models!$B$2:$B$605,$AD24))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MacReports!G24&amp;""</f>
        <v/>
      </c>
      <c r="K24" s="52" t="str">
        <f>MacReports!H24&amp;""</f>
        <v/>
      </c>
      <c r="L24" t="str">
        <f t="shared" si="1"/>
        <v/>
      </c>
      <c r="M24" s="13" t="str">
        <f>MacReports!I24&amp;""</f>
        <v/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/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/>
      </c>
      <c r="T24" t="str" cm="1">
        <f t="array" ref="T24">IF($AE24=0,"",INDEX(Disk_Pivot!$N$2:$N$500,$AE24))</f>
        <v/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0</v>
      </c>
    </row>
    <row r="25" spans="1:31">
      <c r="A25" t="str">
        <f>MacReports!A25&amp;""</f>
        <v/>
      </c>
      <c r="B25" t="str">
        <f>MacReports!B25&amp;""</f>
        <v/>
      </c>
      <c r="C25" t="str">
        <f>MacReports!D25&amp;""</f>
        <v/>
      </c>
      <c r="D25" t="str">
        <f>MacReports!C25&amp;""</f>
        <v/>
      </c>
      <c r="E25" t="str" cm="1">
        <f t="array" ref="E25">IF($AC25=0,"",INDEX(MacReports!$E$2:$E$243,$AC25))</f>
        <v/>
      </c>
      <c r="F25" s="11" t="str">
        <f>MacReports!F25&amp;""</f>
        <v/>
      </c>
      <c r="G25" t="str" cm="1">
        <f t="array" ref="G25">IF($AD25=0,$F25,INDEX(Models!$B$2:$B$605,$AD25))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MacReports!G25&amp;""</f>
        <v/>
      </c>
      <c r="K25" s="52" t="str">
        <f>MacReports!H25&amp;""</f>
        <v/>
      </c>
      <c r="L25" t="str">
        <f t="shared" si="1"/>
        <v/>
      </c>
      <c r="M25" s="13" t="str">
        <f>MacReports!I25&amp;""</f>
        <v/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/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/>
      </c>
      <c r="T25" t="str" cm="1">
        <f t="array" ref="T25">IF($AE25=0,"",INDEX(Disk_Pivot!$N$2:$N$500,$AE25))</f>
        <v/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0</v>
      </c>
    </row>
    <row r="26" spans="1:31">
      <c r="A26" t="str">
        <f>MacReports!A26&amp;""</f>
        <v/>
      </c>
      <c r="B26" t="str">
        <f>MacReports!B26&amp;""</f>
        <v/>
      </c>
      <c r="C26" t="str">
        <f>MacReports!D26&amp;""</f>
        <v/>
      </c>
      <c r="D26" t="str">
        <f>MacReports!C26&amp;""</f>
        <v/>
      </c>
      <c r="E26" t="str" cm="1">
        <f t="array" ref="E26">IF($AC26=0,"",INDEX(MacReports!$E$2:$E$243,$AC26))</f>
        <v/>
      </c>
      <c r="F26" s="11" t="str">
        <f>MacReports!F26&amp;""</f>
        <v/>
      </c>
      <c r="G26" t="str" cm="1">
        <f t="array" ref="G26">IF($AD26=0,$F26,INDEX(Models!$B$2:$B$605,$AD26))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MacReports!G26&amp;""</f>
        <v/>
      </c>
      <c r="K26" s="52" t="str">
        <f>MacReports!H26&amp;""</f>
        <v/>
      </c>
      <c r="L26" t="str">
        <f t="shared" si="1"/>
        <v/>
      </c>
      <c r="M26" s="13" t="str">
        <f>MacReports!I26&amp;""</f>
        <v/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4" t="str">
        <f>IF(MacReports!J26="Service","Battery Service","")</f>
        <v/>
      </c>
      <c r="P26" s="11" t="str">
        <f>MacReports!Q26&amp;""</f>
        <v/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/>
      </c>
      <c r="T26" t="str" cm="1">
        <f t="array" ref="T26">IF($AE26=0,"",INDEX(Disk_Pivot!$N$2:$N$500,$AE26))</f>
        <v/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0</v>
      </c>
    </row>
    <row r="27" spans="1:31">
      <c r="A27" t="str">
        <f>MacReports!A27&amp;""</f>
        <v/>
      </c>
      <c r="B27" t="str">
        <f>MacReports!B27&amp;""</f>
        <v/>
      </c>
      <c r="C27" t="str">
        <f>MacReports!D27&amp;""</f>
        <v/>
      </c>
      <c r="D27" t="str">
        <f>MacReports!C27&amp;""</f>
        <v/>
      </c>
      <c r="E27" t="str" cm="1">
        <f t="array" ref="E27">IF($AC27=0,"",INDEX(MacReports!$E$2:$E$243,$AC27))</f>
        <v/>
      </c>
      <c r="F27" s="11" t="str">
        <f>MacReports!F27&amp;""</f>
        <v/>
      </c>
      <c r="G27" t="str" cm="1">
        <f t="array" ref="G27">IF($AD27=0,$F27,INDEX(Models!$B$2:$B$605,$AD27))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MacReports!G27&amp;""</f>
        <v/>
      </c>
      <c r="K27" s="52" t="str">
        <f>MacReports!H27&amp;""</f>
        <v/>
      </c>
      <c r="L27" t="str">
        <f t="shared" si="1"/>
        <v/>
      </c>
      <c r="M27" s="13" t="str">
        <f>MacReports!I27&amp;""</f>
        <v/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4" t="str">
        <f>IF(MacReports!J27="Service","Battery Service","")</f>
        <v/>
      </c>
      <c r="P27" s="11" t="str">
        <f>MacReports!Q27&amp;""</f>
        <v/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/>
      </c>
      <c r="T27" t="str" cm="1">
        <f t="array" ref="T27">IF($AE27=0,"",INDEX(Disk_Pivot!$N$2:$N$500,$AE27))</f>
        <v/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0</v>
      </c>
    </row>
    <row r="28" spans="1:31">
      <c r="A28" t="str">
        <f>MacReports!A28&amp;""</f>
        <v/>
      </c>
      <c r="B28" t="str">
        <f>MacReports!B28&amp;""</f>
        <v/>
      </c>
      <c r="C28" t="str">
        <f>MacReports!D28&amp;""</f>
        <v/>
      </c>
      <c r="D28" t="str">
        <f>MacReports!C28&amp;""</f>
        <v/>
      </c>
      <c r="E28" t="str" cm="1">
        <f t="array" ref="E28">IF($AC28=0,"",INDEX(MacReports!$E$2:$E$243,$AC28))</f>
        <v/>
      </c>
      <c r="F28" s="11" t="str">
        <f>MacReports!F28&amp;""</f>
        <v/>
      </c>
      <c r="G28" t="str" cm="1">
        <f t="array" ref="G28">IF($AD28=0,$F28,INDEX(Models!$B$2:$B$605,$AD28))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MacReports!G28&amp;""</f>
        <v/>
      </c>
      <c r="K28" s="52" t="str">
        <f>MacReports!H28&amp;""</f>
        <v/>
      </c>
      <c r="L28" t="str">
        <f t="shared" si="1"/>
        <v/>
      </c>
      <c r="M28" s="13" t="str">
        <f>MacReports!I28&amp;""</f>
        <v/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4" t="str">
        <f>IF(MacReports!J28="Service","Battery Service","")</f>
        <v/>
      </c>
      <c r="P28" s="11" t="str">
        <f>MacReports!Q28&amp;""</f>
        <v/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/>
      </c>
      <c r="T28" t="str" cm="1">
        <f t="array" ref="T28">IF($AE28=0,"",INDEX(Disk_Pivot!$N$2:$N$500,$AE28))</f>
        <v/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0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52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52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52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52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52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52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52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52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52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52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52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52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52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52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52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52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52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52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52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52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52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52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52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52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52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52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52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52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52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52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52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52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52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52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52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52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52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52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52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52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52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52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52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52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52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52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52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52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52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52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52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52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52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52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52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52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52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52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52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52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52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52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52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52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52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52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52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52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52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52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52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52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52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52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52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52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52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52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52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52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52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52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52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52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52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52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52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52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52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52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52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52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52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52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52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52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52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52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52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52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52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52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52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52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52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52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52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52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52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52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52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52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52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52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52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52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52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52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52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52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52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52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52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52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52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52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52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52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52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52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52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52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52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52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52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52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52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52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52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52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52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52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52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52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52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52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52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52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52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52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52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52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52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52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52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52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52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52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52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52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52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52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52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52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52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52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52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52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52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52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52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52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52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52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52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52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52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52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52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52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52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52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52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52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52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52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52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52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52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52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52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52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52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52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52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52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52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52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52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52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52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52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52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52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52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52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52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52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52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52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52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52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52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52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52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52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52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52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52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52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52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52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52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52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52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52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52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52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52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52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52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52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52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52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52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52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52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52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52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52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52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52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52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52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52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52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52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52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52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52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52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52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52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52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52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52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52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52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52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52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52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52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52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52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52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52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52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52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52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52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52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52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52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52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52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52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52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52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52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52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52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52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52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52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52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52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52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52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52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52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52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52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52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52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52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52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52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52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52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52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52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52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52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52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52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52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52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52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52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52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52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52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52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52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52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52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52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52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52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52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52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52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52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52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52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52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52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52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52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52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52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52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52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52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52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52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52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52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52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52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52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52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52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52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52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52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52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52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52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52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52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52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52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52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52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52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52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52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52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52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52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52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52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52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52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52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52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52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52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52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52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52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52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52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52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52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52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52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52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52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52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52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52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52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52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52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52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52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52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52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52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52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52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52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52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52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52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52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52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52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52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52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52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52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52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52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52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52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52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52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52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52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52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52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52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52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52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52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52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52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52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52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52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52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52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52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52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52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52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52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52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52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52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52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52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52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52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52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52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52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52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52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52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52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52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52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52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52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52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52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52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52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52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52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52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52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52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52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52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52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52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52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52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52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52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52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52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52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52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52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52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52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zoomScaleNormal="100" workbookViewId="0">
      <pane ySplit="1" topLeftCell="A2" activePane="bottomLeft" state="frozen"/>
      <selection activeCell="E1" sqref="E1"/>
      <selection pane="bottomLeft" activeCell="E7" sqref="E7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6.2851562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1" t="s">
        <v>18</v>
      </c>
      <c r="X1" s="81"/>
      <c r="Y1" s="81"/>
      <c r="Z1" s="81"/>
      <c r="AA1" s="81"/>
      <c r="AB1" s="81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/>
      </c>
      <c r="B2" s="29" t="e" cm="1" vm="1">
        <f t="array" ref="B2">_xlfn.UNIQUE(_xlfn._xlws.FILTER(Input!J2:J500,(ISNA(MATCH(Input!J2:J500,MacReports!B:B,0)))*(Input!J2:J500&lt;&gt;"")))</f>
        <v>#VALUE!</v>
      </c>
      <c r="C2" s="29" t="str" cm="1">
        <f t="array" ref="C2">IF($AR2=0,"",INDEX(Input!$H$2:$H$500,$AR2)&amp;"")</f>
        <v/>
      </c>
      <c r="D2" s="39" t="str" cm="1">
        <f t="array" ref="D2">IF($AR2=0,"",INDEX(Input!$F$2:$F$500,$AR2))</f>
        <v/>
      </c>
      <c r="E2" s="29" t="str">
        <f>IFERROR(INDEX(Models!$G$2:$G$605,MATCH(D2,Models!$H$2:$H$605,0)),D2)</f>
        <v/>
      </c>
      <c r="F2" s="29" t="str" cm="1">
        <f t="array" ref="F2">IF($AR2=0,"",INDEX(Input!$E$2:$E$500,$AR2))</f>
        <v/>
      </c>
      <c r="G2" s="29" t="str" cm="1">
        <f t="array" ref="G2">IF($AR2=0,"",IF(F2="LENOVO",INDEX(Input!$K$2:$K$500,$AR2),INDEX(Input!$L$2:$L$500,$AR2)))</f>
        <v/>
      </c>
      <c r="H2" s="29"/>
      <c r="I2" s="29"/>
      <c r="J2" s="29" t="str">
        <f>CPU_Formula!I2</f>
        <v/>
      </c>
      <c r="K2" s="39" t="str" cm="1">
        <f t="array" ref="K2">IF($AR2=0,"",INDEX(Input!$D$2:$AC$500,$AR2,$AP$2)&amp;"")</f>
        <v/>
      </c>
      <c r="L2" s="39" t="str" cm="1">
        <f t="array" ref="L2">IF($AR2=0,"",INDEX(Input!$D$2:$AC$500,$AR2,$AP$3)&amp;"")</f>
        <v/>
      </c>
      <c r="M2" s="39" t="str" cm="1">
        <f t="array" ref="M2">IFERROR(_xlfn.FILTERXML("&lt;t&gt;&lt;s&gt;" &amp; SUBSTITUTE(L2," / ","&lt;/s&gt;&lt;s&gt;") &amp; "&lt;/s&gt;&lt;/t&gt;","(//s[contains(.,'DDR')])[1]"),"")</f>
        <v/>
      </c>
      <c r="N2" s="29" t="str">
        <f>_xlfn.TEXTJOIN(" ",TRUE,SUBSTITUTE(K2,"i",""),M2)</f>
        <v/>
      </c>
      <c r="O2" s="39" t="str" cm="1">
        <f t="array" ref="O2">IF($AR2=0,"",INDEX(Input!$D$2:$AC$500,$AR2,$AP$4)&amp;"")</f>
        <v/>
      </c>
      <c r="P2" s="39" t="str" cm="1">
        <f t="array" ref="P2">IF($AR2=0,"",IFERROR(_xlfn.TEXTJOIN(", ",TRUE,_xlfn._xlws.FILTER(INDEX(Input!$D$2:$AC$500,,$AP$6),Input!$J$2:$J$500=$B2)),""))</f>
        <v/>
      </c>
      <c r="Q2" s="29" t="str">
        <f>_xlfn.TEXTJOIN(" ",TRUE,P2,O2)</f>
        <v/>
      </c>
      <c r="R2" s="39" t="str" cm="1">
        <f t="array" ref="R2">IF($AR2=0,"",_xlfn.LET(_xlpm.Result,INDEX(Input!$D$2:$AC$500,$AR2,$AP$5),IF(_xlpm.Result="","",_xlpm.Result)))</f>
        <v/>
      </c>
      <c r="S2" s="39" t="str" cm="1">
        <f t="array" ref="S2">IF(R2="","",IFERROR(_xlfn.TEXTSPLIT(R2," / ", ,TRUE,0,),""))</f>
        <v/>
      </c>
      <c r="T2" s="39"/>
      <c r="U2" s="39" t="str" cm="1">
        <f t="array" ref="U2">IFERROR(_xlfn.IFS(
S2="","",
--S2&lt;55,"Battery Defect",
--S2&lt;=69,"Battery D",
--S2&lt;=80,"Battery C",
--S2&gt;80,""
),"")</f>
        <v/>
      </c>
      <c r="V2" s="39" t="str" cm="1">
        <f t="array" ref="V2">IFERROR(_xlfn.IFS(
T2="","",
--T2&lt;55,"Battery Defect",
--T2&lt;=69,"Battery D",
--T2&lt;=80,"Battery C",
--T2&gt;80,""
),"")</f>
        <v/>
      </c>
      <c r="W2" s="39" t="str" cm="1">
        <f t="array" ref="W2">IF($AR2=0,"",IFERROR(IF(INDEX(Input!$N$2:$U$500,$AR2,0)=0,"",INDEX(Input!$N$2:$U$500,$AR2,0)),""))</f>
        <v/>
      </c>
      <c r="X2" s="39"/>
      <c r="Y2" s="39"/>
      <c r="Z2" s="39"/>
      <c r="AA2" s="39"/>
      <c r="AB2" s="39"/>
      <c r="AC2" s="39"/>
      <c r="AD2" s="39"/>
      <c r="AE2" s="29" t="str">
        <f t="shared" ref="AE2:AE65" si="0">IF(E2="Laptop",_xlfn.TEXTJOIN(", ",TRUE,U2,V2,W2,X2,Y2,Z2,AA2,AB2), _xlfn.TEXTJOIN(", ",TRUE,W2,X2,Y2,Z2,AA2,AB2))</f>
        <v/>
      </c>
      <c r="AF2" s="29" t="str" cm="1">
        <f t="array" ref="AF2">IF($AS2=0,"",INDEX(Disk_Pivot!$I$2:$I$500,$AS2))</f>
        <v/>
      </c>
      <c r="AG2" s="29" t="str" cm="1">
        <f t="array" ref="AG2">IF($AS2=0,"",INDEX(Disk_Pivot!$N$2:$N$500,$AS2))</f>
        <v/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0</v>
      </c>
      <c r="AS2">
        <f>IFERROR(MATCH($B2,Disk_Pivot!$G$2:$G$500,0),0)</f>
        <v>0</v>
      </c>
    </row>
    <row r="3" spans="1:45">
      <c r="A3" s="29" t="str" cm="1">
        <f t="array" ref="A3">IF($AR3=0,"",INDEX(Input!$G$2:$G$500,$AR3)&amp;"")</f>
        <v/>
      </c>
      <c r="B3" s="29"/>
      <c r="C3" s="29" t="str" cm="1">
        <f t="array" ref="C3">IF($AR3=0,"",INDEX(Input!$H$2:$H$500,$AR3)&amp;"")</f>
        <v/>
      </c>
      <c r="D3" s="39" t="str" cm="1">
        <f t="array" ref="D3">IF($AR3=0,"",INDEX(Input!$F$2:$F$500,$AR3))</f>
        <v/>
      </c>
      <c r="E3" s="29" t="str">
        <f>IFERROR(INDEX(Models!$G$2:$G$605,MATCH(D3,Models!$H$2:$H$605,0)),D3)</f>
        <v/>
      </c>
      <c r="F3" s="29" t="str" cm="1">
        <f t="array" ref="F3">IF($AR3=0,"",INDEX(Input!$E$2:$E$500,$AR3))</f>
        <v/>
      </c>
      <c r="G3" s="29" t="str" cm="1">
        <f t="array" ref="G3">IF($AR3=0,"",IF(F3="LENOVO",INDEX(Input!$K$2:$K$500,$AR3),INDEX(Input!$L$2:$L$500,$AR3)))</f>
        <v/>
      </c>
      <c r="H3" s="29"/>
      <c r="I3" s="29"/>
      <c r="J3" s="29" t="str">
        <f>CPU_Formula!I3</f>
        <v/>
      </c>
      <c r="K3" s="39" t="str" cm="1">
        <f t="array" ref="K3">IF($AR3=0,"",INDEX(Input!$D$2:$AC$500,$AR3,$AP$2)&amp;"")</f>
        <v/>
      </c>
      <c r="L3" s="39" t="str" cm="1">
        <f t="array" ref="L3">IF($AR3=0,"",INDEX(Input!$D$2:$AC$500,$AR3,$AP$3)&amp;"")</f>
        <v/>
      </c>
      <c r="M3" s="39" t="str" cm="1">
        <f t="array" ref="M3">IFERROR(_xlfn.FILTERXML("&lt;t&gt;&lt;s&gt;" &amp; SUBSTITUTE(L3," / ","&lt;/s&gt;&lt;s&gt;") &amp; "&lt;/s&gt;&lt;/t&gt;","(//s[contains(.,'DDR')])[1]"),"")</f>
        <v/>
      </c>
      <c r="N3" s="29" t="str">
        <f t="shared" ref="N3:N66" si="1">_xlfn.TEXTJOIN(" ",TRUE,SUBSTITUTE(K3,"i",""),M3)</f>
        <v/>
      </c>
      <c r="O3" s="39" t="str" cm="1">
        <f t="array" ref="O3">IF($AR3=0,"",INDEX(Input!$D$2:$AC$500,$AR3,$AP$4)&amp;"")</f>
        <v/>
      </c>
      <c r="P3" s="39" t="str" cm="1">
        <f t="array" ref="P3">IF($AR3=0,"",IFERROR(_xlfn.TEXTJOIN(", ",TRUE,_xlfn._xlws.FILTER(INDEX(Input!$D$2:$AC$500,,$AP$6),Input!$J$2:$J$500=$B3)),""))</f>
        <v/>
      </c>
      <c r="Q3" s="29" t="str">
        <f t="shared" ref="Q3:Q66" si="2">_xlfn.TEXTJOIN(" ",TRUE,P3,O3)</f>
        <v/>
      </c>
      <c r="R3" s="39" t="str" cm="1">
        <f t="array" ref="R3">IF($AR3=0,"",_xlfn.LET(_xlpm.Result,INDEX(Input!$D$2:$AC$500,$AR3,$AP$5),IF(_xlpm.Result="","",_xlpm.Result)))</f>
        <v/>
      </c>
      <c r="S3" s="39" t="str" cm="1">
        <f t="array" ref="S3">IF(R3="","",IFERROR(_xlfn.TEXTSPLIT(R3," / ", ,TRUE,0,),""))</f>
        <v/>
      </c>
      <c r="T3" s="39"/>
      <c r="U3" s="39" t="str" cm="1">
        <f t="array" ref="U3">IFERROR(_xlfn.IFS(
S3="","",
--S3&lt;55,"Battery Defect",
--S3&lt;=69,"Battery D",
--S3&lt;=80,"Battery C",
--S3&gt;80,""
),"")</f>
        <v/>
      </c>
      <c r="V3" s="39" t="str" cm="1">
        <f t="array" ref="V3">IFERROR(_xlfn.IFS(
T3="","",
--T3&lt;55,"Battery Defect",
--T3&lt;=69,"Battery D",
--T3&lt;=80,"Battery C",
--T3&gt;80,""
),"")</f>
        <v/>
      </c>
      <c r="W3" s="39" t="str" cm="1">
        <f t="array" ref="W3">IF($AR3=0,"",IFERROR(IF(INDEX(Input!$N$2:$U$500,$AR3,0)=0,"",INDEX(Input!$N$2:$U$500,$AR3,0)),""))</f>
        <v/>
      </c>
      <c r="X3" s="39"/>
      <c r="Y3" s="39"/>
      <c r="Z3" s="39"/>
      <c r="AA3" s="39"/>
      <c r="AB3" s="39"/>
      <c r="AC3" s="39"/>
      <c r="AD3" s="39"/>
      <c r="AE3" s="29" t="str">
        <f t="shared" si="0"/>
        <v/>
      </c>
      <c r="AF3" s="29" t="str" cm="1">
        <f t="array" ref="AF3">IF($AS3=0,"",INDEX(Disk_Pivot!$I$2:$I$500,$AS3))</f>
        <v/>
      </c>
      <c r="AG3" s="29" t="str" cm="1">
        <f t="array" ref="AG3">IF($AS3=0,"",INDEX(Disk_Pivot!$N$2:$N$500,$AS3))</f>
        <v/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0</v>
      </c>
      <c r="AS3">
        <f>IFERROR(MATCH($B3,Disk_Pivot!$G$2:$G$500,0),0)</f>
        <v>0</v>
      </c>
    </row>
    <row r="4" spans="1:45">
      <c r="A4" s="29" t="str" cm="1">
        <f t="array" ref="A4">IF($AR4=0,"",INDEX(Input!$G$2:$G$500,$AR4)&amp;"")</f>
        <v/>
      </c>
      <c r="B4" s="29"/>
      <c r="C4" s="29" t="str" cm="1">
        <f t="array" ref="C4">IF($AR4=0,"",INDEX(Input!$H$2:$H$500,$AR4)&amp;"")</f>
        <v/>
      </c>
      <c r="D4" s="39" t="str" cm="1">
        <f t="array" ref="D4">IF($AR4=0,"",INDEX(Input!$F$2:$F$500,$AR4))</f>
        <v/>
      </c>
      <c r="E4" s="29" t="str">
        <f>IFERROR(INDEX(Models!$G$2:$G$605,MATCH(D4,Models!$H$2:$H$605,0)),D4)</f>
        <v/>
      </c>
      <c r="F4" s="29" t="str" cm="1">
        <f t="array" ref="F4">IF($AR4=0,"",INDEX(Input!$E$2:$E$500,$AR4))</f>
        <v/>
      </c>
      <c r="G4" s="29" t="str" cm="1">
        <f t="array" ref="G4">IF($AR4=0,"",IF(F4="LENOVO",INDEX(Input!$K$2:$K$500,$AR4),INDEX(Input!$L$2:$L$500,$AR4)))</f>
        <v/>
      </c>
      <c r="H4" s="29"/>
      <c r="I4" s="29"/>
      <c r="J4" s="29" t="str">
        <f>CPU_Formula!I4</f>
        <v/>
      </c>
      <c r="K4" s="39" t="str" cm="1">
        <f t="array" ref="K4">IF($AR4=0,"",INDEX(Input!$D$2:$AC$500,$AR4,$AP$2)&amp;"")</f>
        <v/>
      </c>
      <c r="L4" s="39" t="str" cm="1">
        <f t="array" ref="L4">IF($AR4=0,"",INDEX(Input!$D$2:$AC$500,$AR4,$AP$3)&amp;"")</f>
        <v/>
      </c>
      <c r="M4" s="39" t="str" cm="1">
        <f t="array" ref="M4">IFERROR(_xlfn.FILTERXML("&lt;t&gt;&lt;s&gt;" &amp; SUBSTITUTE(L4," / ","&lt;/s&gt;&lt;s&gt;") &amp; "&lt;/s&gt;&lt;/t&gt;","(//s[contains(.,'DDR')])[1]"),"")</f>
        <v/>
      </c>
      <c r="N4" s="29" t="str">
        <f t="shared" si="1"/>
        <v/>
      </c>
      <c r="O4" s="39" t="str" cm="1">
        <f t="array" ref="O4">IF($AR4=0,"",INDEX(Input!$D$2:$AC$500,$AR4,$AP$4)&amp;"")</f>
        <v/>
      </c>
      <c r="P4" s="39" t="str" cm="1">
        <f t="array" ref="P4">IF($AR4=0,"",IFERROR(_xlfn.TEXTJOIN(", ",TRUE,_xlfn._xlws.FILTER(INDEX(Input!$D$2:$AC$500,,$AP$6),Input!$J$2:$J$500=$B4)),""))</f>
        <v/>
      </c>
      <c r="Q4" s="29" t="str">
        <f t="shared" si="2"/>
        <v/>
      </c>
      <c r="R4" s="39" t="str" cm="1">
        <f t="array" ref="R4">IF($AR4=0,"",_xlfn.LET(_xlpm.Result,INDEX(Input!$D$2:$AC$500,$AR4,$AP$5),IF(_xlpm.Result="","",_xlpm.Result)))</f>
        <v/>
      </c>
      <c r="S4" s="39" t="str" cm="1">
        <f t="array" ref="S4">IF(R4="","",IFERROR(_xlfn.TEXTSPLIT(R4," / ", ,TRUE,0,),""))</f>
        <v/>
      </c>
      <c r="T4" s="39"/>
      <c r="U4" s="39" t="str" cm="1">
        <f t="array" ref="U4">IFERROR(_xlfn.IFS(
S4="","",
--S4&lt;55,"Battery Defect",
--S4&lt;=69,"Battery D",
--S4&lt;=80,"Battery C",
--S4&gt;80,""
),"")</f>
        <v/>
      </c>
      <c r="V4" s="39" t="str" cm="1">
        <f t="array" ref="V4">IFERROR(_xlfn.IFS(
T4="","",
--T4&lt;55,"Battery Defect",
--T4&lt;=69,"Battery D",
--T4&lt;=80,"Battery C",
--T4&gt;80,""
),"")</f>
        <v/>
      </c>
      <c r="W4" s="39" t="str" cm="1">
        <f t="array" ref="W4">IF($AR4=0,"",IFERROR(IF(INDEX(Input!$N$2:$U$500,$AR4,0)=0,"",INDEX(Input!$N$2:$U$500,$AR4,0)),""))</f>
        <v/>
      </c>
      <c r="X4" s="39"/>
      <c r="Y4" s="39"/>
      <c r="Z4" s="39"/>
      <c r="AA4" s="39"/>
      <c r="AB4" s="39"/>
      <c r="AC4" s="39"/>
      <c r="AD4" s="39"/>
      <c r="AE4" s="29" t="str">
        <f t="shared" si="0"/>
        <v/>
      </c>
      <c r="AF4" s="29" t="str" cm="1">
        <f t="array" ref="AF4">IF($AS4=0,"",INDEX(Disk_Pivot!$I$2:$I$500,$AS4))</f>
        <v/>
      </c>
      <c r="AG4" s="29" t="str" cm="1">
        <f t="array" ref="AG4">IF($AS4=0,"",INDEX(Disk_Pivot!$N$2:$N$500,$AS4))</f>
        <v/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0</v>
      </c>
      <c r="AS4">
        <f>IFERROR(MATCH($B4,Disk_Pivot!$G$2:$G$500,0),0)</f>
        <v>0</v>
      </c>
    </row>
    <row r="5" spans="1:45">
      <c r="A5" s="29" t="str" cm="1">
        <f t="array" ref="A5">IF($AR5=0,"",INDEX(Input!$G$2:$G$500,$AR5)&amp;"")</f>
        <v/>
      </c>
      <c r="B5" s="29"/>
      <c r="C5" s="29" t="str" cm="1">
        <f t="array" ref="C5">IF($AR5=0,"",INDEX(Input!$H$2:$H$500,$AR5)&amp;"")</f>
        <v/>
      </c>
      <c r="D5" s="39" t="str" cm="1">
        <f t="array" ref="D5">IF($AR5=0,"",INDEX(Input!$F$2:$F$500,$AR5))</f>
        <v/>
      </c>
      <c r="E5" s="29" t="str">
        <f>IFERROR(INDEX(Models!$G$2:$G$605,MATCH(D5,Models!$H$2:$H$605,0)),D5)</f>
        <v/>
      </c>
      <c r="F5" s="29" t="str" cm="1">
        <f t="array" ref="F5">IF($AR5=0,"",INDEX(Input!$E$2:$E$500,$AR5))</f>
        <v/>
      </c>
      <c r="G5" s="29" t="str" cm="1">
        <f t="array" ref="G5">IF($AR5=0,"",IF(F5="LENOVO",INDEX(Input!$K$2:$K$500,$AR5),INDEX(Input!$L$2:$L$500,$AR5)))</f>
        <v/>
      </c>
      <c r="H5" s="29"/>
      <c r="I5" s="29"/>
      <c r="J5" s="29" t="str">
        <f>CPU_Formula!I5</f>
        <v/>
      </c>
      <c r="K5" s="39" t="str" cm="1">
        <f t="array" ref="K5">IF($AR5=0,"",INDEX(Input!$D$2:$AC$500,$AR5,$AP$2)&amp;"")</f>
        <v/>
      </c>
      <c r="L5" s="39" t="str" cm="1">
        <f t="array" ref="L5">IF($AR5=0,"",INDEX(Input!$D$2:$AC$500,$AR5,$AP$3)&amp;"")</f>
        <v/>
      </c>
      <c r="M5" s="39" t="str" cm="1">
        <f t="array" ref="M5">IFERROR(_xlfn.FILTERXML("&lt;t&gt;&lt;s&gt;" &amp; SUBSTITUTE(L5," / ","&lt;/s&gt;&lt;s&gt;") &amp; "&lt;/s&gt;&lt;/t&gt;","(//s[contains(.,'DDR')])[1]"),"")</f>
        <v/>
      </c>
      <c r="N5" s="29" t="str">
        <f t="shared" si="1"/>
        <v/>
      </c>
      <c r="O5" s="39" t="str" cm="1">
        <f t="array" ref="O5">IF($AR5=0,"",INDEX(Input!$D$2:$AC$500,$AR5,$AP$4)&amp;"")</f>
        <v/>
      </c>
      <c r="P5" s="39" t="str" cm="1">
        <f t="array" ref="P5">IF($AR5=0,"",IFERROR(_xlfn.TEXTJOIN(", ",TRUE,_xlfn._xlws.FILTER(INDEX(Input!$D$2:$AC$500,,$AP$6),Input!$J$2:$J$500=$B5)),""))</f>
        <v/>
      </c>
      <c r="Q5" s="29" t="str">
        <f t="shared" si="2"/>
        <v/>
      </c>
      <c r="R5" s="39" t="str" cm="1">
        <f t="array" ref="R5">IF($AR5=0,"",_xlfn.LET(_xlpm.Result,INDEX(Input!$D$2:$AC$500,$AR5,$AP$5),IF(_xlpm.Result="","",_xlpm.Result)))</f>
        <v/>
      </c>
      <c r="S5" s="39" t="str" cm="1">
        <f t="array" ref="S5">IF(R5="","",IFERROR(_xlfn.TEXTSPLIT(R5," / ", ,TRUE,0,),""))</f>
        <v/>
      </c>
      <c r="T5" s="39"/>
      <c r="U5" s="39" t="str" cm="1">
        <f t="array" ref="U5">IFERROR(_xlfn.IFS(
S5="","",
--S5&lt;55,"Battery Defect",
--S5&lt;=69,"Battery D",
--S5&lt;=80,"Battery C",
--S5&gt;80,""
),"")</f>
        <v/>
      </c>
      <c r="V5" s="39" t="str" cm="1">
        <f t="array" ref="V5">IFERROR(_xlfn.IFS(
T5="","",
--T5&lt;55,"Battery Defect",
--T5&lt;=69,"Battery D",
--T5&lt;=80,"Battery C",
--T5&gt;80,""
),"")</f>
        <v/>
      </c>
      <c r="W5" s="39" t="str" cm="1">
        <f t="array" ref="W5">IF($AR5=0,"",IFERROR(IF(INDEX(Input!$N$2:$U$500,$AR5,0)=0,"",INDEX(Input!$N$2:$U$500,$AR5,0)),""))</f>
        <v/>
      </c>
      <c r="X5" s="39"/>
      <c r="Y5" s="39"/>
      <c r="Z5" s="39"/>
      <c r="AA5" s="39"/>
      <c r="AB5" s="39"/>
      <c r="AC5" s="39"/>
      <c r="AD5" s="39"/>
      <c r="AE5" s="29" t="str">
        <f t="shared" si="0"/>
        <v/>
      </c>
      <c r="AF5" s="29" t="str" cm="1">
        <f t="array" ref="AF5">IF($AS5=0,"",INDEX(Disk_Pivot!$I$2:$I$500,$AS5))</f>
        <v/>
      </c>
      <c r="AG5" s="29" t="str" cm="1">
        <f t="array" ref="AG5">IF($AS5=0,"",INDEX(Disk_Pivot!$N$2:$N$500,$AS5))</f>
        <v/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0</v>
      </c>
      <c r="AS5">
        <f>IFERROR(MATCH($B5,Disk_Pivot!$G$2:$G$500,0),0)</f>
        <v>0</v>
      </c>
    </row>
    <row r="6" spans="1:45">
      <c r="A6" s="29" t="str" cm="1">
        <f t="array" ref="A6">IF($AR6=0,"",INDEX(Input!$G$2:$G$500,$AR6)&amp;"")</f>
        <v/>
      </c>
      <c r="B6" s="29"/>
      <c r="C6" s="29" t="str" cm="1">
        <f t="array" ref="C6">IF($AR6=0,"",INDEX(Input!$H$2:$H$500,$AR6)&amp;"")</f>
        <v/>
      </c>
      <c r="D6" s="39" t="str" cm="1">
        <f t="array" ref="D6">IF($AR6=0,"",INDEX(Input!$F$2:$F$500,$AR6))</f>
        <v/>
      </c>
      <c r="E6" s="29" t="str">
        <f>IFERROR(INDEX(Models!$G$2:$G$605,MATCH(D6,Models!$H$2:$H$605,0)),D6)</f>
        <v/>
      </c>
      <c r="F6" s="29" t="str" cm="1">
        <f t="array" ref="F6">IF($AR6=0,"",INDEX(Input!$E$2:$E$500,$AR6))</f>
        <v/>
      </c>
      <c r="G6" s="29" t="str" cm="1">
        <f t="array" ref="G6">IF($AR6=0,"",IF(F6="LENOVO",INDEX(Input!$K$2:$K$500,$AR6),INDEX(Input!$L$2:$L$500,$AR6)))</f>
        <v/>
      </c>
      <c r="H6" s="29"/>
      <c r="I6" s="29"/>
      <c r="J6" s="29" t="str">
        <f>CPU_Formula!I6</f>
        <v/>
      </c>
      <c r="K6" s="39" t="str" cm="1">
        <f t="array" ref="K6">IF($AR6=0,"",INDEX(Input!$D$2:$AC$500,$AR6,$AP$2)&amp;"")</f>
        <v/>
      </c>
      <c r="L6" s="39" t="str" cm="1">
        <f t="array" ref="L6">IF($AR6=0,"",INDEX(Input!$D$2:$AC$500,$AR6,$AP$3)&amp;"")</f>
        <v/>
      </c>
      <c r="M6" s="39" t="str" cm="1">
        <f t="array" ref="M6">IFERROR(_xlfn.FILTERXML("&lt;t&gt;&lt;s&gt;" &amp; SUBSTITUTE(L6," / ","&lt;/s&gt;&lt;s&gt;") &amp; "&lt;/s&gt;&lt;/t&gt;","(//s[contains(.,'DDR')])[1]"),"")</f>
        <v/>
      </c>
      <c r="N6" s="29" t="str">
        <f t="shared" si="1"/>
        <v/>
      </c>
      <c r="O6" s="39" t="str" cm="1">
        <f t="array" ref="O6">IF($AR6=0,"",INDEX(Input!$D$2:$AC$500,$AR6,$AP$4)&amp;"")</f>
        <v/>
      </c>
      <c r="P6" s="39" t="str" cm="1">
        <f t="array" ref="P6">IF($AR6=0,"",IFERROR(_xlfn.TEXTJOIN(", ",TRUE,_xlfn._xlws.FILTER(INDEX(Input!$D$2:$AC$500,,$AP$6),Input!$J$2:$J$500=$B6)),""))</f>
        <v/>
      </c>
      <c r="Q6" s="29" t="str">
        <f t="shared" si="2"/>
        <v/>
      </c>
      <c r="R6" s="39" t="str" cm="1">
        <f t="array" ref="R6">IF($AR6=0,"",_xlfn.LET(_xlpm.Result,INDEX(Input!$D$2:$AC$500,$AR6,$AP$5),IF(_xlpm.Result="","",_xlpm.Result)))</f>
        <v/>
      </c>
      <c r="S6" s="39" t="str" cm="1">
        <f t="array" ref="S6">IF(R6="","",IFERROR(_xlfn.TEXTSPLIT(R6," / ", ,TRUE,0,),""))</f>
        <v/>
      </c>
      <c r="T6" s="39"/>
      <c r="U6" s="39" t="str" cm="1">
        <f t="array" ref="U6">IFERROR(_xlfn.IFS(
S6="","",
--S6&lt;55,"Battery Defect",
--S6&lt;=69,"Battery D",
--S6&lt;=80,"Battery C",
--S6&gt;80,""
),"")</f>
        <v/>
      </c>
      <c r="V6" s="39" t="str" cm="1">
        <f t="array" ref="V6">IFERROR(_xlfn.IFS(
T6="","",
--T6&lt;55,"Battery Defect",
--T6&lt;=69,"Battery D",
--T6&lt;=80,"Battery C",
--T6&gt;80,""
),"")</f>
        <v/>
      </c>
      <c r="W6" s="39" t="str" cm="1">
        <f t="array" ref="W6">IF($AR6=0,"",IFERROR(IF(INDEX(Input!$N$2:$U$500,$AR6,0)=0,"",INDEX(Input!$N$2:$U$500,$AR6,0)),""))</f>
        <v/>
      </c>
      <c r="X6" s="39"/>
      <c r="Y6" s="39"/>
      <c r="Z6" s="39"/>
      <c r="AA6" s="39"/>
      <c r="AB6" s="39"/>
      <c r="AC6" s="39"/>
      <c r="AD6" s="39"/>
      <c r="AE6" s="29" t="str">
        <f t="shared" si="0"/>
        <v/>
      </c>
      <c r="AF6" s="29" t="str" cm="1">
        <f t="array" ref="AF6">IF($AS6=0,"",INDEX(Disk_Pivot!$I$2:$I$500,$AS6))</f>
        <v/>
      </c>
      <c r="AG6" s="29" t="str" cm="1">
        <f t="array" ref="AG6">IF($AS6=0,"",INDEX(Disk_Pivot!$N$2:$N$500,$AS6))</f>
        <v/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0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9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9" t="str" cm="1">
        <f t="array" ref="K7">IF($AR7=0,"",INDEX(Input!$D$2:$AC$500,$AR7,$AP$2)&amp;"")</f>
        <v/>
      </c>
      <c r="L7" s="39" t="str" cm="1">
        <f t="array" ref="L7">IF($AR7=0,"",INDEX(Input!$D$2:$AC$500,$AR7,$AP$3)&amp;"")</f>
        <v/>
      </c>
      <c r="M7" s="39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9" t="str" cm="1">
        <f t="array" ref="O7">IF($AR7=0,"",INDEX(Input!$D$2:$AC$500,$AR7,$AP$4)&amp;"")</f>
        <v/>
      </c>
      <c r="P7" s="39" t="str" cm="1">
        <f t="array" ref="P7">IF($AR7=0,"",IFERROR(_xlfn.TEXTJOIN(", ",TRUE,_xlfn._xlws.FILTER(INDEX(Input!$D$2:$AC$500,,$AP$6),Input!$J$2:$J$500=$B7)),""))</f>
        <v/>
      </c>
      <c r="Q7" s="29" t="str">
        <f t="shared" si="2"/>
        <v/>
      </c>
      <c r="R7" s="39" t="str" cm="1">
        <f t="array" ref="R7">IF($AR7=0,"",_xlfn.LET(_xlpm.Result,INDEX(Input!$D$2:$AC$500,$AR7,$AP$5),IF(_xlpm.Result="","",_xlpm.Result)))</f>
        <v/>
      </c>
      <c r="S7" s="39" t="str" cm="1">
        <f t="array" ref="S7">IF(R7="","",IFERROR(_xlfn.TEXTSPLIT(R7," / ", ,TRUE,0,),""))</f>
        <v/>
      </c>
      <c r="T7" s="39"/>
      <c r="U7" s="39" t="str" cm="1">
        <f t="array" ref="U7">IFERROR(_xlfn.IFS(
S7="","",
--S7&lt;55,"Battery Defect",
--S7&lt;=69,"Battery D",
--S7&lt;=80,"Battery C",
--S7&gt;80,""
),"")</f>
        <v/>
      </c>
      <c r="V7" s="39" t="str" cm="1">
        <f t="array" ref="V7">IFERROR(_xlfn.IFS(
T7="","",
--T7&lt;55,"Battery Defect",
--T7&lt;=69,"Battery D",
--T7&lt;=80,"Battery C",
--T7&gt;80,""
),"")</f>
        <v/>
      </c>
      <c r="W7" s="39" t="str" cm="1">
        <f t="array" ref="W7">IF($AR7=0,"",IFERROR(IF(INDEX(Input!$N$2:$U$500,$AR7,0)=0,"",INDEX(Input!$N$2:$U$500,$AR7,0)),""))</f>
        <v/>
      </c>
      <c r="X7" s="39"/>
      <c r="Y7" s="39"/>
      <c r="Z7" s="39"/>
      <c r="AA7" s="39"/>
      <c r="AB7" s="39"/>
      <c r="AC7" s="39"/>
      <c r="AD7" s="39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9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9" t="str" cm="1">
        <f t="array" ref="K8">IF($AR8=0,"",INDEX(Input!$D$2:$AC$500,$AR8,$AP$2)&amp;"")</f>
        <v/>
      </c>
      <c r="L8" s="39" t="str" cm="1">
        <f t="array" ref="L8">IF($AR8=0,"",INDEX(Input!$D$2:$AC$500,$AR8,$AP$3)&amp;"")</f>
        <v/>
      </c>
      <c r="M8" s="39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9" t="str" cm="1">
        <f t="array" ref="O8">IF($AR8=0,"",INDEX(Input!$D$2:$AC$500,$AR8,$AP$4)&amp;"")</f>
        <v/>
      </c>
      <c r="P8" s="39" t="str" cm="1">
        <f t="array" ref="P8">IF($AR8=0,"",IFERROR(_xlfn.TEXTJOIN(", ",TRUE,_xlfn._xlws.FILTER(INDEX(Input!$D$2:$AC$500,,$AP$6),Input!$J$2:$J$500=$B8)),""))</f>
        <v/>
      </c>
      <c r="Q8" s="29" t="str">
        <f t="shared" si="2"/>
        <v/>
      </c>
      <c r="R8" s="39" t="str" cm="1">
        <f t="array" ref="R8">IF($AR8=0,"",_xlfn.LET(_xlpm.Result,INDEX(Input!$D$2:$AC$500,$AR8,$AP$5),IF(_xlpm.Result="","",_xlpm.Result)))</f>
        <v/>
      </c>
      <c r="S8" s="39" t="str" cm="1">
        <f t="array" ref="S8">IF(R8="","",IFERROR(_xlfn.TEXTSPLIT(R8," / ", ,TRUE,0,),""))</f>
        <v/>
      </c>
      <c r="T8" s="39"/>
      <c r="U8" s="39" t="str" cm="1">
        <f t="array" ref="U8">IFERROR(_xlfn.IFS(
S8="","",
--S8&lt;55,"Battery Defect",
--S8&lt;=69,"Battery D",
--S8&lt;=80,"Battery C",
--S8&gt;80,""
),"")</f>
        <v/>
      </c>
      <c r="V8" s="39" t="str" cm="1">
        <f t="array" ref="V8">IFERROR(_xlfn.IFS(
T8="","",
--T8&lt;55,"Battery Defect",
--T8&lt;=69,"Battery D",
--T8&lt;=80,"Battery C",
--T8&gt;80,""
),"")</f>
        <v/>
      </c>
      <c r="W8" s="39" t="str" cm="1">
        <f t="array" ref="W8">IF($AR8=0,"",IFERROR(IF(INDEX(Input!$N$2:$U$500,$AR8,0)=0,"",INDEX(Input!$N$2:$U$500,$AR8,0)),""))</f>
        <v/>
      </c>
      <c r="X8" s="39"/>
      <c r="Y8" s="39"/>
      <c r="Z8" s="39"/>
      <c r="AA8" s="39"/>
      <c r="AB8" s="39"/>
      <c r="AC8" s="39"/>
      <c r="AD8" s="39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9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9" t="str" cm="1">
        <f t="array" ref="K9">IF($AR9=0,"",INDEX(Input!$D$2:$AC$500,$AR9,$AP$2)&amp;"")</f>
        <v/>
      </c>
      <c r="L9" s="39" t="str" cm="1">
        <f t="array" ref="L9">IF($AR9=0,"",INDEX(Input!$D$2:$AC$500,$AR9,$AP$3)&amp;"")</f>
        <v/>
      </c>
      <c r="M9" s="39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9" t="str" cm="1">
        <f t="array" ref="O9">IF($AR9=0,"",INDEX(Input!$D$2:$AC$500,$AR9,$AP$4)&amp;"")</f>
        <v/>
      </c>
      <c r="P9" s="39" t="str" cm="1">
        <f t="array" ref="P9">IF($AR9=0,"",IFERROR(_xlfn.TEXTJOIN(", ",TRUE,_xlfn._xlws.FILTER(INDEX(Input!$D$2:$AC$500,,$AP$6),Input!$J$2:$J$500=$B9)),""))</f>
        <v/>
      </c>
      <c r="Q9" s="29" t="str">
        <f t="shared" si="2"/>
        <v/>
      </c>
      <c r="R9" s="39" t="str" cm="1">
        <f t="array" ref="R9">IF($AR9=0,"",_xlfn.LET(_xlpm.Result,INDEX(Input!$D$2:$AC$500,$AR9,$AP$5),IF(_xlpm.Result="","",_xlpm.Result)))</f>
        <v/>
      </c>
      <c r="S9" s="39" t="str" cm="1">
        <f t="array" ref="S9">IF(R9="","",IFERROR(_xlfn.TEXTSPLIT(R9," / ", ,TRUE,0,),""))</f>
        <v/>
      </c>
      <c r="T9" s="39"/>
      <c r="U9" s="39" t="str" cm="1">
        <f t="array" ref="U9">IFERROR(_xlfn.IFS(
S9="","",
--S9&lt;55,"Battery Defect",
--S9&lt;=69,"Battery D",
--S9&lt;=80,"Battery C",
--S9&gt;80,""
),"")</f>
        <v/>
      </c>
      <c r="V9" s="39" t="str" cm="1">
        <f t="array" ref="V9">IFERROR(_xlfn.IFS(
T9="","",
--T9&lt;55,"Battery Defect",
--T9&lt;=69,"Battery D",
--T9&lt;=80,"Battery C",
--T9&gt;80,""
),"")</f>
        <v/>
      </c>
      <c r="W9" s="39" t="str" cm="1">
        <f t="array" ref="W9">IF($AR9=0,"",IFERROR(IF(INDEX(Input!$N$2:$U$500,$AR9,0)=0,"",INDEX(Input!$N$2:$U$500,$AR9,0)),""))</f>
        <v/>
      </c>
      <c r="X9" s="39"/>
      <c r="Y9" s="39"/>
      <c r="Z9" s="39"/>
      <c r="AA9" s="39"/>
      <c r="AB9" s="39"/>
      <c r="AC9" s="39"/>
      <c r="AD9" s="39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9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9" t="str" cm="1">
        <f t="array" ref="K10">IF($AR10=0,"",INDEX(Input!$D$2:$AC$500,$AR10,$AP$2)&amp;"")</f>
        <v/>
      </c>
      <c r="L10" s="39" t="str" cm="1">
        <f t="array" ref="L10">IF($AR10=0,"",INDEX(Input!$D$2:$AC$500,$AR10,$AP$3)&amp;"")</f>
        <v/>
      </c>
      <c r="M10" s="39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9" t="str" cm="1">
        <f t="array" ref="O10">IF($AR10=0,"",INDEX(Input!$D$2:$AC$500,$AR10,$AP$4)&amp;"")</f>
        <v/>
      </c>
      <c r="P10" s="39" t="str" cm="1">
        <f t="array" ref="P10">IF($AR10=0,"",IFERROR(_xlfn.TEXTJOIN(", ",TRUE,_xlfn._xlws.FILTER(INDEX(Input!$D$2:$AC$500,,$AP$6),Input!$J$2:$J$500=$B10)),""))</f>
        <v/>
      </c>
      <c r="Q10" s="29" t="str">
        <f t="shared" si="2"/>
        <v/>
      </c>
      <c r="R10" s="39" t="str" cm="1">
        <f t="array" ref="R10">IF($AR10=0,"",_xlfn.LET(_xlpm.Result,INDEX(Input!$D$2:$AC$500,$AR10,$AP$5),IF(_xlpm.Result="","",_xlpm.Result)))</f>
        <v/>
      </c>
      <c r="S10" s="39" t="str" cm="1">
        <f t="array" ref="S10">IF(R10="","",IFERROR(_xlfn.TEXTSPLIT(R10," / ", ,TRUE,0,),""))</f>
        <v/>
      </c>
      <c r="T10" s="39"/>
      <c r="U10" s="39" t="str" cm="1">
        <f t="array" ref="U10">IFERROR(_xlfn.IFS(
S10="","",
--S10&lt;55,"Battery Defect",
--S10&lt;=69,"Battery D",
--S10&lt;=80,"Battery C",
--S10&gt;80,""
),"")</f>
        <v/>
      </c>
      <c r="V10" s="39" t="str" cm="1">
        <f t="array" ref="V10">IFERROR(_xlfn.IFS(
T10="","",
--T10&lt;55,"Battery Defect",
--T10&lt;=69,"Battery D",
--T10&lt;=80,"Battery C",
--T10&gt;80,""
),"")</f>
        <v/>
      </c>
      <c r="W10" s="39" t="str" cm="1">
        <f t="array" ref="W10">IF($AR10=0,"",IFERROR(IF(INDEX(Input!$N$2:$U$500,$AR10,0)=0,"",INDEX(Input!$N$2:$U$500,$AR10,0)),""))</f>
        <v/>
      </c>
      <c r="X10" s="39"/>
      <c r="Y10" s="39"/>
      <c r="Z10" s="39"/>
      <c r="AA10" s="39"/>
      <c r="AB10" s="39"/>
      <c r="AC10" s="39"/>
      <c r="AD10" s="39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9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9" t="str" cm="1">
        <f t="array" ref="K11">IF($AR11=0,"",INDEX(Input!$D$2:$AC$500,$AR11,$AP$2)&amp;"")</f>
        <v/>
      </c>
      <c r="L11" s="39" t="str" cm="1">
        <f t="array" ref="L11">IF($AR11=0,"",INDEX(Input!$D$2:$AC$500,$AR11,$AP$3)&amp;"")</f>
        <v/>
      </c>
      <c r="M11" s="39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9" t="str" cm="1">
        <f t="array" ref="O11">IF($AR11=0,"",INDEX(Input!$D$2:$AC$500,$AR11,$AP$4)&amp;"")</f>
        <v/>
      </c>
      <c r="P11" s="39" t="str" cm="1">
        <f t="array" ref="P11">IF($AR11=0,"",IFERROR(_xlfn.TEXTJOIN(", ",TRUE,_xlfn._xlws.FILTER(INDEX(Input!$D$2:$AC$500,,$AP$6),Input!$J$2:$J$500=$B11)),""))</f>
        <v/>
      </c>
      <c r="Q11" s="29" t="str">
        <f t="shared" si="2"/>
        <v/>
      </c>
      <c r="R11" s="39" t="str" cm="1">
        <f t="array" ref="R11">IF($AR11=0,"",_xlfn.LET(_xlpm.Result,INDEX(Input!$D$2:$AC$500,$AR11,$AP$5),IF(_xlpm.Result="","",_xlpm.Result)))</f>
        <v/>
      </c>
      <c r="S11" s="39" t="str" cm="1">
        <f t="array" ref="S11">IF(R11="","",IFERROR(_xlfn.TEXTSPLIT(R11," / ", ,TRUE,0,),""))</f>
        <v/>
      </c>
      <c r="T11" s="39"/>
      <c r="U11" s="39" t="str" cm="1">
        <f t="array" ref="U11">IFERROR(_xlfn.IFS(
S11="","",
--S11&lt;55,"Battery Defect",
--S11&lt;=69,"Battery D",
--S11&lt;=80,"Battery C",
--S11&gt;80,""
),"")</f>
        <v/>
      </c>
      <c r="V11" s="39" t="str" cm="1">
        <f t="array" ref="V11">IFERROR(_xlfn.IFS(
T11="","",
--T11&lt;55,"Battery Defect",
--T11&lt;=69,"Battery D",
--T11&lt;=80,"Battery C",
--T11&gt;80,""
),"")</f>
        <v/>
      </c>
      <c r="W11" s="39" t="str" cm="1">
        <f t="array" ref="W11">IF($AR11=0,"",IFERROR(IF(INDEX(Input!$N$2:$U$500,$AR11,0)=0,"",INDEX(Input!$N$2:$U$500,$AR11,0)),""))</f>
        <v/>
      </c>
      <c r="X11" s="39"/>
      <c r="Y11" s="39"/>
      <c r="Z11" s="39"/>
      <c r="AA11" s="39"/>
      <c r="AB11" s="39"/>
      <c r="AC11" s="39"/>
      <c r="AD11" s="39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9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9" t="str" cm="1">
        <f t="array" ref="K12">IF($AR12=0,"",INDEX(Input!$D$2:$AC$500,$AR12,$AP$2)&amp;"")</f>
        <v/>
      </c>
      <c r="L12" s="39" t="str" cm="1">
        <f t="array" ref="L12">IF($AR12=0,"",INDEX(Input!$D$2:$AC$500,$AR12,$AP$3)&amp;"")</f>
        <v/>
      </c>
      <c r="M12" s="39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9" t="str" cm="1">
        <f t="array" ref="O12">IF($AR12=0,"",INDEX(Input!$D$2:$AC$500,$AR12,$AP$4)&amp;"")</f>
        <v/>
      </c>
      <c r="P12" s="39" t="str" cm="1">
        <f t="array" ref="P12">IF($AR12=0,"",IFERROR(_xlfn.TEXTJOIN(", ",TRUE,_xlfn._xlws.FILTER(INDEX(Input!$D$2:$AC$500,,$AP$6),Input!$J$2:$J$500=$B12)),""))</f>
        <v/>
      </c>
      <c r="Q12" s="29" t="str">
        <f t="shared" si="2"/>
        <v/>
      </c>
      <c r="R12" s="39" t="str" cm="1">
        <f t="array" ref="R12">IF($AR12=0,"",_xlfn.LET(_xlpm.Result,INDEX(Input!$D$2:$AC$500,$AR12,$AP$5),IF(_xlpm.Result="","",_xlpm.Result)))</f>
        <v/>
      </c>
      <c r="S12" s="39" t="str" cm="1">
        <f t="array" ref="S12">IF(R12="","",IFERROR(_xlfn.TEXTSPLIT(R12," / ", ,TRUE,0,),""))</f>
        <v/>
      </c>
      <c r="T12" s="39"/>
      <c r="U12" s="39" t="str" cm="1">
        <f t="array" ref="U12">IFERROR(_xlfn.IFS(
S12="","",
--S12&lt;55,"Battery Defect",
--S12&lt;=69,"Battery D",
--S12&lt;=80,"Battery C",
--S12&gt;80,""
),"")</f>
        <v/>
      </c>
      <c r="V12" s="39" t="str" cm="1">
        <f t="array" ref="V12">IFERROR(_xlfn.IFS(
T12="","",
--T12&lt;55,"Battery Defect",
--T12&lt;=69,"Battery D",
--T12&lt;=80,"Battery C",
--T12&gt;80,""
),"")</f>
        <v/>
      </c>
      <c r="W12" s="39" t="str" cm="1">
        <f t="array" ref="W12">IF($AR12=0,"",IFERROR(IF(INDEX(Input!$N$2:$U$500,$AR12,0)=0,"",INDEX(Input!$N$2:$U$500,$AR12,0)),""))</f>
        <v/>
      </c>
      <c r="X12" s="39"/>
      <c r="Y12" s="39"/>
      <c r="Z12" s="39"/>
      <c r="AA12" s="39"/>
      <c r="AB12" s="39"/>
      <c r="AC12" s="39"/>
      <c r="AD12" s="39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9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9" t="str" cm="1">
        <f t="array" ref="K13">IF($AR13=0,"",INDEX(Input!$D$2:$AC$500,$AR13,$AP$2)&amp;"")</f>
        <v/>
      </c>
      <c r="L13" s="39" t="str" cm="1">
        <f t="array" ref="L13">IF($AR13=0,"",INDEX(Input!$D$2:$AC$500,$AR13,$AP$3)&amp;"")</f>
        <v/>
      </c>
      <c r="M13" s="39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9" t="str" cm="1">
        <f t="array" ref="O13">IF($AR13=0,"",INDEX(Input!$D$2:$AC$500,$AR13,$AP$4)&amp;"")</f>
        <v/>
      </c>
      <c r="P13" s="39" t="str" cm="1">
        <f t="array" ref="P13">IF($AR13=0,"",IFERROR(_xlfn.TEXTJOIN(", ",TRUE,_xlfn._xlws.FILTER(INDEX(Input!$D$2:$AC$500,,$AP$6),Input!$J$2:$J$500=$B13)),""))</f>
        <v/>
      </c>
      <c r="Q13" s="29" t="str">
        <f t="shared" si="2"/>
        <v/>
      </c>
      <c r="R13" s="39" t="str" cm="1">
        <f t="array" ref="R13">IF($AR13=0,"",_xlfn.LET(_xlpm.Result,INDEX(Input!$D$2:$AC$500,$AR13,$AP$5),IF(_xlpm.Result="","",_xlpm.Result)))</f>
        <v/>
      </c>
      <c r="S13" s="39" t="str" cm="1">
        <f t="array" ref="S13">IF(R13="","",IFERROR(_xlfn.TEXTSPLIT(R13," / ", ,TRUE,0,),""))</f>
        <v/>
      </c>
      <c r="T13" s="39"/>
      <c r="U13" s="39" t="str" cm="1">
        <f t="array" ref="U13">IFERROR(_xlfn.IFS(
S13="","",
--S13&lt;55,"Battery Defect",
--S13&lt;=69,"Battery D",
--S13&lt;=80,"Battery C",
--S13&gt;80,""
),"")</f>
        <v/>
      </c>
      <c r="V13" s="39" t="str" cm="1">
        <f t="array" ref="V13">IFERROR(_xlfn.IFS(
T13="","",
--T13&lt;55,"Battery Defect",
--T13&lt;=69,"Battery D",
--T13&lt;=80,"Battery C",
--T13&gt;80,""
),"")</f>
        <v/>
      </c>
      <c r="W13" s="39" t="str" cm="1">
        <f t="array" ref="W13">IF($AR13=0,"",IFERROR(IF(INDEX(Input!$N$2:$U$500,$AR13,0)=0,"",INDEX(Input!$N$2:$U$500,$AR13,0)),""))</f>
        <v/>
      </c>
      <c r="X13" s="39"/>
      <c r="Y13" s="39"/>
      <c r="Z13" s="39"/>
      <c r="AA13" s="39"/>
      <c r="AB13" s="39"/>
      <c r="AC13" s="39"/>
      <c r="AD13" s="39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9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9" t="str" cm="1">
        <f t="array" ref="K14">IF($AR14=0,"",INDEX(Input!$D$2:$AC$500,$AR14,$AP$2)&amp;"")</f>
        <v/>
      </c>
      <c r="L14" s="39" t="str" cm="1">
        <f t="array" ref="L14">IF($AR14=0,"",INDEX(Input!$D$2:$AC$500,$AR14,$AP$3)&amp;"")</f>
        <v/>
      </c>
      <c r="M14" s="39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9" t="str" cm="1">
        <f t="array" ref="O14">IF($AR14=0,"",INDEX(Input!$D$2:$AC$500,$AR14,$AP$4)&amp;"")</f>
        <v/>
      </c>
      <c r="P14" s="39" t="str" cm="1">
        <f t="array" ref="P14">IF($AR14=0,"",IFERROR(_xlfn.TEXTJOIN(", ",TRUE,_xlfn._xlws.FILTER(INDEX(Input!$D$2:$AC$500,,$AP$6),Input!$J$2:$J$500=$B14)),""))</f>
        <v/>
      </c>
      <c r="Q14" s="29" t="str">
        <f t="shared" si="2"/>
        <v/>
      </c>
      <c r="R14" s="39" t="str" cm="1">
        <f t="array" ref="R14">IF($AR14=0,"",_xlfn.LET(_xlpm.Result,INDEX(Input!$D$2:$AC$500,$AR14,$AP$5),IF(_xlpm.Result="","",_xlpm.Result)))</f>
        <v/>
      </c>
      <c r="S14" s="39" t="str" cm="1">
        <f t="array" ref="S14">IF(R14="","",IFERROR(_xlfn.TEXTSPLIT(R14," / ", ,TRUE,0,),""))</f>
        <v/>
      </c>
      <c r="T14" s="39"/>
      <c r="U14" s="39" t="str" cm="1">
        <f t="array" ref="U14">IFERROR(_xlfn.IFS(
S14="","",
--S14&lt;55,"Battery Defect",
--S14&lt;=69,"Battery D",
--S14&lt;=80,"Battery C",
--S14&gt;80,""
),"")</f>
        <v/>
      </c>
      <c r="V14" s="39" t="str" cm="1">
        <f t="array" ref="V14">IFERROR(_xlfn.IFS(
T14="","",
--T14&lt;55,"Battery Defect",
--T14&lt;=69,"Battery D",
--T14&lt;=80,"Battery C",
--T14&gt;80,""
),"")</f>
        <v/>
      </c>
      <c r="W14" s="39" t="str" cm="1">
        <f t="array" ref="W14">IF($AR14=0,"",IFERROR(IF(INDEX(Input!$N$2:$U$500,$AR14,0)=0,"",INDEX(Input!$N$2:$U$500,$AR14,0)),""))</f>
        <v/>
      </c>
      <c r="X14" s="39"/>
      <c r="Y14" s="39"/>
      <c r="Z14" s="39"/>
      <c r="AA14" s="39"/>
      <c r="AB14" s="39"/>
      <c r="AC14" s="39"/>
      <c r="AD14" s="39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9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9" t="str" cm="1">
        <f t="array" ref="K15">IF($AR15=0,"",INDEX(Input!$D$2:$AC$500,$AR15,$AP$2)&amp;"")</f>
        <v/>
      </c>
      <c r="L15" s="39" t="str" cm="1">
        <f t="array" ref="L15">IF($AR15=0,"",INDEX(Input!$D$2:$AC$500,$AR15,$AP$3)&amp;"")</f>
        <v/>
      </c>
      <c r="M15" s="39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9" t="str" cm="1">
        <f t="array" ref="O15">IF($AR15=0,"",INDEX(Input!$D$2:$AC$500,$AR15,$AP$4)&amp;"")</f>
        <v/>
      </c>
      <c r="P15" s="39" t="str" cm="1">
        <f t="array" ref="P15">IF($AR15=0,"",IFERROR(_xlfn.TEXTJOIN(", ",TRUE,_xlfn._xlws.FILTER(INDEX(Input!$D$2:$AC$500,,$AP$6),Input!$J$2:$J$500=$B15)),""))</f>
        <v/>
      </c>
      <c r="Q15" s="29" t="str">
        <f t="shared" si="2"/>
        <v/>
      </c>
      <c r="R15" s="39" t="str" cm="1">
        <f t="array" ref="R15">IF($AR15=0,"",_xlfn.LET(_xlpm.Result,INDEX(Input!$D$2:$AC$500,$AR15,$AP$5),IF(_xlpm.Result="","",_xlpm.Result)))</f>
        <v/>
      </c>
      <c r="S15" s="39" t="str" cm="1">
        <f t="array" ref="S15">IF(R15="","",IFERROR(_xlfn.TEXTSPLIT(R15," / ", ,TRUE,0,),""))</f>
        <v/>
      </c>
      <c r="T15" s="39"/>
      <c r="U15" s="39" t="str" cm="1">
        <f t="array" ref="U15">IFERROR(_xlfn.IFS(
S15="","",
--S15&lt;55,"Battery Defect",
--S15&lt;=69,"Battery D",
--S15&lt;=80,"Battery C",
--S15&gt;80,""
),"")</f>
        <v/>
      </c>
      <c r="V15" s="39" t="str" cm="1">
        <f t="array" ref="V15">IFERROR(_xlfn.IFS(
T15="","",
--T15&lt;55,"Battery Defect",
--T15&lt;=69,"Battery D",
--T15&lt;=80,"Battery C",
--T15&gt;80,""
),"")</f>
        <v/>
      </c>
      <c r="W15" s="39" t="str" cm="1">
        <f t="array" ref="W15">IF($AR15=0,"",IFERROR(IF(INDEX(Input!$N$2:$U$500,$AR15,0)=0,"",INDEX(Input!$N$2:$U$500,$AR15,0)),""))</f>
        <v/>
      </c>
      <c r="X15" s="39"/>
      <c r="Y15" s="39"/>
      <c r="Z15" s="39"/>
      <c r="AA15" s="39"/>
      <c r="AB15" s="39"/>
      <c r="AC15" s="39"/>
      <c r="AD15" s="39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9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9" t="str" cm="1">
        <f t="array" ref="K16">IF($AR16=0,"",INDEX(Input!$D$2:$AC$500,$AR16,$AP$2)&amp;"")</f>
        <v/>
      </c>
      <c r="L16" s="39" t="str" cm="1">
        <f t="array" ref="L16">IF($AR16=0,"",INDEX(Input!$D$2:$AC$500,$AR16,$AP$3)&amp;"")</f>
        <v/>
      </c>
      <c r="M16" s="39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9" t="str" cm="1">
        <f t="array" ref="O16">IF($AR16=0,"",INDEX(Input!$D$2:$AC$500,$AR16,$AP$4)&amp;"")</f>
        <v/>
      </c>
      <c r="P16" s="39" t="str" cm="1">
        <f t="array" ref="P16">IF($AR16=0,"",IFERROR(_xlfn.TEXTJOIN(", ",TRUE,_xlfn._xlws.FILTER(INDEX(Input!$D$2:$AC$500,,$AP$6),Input!$J$2:$J$500=$B16)),""))</f>
        <v/>
      </c>
      <c r="Q16" s="29" t="str">
        <f t="shared" si="2"/>
        <v/>
      </c>
      <c r="R16" s="39" t="str" cm="1">
        <f t="array" ref="R16">IF($AR16=0,"",_xlfn.LET(_xlpm.Result,INDEX(Input!$D$2:$AC$500,$AR16,$AP$5),IF(_xlpm.Result="","",_xlpm.Result)))</f>
        <v/>
      </c>
      <c r="S16" s="39" t="str" cm="1">
        <f t="array" ref="S16">IF(R16="","",IFERROR(_xlfn.TEXTSPLIT(R16," / ", ,TRUE,0,),""))</f>
        <v/>
      </c>
      <c r="T16" s="39"/>
      <c r="U16" s="39" t="str" cm="1">
        <f t="array" ref="U16">IFERROR(_xlfn.IFS(
S16="","",
--S16&lt;55,"Battery Defect",
--S16&lt;=69,"Battery D",
--S16&lt;=80,"Battery C",
--S16&gt;80,""
),"")</f>
        <v/>
      </c>
      <c r="V16" s="39" t="str" cm="1">
        <f t="array" ref="V16">IFERROR(_xlfn.IFS(
T16="","",
--T16&lt;55,"Battery Defect",
--T16&lt;=69,"Battery D",
--T16&lt;=80,"Battery C",
--T16&gt;80,""
),"")</f>
        <v/>
      </c>
      <c r="W16" s="39" t="str" cm="1">
        <f t="array" ref="W16">IF($AR16=0,"",IFERROR(IF(INDEX(Input!$N$2:$U$500,$AR16,0)=0,"",INDEX(Input!$N$2:$U$500,$AR16,0)),""))</f>
        <v/>
      </c>
      <c r="X16" s="39"/>
      <c r="Y16" s="39"/>
      <c r="Z16" s="39"/>
      <c r="AA16" s="39"/>
      <c r="AB16" s="39"/>
      <c r="AC16" s="39"/>
      <c r="AD16" s="39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9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9" t="str" cm="1">
        <f t="array" ref="K17">IF($AR17=0,"",INDEX(Input!$D$2:$AC$500,$AR17,$AP$2)&amp;"")</f>
        <v/>
      </c>
      <c r="L17" s="39" t="str" cm="1">
        <f t="array" ref="L17">IF($AR17=0,"",INDEX(Input!$D$2:$AC$500,$AR17,$AP$3)&amp;"")</f>
        <v/>
      </c>
      <c r="M17" s="39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9" t="str" cm="1">
        <f t="array" ref="O17">IF($AR17=0,"",INDEX(Input!$D$2:$AC$500,$AR17,$AP$4)&amp;"")</f>
        <v/>
      </c>
      <c r="P17" s="39" t="str" cm="1">
        <f t="array" ref="P17">IF($AR17=0,"",IFERROR(_xlfn.TEXTJOIN(", ",TRUE,_xlfn._xlws.FILTER(INDEX(Input!$D$2:$AC$500,,$AP$6),Input!$J$2:$J$500=$B17)),""))</f>
        <v/>
      </c>
      <c r="Q17" s="29" t="str">
        <f t="shared" si="2"/>
        <v/>
      </c>
      <c r="R17" s="39" t="str" cm="1">
        <f t="array" ref="R17">IF($AR17=0,"",_xlfn.LET(_xlpm.Result,INDEX(Input!$D$2:$AC$500,$AR17,$AP$5),IF(_xlpm.Result="","",_xlpm.Result)))</f>
        <v/>
      </c>
      <c r="S17" s="39" t="str" cm="1">
        <f t="array" ref="S17">IF(R17="","",IFERROR(_xlfn.TEXTSPLIT(R17," / ", ,TRUE,0,),""))</f>
        <v/>
      </c>
      <c r="T17" s="39"/>
      <c r="U17" s="39" t="str" cm="1">
        <f t="array" ref="U17">IFERROR(_xlfn.IFS(
S17="","",
--S17&lt;55,"Battery Defect",
--S17&lt;=69,"Battery D",
--S17&lt;=80,"Battery C",
--S17&gt;80,""
),"")</f>
        <v/>
      </c>
      <c r="V17" s="39" t="str" cm="1">
        <f t="array" ref="V17">IFERROR(_xlfn.IFS(
T17="","",
--T17&lt;55,"Battery Defect",
--T17&lt;=69,"Battery D",
--T17&lt;=80,"Battery C",
--T17&gt;80,""
),"")</f>
        <v/>
      </c>
      <c r="W17" s="39" t="str" cm="1">
        <f t="array" ref="W17">IF($AR17=0,"",IFERROR(IF(INDEX(Input!$N$2:$U$500,$AR17,0)=0,"",INDEX(Input!$N$2:$U$500,$AR17,0)),""))</f>
        <v/>
      </c>
      <c r="X17" s="39"/>
      <c r="Y17" s="39"/>
      <c r="Z17" s="39"/>
      <c r="AA17" s="39"/>
      <c r="AB17" s="39"/>
      <c r="AC17" s="39"/>
      <c r="AD17" s="39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9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9" t="str" cm="1">
        <f t="array" ref="K18">IF($AR18=0,"",INDEX(Input!$D$2:$AC$500,$AR18,$AP$2)&amp;"")</f>
        <v/>
      </c>
      <c r="L18" s="39" t="str" cm="1">
        <f t="array" ref="L18">IF($AR18=0,"",INDEX(Input!$D$2:$AC$500,$AR18,$AP$3)&amp;"")</f>
        <v/>
      </c>
      <c r="M18" s="39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9" t="str" cm="1">
        <f t="array" ref="O18">IF($AR18=0,"",INDEX(Input!$D$2:$AC$500,$AR18,$AP$4)&amp;"")</f>
        <v/>
      </c>
      <c r="P18" s="39" t="str" cm="1">
        <f t="array" ref="P18">IF($AR18=0,"",IFERROR(_xlfn.TEXTJOIN(", ",TRUE,_xlfn._xlws.FILTER(INDEX(Input!$D$2:$AC$500,,$AP$6),Input!$J$2:$J$500=$B18)),""))</f>
        <v/>
      </c>
      <c r="Q18" s="29" t="str">
        <f t="shared" si="2"/>
        <v/>
      </c>
      <c r="R18" s="39" t="str" cm="1">
        <f t="array" ref="R18">IF($AR18=0,"",_xlfn.LET(_xlpm.Result,INDEX(Input!$D$2:$AC$500,$AR18,$AP$5),IF(_xlpm.Result="","",_xlpm.Result)))</f>
        <v/>
      </c>
      <c r="S18" s="39" t="str" cm="1">
        <f t="array" ref="S18">IF(R18="","",IFERROR(_xlfn.TEXTSPLIT(R18," / ", ,TRUE,0,),""))</f>
        <v/>
      </c>
      <c r="T18" s="39"/>
      <c r="U18" s="39" t="str" cm="1">
        <f t="array" ref="U18">IFERROR(_xlfn.IFS(
S18="","",
--S18&lt;55,"Battery Defect",
--S18&lt;=69,"Battery D",
--S18&lt;=80,"Battery C",
--S18&gt;80,""
),"")</f>
        <v/>
      </c>
      <c r="V18" s="39" t="str" cm="1">
        <f t="array" ref="V18">IFERROR(_xlfn.IFS(
T18="","",
--T18&lt;55,"Battery Defect",
--T18&lt;=69,"Battery D",
--T18&lt;=80,"Battery C",
--T18&gt;80,""
),"")</f>
        <v/>
      </c>
      <c r="W18" s="39" t="str" cm="1">
        <f t="array" ref="W18">IF($AR18=0,"",IFERROR(IF(INDEX(Input!$N$2:$U$500,$AR18,0)=0,"",INDEX(Input!$N$2:$U$500,$AR18,0)),""))</f>
        <v/>
      </c>
      <c r="X18" s="39"/>
      <c r="Y18" s="39"/>
      <c r="Z18" s="39"/>
      <c r="AA18" s="39"/>
      <c r="AB18" s="39"/>
      <c r="AC18" s="39"/>
      <c r="AD18" s="39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9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9" t="str" cm="1">
        <f t="array" ref="K19">IF($AR19=0,"",INDEX(Input!$D$2:$AC$500,$AR19,$AP$2)&amp;"")</f>
        <v/>
      </c>
      <c r="L19" s="39" t="str" cm="1">
        <f t="array" ref="L19">IF($AR19=0,"",INDEX(Input!$D$2:$AC$500,$AR19,$AP$3)&amp;"")</f>
        <v/>
      </c>
      <c r="M19" s="39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9" t="str" cm="1">
        <f t="array" ref="O19">IF($AR19=0,"",INDEX(Input!$D$2:$AC$500,$AR19,$AP$4)&amp;"")</f>
        <v/>
      </c>
      <c r="P19" s="39" t="str" cm="1">
        <f t="array" ref="P19">IF($AR19=0,"",IFERROR(_xlfn.TEXTJOIN(", ",TRUE,_xlfn._xlws.FILTER(INDEX(Input!$D$2:$AC$500,,$AP$6),Input!$J$2:$J$500=$B19)),""))</f>
        <v/>
      </c>
      <c r="Q19" s="29" t="str">
        <f t="shared" si="2"/>
        <v/>
      </c>
      <c r="R19" s="39" t="str" cm="1">
        <f t="array" ref="R19">IF($AR19=0,"",_xlfn.LET(_xlpm.Result,INDEX(Input!$D$2:$AC$500,$AR19,$AP$5),IF(_xlpm.Result="","",_xlpm.Result)))</f>
        <v/>
      </c>
      <c r="S19" s="39" t="str" cm="1">
        <f t="array" ref="S19">IF(R19="","",IFERROR(_xlfn.TEXTSPLIT(R19," / ", ,TRUE,0,),""))</f>
        <v/>
      </c>
      <c r="T19" s="39"/>
      <c r="U19" s="39" t="str" cm="1">
        <f t="array" ref="U19">IFERROR(_xlfn.IFS(
S19="","",
--S19&lt;55,"Battery Defect",
--S19&lt;=69,"Battery D",
--S19&lt;=80,"Battery C",
--S19&gt;80,""
),"")</f>
        <v/>
      </c>
      <c r="V19" s="39" t="str" cm="1">
        <f t="array" ref="V19">IFERROR(_xlfn.IFS(
T19="","",
--T19&lt;55,"Battery Defect",
--T19&lt;=69,"Battery D",
--T19&lt;=80,"Battery C",
--T19&gt;80,""
),"")</f>
        <v/>
      </c>
      <c r="W19" s="39" t="str" cm="1">
        <f t="array" ref="W19">IF($AR19=0,"",IFERROR(IF(INDEX(Input!$N$2:$U$500,$AR19,0)=0,"",INDEX(Input!$N$2:$U$500,$AR19,0)),""))</f>
        <v/>
      </c>
      <c r="X19" s="39"/>
      <c r="Y19" s="39"/>
      <c r="Z19" s="39"/>
      <c r="AA19" s="39"/>
      <c r="AB19" s="39"/>
      <c r="AC19" s="39"/>
      <c r="AD19" s="39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9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9" t="str" cm="1">
        <f t="array" ref="K20">IF($AR20=0,"",INDEX(Input!$D$2:$AC$500,$AR20,$AP$2)&amp;"")</f>
        <v/>
      </c>
      <c r="L20" s="39" t="str" cm="1">
        <f t="array" ref="L20">IF($AR20=0,"",INDEX(Input!$D$2:$AC$500,$AR20,$AP$3)&amp;"")</f>
        <v/>
      </c>
      <c r="M20" s="39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9" t="str" cm="1">
        <f t="array" ref="O20">IF($AR20=0,"",INDEX(Input!$D$2:$AC$500,$AR20,$AP$4)&amp;"")</f>
        <v/>
      </c>
      <c r="P20" s="39" t="str" cm="1">
        <f t="array" ref="P20">IF($AR20=0,"",IFERROR(_xlfn.TEXTJOIN(", ",TRUE,_xlfn._xlws.FILTER(INDEX(Input!$D$2:$AC$500,,$AP$6),Input!$J$2:$J$500=$B20)),""))</f>
        <v/>
      </c>
      <c r="Q20" s="29" t="str">
        <f t="shared" si="2"/>
        <v/>
      </c>
      <c r="R20" s="39" t="str" cm="1">
        <f t="array" ref="R20">IF($AR20=0,"",_xlfn.LET(_xlpm.Result,INDEX(Input!$D$2:$AC$500,$AR20,$AP$5),IF(_xlpm.Result="","",_xlpm.Result)))</f>
        <v/>
      </c>
      <c r="S20" s="39" t="str" cm="1">
        <f t="array" ref="S20">IF(R20="","",IFERROR(_xlfn.TEXTSPLIT(R20," / ", ,TRUE,0,),""))</f>
        <v/>
      </c>
      <c r="T20" s="39"/>
      <c r="U20" s="39" t="str" cm="1">
        <f t="array" ref="U20">IFERROR(_xlfn.IFS(
S20="","",
--S20&lt;55,"Battery Defect",
--S20&lt;=69,"Battery D",
--S20&lt;=80,"Battery C",
--S20&gt;80,""
),"")</f>
        <v/>
      </c>
      <c r="V20" s="39" t="str" cm="1">
        <f t="array" ref="V20">IFERROR(_xlfn.IFS(
T20="","",
--T20&lt;55,"Battery Defect",
--T20&lt;=69,"Battery D",
--T20&lt;=80,"Battery C",
--T20&gt;80,""
),"")</f>
        <v/>
      </c>
      <c r="W20" s="39" t="str" cm="1">
        <f t="array" ref="W20">IF($AR20=0,"",IFERROR(IF(INDEX(Input!$N$2:$U$500,$AR20,0)=0,"",INDEX(Input!$N$2:$U$500,$AR20,0)),""))</f>
        <v/>
      </c>
      <c r="X20" s="39"/>
      <c r="Y20" s="39"/>
      <c r="Z20" s="39"/>
      <c r="AA20" s="39"/>
      <c r="AB20" s="39"/>
      <c r="AC20" s="39"/>
      <c r="AD20" s="39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9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9" t="str" cm="1">
        <f t="array" ref="K21">IF($AR21=0,"",INDEX(Input!$D$2:$AC$500,$AR21,$AP$2)&amp;"")</f>
        <v/>
      </c>
      <c r="L21" s="39" t="str" cm="1">
        <f t="array" ref="L21">IF($AR21=0,"",INDEX(Input!$D$2:$AC$500,$AR21,$AP$3)&amp;"")</f>
        <v/>
      </c>
      <c r="M21" s="39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9" t="str" cm="1">
        <f t="array" ref="O21">IF($AR21=0,"",INDEX(Input!$D$2:$AC$500,$AR21,$AP$4)&amp;"")</f>
        <v/>
      </c>
      <c r="P21" s="39" t="str" cm="1">
        <f t="array" ref="P21">IF($AR21=0,"",IFERROR(_xlfn.TEXTJOIN(", ",TRUE,_xlfn._xlws.FILTER(INDEX(Input!$D$2:$AC$500,,$AP$6),Input!$J$2:$J$500=$B21)),""))</f>
        <v/>
      </c>
      <c r="Q21" s="29" t="str">
        <f t="shared" si="2"/>
        <v/>
      </c>
      <c r="R21" s="39" t="str" cm="1">
        <f t="array" ref="R21">IF($AR21=0,"",_xlfn.LET(_xlpm.Result,INDEX(Input!$D$2:$AC$500,$AR21,$AP$5),IF(_xlpm.Result="","",_xlpm.Result)))</f>
        <v/>
      </c>
      <c r="S21" s="39" t="str" cm="1">
        <f t="array" ref="S21">IF(R21="","",IFERROR(_xlfn.TEXTSPLIT(R21," / ", ,TRUE,0,),""))</f>
        <v/>
      </c>
      <c r="T21" s="39"/>
      <c r="U21" s="39" t="str" cm="1">
        <f t="array" ref="U21">IFERROR(_xlfn.IFS(
S21="","",
--S21&lt;55,"Battery Defect",
--S21&lt;=69,"Battery D",
--S21&lt;=80,"Battery C",
--S21&gt;80,""
),"")</f>
        <v/>
      </c>
      <c r="V21" s="39" t="str" cm="1">
        <f t="array" ref="V21">IFERROR(_xlfn.IFS(
T21="","",
--T21&lt;55,"Battery Defect",
--T21&lt;=69,"Battery D",
--T21&lt;=80,"Battery C",
--T21&gt;80,""
),"")</f>
        <v/>
      </c>
      <c r="W21" s="39" t="str" cm="1">
        <f t="array" ref="W21">IF($AR21=0,"",IFERROR(IF(INDEX(Input!$N$2:$U$500,$AR21,0)=0,"",INDEX(Input!$N$2:$U$500,$AR21,0)),""))</f>
        <v/>
      </c>
      <c r="X21" s="39"/>
      <c r="Y21" s="39"/>
      <c r="Z21" s="39"/>
      <c r="AA21" s="39"/>
      <c r="AB21" s="39"/>
      <c r="AC21" s="39"/>
      <c r="AD21" s="39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9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9" t="str" cm="1">
        <f t="array" ref="K22">IF($AR22=0,"",INDEX(Input!$D$2:$AC$500,$AR22,$AP$2)&amp;"")</f>
        <v/>
      </c>
      <c r="L22" s="39" t="str" cm="1">
        <f t="array" ref="L22">IF($AR22=0,"",INDEX(Input!$D$2:$AC$500,$AR22,$AP$3)&amp;"")</f>
        <v/>
      </c>
      <c r="M22" s="39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9" t="str" cm="1">
        <f t="array" ref="O22">IF($AR22=0,"",INDEX(Input!$D$2:$AC$500,$AR22,$AP$4)&amp;"")</f>
        <v/>
      </c>
      <c r="P22" s="39" t="str" cm="1">
        <f t="array" ref="P22">IF($AR22=0,"",IFERROR(_xlfn.TEXTJOIN(", ",TRUE,_xlfn._xlws.FILTER(INDEX(Input!$D$2:$AC$500,,$AP$6),Input!$J$2:$J$500=$B22)),""))</f>
        <v/>
      </c>
      <c r="Q22" s="29" t="str">
        <f t="shared" si="2"/>
        <v/>
      </c>
      <c r="R22" s="39" t="str" cm="1">
        <f t="array" ref="R22">IF($AR22=0,"",_xlfn.LET(_xlpm.Result,INDEX(Input!$D$2:$AC$500,$AR22,$AP$5),IF(_xlpm.Result="","",_xlpm.Result)))</f>
        <v/>
      </c>
      <c r="S22" s="39" t="str" cm="1">
        <f t="array" ref="S22">IF(R22="","",IFERROR(_xlfn.TEXTSPLIT(R22," / ", ,TRUE,0,),""))</f>
        <v/>
      </c>
      <c r="T22" s="39"/>
      <c r="U22" s="39" t="str" cm="1">
        <f t="array" ref="U22">IFERROR(_xlfn.IFS(
S22="","",
--S22&lt;55,"Battery Defect",
--S22&lt;=69,"Battery D",
--S22&lt;=80,"Battery C",
--S22&gt;80,""
),"")</f>
        <v/>
      </c>
      <c r="V22" s="39" t="str" cm="1">
        <f t="array" ref="V22">IFERROR(_xlfn.IFS(
T22="","",
--T22&lt;55,"Battery Defect",
--T22&lt;=69,"Battery D",
--T22&lt;=80,"Battery C",
--T22&gt;80,""
),"")</f>
        <v/>
      </c>
      <c r="W22" s="39" t="str" cm="1">
        <f t="array" ref="W22">IF($AR22=0,"",IFERROR(IF(INDEX(Input!$N$2:$U$500,$AR22,0)=0,"",INDEX(Input!$N$2:$U$500,$AR22,0)),""))</f>
        <v/>
      </c>
      <c r="X22" s="39"/>
      <c r="Y22" s="39"/>
      <c r="Z22" s="39"/>
      <c r="AA22" s="39"/>
      <c r="AB22" s="39"/>
      <c r="AC22" s="39"/>
      <c r="AD22" s="39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9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9" t="str" cm="1">
        <f t="array" ref="K23">IF($AR23=0,"",INDEX(Input!$D$2:$AC$500,$AR23,$AP$2)&amp;"")</f>
        <v/>
      </c>
      <c r="L23" s="39" t="str" cm="1">
        <f t="array" ref="L23">IF($AR23=0,"",INDEX(Input!$D$2:$AC$500,$AR23,$AP$3)&amp;"")</f>
        <v/>
      </c>
      <c r="M23" s="39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9" t="str" cm="1">
        <f t="array" ref="O23">IF($AR23=0,"",INDEX(Input!$D$2:$AC$500,$AR23,$AP$4)&amp;"")</f>
        <v/>
      </c>
      <c r="P23" s="39" t="str" cm="1">
        <f t="array" ref="P23">IF($AR23=0,"",IFERROR(_xlfn.TEXTJOIN(", ",TRUE,_xlfn._xlws.FILTER(INDEX(Input!$D$2:$AC$500,,$AP$6),Input!$J$2:$J$500=$B23)),""))</f>
        <v/>
      </c>
      <c r="Q23" s="29" t="str">
        <f t="shared" si="2"/>
        <v/>
      </c>
      <c r="R23" s="39" t="str" cm="1">
        <f t="array" ref="R23">IF($AR23=0,"",_xlfn.LET(_xlpm.Result,INDEX(Input!$D$2:$AC$500,$AR23,$AP$5),IF(_xlpm.Result="","",_xlpm.Result)))</f>
        <v/>
      </c>
      <c r="S23" s="39" t="str" cm="1">
        <f t="array" ref="S23">IF(R23="","",IFERROR(_xlfn.TEXTSPLIT(R23," / ", ,TRUE,0,),""))</f>
        <v/>
      </c>
      <c r="T23" s="39"/>
      <c r="U23" s="39" t="str" cm="1">
        <f t="array" ref="U23">IFERROR(_xlfn.IFS(
S23="","",
--S23&lt;55,"Battery Defect",
--S23&lt;=69,"Battery D",
--S23&lt;=80,"Battery C",
--S23&gt;80,""
),"")</f>
        <v/>
      </c>
      <c r="V23" s="39" t="str" cm="1">
        <f t="array" ref="V23">IFERROR(_xlfn.IFS(
T23="","",
--T23&lt;55,"Battery Defect",
--T23&lt;=69,"Battery D",
--T23&lt;=80,"Battery C",
--T23&gt;80,""
),"")</f>
        <v/>
      </c>
      <c r="W23" s="39" t="str" cm="1">
        <f t="array" ref="W23">IF($AR23=0,"",IFERROR(IF(INDEX(Input!$N$2:$U$500,$AR23,0)=0,"",INDEX(Input!$N$2:$U$500,$AR23,0)),""))</f>
        <v/>
      </c>
      <c r="X23" s="39"/>
      <c r="Y23" s="39"/>
      <c r="Z23" s="39"/>
      <c r="AA23" s="39"/>
      <c r="AB23" s="39"/>
      <c r="AC23" s="39"/>
      <c r="AD23" s="39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9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9" t="str" cm="1">
        <f t="array" ref="K24">IF($AR24=0,"",INDEX(Input!$D$2:$AC$500,$AR24,$AP$2)&amp;"")</f>
        <v/>
      </c>
      <c r="L24" s="39" t="str" cm="1">
        <f t="array" ref="L24">IF($AR24=0,"",INDEX(Input!$D$2:$AC$500,$AR24,$AP$3)&amp;"")</f>
        <v/>
      </c>
      <c r="M24" s="39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9" t="str" cm="1">
        <f t="array" ref="O24">IF($AR24=0,"",INDEX(Input!$D$2:$AC$500,$AR24,$AP$4)&amp;"")</f>
        <v/>
      </c>
      <c r="P24" s="39" t="str" cm="1">
        <f t="array" ref="P24">IF($AR24=0,"",IFERROR(_xlfn.TEXTJOIN(", ",TRUE,_xlfn._xlws.FILTER(INDEX(Input!$D$2:$AC$500,,$AP$6),Input!$J$2:$J$500=$B24)),""))</f>
        <v/>
      </c>
      <c r="Q24" s="29" t="str">
        <f t="shared" si="2"/>
        <v/>
      </c>
      <c r="R24" s="39" t="str" cm="1">
        <f t="array" ref="R24">IF($AR24=0,"",_xlfn.LET(_xlpm.Result,INDEX(Input!$D$2:$AC$500,$AR24,$AP$5),IF(_xlpm.Result="","",_xlpm.Result)))</f>
        <v/>
      </c>
      <c r="S24" s="39" t="str" cm="1">
        <f t="array" ref="S24">IF(R24="","",IFERROR(_xlfn.TEXTSPLIT(R24," / ", ,TRUE,0,),""))</f>
        <v/>
      </c>
      <c r="T24" s="39"/>
      <c r="U24" s="39" t="str" cm="1">
        <f t="array" ref="U24">IFERROR(_xlfn.IFS(
S24="","",
--S24&lt;55,"Battery Defect",
--S24&lt;=69,"Battery D",
--S24&lt;=80,"Battery C",
--S24&gt;80,""
),"")</f>
        <v/>
      </c>
      <c r="V24" s="39" t="str" cm="1">
        <f t="array" ref="V24">IFERROR(_xlfn.IFS(
T24="","",
--T24&lt;55,"Battery Defect",
--T24&lt;=69,"Battery D",
--T24&lt;=80,"Battery C",
--T24&gt;80,""
),"")</f>
        <v/>
      </c>
      <c r="W24" s="39" t="str" cm="1">
        <f t="array" ref="W24">IF($AR24=0,"",IFERROR(IF(INDEX(Input!$N$2:$U$500,$AR24,0)=0,"",INDEX(Input!$N$2:$U$500,$AR24,0)),""))</f>
        <v/>
      </c>
      <c r="X24" s="39"/>
      <c r="Y24" s="39"/>
      <c r="Z24" s="39"/>
      <c r="AA24" s="39"/>
      <c r="AB24" s="39"/>
      <c r="AC24" s="39"/>
      <c r="AD24" s="39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9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9" t="str" cm="1">
        <f t="array" ref="K25">IF($AR25=0,"",INDEX(Input!$D$2:$AC$500,$AR25,$AP$2)&amp;"")</f>
        <v/>
      </c>
      <c r="L25" s="39" t="str" cm="1">
        <f t="array" ref="L25">IF($AR25=0,"",INDEX(Input!$D$2:$AC$500,$AR25,$AP$3)&amp;"")</f>
        <v/>
      </c>
      <c r="M25" s="39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9" t="str" cm="1">
        <f t="array" ref="O25">IF($AR25=0,"",INDEX(Input!$D$2:$AC$500,$AR25,$AP$4)&amp;"")</f>
        <v/>
      </c>
      <c r="P25" s="39" t="str" cm="1">
        <f t="array" ref="P25">IF($AR25=0,"",IFERROR(_xlfn.TEXTJOIN(", ",TRUE,_xlfn._xlws.FILTER(INDEX(Input!$D$2:$AC$500,,$AP$6),Input!$J$2:$J$500=$B25)),""))</f>
        <v/>
      </c>
      <c r="Q25" s="29" t="str">
        <f t="shared" si="2"/>
        <v/>
      </c>
      <c r="R25" s="39" t="str" cm="1">
        <f t="array" ref="R25">IF($AR25=0,"",_xlfn.LET(_xlpm.Result,INDEX(Input!$D$2:$AC$500,$AR25,$AP$5),IF(_xlpm.Result="","",_xlpm.Result)))</f>
        <v/>
      </c>
      <c r="S25" s="39" t="str" cm="1">
        <f t="array" ref="S25">IF(R25="","",IFERROR(_xlfn.TEXTSPLIT(R25," / ", ,TRUE,0,),""))</f>
        <v/>
      </c>
      <c r="T25" s="39"/>
      <c r="U25" s="39" t="str" cm="1">
        <f t="array" ref="U25">IFERROR(_xlfn.IFS(
S25="","",
--S25&lt;55,"Battery Defect",
--S25&lt;=69,"Battery D",
--S25&lt;=80,"Battery C",
--S25&gt;80,""
),"")</f>
        <v/>
      </c>
      <c r="V25" s="39" t="str" cm="1">
        <f t="array" ref="V25">IFERROR(_xlfn.IFS(
T25="","",
--T25&lt;55,"Battery Defect",
--T25&lt;=69,"Battery D",
--T25&lt;=80,"Battery C",
--T25&gt;80,""
),"")</f>
        <v/>
      </c>
      <c r="W25" s="39" t="str" cm="1">
        <f t="array" ref="W25">IF($AR25=0,"",IFERROR(IF(INDEX(Input!$N$2:$U$500,$AR25,0)=0,"",INDEX(Input!$N$2:$U$500,$AR25,0)),""))</f>
        <v/>
      </c>
      <c r="X25" s="39"/>
      <c r="Y25" s="39"/>
      <c r="Z25" s="39"/>
      <c r="AA25" s="39"/>
      <c r="AB25" s="39"/>
      <c r="AC25" s="39"/>
      <c r="AD25" s="39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9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9" t="str" cm="1">
        <f t="array" ref="K26">IF($AR26=0,"",INDEX(Input!$D$2:$AC$500,$AR26,$AP$2)&amp;"")</f>
        <v/>
      </c>
      <c r="L26" s="39" t="str" cm="1">
        <f t="array" ref="L26">IF($AR26=0,"",INDEX(Input!$D$2:$AC$500,$AR26,$AP$3)&amp;"")</f>
        <v/>
      </c>
      <c r="M26" s="39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9" t="str" cm="1">
        <f t="array" ref="O26">IF($AR26=0,"",INDEX(Input!$D$2:$AC$500,$AR26,$AP$4)&amp;"")</f>
        <v/>
      </c>
      <c r="P26" s="39" t="str" cm="1">
        <f t="array" ref="P26">IF($AR26=0,"",IFERROR(_xlfn.TEXTJOIN(", ",TRUE,_xlfn._xlws.FILTER(INDEX(Input!$D$2:$AC$500,,$AP$6),Input!$J$2:$J$500=$B26)),""))</f>
        <v/>
      </c>
      <c r="Q26" s="29" t="str">
        <f t="shared" si="2"/>
        <v/>
      </c>
      <c r="R26" s="39" t="str" cm="1">
        <f t="array" ref="R26">IF($AR26=0,"",_xlfn.LET(_xlpm.Result,INDEX(Input!$D$2:$AC$500,$AR26,$AP$5),IF(_xlpm.Result="","",_xlpm.Result)))</f>
        <v/>
      </c>
      <c r="S26" s="39" t="str" cm="1">
        <f t="array" ref="S26">IF(R26="","",IFERROR(_xlfn.TEXTSPLIT(R26," / ", ,TRUE,0,),""))</f>
        <v/>
      </c>
      <c r="T26" s="39"/>
      <c r="U26" s="39" t="str" cm="1">
        <f t="array" ref="U26">IFERROR(_xlfn.IFS(
S26="","",
--S26&lt;55,"Battery Defect",
--S26&lt;=69,"Battery D",
--S26&lt;=80,"Battery C",
--S26&gt;80,""
),"")</f>
        <v/>
      </c>
      <c r="V26" s="39" t="str" cm="1">
        <f t="array" ref="V26">IFERROR(_xlfn.IFS(
T26="","",
--T26&lt;55,"Battery Defect",
--T26&lt;=69,"Battery D",
--T26&lt;=80,"Battery C",
--T26&gt;80,""
),"")</f>
        <v/>
      </c>
      <c r="W26" s="39" t="str" cm="1">
        <f t="array" ref="W26">IF($AR26=0,"",IFERROR(IF(INDEX(Input!$N$2:$U$500,$AR26,0)=0,"",INDEX(Input!$N$2:$U$500,$AR26,0)),""))</f>
        <v/>
      </c>
      <c r="X26" s="39"/>
      <c r="Y26" s="39"/>
      <c r="Z26" s="39"/>
      <c r="AA26" s="39"/>
      <c r="AB26" s="39"/>
      <c r="AC26" s="39"/>
      <c r="AD26" s="39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9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9" t="str" cm="1">
        <f t="array" ref="K27">IF($AR27=0,"",INDEX(Input!$D$2:$AC$500,$AR27,$AP$2)&amp;"")</f>
        <v/>
      </c>
      <c r="L27" s="39" t="str" cm="1">
        <f t="array" ref="L27">IF($AR27=0,"",INDEX(Input!$D$2:$AC$500,$AR27,$AP$3)&amp;"")</f>
        <v/>
      </c>
      <c r="M27" s="39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9" t="str" cm="1">
        <f t="array" ref="O27">IF($AR27=0,"",INDEX(Input!$D$2:$AC$500,$AR27,$AP$4)&amp;"")</f>
        <v/>
      </c>
      <c r="P27" s="39" t="str" cm="1">
        <f t="array" ref="P27">IF($AR27=0,"",IFERROR(_xlfn.TEXTJOIN(", ",TRUE,_xlfn._xlws.FILTER(INDEX(Input!$D$2:$AC$500,,$AP$6),Input!$J$2:$J$500=$B27)),""))</f>
        <v/>
      </c>
      <c r="Q27" s="29" t="str">
        <f t="shared" si="2"/>
        <v/>
      </c>
      <c r="R27" s="39" t="str" cm="1">
        <f t="array" ref="R27">IF($AR27=0,"",_xlfn.LET(_xlpm.Result,INDEX(Input!$D$2:$AC$500,$AR27,$AP$5),IF(_xlpm.Result="","",_xlpm.Result)))</f>
        <v/>
      </c>
      <c r="S27" s="39" t="str" cm="1">
        <f t="array" ref="S27">IF(R27="","",IFERROR(_xlfn.TEXTSPLIT(R27," / ", ,TRUE,0,),""))</f>
        <v/>
      </c>
      <c r="T27" s="39"/>
      <c r="U27" s="39" t="str" cm="1">
        <f t="array" ref="U27">IFERROR(_xlfn.IFS(
S27="","",
--S27&lt;55,"Battery Defect",
--S27&lt;=69,"Battery D",
--S27&lt;=80,"Battery C",
--S27&gt;80,""
),"")</f>
        <v/>
      </c>
      <c r="V27" s="39" t="str" cm="1">
        <f t="array" ref="V27">IFERROR(_xlfn.IFS(
T27="","",
--T27&lt;55,"Battery Defect",
--T27&lt;=69,"Battery D",
--T27&lt;=80,"Battery C",
--T27&gt;80,""
),"")</f>
        <v/>
      </c>
      <c r="W27" s="39" t="str" cm="1">
        <f t="array" ref="W27">IF($AR27=0,"",IFERROR(IF(INDEX(Input!$N$2:$U$500,$AR27,0)=0,"",INDEX(Input!$N$2:$U$500,$AR27,0)),""))</f>
        <v/>
      </c>
      <c r="X27" s="39"/>
      <c r="Y27" s="39"/>
      <c r="Z27" s="39"/>
      <c r="AA27" s="39"/>
      <c r="AB27" s="39"/>
      <c r="AC27" s="39"/>
      <c r="AD27" s="39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9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9" t="str" cm="1">
        <f t="array" ref="K28">IF($AR28=0,"",INDEX(Input!$D$2:$AC$500,$AR28,$AP$2)&amp;"")</f>
        <v/>
      </c>
      <c r="L28" s="39" t="str" cm="1">
        <f t="array" ref="L28">IF($AR28=0,"",INDEX(Input!$D$2:$AC$500,$AR28,$AP$3)&amp;"")</f>
        <v/>
      </c>
      <c r="M28" s="39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9" t="str" cm="1">
        <f t="array" ref="O28">IF($AR28=0,"",INDEX(Input!$D$2:$AC$500,$AR28,$AP$4)&amp;"")</f>
        <v/>
      </c>
      <c r="P28" s="39" t="str" cm="1">
        <f t="array" ref="P28">IF($AR28=0,"",IFERROR(_xlfn.TEXTJOIN(", ",TRUE,_xlfn._xlws.FILTER(INDEX(Input!$D$2:$AC$500,,$AP$6),Input!$J$2:$J$500=$B28)),""))</f>
        <v/>
      </c>
      <c r="Q28" s="29" t="str">
        <f t="shared" si="2"/>
        <v/>
      </c>
      <c r="R28" s="39" t="str" cm="1">
        <f t="array" ref="R28">IF($AR28=0,"",_xlfn.LET(_xlpm.Result,INDEX(Input!$D$2:$AC$500,$AR28,$AP$5),IF(_xlpm.Result="","",_xlpm.Result)))</f>
        <v/>
      </c>
      <c r="S28" s="39" t="str" cm="1">
        <f t="array" ref="S28">IF(R28="","",IFERROR(_xlfn.TEXTSPLIT(R28," / ", ,TRUE,0,),""))</f>
        <v/>
      </c>
      <c r="T28" s="39"/>
      <c r="U28" s="39" t="str" cm="1">
        <f t="array" ref="U28">IFERROR(_xlfn.IFS(
S28="","",
--S28&lt;55,"Battery Defect",
--S28&lt;=69,"Battery D",
--S28&lt;=80,"Battery C",
--S28&gt;80,""
),"")</f>
        <v/>
      </c>
      <c r="V28" s="39" t="str" cm="1">
        <f t="array" ref="V28">IFERROR(_xlfn.IFS(
T28="","",
--T28&lt;55,"Battery Defect",
--T28&lt;=69,"Battery D",
--T28&lt;=80,"Battery C",
--T28&gt;80,""
),"")</f>
        <v/>
      </c>
      <c r="W28" s="39" t="str" cm="1">
        <f t="array" ref="W28">IF($AR28=0,"",IFERROR(IF(INDEX(Input!$N$2:$U$500,$AR28,0)=0,"",INDEX(Input!$N$2:$U$500,$AR28,0)),""))</f>
        <v/>
      </c>
      <c r="X28" s="39"/>
      <c r="Y28" s="39"/>
      <c r="Z28" s="39"/>
      <c r="AA28" s="39"/>
      <c r="AB28" s="39"/>
      <c r="AC28" s="39"/>
      <c r="AD28" s="39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9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9" t="str" cm="1">
        <f t="array" ref="K29">IF($AR29=0,"",INDEX(Input!$D$2:$AC$500,$AR29,$AP$2)&amp;"")</f>
        <v/>
      </c>
      <c r="L29" s="39" t="str" cm="1">
        <f t="array" ref="L29">IF($AR29=0,"",INDEX(Input!$D$2:$AC$500,$AR29,$AP$3)&amp;"")</f>
        <v/>
      </c>
      <c r="M29" s="39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9" t="str" cm="1">
        <f t="array" ref="O29">IF($AR29=0,"",INDEX(Input!$D$2:$AC$500,$AR29,$AP$4)&amp;"")</f>
        <v/>
      </c>
      <c r="P29" s="39" t="str" cm="1">
        <f t="array" ref="P29">IF($AR29=0,"",IFERROR(_xlfn.TEXTJOIN(", ",TRUE,_xlfn._xlws.FILTER(INDEX(Input!$D$2:$AC$500,,$AP$6),Input!$J$2:$J$500=$B29)),""))</f>
        <v/>
      </c>
      <c r="Q29" s="29" t="str">
        <f t="shared" si="2"/>
        <v/>
      </c>
      <c r="R29" s="39" t="str" cm="1">
        <f t="array" ref="R29">IF($AR29=0,"",_xlfn.LET(_xlpm.Result,INDEX(Input!$D$2:$AC$500,$AR29,$AP$5),IF(_xlpm.Result="","",_xlpm.Result)))</f>
        <v/>
      </c>
      <c r="S29" s="39" t="str" cm="1">
        <f t="array" ref="S29">IF(R29="","",IFERROR(_xlfn.TEXTSPLIT(R29," / ", ,TRUE,0,),""))</f>
        <v/>
      </c>
      <c r="T29" s="39"/>
      <c r="U29" s="39" t="str" cm="1">
        <f t="array" ref="U29">IFERROR(_xlfn.IFS(
S29="","",
--S29&lt;55,"Battery Defect",
--S29&lt;=69,"Battery D",
--S29&lt;=80,"Battery C",
--S29&gt;80,""
),"")</f>
        <v/>
      </c>
      <c r="V29" s="39" t="str" cm="1">
        <f t="array" ref="V29">IFERROR(_xlfn.IFS(
T29="","",
--T29&lt;55,"Battery Defect",
--T29&lt;=69,"Battery D",
--T29&lt;=80,"Battery C",
--T29&gt;80,""
),"")</f>
        <v/>
      </c>
      <c r="W29" s="39" t="str" cm="1">
        <f t="array" ref="W29">IF($AR29=0,"",IFERROR(IF(INDEX(Input!$N$2:$U$500,$AR29,0)=0,"",INDEX(Input!$N$2:$U$500,$AR29,0)),""))</f>
        <v/>
      </c>
      <c r="X29" s="39"/>
      <c r="Y29" s="39"/>
      <c r="Z29" s="39"/>
      <c r="AA29" s="39"/>
      <c r="AB29" s="39"/>
      <c r="AC29" s="39"/>
      <c r="AD29" s="39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9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9" t="str" cm="1">
        <f t="array" ref="K30">IF($AR30=0,"",INDEX(Input!$D$2:$AC$500,$AR30,$AP$2)&amp;"")</f>
        <v/>
      </c>
      <c r="L30" s="39" t="str" cm="1">
        <f t="array" ref="L30">IF($AR30=0,"",INDEX(Input!$D$2:$AC$500,$AR30,$AP$3)&amp;"")</f>
        <v/>
      </c>
      <c r="M30" s="39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9" t="str" cm="1">
        <f t="array" ref="O30">IF($AR30=0,"",INDEX(Input!$D$2:$AC$500,$AR30,$AP$4)&amp;"")</f>
        <v/>
      </c>
      <c r="P30" s="39" t="str" cm="1">
        <f t="array" ref="P30">IF($AR30=0,"",IFERROR(_xlfn.TEXTJOIN(", ",TRUE,_xlfn._xlws.FILTER(INDEX(Input!$D$2:$AC$500,,$AP$6),Input!$J$2:$J$500=$B30)),""))</f>
        <v/>
      </c>
      <c r="Q30" s="29" t="str">
        <f t="shared" si="2"/>
        <v/>
      </c>
      <c r="R30" s="39" t="str" cm="1">
        <f t="array" ref="R30">IF($AR30=0,"",_xlfn.LET(_xlpm.Result,INDEX(Input!$D$2:$AC$500,$AR30,$AP$5),IF(_xlpm.Result="","",_xlpm.Result)))</f>
        <v/>
      </c>
      <c r="S30" s="39" t="str" cm="1">
        <f t="array" ref="S30">IF(R30="","",IFERROR(_xlfn.TEXTSPLIT(R30," / ", ,TRUE,0,),""))</f>
        <v/>
      </c>
      <c r="T30" s="39"/>
      <c r="U30" s="39" t="str" cm="1">
        <f t="array" ref="U30">IFERROR(_xlfn.IFS(
S30="","",
--S30&lt;55,"Battery Defect",
--S30&lt;=69,"Battery D",
--S30&lt;=80,"Battery C",
--S30&gt;80,""
),"")</f>
        <v/>
      </c>
      <c r="V30" s="39" t="str" cm="1">
        <f t="array" ref="V30">IFERROR(_xlfn.IFS(
T30="","",
--T30&lt;55,"Battery Defect",
--T30&lt;=69,"Battery D",
--T30&lt;=80,"Battery C",
--T30&gt;80,""
),"")</f>
        <v/>
      </c>
      <c r="W30" s="39" t="str" cm="1">
        <f t="array" ref="W30">IF($AR30=0,"",IFERROR(IF(INDEX(Input!$N$2:$U$500,$AR30,0)=0,"",INDEX(Input!$N$2:$U$500,$AR30,0)),""))</f>
        <v/>
      </c>
      <c r="X30" s="39"/>
      <c r="Y30" s="39"/>
      <c r="Z30" s="39"/>
      <c r="AA30" s="39"/>
      <c r="AB30" s="39"/>
      <c r="AC30" s="39"/>
      <c r="AD30" s="39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9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9" t="str" cm="1">
        <f t="array" ref="K31">IF($AR31=0,"",INDEX(Input!$D$2:$AC$500,$AR31,$AP$2)&amp;"")</f>
        <v/>
      </c>
      <c r="L31" s="39" t="str" cm="1">
        <f t="array" ref="L31">IF($AR31=0,"",INDEX(Input!$D$2:$AC$500,$AR31,$AP$3)&amp;"")</f>
        <v/>
      </c>
      <c r="M31" s="39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9" t="str" cm="1">
        <f t="array" ref="O31">IF($AR31=0,"",INDEX(Input!$D$2:$AC$500,$AR31,$AP$4)&amp;"")</f>
        <v/>
      </c>
      <c r="P31" s="39" t="str" cm="1">
        <f t="array" ref="P31">IF($AR31=0,"",IFERROR(_xlfn.TEXTJOIN(", ",TRUE,_xlfn._xlws.FILTER(INDEX(Input!$D$2:$AC$500,,$AP$6),Input!$J$2:$J$500=$B31)),""))</f>
        <v/>
      </c>
      <c r="Q31" s="29" t="str">
        <f t="shared" si="2"/>
        <v/>
      </c>
      <c r="R31" s="39" t="str" cm="1">
        <f t="array" ref="R31">IF($AR31=0,"",_xlfn.LET(_xlpm.Result,INDEX(Input!$D$2:$AC$500,$AR31,$AP$5),IF(_xlpm.Result="","",_xlpm.Result)))</f>
        <v/>
      </c>
      <c r="S31" s="39" t="str" cm="1">
        <f t="array" ref="S31">IF(R31="","",IFERROR(_xlfn.TEXTSPLIT(R31," / ", ,TRUE,0,),""))</f>
        <v/>
      </c>
      <c r="T31" s="39"/>
      <c r="U31" s="39" t="str" cm="1">
        <f t="array" ref="U31">IFERROR(_xlfn.IFS(
S31="","",
--S31&lt;55,"Battery Defect",
--S31&lt;=69,"Battery D",
--S31&lt;=80,"Battery C",
--S31&gt;80,""
),"")</f>
        <v/>
      </c>
      <c r="V31" s="39" t="str" cm="1">
        <f t="array" ref="V31">IFERROR(_xlfn.IFS(
T31="","",
--T31&lt;55,"Battery Defect",
--T31&lt;=69,"Battery D",
--T31&lt;=80,"Battery C",
--T31&gt;80,""
),"")</f>
        <v/>
      </c>
      <c r="W31" s="39" t="str" cm="1">
        <f t="array" ref="W31">IF($AR31=0,"",IFERROR(IF(INDEX(Input!$N$2:$U$500,$AR31,0)=0,"",INDEX(Input!$N$2:$U$500,$AR31,0)),""))</f>
        <v/>
      </c>
      <c r="X31" s="39"/>
      <c r="Y31" s="39"/>
      <c r="Z31" s="39"/>
      <c r="AA31" s="39"/>
      <c r="AB31" s="39"/>
      <c r="AC31" s="39"/>
      <c r="AD31" s="39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9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9" t="str" cm="1">
        <f t="array" ref="K32">IF($AR32=0,"",INDEX(Input!$D$2:$AC$500,$AR32,$AP$2)&amp;"")</f>
        <v/>
      </c>
      <c r="L32" s="39" t="str" cm="1">
        <f t="array" ref="L32">IF($AR32=0,"",INDEX(Input!$D$2:$AC$500,$AR32,$AP$3)&amp;"")</f>
        <v/>
      </c>
      <c r="M32" s="39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9" t="str" cm="1">
        <f t="array" ref="O32">IF($AR32=0,"",INDEX(Input!$D$2:$AC$500,$AR32,$AP$4)&amp;"")</f>
        <v/>
      </c>
      <c r="P32" s="39" t="str" cm="1">
        <f t="array" ref="P32">IF($AR32=0,"",IFERROR(_xlfn.TEXTJOIN(", ",TRUE,_xlfn._xlws.FILTER(INDEX(Input!$D$2:$AC$500,,$AP$6),Input!$J$2:$J$500=$B32)),""))</f>
        <v/>
      </c>
      <c r="Q32" s="29" t="str">
        <f t="shared" si="2"/>
        <v/>
      </c>
      <c r="R32" s="39" t="str" cm="1">
        <f t="array" ref="R32">IF($AR32=0,"",_xlfn.LET(_xlpm.Result,INDEX(Input!$D$2:$AC$500,$AR32,$AP$5),IF(_xlpm.Result="","",_xlpm.Result)))</f>
        <v/>
      </c>
      <c r="S32" s="39" t="str" cm="1">
        <f t="array" ref="S32">IF(R32="","",IFERROR(_xlfn.TEXTSPLIT(R32," / ", ,TRUE,0,),""))</f>
        <v/>
      </c>
      <c r="T32" s="39"/>
      <c r="U32" s="39" t="str" cm="1">
        <f t="array" ref="U32">IFERROR(_xlfn.IFS(
S32="","",
--S32&lt;55,"Battery Defect",
--S32&lt;=69,"Battery D",
--S32&lt;=80,"Battery C",
--S32&gt;80,""
),"")</f>
        <v/>
      </c>
      <c r="V32" s="39" t="str" cm="1">
        <f t="array" ref="V32">IFERROR(_xlfn.IFS(
T32="","",
--T32&lt;55,"Battery Defect",
--T32&lt;=69,"Battery D",
--T32&lt;=80,"Battery C",
--T32&gt;80,""
),"")</f>
        <v/>
      </c>
      <c r="W32" s="39" t="str" cm="1">
        <f t="array" ref="W32">IF($AR32=0,"",IFERROR(IF(INDEX(Input!$N$2:$U$500,$AR32,0)=0,"",INDEX(Input!$N$2:$U$500,$AR32,0)),""))</f>
        <v/>
      </c>
      <c r="X32" s="39"/>
      <c r="Y32" s="39"/>
      <c r="Z32" s="39"/>
      <c r="AA32" s="39"/>
      <c r="AB32" s="39"/>
      <c r="AC32" s="39"/>
      <c r="AD32" s="39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9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9" t="str" cm="1">
        <f t="array" ref="K33">IF($AR33=0,"",INDEX(Input!$D$2:$AC$500,$AR33,$AP$2)&amp;"")</f>
        <v/>
      </c>
      <c r="L33" s="39" t="str" cm="1">
        <f t="array" ref="L33">IF($AR33=0,"",INDEX(Input!$D$2:$AC$500,$AR33,$AP$3)&amp;"")</f>
        <v/>
      </c>
      <c r="M33" s="39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9" t="str" cm="1">
        <f t="array" ref="O33">IF($AR33=0,"",INDEX(Input!$D$2:$AC$500,$AR33,$AP$4)&amp;"")</f>
        <v/>
      </c>
      <c r="P33" s="39" t="str" cm="1">
        <f t="array" ref="P33">IF($AR33=0,"",IFERROR(_xlfn.TEXTJOIN(", ",TRUE,_xlfn._xlws.FILTER(INDEX(Input!$D$2:$AC$500,,$AP$6),Input!$J$2:$J$500=$B33)),""))</f>
        <v/>
      </c>
      <c r="Q33" s="29" t="str">
        <f t="shared" si="2"/>
        <v/>
      </c>
      <c r="R33" s="39" t="str" cm="1">
        <f t="array" ref="R33">IF($AR33=0,"",_xlfn.LET(_xlpm.Result,INDEX(Input!$D$2:$AC$500,$AR33,$AP$5),IF(_xlpm.Result="","",_xlpm.Result)))</f>
        <v/>
      </c>
      <c r="S33" s="39" t="str" cm="1">
        <f t="array" ref="S33">IF(R33="","",IFERROR(_xlfn.TEXTSPLIT(R33," / ", ,TRUE,0,),""))</f>
        <v/>
      </c>
      <c r="T33" s="39"/>
      <c r="U33" s="39" t="str" cm="1">
        <f t="array" ref="U33">IFERROR(_xlfn.IFS(
S33="","",
--S33&lt;55,"Battery Defect",
--S33&lt;=69,"Battery D",
--S33&lt;=80,"Battery C",
--S33&gt;80,""
),"")</f>
        <v/>
      </c>
      <c r="V33" s="39" t="str" cm="1">
        <f t="array" ref="V33">IFERROR(_xlfn.IFS(
T33="","",
--T33&lt;55,"Battery Defect",
--T33&lt;=69,"Battery D",
--T33&lt;=80,"Battery C",
--T33&gt;80,""
),"")</f>
        <v/>
      </c>
      <c r="W33" s="39" t="str" cm="1">
        <f t="array" ref="W33">IF($AR33=0,"",IFERROR(IF(INDEX(Input!$N$2:$U$500,$AR33,0)=0,"",INDEX(Input!$N$2:$U$500,$AR33,0)),""))</f>
        <v/>
      </c>
      <c r="X33" s="39"/>
      <c r="Y33" s="39"/>
      <c r="Z33" s="39"/>
      <c r="AA33" s="39"/>
      <c r="AB33" s="39"/>
      <c r="AC33" s="39"/>
      <c r="AD33" s="39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9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9" t="str" cm="1">
        <f t="array" ref="K34">IF($AR34=0,"",INDEX(Input!$D$2:$AC$500,$AR34,$AP$2)&amp;"")</f>
        <v/>
      </c>
      <c r="L34" s="39" t="str" cm="1">
        <f t="array" ref="L34">IF($AR34=0,"",INDEX(Input!$D$2:$AC$500,$AR34,$AP$3)&amp;"")</f>
        <v/>
      </c>
      <c r="M34" s="39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9" t="str" cm="1">
        <f t="array" ref="O34">IF($AR34=0,"",INDEX(Input!$D$2:$AC$500,$AR34,$AP$4)&amp;"")</f>
        <v/>
      </c>
      <c r="P34" s="39" t="str" cm="1">
        <f t="array" ref="P34">IF($AR34=0,"",IFERROR(_xlfn.TEXTJOIN(", ",TRUE,_xlfn._xlws.FILTER(INDEX(Input!$D$2:$AC$500,,$AP$6),Input!$J$2:$J$500=$B34)),""))</f>
        <v/>
      </c>
      <c r="Q34" s="29" t="str">
        <f t="shared" si="2"/>
        <v/>
      </c>
      <c r="R34" s="39" t="str" cm="1">
        <f t="array" ref="R34">IF($AR34=0,"",_xlfn.LET(_xlpm.Result,INDEX(Input!$D$2:$AC$500,$AR34,$AP$5),IF(_xlpm.Result="","",_xlpm.Result)))</f>
        <v/>
      </c>
      <c r="S34" s="39" t="str" cm="1">
        <f t="array" ref="S34">IF(R34="","",IFERROR(_xlfn.TEXTSPLIT(R34," / ", ,TRUE,0,),""))</f>
        <v/>
      </c>
      <c r="T34" s="39"/>
      <c r="U34" s="39" t="str" cm="1">
        <f t="array" ref="U34">IFERROR(_xlfn.IFS(
S34="","",
--S34&lt;55,"Battery Defect",
--S34&lt;=69,"Battery D",
--S34&lt;=80,"Battery C",
--S34&gt;80,""
),"")</f>
        <v/>
      </c>
      <c r="V34" s="39" t="str" cm="1">
        <f t="array" ref="V34">IFERROR(_xlfn.IFS(
T34="","",
--T34&lt;55,"Battery Defect",
--T34&lt;=69,"Battery D",
--T34&lt;=80,"Battery C",
--T34&gt;80,""
),"")</f>
        <v/>
      </c>
      <c r="W34" s="39" t="str" cm="1">
        <f t="array" ref="W34">IF($AR34=0,"",IFERROR(IF(INDEX(Input!$N$2:$U$500,$AR34,0)=0,"",INDEX(Input!$N$2:$U$500,$AR34,0)),""))</f>
        <v/>
      </c>
      <c r="X34" s="39"/>
      <c r="Y34" s="39"/>
      <c r="Z34" s="39"/>
      <c r="AA34" s="39"/>
      <c r="AB34" s="39"/>
      <c r="AC34" s="39"/>
      <c r="AD34" s="39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9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9" t="str" cm="1">
        <f t="array" ref="K35">IF($AR35=0,"",INDEX(Input!$D$2:$AC$500,$AR35,$AP$2)&amp;"")</f>
        <v/>
      </c>
      <c r="L35" s="39" t="str" cm="1">
        <f t="array" ref="L35">IF($AR35=0,"",INDEX(Input!$D$2:$AC$500,$AR35,$AP$3)&amp;"")</f>
        <v/>
      </c>
      <c r="M35" s="39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9" t="str" cm="1">
        <f t="array" ref="O35">IF($AR35=0,"",INDEX(Input!$D$2:$AC$500,$AR35,$AP$4)&amp;"")</f>
        <v/>
      </c>
      <c r="P35" s="39" t="str" cm="1">
        <f t="array" ref="P35">IF($AR35=0,"",IFERROR(_xlfn.TEXTJOIN(", ",TRUE,_xlfn._xlws.FILTER(INDEX(Input!$D$2:$AC$500,,$AP$6),Input!$J$2:$J$500=$B35)),""))</f>
        <v/>
      </c>
      <c r="Q35" s="29" t="str">
        <f t="shared" si="2"/>
        <v/>
      </c>
      <c r="R35" s="39" t="str" cm="1">
        <f t="array" ref="R35">IF($AR35=0,"",_xlfn.LET(_xlpm.Result,INDEX(Input!$D$2:$AC$500,$AR35,$AP$5),IF(_xlpm.Result="","",_xlpm.Result)))</f>
        <v/>
      </c>
      <c r="S35" s="39" t="str" cm="1">
        <f t="array" ref="S35">IF(R35="","",IFERROR(_xlfn.TEXTSPLIT(R35," / ", ,TRUE,0,),""))</f>
        <v/>
      </c>
      <c r="T35" s="39"/>
      <c r="U35" s="39" t="str" cm="1">
        <f t="array" ref="U35">IFERROR(_xlfn.IFS(
S35="","",
--S35&lt;55,"Battery Defect",
--S35&lt;=69,"Battery D",
--S35&lt;=80,"Battery C",
--S35&gt;80,""
),"")</f>
        <v/>
      </c>
      <c r="V35" s="39" t="str" cm="1">
        <f t="array" ref="V35">IFERROR(_xlfn.IFS(
T35="","",
--T35&lt;55,"Battery Defect",
--T35&lt;=69,"Battery D",
--T35&lt;=80,"Battery C",
--T35&gt;80,""
),"")</f>
        <v/>
      </c>
      <c r="W35" s="39" t="str" cm="1">
        <f t="array" ref="W35">IF($AR35=0,"",IFERROR(IF(INDEX(Input!$N$2:$U$500,$AR35,0)=0,"",INDEX(Input!$N$2:$U$500,$AR35,0)),""))</f>
        <v/>
      </c>
      <c r="X35" s="39"/>
      <c r="Y35" s="39"/>
      <c r="Z35" s="39"/>
      <c r="AA35" s="39"/>
      <c r="AB35" s="39"/>
      <c r="AC35" s="39"/>
      <c r="AD35" s="39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9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9" t="str" cm="1">
        <f t="array" ref="K36">IF($AR36=0,"",INDEX(Input!$D$2:$AC$500,$AR36,$AP$2)&amp;"")</f>
        <v/>
      </c>
      <c r="L36" s="39" t="str" cm="1">
        <f t="array" ref="L36">IF($AR36=0,"",INDEX(Input!$D$2:$AC$500,$AR36,$AP$3)&amp;"")</f>
        <v/>
      </c>
      <c r="M36" s="39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9" t="str" cm="1">
        <f t="array" ref="O36">IF($AR36=0,"",INDEX(Input!$D$2:$AC$500,$AR36,$AP$4)&amp;"")</f>
        <v/>
      </c>
      <c r="P36" s="39" t="str" cm="1">
        <f t="array" ref="P36">IF($AR36=0,"",IFERROR(_xlfn.TEXTJOIN(", ",TRUE,_xlfn._xlws.FILTER(INDEX(Input!$D$2:$AC$500,,$AP$6),Input!$J$2:$J$500=$B36)),""))</f>
        <v/>
      </c>
      <c r="Q36" s="29" t="str">
        <f t="shared" si="2"/>
        <v/>
      </c>
      <c r="R36" s="39" t="str" cm="1">
        <f t="array" ref="R36">IF($AR36=0,"",_xlfn.LET(_xlpm.Result,INDEX(Input!$D$2:$AC$500,$AR36,$AP$5),IF(_xlpm.Result="","",_xlpm.Result)))</f>
        <v/>
      </c>
      <c r="S36" s="39" t="str" cm="1">
        <f t="array" ref="S36">IF(R36="","",IFERROR(_xlfn.TEXTSPLIT(R36," / ", ,TRUE,0,),""))</f>
        <v/>
      </c>
      <c r="T36" s="39"/>
      <c r="U36" s="39" t="str" cm="1">
        <f t="array" ref="U36">IFERROR(_xlfn.IFS(
S36="","",
--S36&lt;55,"Battery Defect",
--S36&lt;=69,"Battery D",
--S36&lt;=80,"Battery C",
--S36&gt;80,""
),"")</f>
        <v/>
      </c>
      <c r="V36" s="39" t="str" cm="1">
        <f t="array" ref="V36">IFERROR(_xlfn.IFS(
T36="","",
--T36&lt;55,"Battery Defect",
--T36&lt;=69,"Battery D",
--T36&lt;=80,"Battery C",
--T36&gt;80,""
),"")</f>
        <v/>
      </c>
      <c r="W36" s="39" t="str" cm="1">
        <f t="array" ref="W36">IF($AR36=0,"",IFERROR(IF(INDEX(Input!$N$2:$U$500,$AR36,0)=0,"",INDEX(Input!$N$2:$U$500,$AR36,0)),""))</f>
        <v/>
      </c>
      <c r="X36" s="39"/>
      <c r="Y36" s="39"/>
      <c r="Z36" s="39"/>
      <c r="AA36" s="39"/>
      <c r="AB36" s="39"/>
      <c r="AC36" s="39"/>
      <c r="AD36" s="39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9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9" t="str" cm="1">
        <f t="array" ref="K37">IF($AR37=0,"",INDEX(Input!$D$2:$AC$500,$AR37,$AP$2)&amp;"")</f>
        <v/>
      </c>
      <c r="L37" s="39" t="str" cm="1">
        <f t="array" ref="L37">IF($AR37=0,"",INDEX(Input!$D$2:$AC$500,$AR37,$AP$3)&amp;"")</f>
        <v/>
      </c>
      <c r="M37" s="39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9" t="str" cm="1">
        <f t="array" ref="O37">IF($AR37=0,"",INDEX(Input!$D$2:$AC$500,$AR37,$AP$4)&amp;"")</f>
        <v/>
      </c>
      <c r="P37" s="39" t="str" cm="1">
        <f t="array" ref="P37">IF($AR37=0,"",IFERROR(_xlfn.TEXTJOIN(", ",TRUE,_xlfn._xlws.FILTER(INDEX(Input!$D$2:$AC$500,,$AP$6),Input!$J$2:$J$500=$B37)),""))</f>
        <v/>
      </c>
      <c r="Q37" s="29" t="str">
        <f t="shared" si="2"/>
        <v/>
      </c>
      <c r="R37" s="39" t="str" cm="1">
        <f t="array" ref="R37">IF($AR37=0,"",_xlfn.LET(_xlpm.Result,INDEX(Input!$D$2:$AC$500,$AR37,$AP$5),IF(_xlpm.Result="","",_xlpm.Result)))</f>
        <v/>
      </c>
      <c r="S37" s="39" t="str" cm="1">
        <f t="array" ref="S37">IF(R37="","",IFERROR(_xlfn.TEXTSPLIT(R37," / ", ,TRUE,0,),""))</f>
        <v/>
      </c>
      <c r="T37" s="39"/>
      <c r="U37" s="39" t="str" cm="1">
        <f t="array" ref="U37">IFERROR(_xlfn.IFS(
S37="","",
--S37&lt;55,"Battery Defect",
--S37&lt;=69,"Battery D",
--S37&lt;=80,"Battery C",
--S37&gt;80,""
),"")</f>
        <v/>
      </c>
      <c r="V37" s="39" t="str" cm="1">
        <f t="array" ref="V37">IFERROR(_xlfn.IFS(
T37="","",
--T37&lt;55,"Battery Defect",
--T37&lt;=69,"Battery D",
--T37&lt;=80,"Battery C",
--T37&gt;80,""
),"")</f>
        <v/>
      </c>
      <c r="W37" s="39" t="str" cm="1">
        <f t="array" ref="W37">IF($AR37=0,"",IFERROR(IF(INDEX(Input!$N$2:$U$500,$AR37,0)=0,"",INDEX(Input!$N$2:$U$500,$AR37,0)),""))</f>
        <v/>
      </c>
      <c r="X37" s="39"/>
      <c r="Y37" s="39"/>
      <c r="Z37" s="39"/>
      <c r="AA37" s="39"/>
      <c r="AB37" s="39"/>
      <c r="AC37" s="39"/>
      <c r="AD37" s="39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9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9" t="str" cm="1">
        <f t="array" ref="K38">IF($AR38=0,"",INDEX(Input!$D$2:$AC$500,$AR38,$AP$2)&amp;"")</f>
        <v/>
      </c>
      <c r="L38" s="39" t="str" cm="1">
        <f t="array" ref="L38">IF($AR38=0,"",INDEX(Input!$D$2:$AC$500,$AR38,$AP$3)&amp;"")</f>
        <v/>
      </c>
      <c r="M38" s="39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9" t="str" cm="1">
        <f t="array" ref="O38">IF($AR38=0,"",INDEX(Input!$D$2:$AC$500,$AR38,$AP$4)&amp;"")</f>
        <v/>
      </c>
      <c r="P38" s="39" t="str" cm="1">
        <f t="array" ref="P38">IF($AR38=0,"",IFERROR(_xlfn.TEXTJOIN(", ",TRUE,_xlfn._xlws.FILTER(INDEX(Input!$D$2:$AC$500,,$AP$6),Input!$J$2:$J$500=$B38)),""))</f>
        <v/>
      </c>
      <c r="Q38" s="29" t="str">
        <f t="shared" si="2"/>
        <v/>
      </c>
      <c r="R38" s="39" t="str" cm="1">
        <f t="array" ref="R38">IF($AR38=0,"",_xlfn.LET(_xlpm.Result,INDEX(Input!$D$2:$AC$500,$AR38,$AP$5),IF(_xlpm.Result="","",_xlpm.Result)))</f>
        <v/>
      </c>
      <c r="S38" s="39" t="str" cm="1">
        <f t="array" ref="S38">IF(R38="","",IFERROR(_xlfn.TEXTSPLIT(R38," / ", ,TRUE,0,),""))</f>
        <v/>
      </c>
      <c r="T38" s="39"/>
      <c r="U38" s="39" t="str" cm="1">
        <f t="array" ref="U38">IFERROR(_xlfn.IFS(
S38="","",
--S38&lt;55,"Battery Defect",
--S38&lt;=69,"Battery D",
--S38&lt;=80,"Battery C",
--S38&gt;80,""
),"")</f>
        <v/>
      </c>
      <c r="V38" s="39" t="str" cm="1">
        <f t="array" ref="V38">IFERROR(_xlfn.IFS(
T38="","",
--T38&lt;55,"Battery Defect",
--T38&lt;=69,"Battery D",
--T38&lt;=80,"Battery C",
--T38&gt;80,""
),"")</f>
        <v/>
      </c>
      <c r="W38" s="39" t="str" cm="1">
        <f t="array" ref="W38">IF($AR38=0,"",IFERROR(IF(INDEX(Input!$N$2:$U$500,$AR38,0)=0,"",INDEX(Input!$N$2:$U$500,$AR38,0)),""))</f>
        <v/>
      </c>
      <c r="X38" s="39"/>
      <c r="Y38" s="39"/>
      <c r="Z38" s="39"/>
      <c r="AA38" s="39"/>
      <c r="AB38" s="39"/>
      <c r="AC38" s="39"/>
      <c r="AD38" s="39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9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9" t="str" cm="1">
        <f t="array" ref="K39">IF($AR39=0,"",INDEX(Input!$D$2:$AC$500,$AR39,$AP$2)&amp;"")</f>
        <v/>
      </c>
      <c r="L39" s="39" t="str" cm="1">
        <f t="array" ref="L39">IF($AR39=0,"",INDEX(Input!$D$2:$AC$500,$AR39,$AP$3)&amp;"")</f>
        <v/>
      </c>
      <c r="M39" s="39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9" t="str" cm="1">
        <f t="array" ref="O39">IF($AR39=0,"",INDEX(Input!$D$2:$AC$500,$AR39,$AP$4)&amp;"")</f>
        <v/>
      </c>
      <c r="P39" s="39" t="str" cm="1">
        <f t="array" ref="P39">IF($AR39=0,"",IFERROR(_xlfn.TEXTJOIN(", ",TRUE,_xlfn._xlws.FILTER(INDEX(Input!$D$2:$AC$500,,$AP$6),Input!$J$2:$J$500=$B39)),""))</f>
        <v/>
      </c>
      <c r="Q39" s="29" t="str">
        <f t="shared" si="2"/>
        <v/>
      </c>
      <c r="R39" s="39" t="str" cm="1">
        <f t="array" ref="R39">IF($AR39=0,"",_xlfn.LET(_xlpm.Result,INDEX(Input!$D$2:$AC$500,$AR39,$AP$5),IF(_xlpm.Result="","",_xlpm.Result)))</f>
        <v/>
      </c>
      <c r="S39" s="39" t="str" cm="1">
        <f t="array" ref="S39">IF(R39="","",IFERROR(_xlfn.TEXTSPLIT(R39," / ", ,TRUE,0,),""))</f>
        <v/>
      </c>
      <c r="T39" s="39"/>
      <c r="U39" s="39" t="str" cm="1">
        <f t="array" ref="U39">IFERROR(_xlfn.IFS(
S39="","",
--S39&lt;55,"Battery Defect",
--S39&lt;=69,"Battery D",
--S39&lt;=80,"Battery C",
--S39&gt;80,""
),"")</f>
        <v/>
      </c>
      <c r="V39" s="39" t="str" cm="1">
        <f t="array" ref="V39">IFERROR(_xlfn.IFS(
T39="","",
--T39&lt;55,"Battery Defect",
--T39&lt;=69,"Battery D",
--T39&lt;=80,"Battery C",
--T39&gt;80,""
),"")</f>
        <v/>
      </c>
      <c r="W39" s="39" t="str" cm="1">
        <f t="array" ref="W39">IF($AR39=0,"",IFERROR(IF(INDEX(Input!$N$2:$U$500,$AR39,0)=0,"",INDEX(Input!$N$2:$U$500,$AR39,0)),""))</f>
        <v/>
      </c>
      <c r="X39" s="39"/>
      <c r="Y39" s="39"/>
      <c r="Z39" s="39"/>
      <c r="AA39" s="39"/>
      <c r="AB39" s="39"/>
      <c r="AC39" s="39"/>
      <c r="AD39" s="39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9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9" t="str" cm="1">
        <f t="array" ref="K40">IF($AR40=0,"",INDEX(Input!$D$2:$AC$500,$AR40,$AP$2)&amp;"")</f>
        <v/>
      </c>
      <c r="L40" s="39" t="str" cm="1">
        <f t="array" ref="L40">IF($AR40=0,"",INDEX(Input!$D$2:$AC$500,$AR40,$AP$3)&amp;"")</f>
        <v/>
      </c>
      <c r="M40" s="39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9" t="str" cm="1">
        <f t="array" ref="O40">IF($AR40=0,"",INDEX(Input!$D$2:$AC$500,$AR40,$AP$4)&amp;"")</f>
        <v/>
      </c>
      <c r="P40" s="39" t="str" cm="1">
        <f t="array" ref="P40">IF($AR40=0,"",IFERROR(_xlfn.TEXTJOIN(", ",TRUE,_xlfn._xlws.FILTER(INDEX(Input!$D$2:$AC$500,,$AP$6),Input!$J$2:$J$500=$B40)),""))</f>
        <v/>
      </c>
      <c r="Q40" s="29" t="str">
        <f t="shared" si="2"/>
        <v/>
      </c>
      <c r="R40" s="39" t="str" cm="1">
        <f t="array" ref="R40">IF($AR40=0,"",_xlfn.LET(_xlpm.Result,INDEX(Input!$D$2:$AC$500,$AR40,$AP$5),IF(_xlpm.Result="","",_xlpm.Result)))</f>
        <v/>
      </c>
      <c r="S40" s="39" t="str" cm="1">
        <f t="array" ref="S40">IF(R40="","",IFERROR(_xlfn.TEXTSPLIT(R40," / ", ,TRUE,0,),""))</f>
        <v/>
      </c>
      <c r="T40" s="39"/>
      <c r="U40" s="39" t="str" cm="1">
        <f t="array" ref="U40">IFERROR(_xlfn.IFS(
S40="","",
--S40&lt;55,"Battery Defect",
--S40&lt;=69,"Battery D",
--S40&lt;=80,"Battery C",
--S40&gt;80,""
),"")</f>
        <v/>
      </c>
      <c r="V40" s="39" t="str" cm="1">
        <f t="array" ref="V40">IFERROR(_xlfn.IFS(
T40="","",
--T40&lt;55,"Battery Defect",
--T40&lt;=69,"Battery D",
--T40&lt;=80,"Battery C",
--T40&gt;80,""
),"")</f>
        <v/>
      </c>
      <c r="W40" s="39" t="str" cm="1">
        <f t="array" ref="W40">IF($AR40=0,"",IFERROR(IF(INDEX(Input!$N$2:$U$500,$AR40,0)=0,"",INDEX(Input!$N$2:$U$500,$AR40,0)),""))</f>
        <v/>
      </c>
      <c r="X40" s="39"/>
      <c r="Y40" s="39"/>
      <c r="Z40" s="39"/>
      <c r="AA40" s="39"/>
      <c r="AB40" s="39"/>
      <c r="AC40" s="39"/>
      <c r="AD40" s="39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9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9" t="str" cm="1">
        <f t="array" ref="K41">IF($AR41=0,"",INDEX(Input!$D$2:$AC$500,$AR41,$AP$2)&amp;"")</f>
        <v/>
      </c>
      <c r="L41" s="39" t="str" cm="1">
        <f t="array" ref="L41">IF($AR41=0,"",INDEX(Input!$D$2:$AC$500,$AR41,$AP$3)&amp;"")</f>
        <v/>
      </c>
      <c r="M41" s="39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9" t="str" cm="1">
        <f t="array" ref="O41">IF($AR41=0,"",INDEX(Input!$D$2:$AC$500,$AR41,$AP$4)&amp;"")</f>
        <v/>
      </c>
      <c r="P41" s="39" t="str" cm="1">
        <f t="array" ref="P41">IF($AR41=0,"",IFERROR(_xlfn.TEXTJOIN(", ",TRUE,_xlfn._xlws.FILTER(INDEX(Input!$D$2:$AC$500,,$AP$6),Input!$J$2:$J$500=$B41)),""))</f>
        <v/>
      </c>
      <c r="Q41" s="29" t="str">
        <f t="shared" si="2"/>
        <v/>
      </c>
      <c r="R41" s="39" t="str" cm="1">
        <f t="array" ref="R41">IF($AR41=0,"",_xlfn.LET(_xlpm.Result,INDEX(Input!$D$2:$AC$500,$AR41,$AP$5),IF(_xlpm.Result="","",_xlpm.Result)))</f>
        <v/>
      </c>
      <c r="S41" s="39" t="str" cm="1">
        <f t="array" ref="S41">IF(R41="","",IFERROR(_xlfn.TEXTSPLIT(R41," / ", ,TRUE,0,),""))</f>
        <v/>
      </c>
      <c r="T41" s="39"/>
      <c r="U41" s="39" t="str" cm="1">
        <f t="array" ref="U41">IFERROR(_xlfn.IFS(
S41="","",
--S41&lt;55,"Battery Defect",
--S41&lt;=69,"Battery D",
--S41&lt;=80,"Battery C",
--S41&gt;80,""
),"")</f>
        <v/>
      </c>
      <c r="V41" s="39" t="str" cm="1">
        <f t="array" ref="V41">IFERROR(_xlfn.IFS(
T41="","",
--T41&lt;55,"Battery Defect",
--T41&lt;=69,"Battery D",
--T41&lt;=80,"Battery C",
--T41&gt;80,""
),"")</f>
        <v/>
      </c>
      <c r="W41" s="39" t="str" cm="1">
        <f t="array" ref="W41">IF($AR41=0,"",IFERROR(IF(INDEX(Input!$N$2:$U$500,$AR41,0)=0,"",INDEX(Input!$N$2:$U$500,$AR41,0)),""))</f>
        <v/>
      </c>
      <c r="X41" s="39"/>
      <c r="Y41" s="39"/>
      <c r="Z41" s="39"/>
      <c r="AA41" s="39"/>
      <c r="AB41" s="39"/>
      <c r="AC41" s="39"/>
      <c r="AD41" s="39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9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9" t="str" cm="1">
        <f t="array" ref="K42">IF($AR42=0,"",INDEX(Input!$D$2:$AC$500,$AR42,$AP$2)&amp;"")</f>
        <v/>
      </c>
      <c r="L42" s="39" t="str" cm="1">
        <f t="array" ref="L42">IF($AR42=0,"",INDEX(Input!$D$2:$AC$500,$AR42,$AP$3)&amp;"")</f>
        <v/>
      </c>
      <c r="M42" s="39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9" t="str" cm="1">
        <f t="array" ref="O42">IF($AR42=0,"",INDEX(Input!$D$2:$AC$500,$AR42,$AP$4)&amp;"")</f>
        <v/>
      </c>
      <c r="P42" s="39" t="str" cm="1">
        <f t="array" ref="P42">IF($AR42=0,"",IFERROR(_xlfn.TEXTJOIN(", ",TRUE,_xlfn._xlws.FILTER(INDEX(Input!$D$2:$AC$500,,$AP$6),Input!$J$2:$J$500=$B42)),""))</f>
        <v/>
      </c>
      <c r="Q42" s="29" t="str">
        <f t="shared" si="2"/>
        <v/>
      </c>
      <c r="R42" s="39" t="str" cm="1">
        <f t="array" ref="R42">IF($AR42=0,"",_xlfn.LET(_xlpm.Result,INDEX(Input!$D$2:$AC$500,$AR42,$AP$5),IF(_xlpm.Result="","",_xlpm.Result)))</f>
        <v/>
      </c>
      <c r="S42" s="39" t="str" cm="1">
        <f t="array" ref="S42">IF(R42="","",IFERROR(_xlfn.TEXTSPLIT(R42," / ", ,TRUE,0,),""))</f>
        <v/>
      </c>
      <c r="T42" s="39"/>
      <c r="U42" s="39" t="str" cm="1">
        <f t="array" ref="U42">IFERROR(_xlfn.IFS(
S42="","",
--S42&lt;55,"Battery Defect",
--S42&lt;=69,"Battery D",
--S42&lt;=80,"Battery C",
--S42&gt;80,""
),"")</f>
        <v/>
      </c>
      <c r="V42" s="39" t="str" cm="1">
        <f t="array" ref="V42">IFERROR(_xlfn.IFS(
T42="","",
--T42&lt;55,"Battery Defect",
--T42&lt;=69,"Battery D",
--T42&lt;=80,"Battery C",
--T42&gt;80,""
),"")</f>
        <v/>
      </c>
      <c r="W42" s="39" t="str" cm="1">
        <f t="array" ref="W42">IF($AR42=0,"",IFERROR(IF(INDEX(Input!$N$2:$U$500,$AR42,0)=0,"",INDEX(Input!$N$2:$U$500,$AR42,0)),""))</f>
        <v/>
      </c>
      <c r="X42" s="39"/>
      <c r="Y42" s="39"/>
      <c r="Z42" s="39"/>
      <c r="AA42" s="39"/>
      <c r="AB42" s="39"/>
      <c r="AC42" s="39"/>
      <c r="AD42" s="39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9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9" t="str" cm="1">
        <f t="array" ref="K43">IF($AR43=0,"",INDEX(Input!$D$2:$AC$500,$AR43,$AP$2)&amp;"")</f>
        <v/>
      </c>
      <c r="L43" s="39" t="str" cm="1">
        <f t="array" ref="L43">IF($AR43=0,"",INDEX(Input!$D$2:$AC$500,$AR43,$AP$3)&amp;"")</f>
        <v/>
      </c>
      <c r="M43" s="39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9" t="str" cm="1">
        <f t="array" ref="O43">IF($AR43=0,"",INDEX(Input!$D$2:$AC$500,$AR43,$AP$4)&amp;"")</f>
        <v/>
      </c>
      <c r="P43" s="39" t="str" cm="1">
        <f t="array" ref="P43">IF($AR43=0,"",IFERROR(_xlfn.TEXTJOIN(", ",TRUE,_xlfn._xlws.FILTER(INDEX(Input!$D$2:$AC$500,,$AP$6),Input!$J$2:$J$500=$B43)),""))</f>
        <v/>
      </c>
      <c r="Q43" s="29" t="str">
        <f t="shared" si="2"/>
        <v/>
      </c>
      <c r="R43" s="39" t="str" cm="1">
        <f t="array" ref="R43">IF($AR43=0,"",_xlfn.LET(_xlpm.Result,INDEX(Input!$D$2:$AC$500,$AR43,$AP$5),IF(_xlpm.Result="","",_xlpm.Result)))</f>
        <v/>
      </c>
      <c r="S43" s="39" t="str" cm="1">
        <f t="array" ref="S43">IF(R43="","",IFERROR(_xlfn.TEXTSPLIT(R43," / ", ,TRUE,0,),""))</f>
        <v/>
      </c>
      <c r="T43" s="39"/>
      <c r="U43" s="39" t="str" cm="1">
        <f t="array" ref="U43">IFERROR(_xlfn.IFS(
S43="","",
--S43&lt;55,"Battery Defect",
--S43&lt;=69,"Battery D",
--S43&lt;=80,"Battery C",
--S43&gt;80,""
),"")</f>
        <v/>
      </c>
      <c r="V43" s="39" t="str" cm="1">
        <f t="array" ref="V43">IFERROR(_xlfn.IFS(
T43="","",
--T43&lt;55,"Battery Defect",
--T43&lt;=69,"Battery D",
--T43&lt;=80,"Battery C",
--T43&gt;80,""
),"")</f>
        <v/>
      </c>
      <c r="W43" s="39" t="str" cm="1">
        <f t="array" ref="W43">IF($AR43=0,"",IFERROR(IF(INDEX(Input!$N$2:$U$500,$AR43,0)=0,"",INDEX(Input!$N$2:$U$500,$AR43,0)),""))</f>
        <v/>
      </c>
      <c r="X43" s="39"/>
      <c r="Y43" s="39"/>
      <c r="Z43" s="39"/>
      <c r="AA43" s="39"/>
      <c r="AB43" s="39"/>
      <c r="AC43" s="39"/>
      <c r="AD43" s="39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9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9" t="str" cm="1">
        <f t="array" ref="K44">IF($AR44=0,"",INDEX(Input!$D$2:$AC$500,$AR44,$AP$2)&amp;"")</f>
        <v/>
      </c>
      <c r="L44" s="39" t="str" cm="1">
        <f t="array" ref="L44">IF($AR44=0,"",INDEX(Input!$D$2:$AC$500,$AR44,$AP$3)&amp;"")</f>
        <v/>
      </c>
      <c r="M44" s="39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9" t="str" cm="1">
        <f t="array" ref="O44">IF($AR44=0,"",INDEX(Input!$D$2:$AC$500,$AR44,$AP$4)&amp;"")</f>
        <v/>
      </c>
      <c r="P44" s="39" t="str" cm="1">
        <f t="array" ref="P44">IF($AR44=0,"",IFERROR(_xlfn.TEXTJOIN(", ",TRUE,_xlfn._xlws.FILTER(INDEX(Input!$D$2:$AC$500,,$AP$6),Input!$J$2:$J$500=$B44)),""))</f>
        <v/>
      </c>
      <c r="Q44" s="29" t="str">
        <f t="shared" si="2"/>
        <v/>
      </c>
      <c r="R44" s="39" t="str" cm="1">
        <f t="array" ref="R44">IF($AR44=0,"",_xlfn.LET(_xlpm.Result,INDEX(Input!$D$2:$AC$500,$AR44,$AP$5),IF(_xlpm.Result="","",_xlpm.Result)))</f>
        <v/>
      </c>
      <c r="S44" s="39" t="str" cm="1">
        <f t="array" ref="S44">IF(R44="","",IFERROR(_xlfn.TEXTSPLIT(R44," / ", ,TRUE,0,),""))</f>
        <v/>
      </c>
      <c r="T44" s="39"/>
      <c r="U44" s="39" t="str" cm="1">
        <f t="array" ref="U44">IFERROR(_xlfn.IFS(
S44="","",
--S44&lt;55,"Battery Defect",
--S44&lt;=69,"Battery D",
--S44&lt;=80,"Battery C",
--S44&gt;80,""
),"")</f>
        <v/>
      </c>
      <c r="V44" s="39" t="str" cm="1">
        <f t="array" ref="V44">IFERROR(_xlfn.IFS(
T44="","",
--T44&lt;55,"Battery Defect",
--T44&lt;=69,"Battery D",
--T44&lt;=80,"Battery C",
--T44&gt;80,""
),"")</f>
        <v/>
      </c>
      <c r="W44" s="39" t="str" cm="1">
        <f t="array" ref="W44">IF($AR44=0,"",IFERROR(IF(INDEX(Input!$N$2:$U$500,$AR44,0)=0,"",INDEX(Input!$N$2:$U$500,$AR44,0)),""))</f>
        <v/>
      </c>
      <c r="X44" s="39"/>
      <c r="Y44" s="39"/>
      <c r="Z44" s="39"/>
      <c r="AA44" s="39"/>
      <c r="AB44" s="39"/>
      <c r="AC44" s="39"/>
      <c r="AD44" s="39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9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9" t="str" cm="1">
        <f t="array" ref="K45">IF($AR45=0,"",INDEX(Input!$D$2:$AC$500,$AR45,$AP$2)&amp;"")</f>
        <v/>
      </c>
      <c r="L45" s="39" t="str" cm="1">
        <f t="array" ref="L45">IF($AR45=0,"",INDEX(Input!$D$2:$AC$500,$AR45,$AP$3)&amp;"")</f>
        <v/>
      </c>
      <c r="M45" s="39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9" t="str" cm="1">
        <f t="array" ref="O45">IF($AR45=0,"",INDEX(Input!$D$2:$AC$500,$AR45,$AP$4)&amp;"")</f>
        <v/>
      </c>
      <c r="P45" s="39" t="str" cm="1">
        <f t="array" ref="P45">IF($AR45=0,"",IFERROR(_xlfn.TEXTJOIN(", ",TRUE,_xlfn._xlws.FILTER(INDEX(Input!$D$2:$AC$500,,$AP$6),Input!$J$2:$J$500=$B45)),""))</f>
        <v/>
      </c>
      <c r="Q45" s="29" t="str">
        <f t="shared" si="2"/>
        <v/>
      </c>
      <c r="R45" s="39" t="str" cm="1">
        <f t="array" ref="R45">IF($AR45=0,"",_xlfn.LET(_xlpm.Result,INDEX(Input!$D$2:$AC$500,$AR45,$AP$5),IF(_xlpm.Result="","",_xlpm.Result)))</f>
        <v/>
      </c>
      <c r="S45" s="39" t="str" cm="1">
        <f t="array" ref="S45">IF(R45="","",IFERROR(_xlfn.TEXTSPLIT(R45," / ", ,TRUE,0,),""))</f>
        <v/>
      </c>
      <c r="T45" s="39"/>
      <c r="U45" s="39" t="str" cm="1">
        <f t="array" ref="U45">IFERROR(_xlfn.IFS(
S45="","",
--S45&lt;55,"Battery Defect",
--S45&lt;=69,"Battery D",
--S45&lt;=80,"Battery C",
--S45&gt;80,""
),"")</f>
        <v/>
      </c>
      <c r="V45" s="39" t="str" cm="1">
        <f t="array" ref="V45">IFERROR(_xlfn.IFS(
T45="","",
--T45&lt;55,"Battery Defect",
--T45&lt;=69,"Battery D",
--T45&lt;=80,"Battery C",
--T45&gt;80,""
),"")</f>
        <v/>
      </c>
      <c r="W45" s="39" t="str" cm="1">
        <f t="array" ref="W45">IF($AR45=0,"",IFERROR(IF(INDEX(Input!$N$2:$U$500,$AR45,0)=0,"",INDEX(Input!$N$2:$U$500,$AR45,0)),""))</f>
        <v/>
      </c>
      <c r="X45" s="39"/>
      <c r="Y45" s="39"/>
      <c r="Z45" s="39"/>
      <c r="AA45" s="39"/>
      <c r="AB45" s="39"/>
      <c r="AC45" s="39"/>
      <c r="AD45" s="39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9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9" t="str" cm="1">
        <f t="array" ref="K46">IF($AR46=0,"",INDEX(Input!$D$2:$AC$500,$AR46,$AP$2)&amp;"")</f>
        <v/>
      </c>
      <c r="L46" s="39" t="str" cm="1">
        <f t="array" ref="L46">IF($AR46=0,"",INDEX(Input!$D$2:$AC$500,$AR46,$AP$3)&amp;"")</f>
        <v/>
      </c>
      <c r="M46" s="39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9" t="str" cm="1">
        <f t="array" ref="O46">IF($AR46=0,"",INDEX(Input!$D$2:$AC$500,$AR46,$AP$4)&amp;"")</f>
        <v/>
      </c>
      <c r="P46" s="39" t="str" cm="1">
        <f t="array" ref="P46">IF($AR46=0,"",IFERROR(_xlfn.TEXTJOIN(", ",TRUE,_xlfn._xlws.FILTER(INDEX(Input!$D$2:$AC$500,,$AP$6),Input!$J$2:$J$500=$B46)),""))</f>
        <v/>
      </c>
      <c r="Q46" s="29" t="str">
        <f t="shared" si="2"/>
        <v/>
      </c>
      <c r="R46" s="39" t="str" cm="1">
        <f t="array" ref="R46">IF($AR46=0,"",_xlfn.LET(_xlpm.Result,INDEX(Input!$D$2:$AC$500,$AR46,$AP$5),IF(_xlpm.Result="","",_xlpm.Result)))</f>
        <v/>
      </c>
      <c r="S46" s="39" t="str" cm="1">
        <f t="array" ref="S46">IF(R46="","",IFERROR(_xlfn.TEXTSPLIT(R46," / ", ,TRUE,0,),""))</f>
        <v/>
      </c>
      <c r="T46" s="39"/>
      <c r="U46" s="39" t="str" cm="1">
        <f t="array" ref="U46">IFERROR(_xlfn.IFS(
S46="","",
--S46&lt;55,"Battery Defect",
--S46&lt;=69,"Battery D",
--S46&lt;=80,"Battery C",
--S46&gt;80,""
),"")</f>
        <v/>
      </c>
      <c r="V46" s="39" t="str" cm="1">
        <f t="array" ref="V46">IFERROR(_xlfn.IFS(
T46="","",
--T46&lt;55,"Battery Defect",
--T46&lt;=69,"Battery D",
--T46&lt;=80,"Battery C",
--T46&gt;80,""
),"")</f>
        <v/>
      </c>
      <c r="W46" s="39" t="str" cm="1">
        <f t="array" ref="W46">IF($AR46=0,"",IFERROR(IF(INDEX(Input!$N$2:$U$500,$AR46,0)=0,"",INDEX(Input!$N$2:$U$500,$AR46,0)),""))</f>
        <v/>
      </c>
      <c r="X46" s="39"/>
      <c r="Y46" s="39"/>
      <c r="Z46" s="39"/>
      <c r="AA46" s="39"/>
      <c r="AB46" s="39"/>
      <c r="AC46" s="39"/>
      <c r="AD46" s="39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9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9" t="str" cm="1">
        <f t="array" ref="K47">IF($AR47=0,"",INDEX(Input!$D$2:$AC$500,$AR47,$AP$2)&amp;"")</f>
        <v/>
      </c>
      <c r="L47" s="39" t="str" cm="1">
        <f t="array" ref="L47">IF($AR47=0,"",INDEX(Input!$D$2:$AC$500,$AR47,$AP$3)&amp;"")</f>
        <v/>
      </c>
      <c r="M47" s="39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9" t="str" cm="1">
        <f t="array" ref="O47">IF($AR47=0,"",INDEX(Input!$D$2:$AC$500,$AR47,$AP$4)&amp;"")</f>
        <v/>
      </c>
      <c r="P47" s="39" t="str" cm="1">
        <f t="array" ref="P47">IF($AR47=0,"",IFERROR(_xlfn.TEXTJOIN(", ",TRUE,_xlfn._xlws.FILTER(INDEX(Input!$D$2:$AC$500,,$AP$6),Input!$J$2:$J$500=$B47)),""))</f>
        <v/>
      </c>
      <c r="Q47" s="29" t="str">
        <f t="shared" si="2"/>
        <v/>
      </c>
      <c r="R47" s="39" t="str" cm="1">
        <f t="array" ref="R47">IF($AR47=0,"",_xlfn.LET(_xlpm.Result,INDEX(Input!$D$2:$AC$500,$AR47,$AP$5),IF(_xlpm.Result="","",_xlpm.Result)))</f>
        <v/>
      </c>
      <c r="S47" s="39" t="str" cm="1">
        <f t="array" ref="S47">IF(R47="","",IFERROR(_xlfn.TEXTSPLIT(R47," / ", ,TRUE,0,),""))</f>
        <v/>
      </c>
      <c r="T47" s="39"/>
      <c r="U47" s="39" t="str" cm="1">
        <f t="array" ref="U47">IFERROR(_xlfn.IFS(
S47="","",
--S47&lt;55,"Battery Defect",
--S47&lt;=69,"Battery D",
--S47&lt;=80,"Battery C",
--S47&gt;80,""
),"")</f>
        <v/>
      </c>
      <c r="V47" s="39" t="str" cm="1">
        <f t="array" ref="V47">IFERROR(_xlfn.IFS(
T47="","",
--T47&lt;55,"Battery Defect",
--T47&lt;=69,"Battery D",
--T47&lt;=80,"Battery C",
--T47&gt;80,""
),"")</f>
        <v/>
      </c>
      <c r="W47" s="39" t="str" cm="1">
        <f t="array" ref="W47">IF($AR47=0,"",IFERROR(IF(INDEX(Input!$N$2:$U$500,$AR47,0)=0,"",INDEX(Input!$N$2:$U$500,$AR47,0)),""))</f>
        <v/>
      </c>
      <c r="X47" s="39"/>
      <c r="Y47" s="39"/>
      <c r="Z47" s="39"/>
      <c r="AA47" s="39"/>
      <c r="AB47" s="39"/>
      <c r="AC47" s="39"/>
      <c r="AD47" s="39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9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9" t="str" cm="1">
        <f t="array" ref="K48">IF($AR48=0,"",INDEX(Input!$D$2:$AC$500,$AR48,$AP$2)&amp;"")</f>
        <v/>
      </c>
      <c r="L48" s="39" t="str" cm="1">
        <f t="array" ref="L48">IF($AR48=0,"",INDEX(Input!$D$2:$AC$500,$AR48,$AP$3)&amp;"")</f>
        <v/>
      </c>
      <c r="M48" s="39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9" t="str" cm="1">
        <f t="array" ref="O48">IF($AR48=0,"",INDEX(Input!$D$2:$AC$500,$AR48,$AP$4)&amp;"")</f>
        <v/>
      </c>
      <c r="P48" s="39" t="str" cm="1">
        <f t="array" ref="P48">IF($AR48=0,"",IFERROR(_xlfn.TEXTJOIN(", ",TRUE,_xlfn._xlws.FILTER(INDEX(Input!$D$2:$AC$500,,$AP$6),Input!$J$2:$J$500=$B48)),""))</f>
        <v/>
      </c>
      <c r="Q48" s="29" t="str">
        <f t="shared" si="2"/>
        <v/>
      </c>
      <c r="R48" s="39" t="str" cm="1">
        <f t="array" ref="R48">IF($AR48=0,"",_xlfn.LET(_xlpm.Result,INDEX(Input!$D$2:$AC$500,$AR48,$AP$5),IF(_xlpm.Result="","",_xlpm.Result)))</f>
        <v/>
      </c>
      <c r="S48" s="39" t="str" cm="1">
        <f t="array" ref="S48">IF(R48="","",IFERROR(_xlfn.TEXTSPLIT(R48," / ", ,TRUE,0,),""))</f>
        <v/>
      </c>
      <c r="T48" s="39"/>
      <c r="U48" s="39" t="str" cm="1">
        <f t="array" ref="U48">IFERROR(_xlfn.IFS(
S48="","",
--S48&lt;55,"Battery Defect",
--S48&lt;=69,"Battery D",
--S48&lt;=80,"Battery C",
--S48&gt;80,""
),"")</f>
        <v/>
      </c>
      <c r="V48" s="39" t="str" cm="1">
        <f t="array" ref="V48">IFERROR(_xlfn.IFS(
T48="","",
--T48&lt;55,"Battery Defect",
--T48&lt;=69,"Battery D",
--T48&lt;=80,"Battery C",
--T48&gt;80,""
),"")</f>
        <v/>
      </c>
      <c r="W48" s="39" t="str" cm="1">
        <f t="array" ref="W48">IF($AR48=0,"",IFERROR(IF(INDEX(Input!$N$2:$U$500,$AR48,0)=0,"",INDEX(Input!$N$2:$U$500,$AR48,0)),""))</f>
        <v/>
      </c>
      <c r="X48" s="39"/>
      <c r="Y48" s="39"/>
      <c r="Z48" s="39"/>
      <c r="AA48" s="39"/>
      <c r="AB48" s="39"/>
      <c r="AC48" s="39"/>
      <c r="AD48" s="39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9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9" t="str" cm="1">
        <f t="array" ref="K49">IF($AR49=0,"",INDEX(Input!$D$2:$AC$500,$AR49,$AP$2)&amp;"")</f>
        <v/>
      </c>
      <c r="L49" s="39" t="str" cm="1">
        <f t="array" ref="L49">IF($AR49=0,"",INDEX(Input!$D$2:$AC$500,$AR49,$AP$3)&amp;"")</f>
        <v/>
      </c>
      <c r="M49" s="39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9" t="str" cm="1">
        <f t="array" ref="O49">IF($AR49=0,"",INDEX(Input!$D$2:$AC$500,$AR49,$AP$4)&amp;"")</f>
        <v/>
      </c>
      <c r="P49" s="39" t="str" cm="1">
        <f t="array" ref="P49">IF($AR49=0,"",IFERROR(_xlfn.TEXTJOIN(", ",TRUE,_xlfn._xlws.FILTER(INDEX(Input!$D$2:$AC$500,,$AP$6),Input!$J$2:$J$500=$B49)),""))</f>
        <v/>
      </c>
      <c r="Q49" s="29" t="str">
        <f t="shared" si="2"/>
        <v/>
      </c>
      <c r="R49" s="39" t="str" cm="1">
        <f t="array" ref="R49">IF($AR49=0,"",_xlfn.LET(_xlpm.Result,INDEX(Input!$D$2:$AC$500,$AR49,$AP$5),IF(_xlpm.Result="","",_xlpm.Result)))</f>
        <v/>
      </c>
      <c r="S49" s="39" t="str" cm="1">
        <f t="array" ref="S49">IF(R49="","",IFERROR(_xlfn.TEXTSPLIT(R49," / ", ,TRUE,0,),""))</f>
        <v/>
      </c>
      <c r="T49" s="39"/>
      <c r="U49" s="39" t="str" cm="1">
        <f t="array" ref="U49">IFERROR(_xlfn.IFS(
S49="","",
--S49&lt;55,"Battery Defect",
--S49&lt;=69,"Battery D",
--S49&lt;=80,"Battery C",
--S49&gt;80,""
),"")</f>
        <v/>
      </c>
      <c r="V49" s="39" t="str" cm="1">
        <f t="array" ref="V49">IFERROR(_xlfn.IFS(
T49="","",
--T49&lt;55,"Battery Defect",
--T49&lt;=69,"Battery D",
--T49&lt;=80,"Battery C",
--T49&gt;80,""
),"")</f>
        <v/>
      </c>
      <c r="W49" s="39" t="str" cm="1">
        <f t="array" ref="W49">IF($AR49=0,"",IFERROR(IF(INDEX(Input!$N$2:$U$500,$AR49,0)=0,"",INDEX(Input!$N$2:$U$500,$AR49,0)),""))</f>
        <v/>
      </c>
      <c r="X49" s="39"/>
      <c r="Y49" s="39"/>
      <c r="Z49" s="39"/>
      <c r="AA49" s="39"/>
      <c r="AB49" s="39"/>
      <c r="AC49" s="39"/>
      <c r="AD49" s="39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9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9" t="str" cm="1">
        <f t="array" ref="K50">IF($AR50=0,"",INDEX(Input!$D$2:$AC$500,$AR50,$AP$2)&amp;"")</f>
        <v/>
      </c>
      <c r="L50" s="39" t="str" cm="1">
        <f t="array" ref="L50">IF($AR50=0,"",INDEX(Input!$D$2:$AC$500,$AR50,$AP$3)&amp;"")</f>
        <v/>
      </c>
      <c r="M50" s="39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9" t="str" cm="1">
        <f t="array" ref="O50">IF($AR50=0,"",INDEX(Input!$D$2:$AC$500,$AR50,$AP$4)&amp;"")</f>
        <v/>
      </c>
      <c r="P50" s="39" t="str" cm="1">
        <f t="array" ref="P50">IF($AR50=0,"",IFERROR(_xlfn.TEXTJOIN(", ",TRUE,_xlfn._xlws.FILTER(INDEX(Input!$D$2:$AC$500,,$AP$6),Input!$J$2:$J$500=$B50)),""))</f>
        <v/>
      </c>
      <c r="Q50" s="29" t="str">
        <f t="shared" si="2"/>
        <v/>
      </c>
      <c r="R50" s="39" t="str" cm="1">
        <f t="array" ref="R50">IF($AR50=0,"",_xlfn.LET(_xlpm.Result,INDEX(Input!$D$2:$AC$500,$AR50,$AP$5),IF(_xlpm.Result="","",_xlpm.Result)))</f>
        <v/>
      </c>
      <c r="S50" s="39" t="str" cm="1">
        <f t="array" ref="S50">IF(R50="","",IFERROR(_xlfn.TEXTSPLIT(R50," / ", ,TRUE,0,),""))</f>
        <v/>
      </c>
      <c r="T50" s="39"/>
      <c r="U50" s="39" t="str" cm="1">
        <f t="array" ref="U50">IFERROR(_xlfn.IFS(
S50="","",
--S50&lt;55,"Battery Defect",
--S50&lt;=69,"Battery D",
--S50&lt;=80,"Battery C",
--S50&gt;80,""
),"")</f>
        <v/>
      </c>
      <c r="V50" s="39" t="str" cm="1">
        <f t="array" ref="V50">IFERROR(_xlfn.IFS(
T50="","",
--T50&lt;55,"Battery Defect",
--T50&lt;=69,"Battery D",
--T50&lt;=80,"Battery C",
--T50&gt;80,""
),"")</f>
        <v/>
      </c>
      <c r="W50" s="39" t="str" cm="1">
        <f t="array" ref="W50">IF($AR50=0,"",IFERROR(IF(INDEX(Input!$N$2:$U$500,$AR50,0)=0,"",INDEX(Input!$N$2:$U$500,$AR50,0)),""))</f>
        <v/>
      </c>
      <c r="X50" s="39"/>
      <c r="Y50" s="39"/>
      <c r="Z50" s="39"/>
      <c r="AA50" s="39"/>
      <c r="AB50" s="39"/>
      <c r="AC50" s="39"/>
      <c r="AD50" s="39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9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9" t="str" cm="1">
        <f t="array" ref="K51">IF($AR51=0,"",INDEX(Input!$D$2:$AC$500,$AR51,$AP$2)&amp;"")</f>
        <v/>
      </c>
      <c r="L51" s="39" t="str" cm="1">
        <f t="array" ref="L51">IF($AR51=0,"",INDEX(Input!$D$2:$AC$500,$AR51,$AP$3)&amp;"")</f>
        <v/>
      </c>
      <c r="M51" s="39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9" t="str" cm="1">
        <f t="array" ref="O51">IF($AR51=0,"",INDEX(Input!$D$2:$AC$500,$AR51,$AP$4)&amp;"")</f>
        <v/>
      </c>
      <c r="P51" s="39" t="str" cm="1">
        <f t="array" ref="P51">IF($AR51=0,"",IFERROR(_xlfn.TEXTJOIN(", ",TRUE,_xlfn._xlws.FILTER(INDEX(Input!$D$2:$AC$500,,$AP$6),Input!$J$2:$J$500=$B51)),""))</f>
        <v/>
      </c>
      <c r="Q51" s="29" t="str">
        <f t="shared" si="2"/>
        <v/>
      </c>
      <c r="R51" s="39" t="str" cm="1">
        <f t="array" ref="R51">IF($AR51=0,"",_xlfn.LET(_xlpm.Result,INDEX(Input!$D$2:$AC$500,$AR51,$AP$5),IF(_xlpm.Result="","",_xlpm.Result)))</f>
        <v/>
      </c>
      <c r="S51" s="39" t="str" cm="1">
        <f t="array" ref="S51">IF(R51="","",IFERROR(_xlfn.TEXTSPLIT(R51," / ", ,TRUE,0,),""))</f>
        <v/>
      </c>
      <c r="T51" s="39"/>
      <c r="U51" s="39" t="str" cm="1">
        <f t="array" ref="U51">IFERROR(_xlfn.IFS(
S51="","",
--S51&lt;55,"Battery Defect",
--S51&lt;=69,"Battery D",
--S51&lt;=80,"Battery C",
--S51&gt;80,""
),"")</f>
        <v/>
      </c>
      <c r="V51" s="39" t="str" cm="1">
        <f t="array" ref="V51">IFERROR(_xlfn.IFS(
T51="","",
--T51&lt;55,"Battery Defect",
--T51&lt;=69,"Battery D",
--T51&lt;=80,"Battery C",
--T51&gt;80,""
),"")</f>
        <v/>
      </c>
      <c r="W51" s="39" t="str" cm="1">
        <f t="array" ref="W51">IF($AR51=0,"",IFERROR(IF(INDEX(Input!$N$2:$U$500,$AR51,0)=0,"",INDEX(Input!$N$2:$U$500,$AR51,0)),""))</f>
        <v/>
      </c>
      <c r="X51" s="39"/>
      <c r="Y51" s="39"/>
      <c r="Z51" s="39"/>
      <c r="AA51" s="39"/>
      <c r="AB51" s="39"/>
      <c r="AC51" s="39"/>
      <c r="AD51" s="39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9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9" t="str" cm="1">
        <f t="array" ref="K52">IF($AR52=0,"",INDEX(Input!$D$2:$AC$500,$AR52,$AP$2)&amp;"")</f>
        <v/>
      </c>
      <c r="L52" s="39" t="str" cm="1">
        <f t="array" ref="L52">IF($AR52=0,"",INDEX(Input!$D$2:$AC$500,$AR52,$AP$3)&amp;"")</f>
        <v/>
      </c>
      <c r="M52" s="39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9" t="str" cm="1">
        <f t="array" ref="O52">IF($AR52=0,"",INDEX(Input!$D$2:$AC$500,$AR52,$AP$4)&amp;"")</f>
        <v/>
      </c>
      <c r="P52" s="39" t="str" cm="1">
        <f t="array" ref="P52">IF($AR52=0,"",IFERROR(_xlfn.TEXTJOIN(", ",TRUE,_xlfn._xlws.FILTER(INDEX(Input!$D$2:$AC$500,,$AP$6),Input!$J$2:$J$500=$B52)),""))</f>
        <v/>
      </c>
      <c r="Q52" s="29" t="str">
        <f t="shared" si="2"/>
        <v/>
      </c>
      <c r="R52" s="39" t="str" cm="1">
        <f t="array" ref="R52">IF($AR52=0,"",_xlfn.LET(_xlpm.Result,INDEX(Input!$D$2:$AC$500,$AR52,$AP$5),IF(_xlpm.Result="","",_xlpm.Result)))</f>
        <v/>
      </c>
      <c r="S52" s="39" t="str" cm="1">
        <f t="array" ref="S52">IF(R52="","",IFERROR(_xlfn.TEXTSPLIT(R52," / ", ,TRUE,0,),""))</f>
        <v/>
      </c>
      <c r="T52" s="39"/>
      <c r="U52" s="39" t="str" cm="1">
        <f t="array" ref="U52">IFERROR(_xlfn.IFS(
S52="","",
--S52&lt;55,"Battery Defect",
--S52&lt;=69,"Battery D",
--S52&lt;=80,"Battery C",
--S52&gt;80,""
),"")</f>
        <v/>
      </c>
      <c r="V52" s="39" t="str" cm="1">
        <f t="array" ref="V52">IFERROR(_xlfn.IFS(
T52="","",
--T52&lt;55,"Battery Defect",
--T52&lt;=69,"Battery D",
--T52&lt;=80,"Battery C",
--T52&gt;80,""
),"")</f>
        <v/>
      </c>
      <c r="W52" s="39" t="str" cm="1">
        <f t="array" ref="W52">IF($AR52=0,"",IFERROR(IF(INDEX(Input!$N$2:$U$500,$AR52,0)=0,"",INDEX(Input!$N$2:$U$500,$AR52,0)),""))</f>
        <v/>
      </c>
      <c r="X52" s="39"/>
      <c r="Y52" s="39"/>
      <c r="Z52" s="39"/>
      <c r="AA52" s="39"/>
      <c r="AB52" s="39"/>
      <c r="AC52" s="39"/>
      <c r="AD52" s="39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9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9" t="str" cm="1">
        <f t="array" ref="K53">IF($AR53=0,"",INDEX(Input!$D$2:$AC$500,$AR53,$AP$2)&amp;"")</f>
        <v/>
      </c>
      <c r="L53" s="39" t="str" cm="1">
        <f t="array" ref="L53">IF($AR53=0,"",INDEX(Input!$D$2:$AC$500,$AR53,$AP$3)&amp;"")</f>
        <v/>
      </c>
      <c r="M53" s="39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9" t="str" cm="1">
        <f t="array" ref="O53">IF($AR53=0,"",INDEX(Input!$D$2:$AC$500,$AR53,$AP$4)&amp;"")</f>
        <v/>
      </c>
      <c r="P53" s="39" t="str" cm="1">
        <f t="array" ref="P53">IF($AR53=0,"",IFERROR(_xlfn.TEXTJOIN(", ",TRUE,_xlfn._xlws.FILTER(INDEX(Input!$D$2:$AC$500,,$AP$6),Input!$J$2:$J$500=$B53)),""))</f>
        <v/>
      </c>
      <c r="Q53" s="29" t="str">
        <f t="shared" si="2"/>
        <v/>
      </c>
      <c r="R53" s="39" t="str" cm="1">
        <f t="array" ref="R53">IF($AR53=0,"",_xlfn.LET(_xlpm.Result,INDEX(Input!$D$2:$AC$500,$AR53,$AP$5),IF(_xlpm.Result="","",_xlpm.Result)))</f>
        <v/>
      </c>
      <c r="S53" s="39" t="str" cm="1">
        <f t="array" ref="S53">IF(R53="","",IFERROR(_xlfn.TEXTSPLIT(R53," / ", ,TRUE,0,),""))</f>
        <v/>
      </c>
      <c r="T53" s="39"/>
      <c r="U53" s="39" t="str" cm="1">
        <f t="array" ref="U53">IFERROR(_xlfn.IFS(
S53="","",
--S53&lt;55,"Battery Defect",
--S53&lt;=69,"Battery D",
--S53&lt;=80,"Battery C",
--S53&gt;80,""
),"")</f>
        <v/>
      </c>
      <c r="V53" s="39" t="str" cm="1">
        <f t="array" ref="V53">IFERROR(_xlfn.IFS(
T53="","",
--T53&lt;55,"Battery Defect",
--T53&lt;=69,"Battery D",
--T53&lt;=80,"Battery C",
--T53&gt;80,""
),"")</f>
        <v/>
      </c>
      <c r="W53" s="39" t="str" cm="1">
        <f t="array" ref="W53">IF($AR53=0,"",IFERROR(IF(INDEX(Input!$N$2:$U$500,$AR53,0)=0,"",INDEX(Input!$N$2:$U$500,$AR53,0)),""))</f>
        <v/>
      </c>
      <c r="X53" s="39"/>
      <c r="Y53" s="39"/>
      <c r="Z53" s="39"/>
      <c r="AA53" s="39"/>
      <c r="AB53" s="39"/>
      <c r="AC53" s="39"/>
      <c r="AD53" s="39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9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9" t="str" cm="1">
        <f t="array" ref="K54">IF($AR54=0,"",INDEX(Input!$D$2:$AC$500,$AR54,$AP$2)&amp;"")</f>
        <v/>
      </c>
      <c r="L54" s="39" t="str" cm="1">
        <f t="array" ref="L54">IF($AR54=0,"",INDEX(Input!$D$2:$AC$500,$AR54,$AP$3)&amp;"")</f>
        <v/>
      </c>
      <c r="M54" s="39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9" t="str" cm="1">
        <f t="array" ref="O54">IF($AR54=0,"",INDEX(Input!$D$2:$AC$500,$AR54,$AP$4)&amp;"")</f>
        <v/>
      </c>
      <c r="P54" s="39" t="str" cm="1">
        <f t="array" ref="P54">IF($AR54=0,"",IFERROR(_xlfn.TEXTJOIN(", ",TRUE,_xlfn._xlws.FILTER(INDEX(Input!$D$2:$AC$500,,$AP$6),Input!$J$2:$J$500=$B54)),""))</f>
        <v/>
      </c>
      <c r="Q54" s="29" t="str">
        <f t="shared" si="2"/>
        <v/>
      </c>
      <c r="R54" s="39" t="str" cm="1">
        <f t="array" ref="R54">IF($AR54=0,"",_xlfn.LET(_xlpm.Result,INDEX(Input!$D$2:$AC$500,$AR54,$AP$5),IF(_xlpm.Result="","",_xlpm.Result)))</f>
        <v/>
      </c>
      <c r="S54" s="39" t="str" cm="1">
        <f t="array" ref="S54">IF(R54="","",IFERROR(_xlfn.TEXTSPLIT(R54," / ", ,TRUE,0,),""))</f>
        <v/>
      </c>
      <c r="T54" s="39"/>
      <c r="U54" s="39" t="str" cm="1">
        <f t="array" ref="U54">IFERROR(_xlfn.IFS(
S54="","",
--S54&lt;55,"Battery Defect",
--S54&lt;=69,"Battery D",
--S54&lt;=80,"Battery C",
--S54&gt;80,""
),"")</f>
        <v/>
      </c>
      <c r="V54" s="39" t="str" cm="1">
        <f t="array" ref="V54">IFERROR(_xlfn.IFS(
T54="","",
--T54&lt;55,"Battery Defect",
--T54&lt;=69,"Battery D",
--T54&lt;=80,"Battery C",
--T54&gt;80,""
),"")</f>
        <v/>
      </c>
      <c r="W54" s="39" t="str" cm="1">
        <f t="array" ref="W54">IF($AR54=0,"",IFERROR(IF(INDEX(Input!$N$2:$U$500,$AR54,0)=0,"",INDEX(Input!$N$2:$U$500,$AR54,0)),""))</f>
        <v/>
      </c>
      <c r="X54" s="39"/>
      <c r="Y54" s="39"/>
      <c r="Z54" s="39"/>
      <c r="AA54" s="39"/>
      <c r="AB54" s="39"/>
      <c r="AC54" s="39"/>
      <c r="AD54" s="39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9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9" t="str" cm="1">
        <f t="array" ref="K55">IF($AR55=0,"",INDEX(Input!$D$2:$AC$500,$AR55,$AP$2)&amp;"")</f>
        <v/>
      </c>
      <c r="L55" s="39" t="str" cm="1">
        <f t="array" ref="L55">IF($AR55=0,"",INDEX(Input!$D$2:$AC$500,$AR55,$AP$3)&amp;"")</f>
        <v/>
      </c>
      <c r="M55" s="39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9" t="str" cm="1">
        <f t="array" ref="O55">IF($AR55=0,"",INDEX(Input!$D$2:$AC$500,$AR55,$AP$4)&amp;"")</f>
        <v/>
      </c>
      <c r="P55" s="39" t="str" cm="1">
        <f t="array" ref="P55">IF($AR55=0,"",IFERROR(_xlfn.TEXTJOIN(", ",TRUE,_xlfn._xlws.FILTER(INDEX(Input!$D$2:$AC$500,,$AP$6),Input!$J$2:$J$500=$B55)),""))</f>
        <v/>
      </c>
      <c r="Q55" s="29" t="str">
        <f t="shared" si="2"/>
        <v/>
      </c>
      <c r="R55" s="39" t="str" cm="1">
        <f t="array" ref="R55">IF($AR55=0,"",_xlfn.LET(_xlpm.Result,INDEX(Input!$D$2:$AC$500,$AR55,$AP$5),IF(_xlpm.Result="","",_xlpm.Result)))</f>
        <v/>
      </c>
      <c r="S55" s="39" t="str" cm="1">
        <f t="array" ref="S55">IF(R55="","",IFERROR(_xlfn.TEXTSPLIT(R55," / ", ,TRUE,0,),""))</f>
        <v/>
      </c>
      <c r="T55" s="39"/>
      <c r="U55" s="39" t="str" cm="1">
        <f t="array" ref="U55">IFERROR(_xlfn.IFS(
S55="","",
--S55&lt;55,"Battery Defect",
--S55&lt;=69,"Battery D",
--S55&lt;=80,"Battery C",
--S55&gt;80,""
),"")</f>
        <v/>
      </c>
      <c r="V55" s="39" t="str" cm="1">
        <f t="array" ref="V55">IFERROR(_xlfn.IFS(
T55="","",
--T55&lt;55,"Battery Defect",
--T55&lt;=69,"Battery D",
--T55&lt;=80,"Battery C",
--T55&gt;80,""
),"")</f>
        <v/>
      </c>
      <c r="W55" s="39" t="str" cm="1">
        <f t="array" ref="W55">IF($AR55=0,"",IFERROR(IF(INDEX(Input!$N$2:$U$500,$AR55,0)=0,"",INDEX(Input!$N$2:$U$500,$AR55,0)),""))</f>
        <v/>
      </c>
      <c r="X55" s="39"/>
      <c r="Y55" s="39"/>
      <c r="Z55" s="39"/>
      <c r="AA55" s="39"/>
      <c r="AB55" s="39"/>
      <c r="AC55" s="39"/>
      <c r="AD55" s="39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9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9" t="str" cm="1">
        <f t="array" ref="K56">IF($AR56=0,"",INDEX(Input!$D$2:$AC$500,$AR56,$AP$2)&amp;"")</f>
        <v/>
      </c>
      <c r="L56" s="39" t="str" cm="1">
        <f t="array" ref="L56">IF($AR56=0,"",INDEX(Input!$D$2:$AC$500,$AR56,$AP$3)&amp;"")</f>
        <v/>
      </c>
      <c r="M56" s="39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9" t="str" cm="1">
        <f t="array" ref="O56">IF($AR56=0,"",INDEX(Input!$D$2:$AC$500,$AR56,$AP$4)&amp;"")</f>
        <v/>
      </c>
      <c r="P56" s="39" t="str" cm="1">
        <f t="array" ref="P56">IF($AR56=0,"",IFERROR(_xlfn.TEXTJOIN(", ",TRUE,_xlfn._xlws.FILTER(INDEX(Input!$D$2:$AC$500,,$AP$6),Input!$J$2:$J$500=$B56)),""))</f>
        <v/>
      </c>
      <c r="Q56" s="29" t="str">
        <f t="shared" si="2"/>
        <v/>
      </c>
      <c r="R56" s="39" t="str" cm="1">
        <f t="array" ref="R56">IF($AR56=0,"",_xlfn.LET(_xlpm.Result,INDEX(Input!$D$2:$AC$500,$AR56,$AP$5),IF(_xlpm.Result="","",_xlpm.Result)))</f>
        <v/>
      </c>
      <c r="S56" s="39" t="str" cm="1">
        <f t="array" ref="S56">IF(R56="","",IFERROR(_xlfn.TEXTSPLIT(R56," / ", ,TRUE,0,),""))</f>
        <v/>
      </c>
      <c r="T56" s="39"/>
      <c r="U56" s="39" t="str" cm="1">
        <f t="array" ref="U56">IFERROR(_xlfn.IFS(
S56="","",
--S56&lt;55,"Battery Defect",
--S56&lt;=69,"Battery D",
--S56&lt;=80,"Battery C",
--S56&gt;80,""
),"")</f>
        <v/>
      </c>
      <c r="V56" s="39" t="str" cm="1">
        <f t="array" ref="V56">IFERROR(_xlfn.IFS(
T56="","",
--T56&lt;55,"Battery Defect",
--T56&lt;=69,"Battery D",
--T56&lt;=80,"Battery C",
--T56&gt;80,""
),"")</f>
        <v/>
      </c>
      <c r="W56" s="39" t="str" cm="1">
        <f t="array" ref="W56">IF($AR56=0,"",IFERROR(IF(INDEX(Input!$N$2:$U$500,$AR56,0)=0,"",INDEX(Input!$N$2:$U$500,$AR56,0)),""))</f>
        <v/>
      </c>
      <c r="X56" s="39"/>
      <c r="Y56" s="39"/>
      <c r="Z56" s="39"/>
      <c r="AA56" s="39"/>
      <c r="AB56" s="39"/>
      <c r="AC56" s="39"/>
      <c r="AD56" s="39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9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9" t="str" cm="1">
        <f t="array" ref="K57">IF($AR57=0,"",INDEX(Input!$D$2:$AC$500,$AR57,$AP$2)&amp;"")</f>
        <v/>
      </c>
      <c r="L57" s="39" t="str" cm="1">
        <f t="array" ref="L57">IF($AR57=0,"",INDEX(Input!$D$2:$AC$500,$AR57,$AP$3)&amp;"")</f>
        <v/>
      </c>
      <c r="M57" s="39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9" t="str" cm="1">
        <f t="array" ref="O57">IF($AR57=0,"",INDEX(Input!$D$2:$AC$500,$AR57,$AP$4)&amp;"")</f>
        <v/>
      </c>
      <c r="P57" s="39" t="str" cm="1">
        <f t="array" ref="P57">IF($AR57=0,"",IFERROR(_xlfn.TEXTJOIN(", ",TRUE,_xlfn._xlws.FILTER(INDEX(Input!$D$2:$AC$500,,$AP$6),Input!$J$2:$J$500=$B57)),""))</f>
        <v/>
      </c>
      <c r="Q57" s="29" t="str">
        <f t="shared" si="2"/>
        <v/>
      </c>
      <c r="R57" s="39" t="str" cm="1">
        <f t="array" ref="R57">IF($AR57=0,"",_xlfn.LET(_xlpm.Result,INDEX(Input!$D$2:$AC$500,$AR57,$AP$5),IF(_xlpm.Result="","",_xlpm.Result)))</f>
        <v/>
      </c>
      <c r="S57" s="39" t="str" cm="1">
        <f t="array" ref="S57">IF(R57="","",IFERROR(_xlfn.TEXTSPLIT(R57," / ", ,TRUE,0,),""))</f>
        <v/>
      </c>
      <c r="T57" s="39"/>
      <c r="U57" s="39" t="str" cm="1">
        <f t="array" ref="U57">IFERROR(_xlfn.IFS(
S57="","",
--S57&lt;55,"Battery Defect",
--S57&lt;=69,"Battery D",
--S57&lt;=80,"Battery C",
--S57&gt;80,""
),"")</f>
        <v/>
      </c>
      <c r="V57" s="39" t="str" cm="1">
        <f t="array" ref="V57">IFERROR(_xlfn.IFS(
T57="","",
--T57&lt;55,"Battery Defect",
--T57&lt;=69,"Battery D",
--T57&lt;=80,"Battery C",
--T57&gt;80,""
),"")</f>
        <v/>
      </c>
      <c r="W57" s="39" t="str" cm="1">
        <f t="array" ref="W57">IF($AR57=0,"",IFERROR(IF(INDEX(Input!$N$2:$U$500,$AR57,0)=0,"",INDEX(Input!$N$2:$U$500,$AR57,0)),""))</f>
        <v/>
      </c>
      <c r="X57" s="39"/>
      <c r="Y57" s="39"/>
      <c r="Z57" s="39"/>
      <c r="AA57" s="39"/>
      <c r="AB57" s="39"/>
      <c r="AC57" s="39"/>
      <c r="AD57" s="39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9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9" t="str" cm="1">
        <f t="array" ref="K58">IF($AR58=0,"",INDEX(Input!$D$2:$AC$500,$AR58,$AP$2)&amp;"")</f>
        <v/>
      </c>
      <c r="L58" s="39" t="str" cm="1">
        <f t="array" ref="L58">IF($AR58=0,"",INDEX(Input!$D$2:$AC$500,$AR58,$AP$3)&amp;"")</f>
        <v/>
      </c>
      <c r="M58" s="39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9" t="str" cm="1">
        <f t="array" ref="O58">IF($AR58=0,"",INDEX(Input!$D$2:$AC$500,$AR58,$AP$4)&amp;"")</f>
        <v/>
      </c>
      <c r="P58" s="39" t="str" cm="1">
        <f t="array" ref="P58">IF($AR58=0,"",IFERROR(_xlfn.TEXTJOIN(", ",TRUE,_xlfn._xlws.FILTER(INDEX(Input!$D$2:$AC$500,,$AP$6),Input!$J$2:$J$500=$B58)),""))</f>
        <v/>
      </c>
      <c r="Q58" s="29" t="str">
        <f t="shared" si="2"/>
        <v/>
      </c>
      <c r="R58" s="39" t="str" cm="1">
        <f t="array" ref="R58">IF($AR58=0,"",_xlfn.LET(_xlpm.Result,INDEX(Input!$D$2:$AC$500,$AR58,$AP$5),IF(_xlpm.Result="","",_xlpm.Result)))</f>
        <v/>
      </c>
      <c r="S58" s="39" t="str" cm="1">
        <f t="array" ref="S58">IF(R58="","",IFERROR(_xlfn.TEXTSPLIT(R58," / ", ,TRUE,0,),""))</f>
        <v/>
      </c>
      <c r="T58" s="39"/>
      <c r="U58" s="39" t="str" cm="1">
        <f t="array" ref="U58">IFERROR(_xlfn.IFS(
S58="","",
--S58&lt;55,"Battery Defect",
--S58&lt;=69,"Battery D",
--S58&lt;=80,"Battery C",
--S58&gt;80,""
),"")</f>
        <v/>
      </c>
      <c r="V58" s="39" t="str" cm="1">
        <f t="array" ref="V58">IFERROR(_xlfn.IFS(
T58="","",
--T58&lt;55,"Battery Defect",
--T58&lt;=69,"Battery D",
--T58&lt;=80,"Battery C",
--T58&gt;80,""
),"")</f>
        <v/>
      </c>
      <c r="W58" s="39" t="str" cm="1">
        <f t="array" ref="W58">IF($AR58=0,"",IFERROR(IF(INDEX(Input!$N$2:$U$500,$AR58,0)=0,"",INDEX(Input!$N$2:$U$500,$AR58,0)),""))</f>
        <v/>
      </c>
      <c r="X58" s="39"/>
      <c r="Y58" s="39"/>
      <c r="Z58" s="39"/>
      <c r="AA58" s="39"/>
      <c r="AB58" s="39"/>
      <c r="AC58" s="39"/>
      <c r="AD58" s="39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9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9" t="str" cm="1">
        <f t="array" ref="K59">IF($AR59=0,"",INDEX(Input!$D$2:$AC$500,$AR59,$AP$2)&amp;"")</f>
        <v/>
      </c>
      <c r="L59" s="39" t="str" cm="1">
        <f t="array" ref="L59">IF($AR59=0,"",INDEX(Input!$D$2:$AC$500,$AR59,$AP$3)&amp;"")</f>
        <v/>
      </c>
      <c r="M59" s="39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9" t="str" cm="1">
        <f t="array" ref="O59">IF($AR59=0,"",INDEX(Input!$D$2:$AC$500,$AR59,$AP$4)&amp;"")</f>
        <v/>
      </c>
      <c r="P59" s="39" t="str" cm="1">
        <f t="array" ref="P59">IF($AR59=0,"",IFERROR(_xlfn.TEXTJOIN(", ",TRUE,_xlfn._xlws.FILTER(INDEX(Input!$D$2:$AC$500,,$AP$6),Input!$J$2:$J$500=$B59)),""))</f>
        <v/>
      </c>
      <c r="Q59" s="29" t="str">
        <f t="shared" si="2"/>
        <v/>
      </c>
      <c r="R59" s="39" t="str" cm="1">
        <f t="array" ref="R59">IF($AR59=0,"",_xlfn.LET(_xlpm.Result,INDEX(Input!$D$2:$AC$500,$AR59,$AP$5),IF(_xlpm.Result="","",_xlpm.Result)))</f>
        <v/>
      </c>
      <c r="S59" s="39" t="str" cm="1">
        <f t="array" ref="S59">IF(R59="","",IFERROR(_xlfn.TEXTSPLIT(R59," / ", ,TRUE,0,),""))</f>
        <v/>
      </c>
      <c r="T59" s="39"/>
      <c r="U59" s="39" t="str" cm="1">
        <f t="array" ref="U59">IFERROR(_xlfn.IFS(
S59="","",
--S59&lt;55,"Battery Defect",
--S59&lt;=69,"Battery D",
--S59&lt;=80,"Battery C",
--S59&gt;80,""
),"")</f>
        <v/>
      </c>
      <c r="V59" s="39" t="str" cm="1">
        <f t="array" ref="V59">IFERROR(_xlfn.IFS(
T59="","",
--T59&lt;55,"Battery Defect",
--T59&lt;=69,"Battery D",
--T59&lt;=80,"Battery C",
--T59&gt;80,""
),"")</f>
        <v/>
      </c>
      <c r="W59" s="39" t="str" cm="1">
        <f t="array" ref="W59">IF($AR59=0,"",IFERROR(IF(INDEX(Input!$N$2:$U$500,$AR59,0)=0,"",INDEX(Input!$N$2:$U$500,$AR59,0)),""))</f>
        <v/>
      </c>
      <c r="X59" s="39"/>
      <c r="Y59" s="39"/>
      <c r="Z59" s="39"/>
      <c r="AA59" s="39"/>
      <c r="AB59" s="39"/>
      <c r="AC59" s="39"/>
      <c r="AD59" s="39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9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9" t="str" cm="1">
        <f t="array" ref="K60">IF($AR60=0,"",INDEX(Input!$D$2:$AC$500,$AR60,$AP$2)&amp;"")</f>
        <v/>
      </c>
      <c r="L60" s="39" t="str" cm="1">
        <f t="array" ref="L60">IF($AR60=0,"",INDEX(Input!$D$2:$AC$500,$AR60,$AP$3)&amp;"")</f>
        <v/>
      </c>
      <c r="M60" s="39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9" t="str" cm="1">
        <f t="array" ref="O60">IF($AR60=0,"",INDEX(Input!$D$2:$AC$500,$AR60,$AP$4)&amp;"")</f>
        <v/>
      </c>
      <c r="P60" s="39" t="str" cm="1">
        <f t="array" ref="P60">IF($AR60=0,"",IFERROR(_xlfn.TEXTJOIN(", ",TRUE,_xlfn._xlws.FILTER(INDEX(Input!$D$2:$AC$500,,$AP$6),Input!$J$2:$J$500=$B60)),""))</f>
        <v/>
      </c>
      <c r="Q60" s="29" t="str">
        <f t="shared" si="2"/>
        <v/>
      </c>
      <c r="R60" s="39" t="str" cm="1">
        <f t="array" ref="R60">IF($AR60=0,"",_xlfn.LET(_xlpm.Result,INDEX(Input!$D$2:$AC$500,$AR60,$AP$5),IF(_xlpm.Result="","",_xlpm.Result)))</f>
        <v/>
      </c>
      <c r="S60" s="39" t="str" cm="1">
        <f t="array" ref="S60">IF(R60="","",IFERROR(_xlfn.TEXTSPLIT(R60," / ", ,TRUE,0,),""))</f>
        <v/>
      </c>
      <c r="T60" s="39"/>
      <c r="U60" s="39" t="str" cm="1">
        <f t="array" ref="U60">IFERROR(_xlfn.IFS(
S60="","",
--S60&lt;55,"Battery Defect",
--S60&lt;=69,"Battery D",
--S60&lt;=80,"Battery C",
--S60&gt;80,""
),"")</f>
        <v/>
      </c>
      <c r="V60" s="39" t="str" cm="1">
        <f t="array" ref="V60">IFERROR(_xlfn.IFS(
T60="","",
--T60&lt;55,"Battery Defect",
--T60&lt;=69,"Battery D",
--T60&lt;=80,"Battery C",
--T60&gt;80,""
),"")</f>
        <v/>
      </c>
      <c r="W60" s="39" t="str" cm="1">
        <f t="array" ref="W60">IF($AR60=0,"",IFERROR(IF(INDEX(Input!$N$2:$U$500,$AR60,0)=0,"",INDEX(Input!$N$2:$U$500,$AR60,0)),""))</f>
        <v/>
      </c>
      <c r="X60" s="39"/>
      <c r="Y60" s="39"/>
      <c r="Z60" s="39"/>
      <c r="AA60" s="39"/>
      <c r="AB60" s="39"/>
      <c r="AC60" s="39"/>
      <c r="AD60" s="39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9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9" t="str" cm="1">
        <f t="array" ref="K61">IF($AR61=0,"",INDEX(Input!$D$2:$AC$500,$AR61,$AP$2)&amp;"")</f>
        <v/>
      </c>
      <c r="L61" s="39" t="str" cm="1">
        <f t="array" ref="L61">IF($AR61=0,"",INDEX(Input!$D$2:$AC$500,$AR61,$AP$3)&amp;"")</f>
        <v/>
      </c>
      <c r="M61" s="39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9" t="str" cm="1">
        <f t="array" ref="O61">IF($AR61=0,"",INDEX(Input!$D$2:$AC$500,$AR61,$AP$4)&amp;"")</f>
        <v/>
      </c>
      <c r="P61" s="39" t="str" cm="1">
        <f t="array" ref="P61">IF($AR61=0,"",IFERROR(_xlfn.TEXTJOIN(", ",TRUE,_xlfn._xlws.FILTER(INDEX(Input!$D$2:$AC$500,,$AP$6),Input!$J$2:$J$500=$B61)),""))</f>
        <v/>
      </c>
      <c r="Q61" s="29" t="str">
        <f t="shared" si="2"/>
        <v/>
      </c>
      <c r="R61" s="39" t="str" cm="1">
        <f t="array" ref="R61">IF($AR61=0,"",_xlfn.LET(_xlpm.Result,INDEX(Input!$D$2:$AC$500,$AR61,$AP$5),IF(_xlpm.Result="","",_xlpm.Result)))</f>
        <v/>
      </c>
      <c r="S61" s="39" t="str" cm="1">
        <f t="array" ref="S61">IF(R61="","",IFERROR(_xlfn.TEXTSPLIT(R61," / ", ,TRUE,0,),""))</f>
        <v/>
      </c>
      <c r="T61" s="39"/>
      <c r="U61" s="39" t="str" cm="1">
        <f t="array" ref="U61">IFERROR(_xlfn.IFS(
S61="","",
--S61&lt;55,"Battery Defect",
--S61&lt;=69,"Battery D",
--S61&lt;=80,"Battery C",
--S61&gt;80,""
),"")</f>
        <v/>
      </c>
      <c r="V61" s="39" t="str" cm="1">
        <f t="array" ref="V61">IFERROR(_xlfn.IFS(
T61="","",
--T61&lt;55,"Battery Defect",
--T61&lt;=69,"Battery D",
--T61&lt;=80,"Battery C",
--T61&gt;80,""
),"")</f>
        <v/>
      </c>
      <c r="W61" s="39" t="str" cm="1">
        <f t="array" ref="W61">IF($AR61=0,"",IFERROR(IF(INDEX(Input!$N$2:$U$500,$AR61,0)=0,"",INDEX(Input!$N$2:$U$500,$AR61,0)),""))</f>
        <v/>
      </c>
      <c r="X61" s="39"/>
      <c r="Y61" s="39"/>
      <c r="Z61" s="39"/>
      <c r="AA61" s="39"/>
      <c r="AB61" s="39"/>
      <c r="AC61" s="39"/>
      <c r="AD61" s="39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9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9" t="str" cm="1">
        <f t="array" ref="K62">IF($AR62=0,"",INDEX(Input!$D$2:$AC$500,$AR62,$AP$2)&amp;"")</f>
        <v/>
      </c>
      <c r="L62" s="39" t="str" cm="1">
        <f t="array" ref="L62">IF($AR62=0,"",INDEX(Input!$D$2:$AC$500,$AR62,$AP$3)&amp;"")</f>
        <v/>
      </c>
      <c r="M62" s="39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9" t="str" cm="1">
        <f t="array" ref="O62">IF($AR62=0,"",INDEX(Input!$D$2:$AC$500,$AR62,$AP$4)&amp;"")</f>
        <v/>
      </c>
      <c r="P62" s="39" t="str" cm="1">
        <f t="array" ref="P62">IF($AR62=0,"",IFERROR(_xlfn.TEXTJOIN(", ",TRUE,_xlfn._xlws.FILTER(INDEX(Input!$D$2:$AC$500,,$AP$6),Input!$J$2:$J$500=$B62)),""))</f>
        <v/>
      </c>
      <c r="Q62" s="29" t="str">
        <f t="shared" si="2"/>
        <v/>
      </c>
      <c r="R62" s="39" t="str" cm="1">
        <f t="array" ref="R62">IF($AR62=0,"",_xlfn.LET(_xlpm.Result,INDEX(Input!$D$2:$AC$500,$AR62,$AP$5),IF(_xlpm.Result="","",_xlpm.Result)))</f>
        <v/>
      </c>
      <c r="S62" s="39" t="str" cm="1">
        <f t="array" ref="S62">IF(R62="","",IFERROR(_xlfn.TEXTSPLIT(R62," / ", ,TRUE,0,),""))</f>
        <v/>
      </c>
      <c r="T62" s="39"/>
      <c r="U62" s="39" t="str" cm="1">
        <f t="array" ref="U62">IFERROR(_xlfn.IFS(
S62="","",
--S62&lt;55,"Battery Defect",
--S62&lt;=69,"Battery D",
--S62&lt;=80,"Battery C",
--S62&gt;80,""
),"")</f>
        <v/>
      </c>
      <c r="V62" s="39" t="str" cm="1">
        <f t="array" ref="V62">IFERROR(_xlfn.IFS(
T62="","",
--T62&lt;55,"Battery Defect",
--T62&lt;=69,"Battery D",
--T62&lt;=80,"Battery C",
--T62&gt;80,""
),"")</f>
        <v/>
      </c>
      <c r="W62" s="39" t="str" cm="1">
        <f t="array" ref="W62">IF($AR62=0,"",IFERROR(IF(INDEX(Input!$N$2:$U$500,$AR62,0)=0,"",INDEX(Input!$N$2:$U$500,$AR62,0)),""))</f>
        <v/>
      </c>
      <c r="X62" s="39"/>
      <c r="Y62" s="39"/>
      <c r="Z62" s="39"/>
      <c r="AA62" s="39"/>
      <c r="AB62" s="39"/>
      <c r="AC62" s="39"/>
      <c r="AD62" s="39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9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9" t="str" cm="1">
        <f t="array" ref="K63">IF($AR63=0,"",INDEX(Input!$D$2:$AC$500,$AR63,$AP$2)&amp;"")</f>
        <v/>
      </c>
      <c r="L63" s="39" t="str" cm="1">
        <f t="array" ref="L63">IF($AR63=0,"",INDEX(Input!$D$2:$AC$500,$AR63,$AP$3)&amp;"")</f>
        <v/>
      </c>
      <c r="M63" s="39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9" t="str" cm="1">
        <f t="array" ref="O63">IF($AR63=0,"",INDEX(Input!$D$2:$AC$500,$AR63,$AP$4)&amp;"")</f>
        <v/>
      </c>
      <c r="P63" s="39" t="str" cm="1">
        <f t="array" ref="P63">IF($AR63=0,"",IFERROR(_xlfn.TEXTJOIN(", ",TRUE,_xlfn._xlws.FILTER(INDEX(Input!$D$2:$AC$500,,$AP$6),Input!$J$2:$J$500=$B63)),""))</f>
        <v/>
      </c>
      <c r="Q63" s="29" t="str">
        <f t="shared" si="2"/>
        <v/>
      </c>
      <c r="R63" s="39" t="str" cm="1">
        <f t="array" ref="R63">IF($AR63=0,"",_xlfn.LET(_xlpm.Result,INDEX(Input!$D$2:$AC$500,$AR63,$AP$5),IF(_xlpm.Result="","",_xlpm.Result)))</f>
        <v/>
      </c>
      <c r="S63" s="39" t="str" cm="1">
        <f t="array" ref="S63">IF(R63="","",IFERROR(_xlfn.TEXTSPLIT(R63," / ", ,TRUE,0,),""))</f>
        <v/>
      </c>
      <c r="T63" s="39"/>
      <c r="U63" s="39" t="str" cm="1">
        <f t="array" ref="U63">IFERROR(_xlfn.IFS(
S63="","",
--S63&lt;55,"Battery Defect",
--S63&lt;=69,"Battery D",
--S63&lt;=80,"Battery C",
--S63&gt;80,""
),"")</f>
        <v/>
      </c>
      <c r="V63" s="39" t="str" cm="1">
        <f t="array" ref="V63">IFERROR(_xlfn.IFS(
T63="","",
--T63&lt;55,"Battery Defect",
--T63&lt;=69,"Battery D",
--T63&lt;=80,"Battery C",
--T63&gt;80,""
),"")</f>
        <v/>
      </c>
      <c r="W63" s="39" t="str" cm="1">
        <f t="array" ref="W63">IF($AR63=0,"",IFERROR(IF(INDEX(Input!$N$2:$U$500,$AR63,0)=0,"",INDEX(Input!$N$2:$U$500,$AR63,0)),""))</f>
        <v/>
      </c>
      <c r="X63" s="39"/>
      <c r="Y63" s="39"/>
      <c r="Z63" s="39"/>
      <c r="AA63" s="39"/>
      <c r="AB63" s="39"/>
      <c r="AC63" s="39"/>
      <c r="AD63" s="39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9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9" t="str" cm="1">
        <f t="array" ref="K64">IF($AR64=0,"",INDEX(Input!$D$2:$AC$500,$AR64,$AP$2)&amp;"")</f>
        <v/>
      </c>
      <c r="L64" s="39" t="str" cm="1">
        <f t="array" ref="L64">IF($AR64=0,"",INDEX(Input!$D$2:$AC$500,$AR64,$AP$3)&amp;"")</f>
        <v/>
      </c>
      <c r="M64" s="39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9" t="str" cm="1">
        <f t="array" ref="O64">IF($AR64=0,"",INDEX(Input!$D$2:$AC$500,$AR64,$AP$4)&amp;"")</f>
        <v/>
      </c>
      <c r="P64" s="39" t="str" cm="1">
        <f t="array" ref="P64">IF($AR64=0,"",IFERROR(_xlfn.TEXTJOIN(", ",TRUE,_xlfn._xlws.FILTER(INDEX(Input!$D$2:$AC$500,,$AP$6),Input!$J$2:$J$500=$B64)),""))</f>
        <v/>
      </c>
      <c r="Q64" s="29" t="str">
        <f t="shared" si="2"/>
        <v/>
      </c>
      <c r="R64" s="39" t="str" cm="1">
        <f t="array" ref="R64">IF($AR64=0,"",_xlfn.LET(_xlpm.Result,INDEX(Input!$D$2:$AC$500,$AR64,$AP$5),IF(_xlpm.Result="","",_xlpm.Result)))</f>
        <v/>
      </c>
      <c r="S64" s="39" t="str" cm="1">
        <f t="array" ref="S64">IF(R64="","",IFERROR(_xlfn.TEXTSPLIT(R64," / ", ,TRUE,0,),""))</f>
        <v/>
      </c>
      <c r="T64" s="39"/>
      <c r="U64" s="39" t="str" cm="1">
        <f t="array" ref="U64">IFERROR(_xlfn.IFS(
S64="","",
--S64&lt;55,"Battery Defect",
--S64&lt;=69,"Battery D",
--S64&lt;=80,"Battery C",
--S64&gt;80,""
),"")</f>
        <v/>
      </c>
      <c r="V64" s="39" t="str" cm="1">
        <f t="array" ref="V64">IFERROR(_xlfn.IFS(
T64="","",
--T64&lt;55,"Battery Defect",
--T64&lt;=69,"Battery D",
--T64&lt;=80,"Battery C",
--T64&gt;80,""
),"")</f>
        <v/>
      </c>
      <c r="W64" s="39" t="str" cm="1">
        <f t="array" ref="W64">IF($AR64=0,"",IFERROR(IF(INDEX(Input!$N$2:$U$500,$AR64,0)=0,"",INDEX(Input!$N$2:$U$500,$AR64,0)),""))</f>
        <v/>
      </c>
      <c r="X64" s="39"/>
      <c r="Y64" s="39"/>
      <c r="Z64" s="39"/>
      <c r="AA64" s="39"/>
      <c r="AB64" s="39"/>
      <c r="AC64" s="39"/>
      <c r="AD64" s="39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9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9" t="str" cm="1">
        <f t="array" ref="K65">IF($AR65=0,"",INDEX(Input!$D$2:$AC$500,$AR65,$AP$2)&amp;"")</f>
        <v/>
      </c>
      <c r="L65" s="39" t="str" cm="1">
        <f t="array" ref="L65">IF($AR65=0,"",INDEX(Input!$D$2:$AC$500,$AR65,$AP$3)&amp;"")</f>
        <v/>
      </c>
      <c r="M65" s="39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9" t="str" cm="1">
        <f t="array" ref="O65">IF($AR65=0,"",INDEX(Input!$D$2:$AC$500,$AR65,$AP$4)&amp;"")</f>
        <v/>
      </c>
      <c r="P65" s="39" t="str" cm="1">
        <f t="array" ref="P65">IF($AR65=0,"",IFERROR(_xlfn.TEXTJOIN(", ",TRUE,_xlfn._xlws.FILTER(INDEX(Input!$D$2:$AC$500,,$AP$6),Input!$J$2:$J$500=$B65)),""))</f>
        <v/>
      </c>
      <c r="Q65" s="29" t="str">
        <f t="shared" si="2"/>
        <v/>
      </c>
      <c r="R65" s="39" t="str" cm="1">
        <f t="array" ref="R65">IF($AR65=0,"",_xlfn.LET(_xlpm.Result,INDEX(Input!$D$2:$AC$500,$AR65,$AP$5),IF(_xlpm.Result="","",_xlpm.Result)))</f>
        <v/>
      </c>
      <c r="S65" s="39" t="str" cm="1">
        <f t="array" ref="S65">IF(R65="","",IFERROR(_xlfn.TEXTSPLIT(R65," / ", ,TRUE,0,),""))</f>
        <v/>
      </c>
      <c r="T65" s="39"/>
      <c r="U65" s="39" t="str" cm="1">
        <f t="array" ref="U65">IFERROR(_xlfn.IFS(
S65="","",
--S65&lt;55,"Battery Defect",
--S65&lt;=69,"Battery D",
--S65&lt;=80,"Battery C",
--S65&gt;80,""
),"")</f>
        <v/>
      </c>
      <c r="V65" s="39" t="str" cm="1">
        <f t="array" ref="V65">IFERROR(_xlfn.IFS(
T65="","",
--T65&lt;55,"Battery Defect",
--T65&lt;=69,"Battery D",
--T65&lt;=80,"Battery C",
--T65&gt;80,""
),"")</f>
        <v/>
      </c>
      <c r="W65" s="39" t="str" cm="1">
        <f t="array" ref="W65">IF($AR65=0,"",IFERROR(IF(INDEX(Input!$N$2:$U$500,$AR65,0)=0,"",INDEX(Input!$N$2:$U$500,$AR65,0)),""))</f>
        <v/>
      </c>
      <c r="X65" s="39"/>
      <c r="Y65" s="39"/>
      <c r="Z65" s="39"/>
      <c r="AA65" s="39"/>
      <c r="AB65" s="39"/>
      <c r="AC65" s="39"/>
      <c r="AD65" s="39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9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9" t="str" cm="1">
        <f t="array" ref="K66">IF($AR66=0,"",INDEX(Input!$D$2:$AC$500,$AR66,$AP$2)&amp;"")</f>
        <v/>
      </c>
      <c r="L66" s="39" t="str" cm="1">
        <f t="array" ref="L66">IF($AR66=0,"",INDEX(Input!$D$2:$AC$500,$AR66,$AP$3)&amp;"")</f>
        <v/>
      </c>
      <c r="M66" s="39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9" t="str" cm="1">
        <f t="array" ref="O66">IF($AR66=0,"",INDEX(Input!$D$2:$AC$500,$AR66,$AP$4)&amp;"")</f>
        <v/>
      </c>
      <c r="P66" s="39" t="str" cm="1">
        <f t="array" ref="P66">IF($AR66=0,"",IFERROR(_xlfn.TEXTJOIN(", ",TRUE,_xlfn._xlws.FILTER(INDEX(Input!$D$2:$AC$500,,$AP$6),Input!$J$2:$J$500=$B66)),""))</f>
        <v/>
      </c>
      <c r="Q66" s="29" t="str">
        <f t="shared" si="2"/>
        <v/>
      </c>
      <c r="R66" s="39" t="str" cm="1">
        <f t="array" ref="R66">IF($AR66=0,"",_xlfn.LET(_xlpm.Result,INDEX(Input!$D$2:$AC$500,$AR66,$AP$5),IF(_xlpm.Result="","",_xlpm.Result)))</f>
        <v/>
      </c>
      <c r="S66" s="39" t="str" cm="1">
        <f t="array" ref="S66">IF(R66="","",IFERROR(_xlfn.TEXTSPLIT(R66," / ", ,TRUE,0,),""))</f>
        <v/>
      </c>
      <c r="T66" s="39"/>
      <c r="U66" s="39" t="str" cm="1">
        <f t="array" ref="U66">IFERROR(_xlfn.IFS(
S66="","",
--S66&lt;55,"Battery Defect",
--S66&lt;=69,"Battery D",
--S66&lt;=80,"Battery C",
--S66&gt;80,""
),"")</f>
        <v/>
      </c>
      <c r="V66" s="39" t="str" cm="1">
        <f t="array" ref="V66">IFERROR(_xlfn.IFS(
T66="","",
--T66&lt;55,"Battery Defect",
--T66&lt;=69,"Battery D",
--T66&lt;=80,"Battery C",
--T66&gt;80,""
),"")</f>
        <v/>
      </c>
      <c r="W66" s="39" t="str" cm="1">
        <f t="array" ref="W66">IF($AR66=0,"",IFERROR(IF(INDEX(Input!$N$2:$U$500,$AR66,0)=0,"",INDEX(Input!$N$2:$U$500,$AR66,0)),""))</f>
        <v/>
      </c>
      <c r="X66" s="39"/>
      <c r="Y66" s="39"/>
      <c r="Z66" s="39"/>
      <c r="AA66" s="39"/>
      <c r="AB66" s="39"/>
      <c r="AC66" s="39"/>
      <c r="AD66" s="39"/>
      <c r="AE66" s="29" t="str">
        <f t="shared" ref="AE66:AE129" si="3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9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9" t="str" cm="1">
        <f t="array" ref="K67">IF($AR67=0,"",INDEX(Input!$D$2:$AC$500,$AR67,$AP$2)&amp;"")</f>
        <v/>
      </c>
      <c r="L67" s="39" t="str" cm="1">
        <f t="array" ref="L67">IF($AR67=0,"",INDEX(Input!$D$2:$AC$500,$AR67,$AP$3)&amp;"")</f>
        <v/>
      </c>
      <c r="M67" s="39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4">_xlfn.TEXTJOIN(" ",TRUE,SUBSTITUTE(K67,"i",""),M67)</f>
        <v/>
      </c>
      <c r="O67" s="39" t="str" cm="1">
        <f t="array" ref="O67">IF($AR67=0,"",INDEX(Input!$D$2:$AC$500,$AR67,$AP$4)&amp;"")</f>
        <v/>
      </c>
      <c r="P67" s="39" t="str" cm="1">
        <f t="array" ref="P67">IF($AR67=0,"",IFERROR(_xlfn.TEXTJOIN(", ",TRUE,_xlfn._xlws.FILTER(INDEX(Input!$D$2:$AC$500,,$AP$6),Input!$J$2:$J$500=$B67)),""))</f>
        <v/>
      </c>
      <c r="Q67" s="29" t="str">
        <f t="shared" ref="Q67:Q130" si="5">_xlfn.TEXTJOIN(" ",TRUE,P67,O67)</f>
        <v/>
      </c>
      <c r="R67" s="39" t="str" cm="1">
        <f t="array" ref="R67">IF($AR67=0,"",_xlfn.LET(_xlpm.Result,INDEX(Input!$D$2:$AC$500,$AR67,$AP$5),IF(_xlpm.Result="","",_xlpm.Result)))</f>
        <v/>
      </c>
      <c r="S67" s="39" t="str" cm="1">
        <f t="array" ref="S67">IF(R67="","",IFERROR(_xlfn.TEXTSPLIT(R67," / ", ,TRUE,0,),""))</f>
        <v/>
      </c>
      <c r="T67" s="39"/>
      <c r="U67" s="39" t="str" cm="1">
        <f t="array" ref="U67">IFERROR(_xlfn.IFS(
S67="","",
--S67&lt;55,"Battery Defect",
--S67&lt;=69,"Battery D",
--S67&lt;=80,"Battery C",
--S67&gt;80,""
),"")</f>
        <v/>
      </c>
      <c r="V67" s="39" t="str" cm="1">
        <f t="array" ref="V67">IFERROR(_xlfn.IFS(
T67="","",
--T67&lt;55,"Battery Defect",
--T67&lt;=69,"Battery D",
--T67&lt;=80,"Battery C",
--T67&gt;80,""
),"")</f>
        <v/>
      </c>
      <c r="W67" s="39" t="str" cm="1">
        <f t="array" ref="W67">IF($AR67=0,"",IFERROR(IF(INDEX(Input!$N$2:$U$500,$AR67,0)=0,"",INDEX(Input!$N$2:$U$500,$AR67,0)),""))</f>
        <v/>
      </c>
      <c r="X67" s="39"/>
      <c r="Y67" s="39"/>
      <c r="Z67" s="39"/>
      <c r="AA67" s="39"/>
      <c r="AB67" s="39"/>
      <c r="AC67" s="39"/>
      <c r="AD67" s="39"/>
      <c r="AE67" s="29" t="str">
        <f t="shared" si="3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9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9" t="str" cm="1">
        <f t="array" ref="K68">IF($AR68=0,"",INDEX(Input!$D$2:$AC$500,$AR68,$AP$2)&amp;"")</f>
        <v/>
      </c>
      <c r="L68" s="39" t="str" cm="1">
        <f t="array" ref="L68">IF($AR68=0,"",INDEX(Input!$D$2:$AC$500,$AR68,$AP$3)&amp;"")</f>
        <v/>
      </c>
      <c r="M68" s="39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4"/>
        <v/>
      </c>
      <c r="O68" s="39" t="str" cm="1">
        <f t="array" ref="O68">IF($AR68=0,"",INDEX(Input!$D$2:$AC$500,$AR68,$AP$4)&amp;"")</f>
        <v/>
      </c>
      <c r="P68" s="39" t="str" cm="1">
        <f t="array" ref="P68">IF($AR68=0,"",IFERROR(_xlfn.TEXTJOIN(", ",TRUE,_xlfn._xlws.FILTER(INDEX(Input!$D$2:$AC$500,,$AP$6),Input!$J$2:$J$500=$B68)),""))</f>
        <v/>
      </c>
      <c r="Q68" s="29" t="str">
        <f t="shared" si="5"/>
        <v/>
      </c>
      <c r="R68" s="39" t="str" cm="1">
        <f t="array" ref="R68">IF($AR68=0,"",_xlfn.LET(_xlpm.Result,INDEX(Input!$D$2:$AC$500,$AR68,$AP$5),IF(_xlpm.Result="","",_xlpm.Result)))</f>
        <v/>
      </c>
      <c r="S68" s="39" t="str" cm="1">
        <f t="array" ref="S68">IF(R68="","",IFERROR(_xlfn.TEXTSPLIT(R68," / ", ,TRUE,0,),""))</f>
        <v/>
      </c>
      <c r="T68" s="39"/>
      <c r="U68" s="39" t="str" cm="1">
        <f t="array" ref="U68">IFERROR(_xlfn.IFS(
S68="","",
--S68&lt;55,"Battery Defect",
--S68&lt;=69,"Battery D",
--S68&lt;=80,"Battery C",
--S68&gt;80,""
),"")</f>
        <v/>
      </c>
      <c r="V68" s="39" t="str" cm="1">
        <f t="array" ref="V68">IFERROR(_xlfn.IFS(
T68="","",
--T68&lt;55,"Battery Defect",
--T68&lt;=69,"Battery D",
--T68&lt;=80,"Battery C",
--T68&gt;80,""
),"")</f>
        <v/>
      </c>
      <c r="W68" s="39" t="str" cm="1">
        <f t="array" ref="W68">IF($AR68=0,"",IFERROR(IF(INDEX(Input!$N$2:$U$500,$AR68,0)=0,"",INDEX(Input!$N$2:$U$500,$AR68,0)),""))</f>
        <v/>
      </c>
      <c r="X68" s="39"/>
      <c r="Y68" s="39"/>
      <c r="Z68" s="39"/>
      <c r="AA68" s="39"/>
      <c r="AB68" s="39"/>
      <c r="AC68" s="39"/>
      <c r="AD68" s="39"/>
      <c r="AE68" s="29" t="str">
        <f t="shared" si="3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9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9" t="str" cm="1">
        <f t="array" ref="K69">IF($AR69=0,"",INDEX(Input!$D$2:$AC$500,$AR69,$AP$2)&amp;"")</f>
        <v/>
      </c>
      <c r="L69" s="39" t="str" cm="1">
        <f t="array" ref="L69">IF($AR69=0,"",INDEX(Input!$D$2:$AC$500,$AR69,$AP$3)&amp;"")</f>
        <v/>
      </c>
      <c r="M69" s="39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4"/>
        <v/>
      </c>
      <c r="O69" s="39" t="str" cm="1">
        <f t="array" ref="O69">IF($AR69=0,"",INDEX(Input!$D$2:$AC$500,$AR69,$AP$4)&amp;"")</f>
        <v/>
      </c>
      <c r="P69" s="39" t="str" cm="1">
        <f t="array" ref="P69">IF($AR69=0,"",IFERROR(_xlfn.TEXTJOIN(", ",TRUE,_xlfn._xlws.FILTER(INDEX(Input!$D$2:$AC$500,,$AP$6),Input!$J$2:$J$500=$B69)),""))</f>
        <v/>
      </c>
      <c r="Q69" s="29" t="str">
        <f t="shared" si="5"/>
        <v/>
      </c>
      <c r="R69" s="39" t="str" cm="1">
        <f t="array" ref="R69">IF($AR69=0,"",_xlfn.LET(_xlpm.Result,INDEX(Input!$D$2:$AC$500,$AR69,$AP$5),IF(_xlpm.Result="","",_xlpm.Result)))</f>
        <v/>
      </c>
      <c r="S69" s="39" t="str" cm="1">
        <f t="array" ref="S69">IF(R69="","",IFERROR(_xlfn.TEXTSPLIT(R69," / ", ,TRUE,0,),""))</f>
        <v/>
      </c>
      <c r="T69" s="39"/>
      <c r="U69" s="39" t="str" cm="1">
        <f t="array" ref="U69">IFERROR(_xlfn.IFS(
S69="","",
--S69&lt;55,"Battery Defect",
--S69&lt;=69,"Battery D",
--S69&lt;=80,"Battery C",
--S69&gt;80,""
),"")</f>
        <v/>
      </c>
      <c r="V69" s="39" t="str" cm="1">
        <f t="array" ref="V69">IFERROR(_xlfn.IFS(
T69="","",
--T69&lt;55,"Battery Defect",
--T69&lt;=69,"Battery D",
--T69&lt;=80,"Battery C",
--T69&gt;80,""
),"")</f>
        <v/>
      </c>
      <c r="W69" s="39" t="str" cm="1">
        <f t="array" ref="W69">IF($AR69=0,"",IFERROR(IF(INDEX(Input!$N$2:$U$500,$AR69,0)=0,"",INDEX(Input!$N$2:$U$500,$AR69,0)),""))</f>
        <v/>
      </c>
      <c r="X69" s="39"/>
      <c r="Y69" s="39"/>
      <c r="Z69" s="39"/>
      <c r="AA69" s="39"/>
      <c r="AB69" s="39"/>
      <c r="AC69" s="39"/>
      <c r="AD69" s="39"/>
      <c r="AE69" s="29" t="str">
        <f t="shared" si="3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9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9" t="str" cm="1">
        <f t="array" ref="K70">IF($AR70=0,"",INDEX(Input!$D$2:$AC$500,$AR70,$AP$2)&amp;"")</f>
        <v/>
      </c>
      <c r="L70" s="39" t="str" cm="1">
        <f t="array" ref="L70">IF($AR70=0,"",INDEX(Input!$D$2:$AC$500,$AR70,$AP$3)&amp;"")</f>
        <v/>
      </c>
      <c r="M70" s="39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4"/>
        <v/>
      </c>
      <c r="O70" s="39" t="str" cm="1">
        <f t="array" ref="O70">IF($AR70=0,"",INDEX(Input!$D$2:$AC$500,$AR70,$AP$4)&amp;"")</f>
        <v/>
      </c>
      <c r="P70" s="39" t="str" cm="1">
        <f t="array" ref="P70">IF($AR70=0,"",IFERROR(_xlfn.TEXTJOIN(", ",TRUE,_xlfn._xlws.FILTER(INDEX(Input!$D$2:$AC$500,,$AP$6),Input!$J$2:$J$500=$B70)),""))</f>
        <v/>
      </c>
      <c r="Q70" s="29" t="str">
        <f t="shared" si="5"/>
        <v/>
      </c>
      <c r="R70" s="39" t="str" cm="1">
        <f t="array" ref="R70">IF($AR70=0,"",_xlfn.LET(_xlpm.Result,INDEX(Input!$D$2:$AC$500,$AR70,$AP$5),IF(_xlpm.Result="","",_xlpm.Result)))</f>
        <v/>
      </c>
      <c r="S70" s="39" t="str" cm="1">
        <f t="array" ref="S70">IF(R70="","",IFERROR(_xlfn.TEXTSPLIT(R70," / ", ,TRUE,0,),""))</f>
        <v/>
      </c>
      <c r="T70" s="39"/>
      <c r="U70" s="39" t="str" cm="1">
        <f t="array" ref="U70">IFERROR(_xlfn.IFS(
S70="","",
--S70&lt;55,"Battery Defect",
--S70&lt;=69,"Battery D",
--S70&lt;=80,"Battery C",
--S70&gt;80,""
),"")</f>
        <v/>
      </c>
      <c r="V70" s="39" t="str" cm="1">
        <f t="array" ref="V70">IFERROR(_xlfn.IFS(
T70="","",
--T70&lt;55,"Battery Defect",
--T70&lt;=69,"Battery D",
--T70&lt;=80,"Battery C",
--T70&gt;80,""
),"")</f>
        <v/>
      </c>
      <c r="W70" s="39" t="str" cm="1">
        <f t="array" ref="W70">IF($AR70=0,"",IFERROR(IF(INDEX(Input!$N$2:$U$500,$AR70,0)=0,"",INDEX(Input!$N$2:$U$500,$AR70,0)),""))</f>
        <v/>
      </c>
      <c r="X70" s="39"/>
      <c r="Y70" s="39"/>
      <c r="Z70" s="39"/>
      <c r="AA70" s="39"/>
      <c r="AB70" s="39"/>
      <c r="AC70" s="39"/>
      <c r="AD70" s="39"/>
      <c r="AE70" s="29" t="str">
        <f t="shared" si="3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9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9" t="str" cm="1">
        <f t="array" ref="K71">IF($AR71=0,"",INDEX(Input!$D$2:$AC$500,$AR71,$AP$2)&amp;"")</f>
        <v/>
      </c>
      <c r="L71" s="39" t="str" cm="1">
        <f t="array" ref="L71">IF($AR71=0,"",INDEX(Input!$D$2:$AC$500,$AR71,$AP$3)&amp;"")</f>
        <v/>
      </c>
      <c r="M71" s="39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4"/>
        <v/>
      </c>
      <c r="O71" s="39" t="str" cm="1">
        <f t="array" ref="O71">IF($AR71=0,"",INDEX(Input!$D$2:$AC$500,$AR71,$AP$4)&amp;"")</f>
        <v/>
      </c>
      <c r="P71" s="39" t="str" cm="1">
        <f t="array" ref="P71">IF($AR71=0,"",IFERROR(_xlfn.TEXTJOIN(", ",TRUE,_xlfn._xlws.FILTER(INDEX(Input!$D$2:$AC$500,,$AP$6),Input!$J$2:$J$500=$B71)),""))</f>
        <v/>
      </c>
      <c r="Q71" s="29" t="str">
        <f t="shared" si="5"/>
        <v/>
      </c>
      <c r="R71" s="39" t="str" cm="1">
        <f t="array" ref="R71">IF($AR71=0,"",_xlfn.LET(_xlpm.Result,INDEX(Input!$D$2:$AC$500,$AR71,$AP$5),IF(_xlpm.Result="","",_xlpm.Result)))</f>
        <v/>
      </c>
      <c r="S71" s="39" t="str" cm="1">
        <f t="array" ref="S71">IF(R71="","",IFERROR(_xlfn.TEXTSPLIT(R71," / ", ,TRUE,0,),""))</f>
        <v/>
      </c>
      <c r="T71" s="39"/>
      <c r="U71" s="39" t="str" cm="1">
        <f t="array" ref="U71">IFERROR(_xlfn.IFS(
S71="","",
--S71&lt;55,"Battery Defect",
--S71&lt;=69,"Battery D",
--S71&lt;=80,"Battery C",
--S71&gt;80,""
),"")</f>
        <v/>
      </c>
      <c r="V71" s="39" t="str" cm="1">
        <f t="array" ref="V71">IFERROR(_xlfn.IFS(
T71="","",
--T71&lt;55,"Battery Defect",
--T71&lt;=69,"Battery D",
--T71&lt;=80,"Battery C",
--T71&gt;80,""
),"")</f>
        <v/>
      </c>
      <c r="W71" s="39" t="str" cm="1">
        <f t="array" ref="W71">IF($AR71=0,"",IFERROR(IF(INDEX(Input!$N$2:$U$500,$AR71,0)=0,"",INDEX(Input!$N$2:$U$500,$AR71,0)),""))</f>
        <v/>
      </c>
      <c r="X71" s="39"/>
      <c r="Y71" s="39"/>
      <c r="Z71" s="39"/>
      <c r="AA71" s="39"/>
      <c r="AB71" s="39"/>
      <c r="AC71" s="39"/>
      <c r="AD71" s="39"/>
      <c r="AE71" s="29" t="str">
        <f t="shared" si="3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9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9" t="str" cm="1">
        <f t="array" ref="K72">IF($AR72=0,"",INDEX(Input!$D$2:$AC$500,$AR72,$AP$2)&amp;"")</f>
        <v/>
      </c>
      <c r="L72" s="39" t="str" cm="1">
        <f t="array" ref="L72">IF($AR72=0,"",INDEX(Input!$D$2:$AC$500,$AR72,$AP$3)&amp;"")</f>
        <v/>
      </c>
      <c r="M72" s="39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4"/>
        <v/>
      </c>
      <c r="O72" s="39" t="str" cm="1">
        <f t="array" ref="O72">IF($AR72=0,"",INDEX(Input!$D$2:$AC$500,$AR72,$AP$4)&amp;"")</f>
        <v/>
      </c>
      <c r="P72" s="39" t="str" cm="1">
        <f t="array" ref="P72">IF($AR72=0,"",IFERROR(_xlfn.TEXTJOIN(", ",TRUE,_xlfn._xlws.FILTER(INDEX(Input!$D$2:$AC$500,,$AP$6),Input!$J$2:$J$500=$B72)),""))</f>
        <v/>
      </c>
      <c r="Q72" s="29" t="str">
        <f t="shared" si="5"/>
        <v/>
      </c>
      <c r="R72" s="39" t="str" cm="1">
        <f t="array" ref="R72">IF($AR72=0,"",_xlfn.LET(_xlpm.Result,INDEX(Input!$D$2:$AC$500,$AR72,$AP$5),IF(_xlpm.Result="","",_xlpm.Result)))</f>
        <v/>
      </c>
      <c r="S72" s="39" t="str" cm="1">
        <f t="array" ref="S72">IF(R72="","",IFERROR(_xlfn.TEXTSPLIT(R72," / ", ,TRUE,0,),""))</f>
        <v/>
      </c>
      <c r="T72" s="39"/>
      <c r="U72" s="39" t="str" cm="1">
        <f t="array" ref="U72">IFERROR(_xlfn.IFS(
S72="","",
--S72&lt;55,"Battery Defect",
--S72&lt;=69,"Battery D",
--S72&lt;=80,"Battery C",
--S72&gt;80,""
),"")</f>
        <v/>
      </c>
      <c r="V72" s="39" t="str" cm="1">
        <f t="array" ref="V72">IFERROR(_xlfn.IFS(
T72="","",
--T72&lt;55,"Battery Defect",
--T72&lt;=69,"Battery D",
--T72&lt;=80,"Battery C",
--T72&gt;80,""
),"")</f>
        <v/>
      </c>
      <c r="W72" s="39" t="str" cm="1">
        <f t="array" ref="W72">IF($AR72=0,"",IFERROR(IF(INDEX(Input!$N$2:$U$500,$AR72,0)=0,"",INDEX(Input!$N$2:$U$500,$AR72,0)),""))</f>
        <v/>
      </c>
      <c r="X72" s="39"/>
      <c r="Y72" s="39"/>
      <c r="Z72" s="39"/>
      <c r="AA72" s="39"/>
      <c r="AB72" s="39"/>
      <c r="AC72" s="39"/>
      <c r="AD72" s="39"/>
      <c r="AE72" s="29" t="str">
        <f t="shared" si="3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9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9" t="str" cm="1">
        <f t="array" ref="K73">IF($AR73=0,"",INDEX(Input!$D$2:$AC$500,$AR73,$AP$2)&amp;"")</f>
        <v/>
      </c>
      <c r="L73" s="39" t="str" cm="1">
        <f t="array" ref="L73">IF($AR73=0,"",INDEX(Input!$D$2:$AC$500,$AR73,$AP$3)&amp;"")</f>
        <v/>
      </c>
      <c r="M73" s="39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4"/>
        <v/>
      </c>
      <c r="O73" s="39" t="str" cm="1">
        <f t="array" ref="O73">IF($AR73=0,"",INDEX(Input!$D$2:$AC$500,$AR73,$AP$4)&amp;"")</f>
        <v/>
      </c>
      <c r="P73" s="39" t="str" cm="1">
        <f t="array" ref="P73">IF($AR73=0,"",IFERROR(_xlfn.TEXTJOIN(", ",TRUE,_xlfn._xlws.FILTER(INDEX(Input!$D$2:$AC$500,,$AP$6),Input!$J$2:$J$500=$B73)),""))</f>
        <v/>
      </c>
      <c r="Q73" s="29" t="str">
        <f t="shared" si="5"/>
        <v/>
      </c>
      <c r="R73" s="39" t="str" cm="1">
        <f t="array" ref="R73">IF($AR73=0,"",_xlfn.LET(_xlpm.Result,INDEX(Input!$D$2:$AC$500,$AR73,$AP$5),IF(_xlpm.Result="","",_xlpm.Result)))</f>
        <v/>
      </c>
      <c r="S73" s="39" t="str" cm="1">
        <f t="array" ref="S73">IF(R73="","",IFERROR(_xlfn.TEXTSPLIT(R73," / ", ,TRUE,0,),""))</f>
        <v/>
      </c>
      <c r="T73" s="39"/>
      <c r="U73" s="39" t="str" cm="1">
        <f t="array" ref="U73">IFERROR(_xlfn.IFS(
S73="","",
--S73&lt;55,"Battery Defect",
--S73&lt;=69,"Battery D",
--S73&lt;=80,"Battery C",
--S73&gt;80,""
),"")</f>
        <v/>
      </c>
      <c r="V73" s="39" t="str" cm="1">
        <f t="array" ref="V73">IFERROR(_xlfn.IFS(
T73="","",
--T73&lt;55,"Battery Defect",
--T73&lt;=69,"Battery D",
--T73&lt;=80,"Battery C",
--T73&gt;80,""
),"")</f>
        <v/>
      </c>
      <c r="W73" s="39" t="str" cm="1">
        <f t="array" ref="W73">IF($AR73=0,"",IFERROR(IF(INDEX(Input!$N$2:$U$500,$AR73,0)=0,"",INDEX(Input!$N$2:$U$500,$AR73,0)),""))</f>
        <v/>
      </c>
      <c r="X73" s="39"/>
      <c r="Y73" s="39"/>
      <c r="Z73" s="39"/>
      <c r="AA73" s="39"/>
      <c r="AB73" s="39"/>
      <c r="AC73" s="39"/>
      <c r="AD73" s="39"/>
      <c r="AE73" s="29" t="str">
        <f t="shared" si="3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9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9" t="str" cm="1">
        <f t="array" ref="K74">IF($AR74=0,"",INDEX(Input!$D$2:$AC$500,$AR74,$AP$2)&amp;"")</f>
        <v/>
      </c>
      <c r="L74" s="39" t="str" cm="1">
        <f t="array" ref="L74">IF($AR74=0,"",INDEX(Input!$D$2:$AC$500,$AR74,$AP$3)&amp;"")</f>
        <v/>
      </c>
      <c r="M74" s="39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4"/>
        <v/>
      </c>
      <c r="O74" s="39" t="str" cm="1">
        <f t="array" ref="O74">IF($AR74=0,"",INDEX(Input!$D$2:$AC$500,$AR74,$AP$4)&amp;"")</f>
        <v/>
      </c>
      <c r="P74" s="39" t="str" cm="1">
        <f t="array" ref="P74">IF($AR74=0,"",IFERROR(_xlfn.TEXTJOIN(", ",TRUE,_xlfn._xlws.FILTER(INDEX(Input!$D$2:$AC$500,,$AP$6),Input!$J$2:$J$500=$B74)),""))</f>
        <v/>
      </c>
      <c r="Q74" s="29" t="str">
        <f t="shared" si="5"/>
        <v/>
      </c>
      <c r="R74" s="39" t="str" cm="1">
        <f t="array" ref="R74">IF($AR74=0,"",_xlfn.LET(_xlpm.Result,INDEX(Input!$D$2:$AC$500,$AR74,$AP$5),IF(_xlpm.Result="","",_xlpm.Result)))</f>
        <v/>
      </c>
      <c r="S74" s="39" t="str" cm="1">
        <f t="array" ref="S74">IF(R74="","",IFERROR(_xlfn.TEXTSPLIT(R74," / ", ,TRUE,0,),""))</f>
        <v/>
      </c>
      <c r="T74" s="39"/>
      <c r="U74" s="39" t="str" cm="1">
        <f t="array" ref="U74">IFERROR(_xlfn.IFS(
S74="","",
--S74&lt;55,"Battery Defect",
--S74&lt;=69,"Battery D",
--S74&lt;=80,"Battery C",
--S74&gt;80,""
),"")</f>
        <v/>
      </c>
      <c r="V74" s="39" t="str" cm="1">
        <f t="array" ref="V74">IFERROR(_xlfn.IFS(
T74="","",
--T74&lt;55,"Battery Defect",
--T74&lt;=69,"Battery D",
--T74&lt;=80,"Battery C",
--T74&gt;80,""
),"")</f>
        <v/>
      </c>
      <c r="W74" s="39" t="str" cm="1">
        <f t="array" ref="W74">IF($AR74=0,"",IFERROR(IF(INDEX(Input!$N$2:$U$500,$AR74,0)=0,"",INDEX(Input!$N$2:$U$500,$AR74,0)),""))</f>
        <v/>
      </c>
      <c r="X74" s="39"/>
      <c r="Y74" s="39"/>
      <c r="Z74" s="39"/>
      <c r="AA74" s="39"/>
      <c r="AB74" s="39"/>
      <c r="AC74" s="39"/>
      <c r="AD74" s="39"/>
      <c r="AE74" s="29" t="str">
        <f t="shared" si="3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9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9" t="str" cm="1">
        <f t="array" ref="K75">IF($AR75=0,"",INDEX(Input!$D$2:$AC$500,$AR75,$AP$2)&amp;"")</f>
        <v/>
      </c>
      <c r="L75" s="39" t="str" cm="1">
        <f t="array" ref="L75">IF($AR75=0,"",INDEX(Input!$D$2:$AC$500,$AR75,$AP$3)&amp;"")</f>
        <v/>
      </c>
      <c r="M75" s="39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4"/>
        <v/>
      </c>
      <c r="O75" s="39" t="str" cm="1">
        <f t="array" ref="O75">IF($AR75=0,"",INDEX(Input!$D$2:$AC$500,$AR75,$AP$4)&amp;"")</f>
        <v/>
      </c>
      <c r="P75" s="39" t="str" cm="1">
        <f t="array" ref="P75">IF($AR75=0,"",IFERROR(_xlfn.TEXTJOIN(", ",TRUE,_xlfn._xlws.FILTER(INDEX(Input!$D$2:$AC$500,,$AP$6),Input!$J$2:$J$500=$B75)),""))</f>
        <v/>
      </c>
      <c r="Q75" s="29" t="str">
        <f t="shared" si="5"/>
        <v/>
      </c>
      <c r="R75" s="39" t="str" cm="1">
        <f t="array" ref="R75">IF($AR75=0,"",_xlfn.LET(_xlpm.Result,INDEX(Input!$D$2:$AC$500,$AR75,$AP$5),IF(_xlpm.Result="","",_xlpm.Result)))</f>
        <v/>
      </c>
      <c r="S75" s="39" t="str" cm="1">
        <f t="array" ref="S75">IF(R75="","",IFERROR(_xlfn.TEXTSPLIT(R75," / ", ,TRUE,0,),""))</f>
        <v/>
      </c>
      <c r="T75" s="39"/>
      <c r="U75" s="39" t="str" cm="1">
        <f t="array" ref="U75">IFERROR(_xlfn.IFS(
S75="","",
--S75&lt;55,"Battery Defect",
--S75&lt;=69,"Battery D",
--S75&lt;=80,"Battery C",
--S75&gt;80,""
),"")</f>
        <v/>
      </c>
      <c r="V75" s="39" t="str" cm="1">
        <f t="array" ref="V75">IFERROR(_xlfn.IFS(
T75="","",
--T75&lt;55,"Battery Defect",
--T75&lt;=69,"Battery D",
--T75&lt;=80,"Battery C",
--T75&gt;80,""
),"")</f>
        <v/>
      </c>
      <c r="W75" s="39" t="str" cm="1">
        <f t="array" ref="W75">IF($AR75=0,"",IFERROR(IF(INDEX(Input!$N$2:$U$500,$AR75,0)=0,"",INDEX(Input!$N$2:$U$500,$AR75,0)),""))</f>
        <v/>
      </c>
      <c r="X75" s="39"/>
      <c r="Y75" s="39"/>
      <c r="Z75" s="39"/>
      <c r="AA75" s="39"/>
      <c r="AB75" s="39"/>
      <c r="AC75" s="39"/>
      <c r="AD75" s="39"/>
      <c r="AE75" s="29" t="str">
        <f t="shared" si="3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9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9" t="str" cm="1">
        <f t="array" ref="K76">IF($AR76=0,"",INDEX(Input!$D$2:$AC$500,$AR76,$AP$2)&amp;"")</f>
        <v/>
      </c>
      <c r="L76" s="39" t="str" cm="1">
        <f t="array" ref="L76">IF($AR76=0,"",INDEX(Input!$D$2:$AC$500,$AR76,$AP$3)&amp;"")</f>
        <v/>
      </c>
      <c r="M76" s="39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4"/>
        <v/>
      </c>
      <c r="O76" s="39" t="str" cm="1">
        <f t="array" ref="O76">IF($AR76=0,"",INDEX(Input!$D$2:$AC$500,$AR76,$AP$4)&amp;"")</f>
        <v/>
      </c>
      <c r="P76" s="39" t="str" cm="1">
        <f t="array" ref="P76">IF($AR76=0,"",IFERROR(_xlfn.TEXTJOIN(", ",TRUE,_xlfn._xlws.FILTER(INDEX(Input!$D$2:$AC$500,,$AP$6),Input!$J$2:$J$500=$B76)),""))</f>
        <v/>
      </c>
      <c r="Q76" s="29" t="str">
        <f t="shared" si="5"/>
        <v/>
      </c>
      <c r="R76" s="39" t="str" cm="1">
        <f t="array" ref="R76">IF($AR76=0,"",_xlfn.LET(_xlpm.Result,INDEX(Input!$D$2:$AC$500,$AR76,$AP$5),IF(_xlpm.Result="","",_xlpm.Result)))</f>
        <v/>
      </c>
      <c r="S76" s="39" t="str" cm="1">
        <f t="array" ref="S76">IF(R76="","",IFERROR(_xlfn.TEXTSPLIT(R76," / ", ,TRUE,0,),""))</f>
        <v/>
      </c>
      <c r="T76" s="39"/>
      <c r="U76" s="39" t="str" cm="1">
        <f t="array" ref="U76">IFERROR(_xlfn.IFS(
S76="","",
--S76&lt;55,"Battery Defect",
--S76&lt;=69,"Battery D",
--S76&lt;=80,"Battery C",
--S76&gt;80,""
),"")</f>
        <v/>
      </c>
      <c r="V76" s="39" t="str" cm="1">
        <f t="array" ref="V76">IFERROR(_xlfn.IFS(
T76="","",
--T76&lt;55,"Battery Defect",
--T76&lt;=69,"Battery D",
--T76&lt;=80,"Battery C",
--T76&gt;80,""
),"")</f>
        <v/>
      </c>
      <c r="W76" s="39" t="str" cm="1">
        <f t="array" ref="W76">IF($AR76=0,"",IFERROR(IF(INDEX(Input!$N$2:$U$500,$AR76,0)=0,"",INDEX(Input!$N$2:$U$500,$AR76,0)),""))</f>
        <v/>
      </c>
      <c r="X76" s="39"/>
      <c r="Y76" s="39"/>
      <c r="Z76" s="39"/>
      <c r="AA76" s="39"/>
      <c r="AB76" s="39"/>
      <c r="AC76" s="39"/>
      <c r="AD76" s="39"/>
      <c r="AE76" s="29" t="str">
        <f t="shared" si="3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9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9" t="str" cm="1">
        <f t="array" ref="K77">IF($AR77=0,"",INDEX(Input!$D$2:$AC$500,$AR77,$AP$2)&amp;"")</f>
        <v/>
      </c>
      <c r="L77" s="39" t="str" cm="1">
        <f t="array" ref="L77">IF($AR77=0,"",INDEX(Input!$D$2:$AC$500,$AR77,$AP$3)&amp;"")</f>
        <v/>
      </c>
      <c r="M77" s="39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4"/>
        <v/>
      </c>
      <c r="O77" s="39" t="str" cm="1">
        <f t="array" ref="O77">IF($AR77=0,"",INDEX(Input!$D$2:$AC$500,$AR77,$AP$4)&amp;"")</f>
        <v/>
      </c>
      <c r="P77" s="39" t="str" cm="1">
        <f t="array" ref="P77">IF($AR77=0,"",IFERROR(_xlfn.TEXTJOIN(", ",TRUE,_xlfn._xlws.FILTER(INDEX(Input!$D$2:$AC$500,,$AP$6),Input!$J$2:$J$500=$B77)),""))</f>
        <v/>
      </c>
      <c r="Q77" s="29" t="str">
        <f t="shared" si="5"/>
        <v/>
      </c>
      <c r="R77" s="39" t="str" cm="1">
        <f t="array" ref="R77">IF($AR77=0,"",_xlfn.LET(_xlpm.Result,INDEX(Input!$D$2:$AC$500,$AR77,$AP$5),IF(_xlpm.Result="","",_xlpm.Result)))</f>
        <v/>
      </c>
      <c r="S77" s="39" t="str" cm="1">
        <f t="array" ref="S77">IF(R77="","",IFERROR(_xlfn.TEXTSPLIT(R77," / ", ,TRUE,0,),""))</f>
        <v/>
      </c>
      <c r="T77" s="39"/>
      <c r="U77" s="39" t="str" cm="1">
        <f t="array" ref="U77">IFERROR(_xlfn.IFS(
S77="","",
--S77&lt;55,"Battery Defect",
--S77&lt;=69,"Battery D",
--S77&lt;=80,"Battery C",
--S77&gt;80,""
),"")</f>
        <v/>
      </c>
      <c r="V77" s="39" t="str" cm="1">
        <f t="array" ref="V77">IFERROR(_xlfn.IFS(
T77="","",
--T77&lt;55,"Battery Defect",
--T77&lt;=69,"Battery D",
--T77&lt;=80,"Battery C",
--T77&gt;80,""
),"")</f>
        <v/>
      </c>
      <c r="W77" s="39" t="str" cm="1">
        <f t="array" ref="W77">IF($AR77=0,"",IFERROR(IF(INDEX(Input!$N$2:$U$500,$AR77,0)=0,"",INDEX(Input!$N$2:$U$500,$AR77,0)),""))</f>
        <v/>
      </c>
      <c r="X77" s="39"/>
      <c r="Y77" s="39"/>
      <c r="Z77" s="39"/>
      <c r="AA77" s="39"/>
      <c r="AB77" s="39"/>
      <c r="AC77" s="39"/>
      <c r="AD77" s="39"/>
      <c r="AE77" s="29" t="str">
        <f t="shared" si="3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9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9" t="str" cm="1">
        <f t="array" ref="K78">IF($AR78=0,"",INDEX(Input!$D$2:$AC$500,$AR78,$AP$2)&amp;"")</f>
        <v/>
      </c>
      <c r="L78" s="39" t="str" cm="1">
        <f t="array" ref="L78">IF($AR78=0,"",INDEX(Input!$D$2:$AC$500,$AR78,$AP$3)&amp;"")</f>
        <v/>
      </c>
      <c r="M78" s="39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4"/>
        <v/>
      </c>
      <c r="O78" s="39" t="str" cm="1">
        <f t="array" ref="O78">IF($AR78=0,"",INDEX(Input!$D$2:$AC$500,$AR78,$AP$4)&amp;"")</f>
        <v/>
      </c>
      <c r="P78" s="39" t="str" cm="1">
        <f t="array" ref="P78">IF($AR78=0,"",IFERROR(_xlfn.TEXTJOIN(", ",TRUE,_xlfn._xlws.FILTER(INDEX(Input!$D$2:$AC$500,,$AP$6),Input!$J$2:$J$500=$B78)),""))</f>
        <v/>
      </c>
      <c r="Q78" s="29" t="str">
        <f t="shared" si="5"/>
        <v/>
      </c>
      <c r="R78" s="39" t="str" cm="1">
        <f t="array" ref="R78">IF($AR78=0,"",_xlfn.LET(_xlpm.Result,INDEX(Input!$D$2:$AC$500,$AR78,$AP$5),IF(_xlpm.Result="","",_xlpm.Result)))</f>
        <v/>
      </c>
      <c r="S78" s="39" t="str" cm="1">
        <f t="array" ref="S78">IF(R78="","",IFERROR(_xlfn.TEXTSPLIT(R78," / ", ,TRUE,0,),""))</f>
        <v/>
      </c>
      <c r="T78" s="39"/>
      <c r="U78" s="39" t="str" cm="1">
        <f t="array" ref="U78">IFERROR(_xlfn.IFS(
S78="","",
--S78&lt;55,"Battery Defect",
--S78&lt;=69,"Battery D",
--S78&lt;=80,"Battery C",
--S78&gt;80,""
),"")</f>
        <v/>
      </c>
      <c r="V78" s="39" t="str" cm="1">
        <f t="array" ref="V78">IFERROR(_xlfn.IFS(
T78="","",
--T78&lt;55,"Battery Defect",
--T78&lt;=69,"Battery D",
--T78&lt;=80,"Battery C",
--T78&gt;80,""
),"")</f>
        <v/>
      </c>
      <c r="W78" s="39" t="str" cm="1">
        <f t="array" ref="W78">IF($AR78=0,"",IFERROR(IF(INDEX(Input!$N$2:$U$500,$AR78,0)=0,"",INDEX(Input!$N$2:$U$500,$AR78,0)),""))</f>
        <v/>
      </c>
      <c r="X78" s="39"/>
      <c r="Y78" s="39"/>
      <c r="Z78" s="39"/>
      <c r="AA78" s="39"/>
      <c r="AB78" s="39"/>
      <c r="AC78" s="39"/>
      <c r="AD78" s="39"/>
      <c r="AE78" s="29" t="str">
        <f t="shared" si="3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9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9" t="str" cm="1">
        <f t="array" ref="K79">IF($AR79=0,"",INDEX(Input!$D$2:$AC$500,$AR79,$AP$2)&amp;"")</f>
        <v/>
      </c>
      <c r="L79" s="39" t="str" cm="1">
        <f t="array" ref="L79">IF($AR79=0,"",INDEX(Input!$D$2:$AC$500,$AR79,$AP$3)&amp;"")</f>
        <v/>
      </c>
      <c r="M79" s="39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4"/>
        <v/>
      </c>
      <c r="O79" s="39" t="str" cm="1">
        <f t="array" ref="O79">IF($AR79=0,"",INDEX(Input!$D$2:$AC$500,$AR79,$AP$4)&amp;"")</f>
        <v/>
      </c>
      <c r="P79" s="39" t="str" cm="1">
        <f t="array" ref="P79">IF($AR79=0,"",IFERROR(_xlfn.TEXTJOIN(", ",TRUE,_xlfn._xlws.FILTER(INDEX(Input!$D$2:$AC$500,,$AP$6),Input!$J$2:$J$500=$B79)),""))</f>
        <v/>
      </c>
      <c r="Q79" s="29" t="str">
        <f t="shared" si="5"/>
        <v/>
      </c>
      <c r="R79" s="39" t="str" cm="1">
        <f t="array" ref="R79">IF($AR79=0,"",_xlfn.LET(_xlpm.Result,INDEX(Input!$D$2:$AC$500,$AR79,$AP$5),IF(_xlpm.Result="","",_xlpm.Result)))</f>
        <v/>
      </c>
      <c r="S79" s="39" t="str" cm="1">
        <f t="array" ref="S79">IF(R79="","",IFERROR(_xlfn.TEXTSPLIT(R79," / ", ,TRUE,0,),""))</f>
        <v/>
      </c>
      <c r="T79" s="39"/>
      <c r="U79" s="39" t="str" cm="1">
        <f t="array" ref="U79">IFERROR(_xlfn.IFS(
S79="","",
--S79&lt;55,"Battery Defect",
--S79&lt;=69,"Battery D",
--S79&lt;=80,"Battery C",
--S79&gt;80,""
),"")</f>
        <v/>
      </c>
      <c r="V79" s="39" t="str" cm="1">
        <f t="array" ref="V79">IFERROR(_xlfn.IFS(
T79="","",
--T79&lt;55,"Battery Defect",
--T79&lt;=69,"Battery D",
--T79&lt;=80,"Battery C",
--T79&gt;80,""
),"")</f>
        <v/>
      </c>
      <c r="W79" s="39" t="str" cm="1">
        <f t="array" ref="W79">IF($AR79=0,"",IFERROR(IF(INDEX(Input!$N$2:$U$500,$AR79,0)=0,"",INDEX(Input!$N$2:$U$500,$AR79,0)),""))</f>
        <v/>
      </c>
      <c r="X79" s="39"/>
      <c r="Y79" s="39"/>
      <c r="Z79" s="39"/>
      <c r="AA79" s="39"/>
      <c r="AB79" s="39"/>
      <c r="AC79" s="39"/>
      <c r="AD79" s="39"/>
      <c r="AE79" s="29" t="str">
        <f t="shared" si="3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9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9" t="str" cm="1">
        <f t="array" ref="K80">IF($AR80=0,"",INDEX(Input!$D$2:$AC$500,$AR80,$AP$2)&amp;"")</f>
        <v/>
      </c>
      <c r="L80" s="39" t="str" cm="1">
        <f t="array" ref="L80">IF($AR80=0,"",INDEX(Input!$D$2:$AC$500,$AR80,$AP$3)&amp;"")</f>
        <v/>
      </c>
      <c r="M80" s="39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4"/>
        <v/>
      </c>
      <c r="O80" s="39" t="str" cm="1">
        <f t="array" ref="O80">IF($AR80=0,"",INDEX(Input!$D$2:$AC$500,$AR80,$AP$4)&amp;"")</f>
        <v/>
      </c>
      <c r="P80" s="39" t="str" cm="1">
        <f t="array" ref="P80">IF($AR80=0,"",IFERROR(_xlfn.TEXTJOIN(", ",TRUE,_xlfn._xlws.FILTER(INDEX(Input!$D$2:$AC$500,,$AP$6),Input!$J$2:$J$500=$B80)),""))</f>
        <v/>
      </c>
      <c r="Q80" s="29" t="str">
        <f t="shared" si="5"/>
        <v/>
      </c>
      <c r="R80" s="39" t="str" cm="1">
        <f t="array" ref="R80">IF($AR80=0,"",_xlfn.LET(_xlpm.Result,INDEX(Input!$D$2:$AC$500,$AR80,$AP$5),IF(_xlpm.Result="","",_xlpm.Result)))</f>
        <v/>
      </c>
      <c r="S80" s="39" t="str" cm="1">
        <f t="array" ref="S80">IF(R80="","",IFERROR(_xlfn.TEXTSPLIT(R80," / ", ,TRUE,0,),""))</f>
        <v/>
      </c>
      <c r="T80" s="39"/>
      <c r="U80" s="39" t="str" cm="1">
        <f t="array" ref="U80">IFERROR(_xlfn.IFS(
S80="","",
--S80&lt;55,"Battery Defect",
--S80&lt;=69,"Battery D",
--S80&lt;=80,"Battery C",
--S80&gt;80,""
),"")</f>
        <v/>
      </c>
      <c r="V80" s="39" t="str" cm="1">
        <f t="array" ref="V80">IFERROR(_xlfn.IFS(
T80="","",
--T80&lt;55,"Battery Defect",
--T80&lt;=69,"Battery D",
--T80&lt;=80,"Battery C",
--T80&gt;80,""
),"")</f>
        <v/>
      </c>
      <c r="W80" s="39" t="str" cm="1">
        <f t="array" ref="W80">IF($AR80=0,"",IFERROR(IF(INDEX(Input!$N$2:$U$500,$AR80,0)=0,"",INDEX(Input!$N$2:$U$500,$AR80,0)),""))</f>
        <v/>
      </c>
      <c r="X80" s="39"/>
      <c r="Y80" s="39"/>
      <c r="Z80" s="39"/>
      <c r="AA80" s="39"/>
      <c r="AB80" s="39"/>
      <c r="AC80" s="39"/>
      <c r="AD80" s="39"/>
      <c r="AE80" s="29" t="str">
        <f t="shared" si="3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9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9" t="str" cm="1">
        <f t="array" ref="K81">IF($AR81=0,"",INDEX(Input!$D$2:$AC$500,$AR81,$AP$2)&amp;"")</f>
        <v/>
      </c>
      <c r="L81" s="39" t="str" cm="1">
        <f t="array" ref="L81">IF($AR81=0,"",INDEX(Input!$D$2:$AC$500,$AR81,$AP$3)&amp;"")</f>
        <v/>
      </c>
      <c r="M81" s="39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4"/>
        <v/>
      </c>
      <c r="O81" s="39" t="str" cm="1">
        <f t="array" ref="O81">IF($AR81=0,"",INDEX(Input!$D$2:$AC$500,$AR81,$AP$4)&amp;"")</f>
        <v/>
      </c>
      <c r="P81" s="39" t="str" cm="1">
        <f t="array" ref="P81">IF($AR81=0,"",IFERROR(_xlfn.TEXTJOIN(", ",TRUE,_xlfn._xlws.FILTER(INDEX(Input!$D$2:$AC$500,,$AP$6),Input!$J$2:$J$500=$B81)),""))</f>
        <v/>
      </c>
      <c r="Q81" s="29" t="str">
        <f t="shared" si="5"/>
        <v/>
      </c>
      <c r="R81" s="39" t="str" cm="1">
        <f t="array" ref="R81">IF($AR81=0,"",_xlfn.LET(_xlpm.Result,INDEX(Input!$D$2:$AC$500,$AR81,$AP$5),IF(_xlpm.Result="","",_xlpm.Result)))</f>
        <v/>
      </c>
      <c r="S81" s="39" t="str" cm="1">
        <f t="array" ref="S81">IF(R81="","",IFERROR(_xlfn.TEXTSPLIT(R81," / ", ,TRUE,0,),""))</f>
        <v/>
      </c>
      <c r="T81" s="39"/>
      <c r="U81" s="39" t="str" cm="1">
        <f t="array" ref="U81">IFERROR(_xlfn.IFS(
S81="","",
--S81&lt;55,"Battery Defect",
--S81&lt;=69,"Battery D",
--S81&lt;=80,"Battery C",
--S81&gt;80,""
),"")</f>
        <v/>
      </c>
      <c r="V81" s="39" t="str" cm="1">
        <f t="array" ref="V81">IFERROR(_xlfn.IFS(
T81="","",
--T81&lt;55,"Battery Defect",
--T81&lt;=69,"Battery D",
--T81&lt;=80,"Battery C",
--T81&gt;80,""
),"")</f>
        <v/>
      </c>
      <c r="W81" s="39" t="str" cm="1">
        <f t="array" ref="W81">IF($AR81=0,"",IFERROR(IF(INDEX(Input!$N$2:$U$500,$AR81,0)=0,"",INDEX(Input!$N$2:$U$500,$AR81,0)),""))</f>
        <v/>
      </c>
      <c r="X81" s="39"/>
      <c r="Y81" s="39"/>
      <c r="Z81" s="39"/>
      <c r="AA81" s="39"/>
      <c r="AB81" s="39"/>
      <c r="AC81" s="39"/>
      <c r="AD81" s="39"/>
      <c r="AE81" s="29" t="str">
        <f t="shared" si="3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9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9" t="str" cm="1">
        <f t="array" ref="K82">IF($AR82=0,"",INDEX(Input!$D$2:$AC$500,$AR82,$AP$2)&amp;"")</f>
        <v/>
      </c>
      <c r="L82" s="39" t="str" cm="1">
        <f t="array" ref="L82">IF($AR82=0,"",INDEX(Input!$D$2:$AC$500,$AR82,$AP$3)&amp;"")</f>
        <v/>
      </c>
      <c r="M82" s="39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4"/>
        <v/>
      </c>
      <c r="O82" s="39" t="str" cm="1">
        <f t="array" ref="O82">IF($AR82=0,"",INDEX(Input!$D$2:$AC$500,$AR82,$AP$4)&amp;"")</f>
        <v/>
      </c>
      <c r="P82" s="39" t="str" cm="1">
        <f t="array" ref="P82">IF($AR82=0,"",IFERROR(_xlfn.TEXTJOIN(", ",TRUE,_xlfn._xlws.FILTER(INDEX(Input!$D$2:$AC$500,,$AP$6),Input!$J$2:$J$500=$B82)),""))</f>
        <v/>
      </c>
      <c r="Q82" s="29" t="str">
        <f t="shared" si="5"/>
        <v/>
      </c>
      <c r="R82" s="39" t="str" cm="1">
        <f t="array" ref="R82">IF($AR82=0,"",_xlfn.LET(_xlpm.Result,INDEX(Input!$D$2:$AC$500,$AR82,$AP$5),IF(_xlpm.Result="","",_xlpm.Result)))</f>
        <v/>
      </c>
      <c r="S82" s="39" t="str" cm="1">
        <f t="array" ref="S82">IF(R82="","",IFERROR(_xlfn.TEXTSPLIT(R82," / ", ,TRUE,0,),""))</f>
        <v/>
      </c>
      <c r="T82" s="39"/>
      <c r="U82" s="39" t="str" cm="1">
        <f t="array" ref="U82">IFERROR(_xlfn.IFS(
S82="","",
--S82&lt;55,"Battery Defect",
--S82&lt;=69,"Battery D",
--S82&lt;=80,"Battery C",
--S82&gt;80,""
),"")</f>
        <v/>
      </c>
      <c r="V82" s="39" t="str" cm="1">
        <f t="array" ref="V82">IFERROR(_xlfn.IFS(
T82="","",
--T82&lt;55,"Battery Defect",
--T82&lt;=69,"Battery D",
--T82&lt;=80,"Battery C",
--T82&gt;80,""
),"")</f>
        <v/>
      </c>
      <c r="W82" s="39" t="str" cm="1">
        <f t="array" ref="W82">IF($AR82=0,"",IFERROR(IF(INDEX(Input!$N$2:$U$500,$AR82,0)=0,"",INDEX(Input!$N$2:$U$500,$AR82,0)),""))</f>
        <v/>
      </c>
      <c r="X82" s="39"/>
      <c r="Y82" s="39"/>
      <c r="Z82" s="39"/>
      <c r="AA82" s="39"/>
      <c r="AB82" s="39"/>
      <c r="AC82" s="39"/>
      <c r="AD82" s="39"/>
      <c r="AE82" s="29" t="str">
        <f t="shared" si="3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9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9" t="str" cm="1">
        <f t="array" ref="K83">IF($AR83=0,"",INDEX(Input!$D$2:$AC$500,$AR83,$AP$2)&amp;"")</f>
        <v/>
      </c>
      <c r="L83" s="39" t="str" cm="1">
        <f t="array" ref="L83">IF($AR83=0,"",INDEX(Input!$D$2:$AC$500,$AR83,$AP$3)&amp;"")</f>
        <v/>
      </c>
      <c r="M83" s="39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4"/>
        <v/>
      </c>
      <c r="O83" s="39" t="str" cm="1">
        <f t="array" ref="O83">IF($AR83=0,"",INDEX(Input!$D$2:$AC$500,$AR83,$AP$4)&amp;"")</f>
        <v/>
      </c>
      <c r="P83" s="39" t="str" cm="1">
        <f t="array" ref="P83">IF($AR83=0,"",IFERROR(_xlfn.TEXTJOIN(", ",TRUE,_xlfn._xlws.FILTER(INDEX(Input!$D$2:$AC$500,,$AP$6),Input!$J$2:$J$500=$B83)),""))</f>
        <v/>
      </c>
      <c r="Q83" s="29" t="str">
        <f t="shared" si="5"/>
        <v/>
      </c>
      <c r="R83" s="39" t="str" cm="1">
        <f t="array" ref="R83">IF($AR83=0,"",_xlfn.LET(_xlpm.Result,INDEX(Input!$D$2:$AC$500,$AR83,$AP$5),IF(_xlpm.Result="","",_xlpm.Result)))</f>
        <v/>
      </c>
      <c r="S83" s="39" t="str" cm="1">
        <f t="array" ref="S83">IF(R83="","",IFERROR(_xlfn.TEXTSPLIT(R83," / ", ,TRUE,0,),""))</f>
        <v/>
      </c>
      <c r="T83" s="39"/>
      <c r="U83" s="39" t="str" cm="1">
        <f t="array" ref="U83">IFERROR(_xlfn.IFS(
S83="","",
--S83&lt;55,"Battery Defect",
--S83&lt;=69,"Battery D",
--S83&lt;=80,"Battery C",
--S83&gt;80,""
),"")</f>
        <v/>
      </c>
      <c r="V83" s="39" t="str" cm="1">
        <f t="array" ref="V83">IFERROR(_xlfn.IFS(
T83="","",
--T83&lt;55,"Battery Defect",
--T83&lt;=69,"Battery D",
--T83&lt;=80,"Battery C",
--T83&gt;80,""
),"")</f>
        <v/>
      </c>
      <c r="W83" s="39" t="str" cm="1">
        <f t="array" ref="W83">IF($AR83=0,"",IFERROR(IF(INDEX(Input!$N$2:$U$500,$AR83,0)=0,"",INDEX(Input!$N$2:$U$500,$AR83,0)),""))</f>
        <v/>
      </c>
      <c r="X83" s="39"/>
      <c r="Y83" s="39"/>
      <c r="Z83" s="39"/>
      <c r="AA83" s="39"/>
      <c r="AB83" s="39"/>
      <c r="AC83" s="39"/>
      <c r="AD83" s="39"/>
      <c r="AE83" s="29" t="str">
        <f t="shared" si="3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9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9" t="str" cm="1">
        <f t="array" ref="K84">IF($AR84=0,"",INDEX(Input!$D$2:$AC$500,$AR84,$AP$2)&amp;"")</f>
        <v/>
      </c>
      <c r="L84" s="39" t="str" cm="1">
        <f t="array" ref="L84">IF($AR84=0,"",INDEX(Input!$D$2:$AC$500,$AR84,$AP$3)&amp;"")</f>
        <v/>
      </c>
      <c r="M84" s="39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4"/>
        <v/>
      </c>
      <c r="O84" s="39" t="str" cm="1">
        <f t="array" ref="O84">IF($AR84=0,"",INDEX(Input!$D$2:$AC$500,$AR84,$AP$4)&amp;"")</f>
        <v/>
      </c>
      <c r="P84" s="39" t="str" cm="1">
        <f t="array" ref="P84">IF($AR84=0,"",IFERROR(_xlfn.TEXTJOIN(", ",TRUE,_xlfn._xlws.FILTER(INDEX(Input!$D$2:$AC$500,,$AP$6),Input!$J$2:$J$500=$B84)),""))</f>
        <v/>
      </c>
      <c r="Q84" s="29" t="str">
        <f t="shared" si="5"/>
        <v/>
      </c>
      <c r="R84" s="39" t="str" cm="1">
        <f t="array" ref="R84">IF($AR84=0,"",_xlfn.LET(_xlpm.Result,INDEX(Input!$D$2:$AC$500,$AR84,$AP$5),IF(_xlpm.Result="","",_xlpm.Result)))</f>
        <v/>
      </c>
      <c r="S84" s="39" t="str" cm="1">
        <f t="array" ref="S84">IF(R84="","",IFERROR(_xlfn.TEXTSPLIT(R84," / ", ,TRUE,0,),""))</f>
        <v/>
      </c>
      <c r="T84" s="39"/>
      <c r="U84" s="39" t="str" cm="1">
        <f t="array" ref="U84">IFERROR(_xlfn.IFS(
S84="","",
--S84&lt;55,"Battery Defect",
--S84&lt;=69,"Battery D",
--S84&lt;=80,"Battery C",
--S84&gt;80,""
),"")</f>
        <v/>
      </c>
      <c r="V84" s="39" t="str" cm="1">
        <f t="array" ref="V84">IFERROR(_xlfn.IFS(
T84="","",
--T84&lt;55,"Battery Defect",
--T84&lt;=69,"Battery D",
--T84&lt;=80,"Battery C",
--T84&gt;80,""
),"")</f>
        <v/>
      </c>
      <c r="W84" s="39" t="str" cm="1">
        <f t="array" ref="W84">IF($AR84=0,"",IFERROR(IF(INDEX(Input!$N$2:$U$500,$AR84,0)=0,"",INDEX(Input!$N$2:$U$500,$AR84,0)),""))</f>
        <v/>
      </c>
      <c r="X84" s="39"/>
      <c r="Y84" s="39"/>
      <c r="Z84" s="39"/>
      <c r="AA84" s="39"/>
      <c r="AB84" s="39"/>
      <c r="AC84" s="39"/>
      <c r="AD84" s="39"/>
      <c r="AE84" s="29" t="str">
        <f t="shared" si="3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9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9" t="str" cm="1">
        <f t="array" ref="K85">IF($AR85=0,"",INDEX(Input!$D$2:$AC$500,$AR85,$AP$2)&amp;"")</f>
        <v/>
      </c>
      <c r="L85" s="39" t="str" cm="1">
        <f t="array" ref="L85">IF($AR85=0,"",INDEX(Input!$D$2:$AC$500,$AR85,$AP$3)&amp;"")</f>
        <v/>
      </c>
      <c r="M85" s="39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4"/>
        <v/>
      </c>
      <c r="O85" s="39" t="str" cm="1">
        <f t="array" ref="O85">IF($AR85=0,"",INDEX(Input!$D$2:$AC$500,$AR85,$AP$4)&amp;"")</f>
        <v/>
      </c>
      <c r="P85" s="39" t="str" cm="1">
        <f t="array" ref="P85">IF($AR85=0,"",IFERROR(_xlfn.TEXTJOIN(", ",TRUE,_xlfn._xlws.FILTER(INDEX(Input!$D$2:$AC$500,,$AP$6),Input!$J$2:$J$500=$B85)),""))</f>
        <v/>
      </c>
      <c r="Q85" s="29" t="str">
        <f t="shared" si="5"/>
        <v/>
      </c>
      <c r="R85" s="39" t="str" cm="1">
        <f t="array" ref="R85">IF($AR85=0,"",_xlfn.LET(_xlpm.Result,INDEX(Input!$D$2:$AC$500,$AR85,$AP$5),IF(_xlpm.Result="","",_xlpm.Result)))</f>
        <v/>
      </c>
      <c r="S85" s="39" t="str" cm="1">
        <f t="array" ref="S85">IF(R85="","",IFERROR(_xlfn.TEXTSPLIT(R85," / ", ,TRUE,0,),""))</f>
        <v/>
      </c>
      <c r="T85" s="39"/>
      <c r="U85" s="39" t="str" cm="1">
        <f t="array" ref="U85">IFERROR(_xlfn.IFS(
S85="","",
--S85&lt;55,"Battery Defect",
--S85&lt;=69,"Battery D",
--S85&lt;=80,"Battery C",
--S85&gt;80,""
),"")</f>
        <v/>
      </c>
      <c r="V85" s="39" t="str" cm="1">
        <f t="array" ref="V85">IFERROR(_xlfn.IFS(
T85="","",
--T85&lt;55,"Battery Defect",
--T85&lt;=69,"Battery D",
--T85&lt;=80,"Battery C",
--T85&gt;80,""
),"")</f>
        <v/>
      </c>
      <c r="W85" s="39" t="str" cm="1">
        <f t="array" ref="W85">IF($AR85=0,"",IFERROR(IF(INDEX(Input!$N$2:$U$500,$AR85,0)=0,"",INDEX(Input!$N$2:$U$500,$AR85,0)),""))</f>
        <v/>
      </c>
      <c r="X85" s="39"/>
      <c r="Y85" s="39"/>
      <c r="Z85" s="39"/>
      <c r="AA85" s="39"/>
      <c r="AB85" s="39"/>
      <c r="AC85" s="39"/>
      <c r="AD85" s="39"/>
      <c r="AE85" s="29" t="str">
        <f t="shared" si="3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9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9" t="str" cm="1">
        <f t="array" ref="K86">IF($AR86=0,"",INDEX(Input!$D$2:$AC$500,$AR86,$AP$2)&amp;"")</f>
        <v/>
      </c>
      <c r="L86" s="39" t="str" cm="1">
        <f t="array" ref="L86">IF($AR86=0,"",INDEX(Input!$D$2:$AC$500,$AR86,$AP$3)&amp;"")</f>
        <v/>
      </c>
      <c r="M86" s="39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4"/>
        <v/>
      </c>
      <c r="O86" s="39" t="str" cm="1">
        <f t="array" ref="O86">IF($AR86=0,"",INDEX(Input!$D$2:$AC$500,$AR86,$AP$4)&amp;"")</f>
        <v/>
      </c>
      <c r="P86" s="39" t="str" cm="1">
        <f t="array" ref="P86">IF($AR86=0,"",IFERROR(_xlfn.TEXTJOIN(", ",TRUE,_xlfn._xlws.FILTER(INDEX(Input!$D$2:$AC$500,,$AP$6),Input!$J$2:$J$500=$B86)),""))</f>
        <v/>
      </c>
      <c r="Q86" s="29" t="str">
        <f t="shared" si="5"/>
        <v/>
      </c>
      <c r="R86" s="39" t="str" cm="1">
        <f t="array" ref="R86">IF($AR86=0,"",_xlfn.LET(_xlpm.Result,INDEX(Input!$D$2:$AC$500,$AR86,$AP$5),IF(_xlpm.Result="","",_xlpm.Result)))</f>
        <v/>
      </c>
      <c r="S86" s="39" t="str" cm="1">
        <f t="array" ref="S86">IF(R86="","",IFERROR(_xlfn.TEXTSPLIT(R86," / ", ,TRUE,0,),""))</f>
        <v/>
      </c>
      <c r="T86" s="39"/>
      <c r="U86" s="39" t="str" cm="1">
        <f t="array" ref="U86">IFERROR(_xlfn.IFS(
S86="","",
--S86&lt;55,"Battery Defect",
--S86&lt;=69,"Battery D",
--S86&lt;=80,"Battery C",
--S86&gt;80,""
),"")</f>
        <v/>
      </c>
      <c r="V86" s="39" t="str" cm="1">
        <f t="array" ref="V86">IFERROR(_xlfn.IFS(
T86="","",
--T86&lt;55,"Battery Defect",
--T86&lt;=69,"Battery D",
--T86&lt;=80,"Battery C",
--T86&gt;80,""
),"")</f>
        <v/>
      </c>
      <c r="W86" s="39" t="str" cm="1">
        <f t="array" ref="W86">IF($AR86=0,"",IFERROR(IF(INDEX(Input!$N$2:$U$500,$AR86,0)=0,"",INDEX(Input!$N$2:$U$500,$AR86,0)),""))</f>
        <v/>
      </c>
      <c r="X86" s="39"/>
      <c r="Y86" s="39"/>
      <c r="Z86" s="39"/>
      <c r="AA86" s="39"/>
      <c r="AB86" s="39"/>
      <c r="AC86" s="39"/>
      <c r="AD86" s="39"/>
      <c r="AE86" s="29" t="str">
        <f t="shared" si="3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9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9" t="str" cm="1">
        <f t="array" ref="K87">IF($AR87=0,"",INDEX(Input!$D$2:$AC$500,$AR87,$AP$2)&amp;"")</f>
        <v/>
      </c>
      <c r="L87" s="39" t="str" cm="1">
        <f t="array" ref="L87">IF($AR87=0,"",INDEX(Input!$D$2:$AC$500,$AR87,$AP$3)&amp;"")</f>
        <v/>
      </c>
      <c r="M87" s="39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4"/>
        <v/>
      </c>
      <c r="O87" s="39" t="str" cm="1">
        <f t="array" ref="O87">IF($AR87=0,"",INDEX(Input!$D$2:$AC$500,$AR87,$AP$4)&amp;"")</f>
        <v/>
      </c>
      <c r="P87" s="39" t="str" cm="1">
        <f t="array" ref="P87">IF($AR87=0,"",IFERROR(_xlfn.TEXTJOIN(", ",TRUE,_xlfn._xlws.FILTER(INDEX(Input!$D$2:$AC$500,,$AP$6),Input!$J$2:$J$500=$B87)),""))</f>
        <v/>
      </c>
      <c r="Q87" s="29" t="str">
        <f t="shared" si="5"/>
        <v/>
      </c>
      <c r="R87" s="39" t="str" cm="1">
        <f t="array" ref="R87">IF($AR87=0,"",_xlfn.LET(_xlpm.Result,INDEX(Input!$D$2:$AC$500,$AR87,$AP$5),IF(_xlpm.Result="","",_xlpm.Result)))</f>
        <v/>
      </c>
      <c r="S87" s="39" t="str" cm="1">
        <f t="array" ref="S87">IF(R87="","",IFERROR(_xlfn.TEXTSPLIT(R87," / ", ,TRUE,0,),""))</f>
        <v/>
      </c>
      <c r="T87" s="39"/>
      <c r="U87" s="39" t="str" cm="1">
        <f t="array" ref="U87">IFERROR(_xlfn.IFS(
S87="","",
--S87&lt;55,"Battery Defect",
--S87&lt;=69,"Battery D",
--S87&lt;=80,"Battery C",
--S87&gt;80,""
),"")</f>
        <v/>
      </c>
      <c r="V87" s="39" t="str" cm="1">
        <f t="array" ref="V87">IFERROR(_xlfn.IFS(
T87="","",
--T87&lt;55,"Battery Defect",
--T87&lt;=69,"Battery D",
--T87&lt;=80,"Battery C",
--T87&gt;80,""
),"")</f>
        <v/>
      </c>
      <c r="W87" s="39" t="str" cm="1">
        <f t="array" ref="W87">IF($AR87=0,"",IFERROR(IF(INDEX(Input!$N$2:$U$500,$AR87,0)=0,"",INDEX(Input!$N$2:$U$500,$AR87,0)),""))</f>
        <v/>
      </c>
      <c r="X87" s="39"/>
      <c r="Y87" s="39"/>
      <c r="Z87" s="39"/>
      <c r="AA87" s="39"/>
      <c r="AB87" s="39"/>
      <c r="AC87" s="39"/>
      <c r="AD87" s="39"/>
      <c r="AE87" s="29" t="str">
        <f t="shared" si="3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9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9" t="str" cm="1">
        <f t="array" ref="K88">IF($AR88=0,"",INDEX(Input!$D$2:$AC$500,$AR88,$AP$2)&amp;"")</f>
        <v/>
      </c>
      <c r="L88" s="39" t="str" cm="1">
        <f t="array" ref="L88">IF($AR88=0,"",INDEX(Input!$D$2:$AC$500,$AR88,$AP$3)&amp;"")</f>
        <v/>
      </c>
      <c r="M88" s="39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4"/>
        <v/>
      </c>
      <c r="O88" s="39" t="str" cm="1">
        <f t="array" ref="O88">IF($AR88=0,"",INDEX(Input!$D$2:$AC$500,$AR88,$AP$4)&amp;"")</f>
        <v/>
      </c>
      <c r="P88" s="39" t="str" cm="1">
        <f t="array" ref="P88">IF($AR88=0,"",IFERROR(_xlfn.TEXTJOIN(", ",TRUE,_xlfn._xlws.FILTER(INDEX(Input!$D$2:$AC$500,,$AP$6),Input!$J$2:$J$500=$B88)),""))</f>
        <v/>
      </c>
      <c r="Q88" s="29" t="str">
        <f t="shared" si="5"/>
        <v/>
      </c>
      <c r="R88" s="39" t="str" cm="1">
        <f t="array" ref="R88">IF($AR88=0,"",_xlfn.LET(_xlpm.Result,INDEX(Input!$D$2:$AC$500,$AR88,$AP$5),IF(_xlpm.Result="","",_xlpm.Result)))</f>
        <v/>
      </c>
      <c r="S88" s="39" t="str" cm="1">
        <f t="array" ref="S88">IF(R88="","",IFERROR(_xlfn.TEXTSPLIT(R88," / ", ,TRUE,0,),""))</f>
        <v/>
      </c>
      <c r="T88" s="39"/>
      <c r="U88" s="39" t="str" cm="1">
        <f t="array" ref="U88">IFERROR(_xlfn.IFS(
S88="","",
--S88&lt;55,"Battery Defect",
--S88&lt;=69,"Battery D",
--S88&lt;=80,"Battery C",
--S88&gt;80,""
),"")</f>
        <v/>
      </c>
      <c r="V88" s="39" t="str" cm="1">
        <f t="array" ref="V88">IFERROR(_xlfn.IFS(
T88="","",
--T88&lt;55,"Battery Defect",
--T88&lt;=69,"Battery D",
--T88&lt;=80,"Battery C",
--T88&gt;80,""
),"")</f>
        <v/>
      </c>
      <c r="W88" s="39" t="str" cm="1">
        <f t="array" ref="W88">IF($AR88=0,"",IFERROR(IF(INDEX(Input!$N$2:$U$500,$AR88,0)=0,"",INDEX(Input!$N$2:$U$500,$AR88,0)),""))</f>
        <v/>
      </c>
      <c r="X88" s="39"/>
      <c r="Y88" s="39"/>
      <c r="Z88" s="39"/>
      <c r="AA88" s="39"/>
      <c r="AB88" s="39"/>
      <c r="AC88" s="39"/>
      <c r="AD88" s="39"/>
      <c r="AE88" s="29" t="str">
        <f t="shared" si="3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9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9" t="str" cm="1">
        <f t="array" ref="K89">IF($AR89=0,"",INDEX(Input!$D$2:$AC$500,$AR89,$AP$2)&amp;"")</f>
        <v/>
      </c>
      <c r="L89" s="39" t="str" cm="1">
        <f t="array" ref="L89">IF($AR89=0,"",INDEX(Input!$D$2:$AC$500,$AR89,$AP$3)&amp;"")</f>
        <v/>
      </c>
      <c r="M89" s="39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4"/>
        <v/>
      </c>
      <c r="O89" s="39" t="str" cm="1">
        <f t="array" ref="O89">IF($AR89=0,"",INDEX(Input!$D$2:$AC$500,$AR89,$AP$4)&amp;"")</f>
        <v/>
      </c>
      <c r="P89" s="39" t="str" cm="1">
        <f t="array" ref="P89">IF($AR89=0,"",IFERROR(_xlfn.TEXTJOIN(", ",TRUE,_xlfn._xlws.FILTER(INDEX(Input!$D$2:$AC$500,,$AP$6),Input!$J$2:$J$500=$B89)),""))</f>
        <v/>
      </c>
      <c r="Q89" s="29" t="str">
        <f t="shared" si="5"/>
        <v/>
      </c>
      <c r="R89" s="39" t="str" cm="1">
        <f t="array" ref="R89">IF($AR89=0,"",_xlfn.LET(_xlpm.Result,INDEX(Input!$D$2:$AC$500,$AR89,$AP$5),IF(_xlpm.Result="","",_xlpm.Result)))</f>
        <v/>
      </c>
      <c r="S89" s="39" t="str" cm="1">
        <f t="array" ref="S89">IF(R89="","",IFERROR(_xlfn.TEXTSPLIT(R89," / ", ,TRUE,0,),""))</f>
        <v/>
      </c>
      <c r="T89" s="39"/>
      <c r="U89" s="39" t="str" cm="1">
        <f t="array" ref="U89">IFERROR(_xlfn.IFS(
S89="","",
--S89&lt;55,"Battery Defect",
--S89&lt;=69,"Battery D",
--S89&lt;=80,"Battery C",
--S89&gt;80,""
),"")</f>
        <v/>
      </c>
      <c r="V89" s="39" t="str" cm="1">
        <f t="array" ref="V89">IFERROR(_xlfn.IFS(
T89="","",
--T89&lt;55,"Battery Defect",
--T89&lt;=69,"Battery D",
--T89&lt;=80,"Battery C",
--T89&gt;80,""
),"")</f>
        <v/>
      </c>
      <c r="W89" s="39" t="str" cm="1">
        <f t="array" ref="W89">IF($AR89=0,"",IFERROR(IF(INDEX(Input!$N$2:$U$500,$AR89,0)=0,"",INDEX(Input!$N$2:$U$500,$AR89,0)),""))</f>
        <v/>
      </c>
      <c r="X89" s="39"/>
      <c r="Y89" s="39"/>
      <c r="Z89" s="39"/>
      <c r="AA89" s="39"/>
      <c r="AB89" s="39"/>
      <c r="AC89" s="39"/>
      <c r="AD89" s="39"/>
      <c r="AE89" s="29" t="str">
        <f t="shared" si="3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9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9" t="str" cm="1">
        <f t="array" ref="K90">IF($AR90=0,"",INDEX(Input!$D$2:$AC$500,$AR90,$AP$2)&amp;"")</f>
        <v/>
      </c>
      <c r="L90" s="39" t="str" cm="1">
        <f t="array" ref="L90">IF($AR90=0,"",INDEX(Input!$D$2:$AC$500,$AR90,$AP$3)&amp;"")</f>
        <v/>
      </c>
      <c r="M90" s="39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4"/>
        <v/>
      </c>
      <c r="O90" s="39" t="str" cm="1">
        <f t="array" ref="O90">IF($AR90=0,"",INDEX(Input!$D$2:$AC$500,$AR90,$AP$4)&amp;"")</f>
        <v/>
      </c>
      <c r="P90" s="39" t="str" cm="1">
        <f t="array" ref="P90">IF($AR90=0,"",IFERROR(_xlfn.TEXTJOIN(", ",TRUE,_xlfn._xlws.FILTER(INDEX(Input!$D$2:$AC$500,,$AP$6),Input!$J$2:$J$500=$B90)),""))</f>
        <v/>
      </c>
      <c r="Q90" s="29" t="str">
        <f t="shared" si="5"/>
        <v/>
      </c>
      <c r="R90" s="39" t="str" cm="1">
        <f t="array" ref="R90">IF($AR90=0,"",_xlfn.LET(_xlpm.Result,INDEX(Input!$D$2:$AC$500,$AR90,$AP$5),IF(_xlpm.Result="","",_xlpm.Result)))</f>
        <v/>
      </c>
      <c r="S90" s="39" t="str" cm="1">
        <f t="array" ref="S90">IF(R90="","",IFERROR(_xlfn.TEXTSPLIT(R90," / ", ,TRUE,0,),""))</f>
        <v/>
      </c>
      <c r="T90" s="39"/>
      <c r="U90" s="39" t="str" cm="1">
        <f t="array" ref="U90">IFERROR(_xlfn.IFS(
S90="","",
--S90&lt;55,"Battery Defect",
--S90&lt;=69,"Battery D",
--S90&lt;=80,"Battery C",
--S90&gt;80,""
),"")</f>
        <v/>
      </c>
      <c r="V90" s="39" t="str" cm="1">
        <f t="array" ref="V90">IFERROR(_xlfn.IFS(
T90="","",
--T90&lt;55,"Battery Defect",
--T90&lt;=69,"Battery D",
--T90&lt;=80,"Battery C",
--T90&gt;80,""
),"")</f>
        <v/>
      </c>
      <c r="W90" s="39" t="str" cm="1">
        <f t="array" ref="W90">IF($AR90=0,"",IFERROR(IF(INDEX(Input!$N$2:$U$500,$AR90,0)=0,"",INDEX(Input!$N$2:$U$500,$AR90,0)),""))</f>
        <v/>
      </c>
      <c r="X90" s="39"/>
      <c r="Y90" s="39"/>
      <c r="Z90" s="39"/>
      <c r="AA90" s="39"/>
      <c r="AB90" s="39"/>
      <c r="AC90" s="39"/>
      <c r="AD90" s="39"/>
      <c r="AE90" s="29" t="str">
        <f t="shared" si="3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9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9" t="str" cm="1">
        <f t="array" ref="K91">IF($AR91=0,"",INDEX(Input!$D$2:$AC$500,$AR91,$AP$2)&amp;"")</f>
        <v/>
      </c>
      <c r="L91" s="39" t="str" cm="1">
        <f t="array" ref="L91">IF($AR91=0,"",INDEX(Input!$D$2:$AC$500,$AR91,$AP$3)&amp;"")</f>
        <v/>
      </c>
      <c r="M91" s="39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4"/>
        <v/>
      </c>
      <c r="O91" s="39" t="str" cm="1">
        <f t="array" ref="O91">IF($AR91=0,"",INDEX(Input!$D$2:$AC$500,$AR91,$AP$4)&amp;"")</f>
        <v/>
      </c>
      <c r="P91" s="39" t="str" cm="1">
        <f t="array" ref="P91">IF($AR91=0,"",IFERROR(_xlfn.TEXTJOIN(", ",TRUE,_xlfn._xlws.FILTER(INDEX(Input!$D$2:$AC$500,,$AP$6),Input!$J$2:$J$500=$B91)),""))</f>
        <v/>
      </c>
      <c r="Q91" s="29" t="str">
        <f t="shared" si="5"/>
        <v/>
      </c>
      <c r="R91" s="39" t="str" cm="1">
        <f t="array" ref="R91">IF($AR91=0,"",_xlfn.LET(_xlpm.Result,INDEX(Input!$D$2:$AC$500,$AR91,$AP$5),IF(_xlpm.Result="","",_xlpm.Result)))</f>
        <v/>
      </c>
      <c r="S91" s="39" t="str" cm="1">
        <f t="array" ref="S91">IF(R91="","",IFERROR(_xlfn.TEXTSPLIT(R91," / ", ,TRUE,0,),""))</f>
        <v/>
      </c>
      <c r="T91" s="39"/>
      <c r="U91" s="39" t="str" cm="1">
        <f t="array" ref="U91">IFERROR(_xlfn.IFS(
S91="","",
--S91&lt;55,"Battery Defect",
--S91&lt;=69,"Battery D",
--S91&lt;=80,"Battery C",
--S91&gt;80,""
),"")</f>
        <v/>
      </c>
      <c r="V91" s="39" t="str" cm="1">
        <f t="array" ref="V91">IFERROR(_xlfn.IFS(
T91="","",
--T91&lt;55,"Battery Defect",
--T91&lt;=69,"Battery D",
--T91&lt;=80,"Battery C",
--T91&gt;80,""
),"")</f>
        <v/>
      </c>
      <c r="W91" s="39" t="str" cm="1">
        <f t="array" ref="W91">IF($AR91=0,"",IFERROR(IF(INDEX(Input!$N$2:$U$500,$AR91,0)=0,"",INDEX(Input!$N$2:$U$500,$AR91,0)),""))</f>
        <v/>
      </c>
      <c r="X91" s="39"/>
      <c r="Y91" s="39"/>
      <c r="Z91" s="39"/>
      <c r="AA91" s="39"/>
      <c r="AB91" s="39"/>
      <c r="AC91" s="39"/>
      <c r="AD91" s="39"/>
      <c r="AE91" s="29" t="str">
        <f t="shared" si="3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9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9" t="str" cm="1">
        <f t="array" ref="K92">IF($AR92=0,"",INDEX(Input!$D$2:$AC$500,$AR92,$AP$2)&amp;"")</f>
        <v/>
      </c>
      <c r="L92" s="39" t="str" cm="1">
        <f t="array" ref="L92">IF($AR92=0,"",INDEX(Input!$D$2:$AC$500,$AR92,$AP$3)&amp;"")</f>
        <v/>
      </c>
      <c r="M92" s="39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4"/>
        <v/>
      </c>
      <c r="O92" s="39" t="str" cm="1">
        <f t="array" ref="O92">IF($AR92=0,"",INDEX(Input!$D$2:$AC$500,$AR92,$AP$4)&amp;"")</f>
        <v/>
      </c>
      <c r="P92" s="39" t="str" cm="1">
        <f t="array" ref="P92">IF($AR92=0,"",IFERROR(_xlfn.TEXTJOIN(", ",TRUE,_xlfn._xlws.FILTER(INDEX(Input!$D$2:$AC$500,,$AP$6),Input!$J$2:$J$500=$B92)),""))</f>
        <v/>
      </c>
      <c r="Q92" s="29" t="str">
        <f t="shared" si="5"/>
        <v/>
      </c>
      <c r="R92" s="39" t="str" cm="1">
        <f t="array" ref="R92">IF($AR92=0,"",_xlfn.LET(_xlpm.Result,INDEX(Input!$D$2:$AC$500,$AR92,$AP$5),IF(_xlpm.Result="","",_xlpm.Result)))</f>
        <v/>
      </c>
      <c r="S92" s="39" t="str" cm="1">
        <f t="array" ref="S92">IF(R92="","",IFERROR(_xlfn.TEXTSPLIT(R92," / ", ,TRUE,0,),""))</f>
        <v/>
      </c>
      <c r="T92" s="39"/>
      <c r="U92" s="39" t="str" cm="1">
        <f t="array" ref="U92">IFERROR(_xlfn.IFS(
S92="","",
--S92&lt;55,"Battery Defect",
--S92&lt;=69,"Battery D",
--S92&lt;=80,"Battery C",
--S92&gt;80,""
),"")</f>
        <v/>
      </c>
      <c r="V92" s="39" t="str" cm="1">
        <f t="array" ref="V92">IFERROR(_xlfn.IFS(
T92="","",
--T92&lt;55,"Battery Defect",
--T92&lt;=69,"Battery D",
--T92&lt;=80,"Battery C",
--T92&gt;80,""
),"")</f>
        <v/>
      </c>
      <c r="W92" s="39" t="str" cm="1">
        <f t="array" ref="W92">IF($AR92=0,"",IFERROR(IF(INDEX(Input!$N$2:$U$500,$AR92,0)=0,"",INDEX(Input!$N$2:$U$500,$AR92,0)),""))</f>
        <v/>
      </c>
      <c r="X92" s="39"/>
      <c r="Y92" s="39"/>
      <c r="Z92" s="39"/>
      <c r="AA92" s="39"/>
      <c r="AB92" s="39"/>
      <c r="AC92" s="39"/>
      <c r="AD92" s="39"/>
      <c r="AE92" s="29" t="str">
        <f t="shared" si="3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9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9" t="str" cm="1">
        <f t="array" ref="K93">IF($AR93=0,"",INDEX(Input!$D$2:$AC$500,$AR93,$AP$2)&amp;"")</f>
        <v/>
      </c>
      <c r="L93" s="39" t="str" cm="1">
        <f t="array" ref="L93">IF($AR93=0,"",INDEX(Input!$D$2:$AC$500,$AR93,$AP$3)&amp;"")</f>
        <v/>
      </c>
      <c r="M93" s="39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4"/>
        <v/>
      </c>
      <c r="O93" s="39" t="str" cm="1">
        <f t="array" ref="O93">IF($AR93=0,"",INDEX(Input!$D$2:$AC$500,$AR93,$AP$4)&amp;"")</f>
        <v/>
      </c>
      <c r="P93" s="39" t="str" cm="1">
        <f t="array" ref="P93">IF($AR93=0,"",IFERROR(_xlfn.TEXTJOIN(", ",TRUE,_xlfn._xlws.FILTER(INDEX(Input!$D$2:$AC$500,,$AP$6),Input!$J$2:$J$500=$B93)),""))</f>
        <v/>
      </c>
      <c r="Q93" s="29" t="str">
        <f t="shared" si="5"/>
        <v/>
      </c>
      <c r="R93" s="39" t="str" cm="1">
        <f t="array" ref="R93">IF($AR93=0,"",_xlfn.LET(_xlpm.Result,INDEX(Input!$D$2:$AC$500,$AR93,$AP$5),IF(_xlpm.Result="","",_xlpm.Result)))</f>
        <v/>
      </c>
      <c r="S93" s="39" t="str" cm="1">
        <f t="array" ref="S93">IF(R93="","",IFERROR(_xlfn.TEXTSPLIT(R93," / ", ,TRUE,0,),""))</f>
        <v/>
      </c>
      <c r="T93" s="39"/>
      <c r="U93" s="39" t="str" cm="1">
        <f t="array" ref="U93">IFERROR(_xlfn.IFS(
S93="","",
--S93&lt;55,"Battery Defect",
--S93&lt;=69,"Battery D",
--S93&lt;=80,"Battery C",
--S93&gt;80,""
),"")</f>
        <v/>
      </c>
      <c r="V93" s="39" t="str" cm="1">
        <f t="array" ref="V93">IFERROR(_xlfn.IFS(
T93="","",
--T93&lt;55,"Battery Defect",
--T93&lt;=69,"Battery D",
--T93&lt;=80,"Battery C",
--T93&gt;80,""
),"")</f>
        <v/>
      </c>
      <c r="W93" s="39" t="str" cm="1">
        <f t="array" ref="W93">IF($AR93=0,"",IFERROR(IF(INDEX(Input!$N$2:$U$500,$AR93,0)=0,"",INDEX(Input!$N$2:$U$500,$AR93,0)),""))</f>
        <v/>
      </c>
      <c r="X93" s="39"/>
      <c r="Y93" s="39"/>
      <c r="Z93" s="39"/>
      <c r="AA93" s="39"/>
      <c r="AB93" s="39"/>
      <c r="AC93" s="39"/>
      <c r="AD93" s="39"/>
      <c r="AE93" s="29" t="str">
        <f t="shared" si="3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9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9" t="str" cm="1">
        <f t="array" ref="K94">IF($AR94=0,"",INDEX(Input!$D$2:$AC$500,$AR94,$AP$2)&amp;"")</f>
        <v/>
      </c>
      <c r="L94" s="39" t="str" cm="1">
        <f t="array" ref="L94">IF($AR94=0,"",INDEX(Input!$D$2:$AC$500,$AR94,$AP$3)&amp;"")</f>
        <v/>
      </c>
      <c r="M94" s="39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4"/>
        <v/>
      </c>
      <c r="O94" s="39" t="str" cm="1">
        <f t="array" ref="O94">IF($AR94=0,"",INDEX(Input!$D$2:$AC$500,$AR94,$AP$4)&amp;"")</f>
        <v/>
      </c>
      <c r="P94" s="39" t="str" cm="1">
        <f t="array" ref="P94">IF($AR94=0,"",IFERROR(_xlfn.TEXTJOIN(", ",TRUE,_xlfn._xlws.FILTER(INDEX(Input!$D$2:$AC$500,,$AP$6),Input!$J$2:$J$500=$B94)),""))</f>
        <v/>
      </c>
      <c r="Q94" s="29" t="str">
        <f t="shared" si="5"/>
        <v/>
      </c>
      <c r="R94" s="39" t="str" cm="1">
        <f t="array" ref="R94">IF($AR94=0,"",_xlfn.LET(_xlpm.Result,INDEX(Input!$D$2:$AC$500,$AR94,$AP$5),IF(_xlpm.Result="","",_xlpm.Result)))</f>
        <v/>
      </c>
      <c r="S94" s="39" t="str" cm="1">
        <f t="array" ref="S94">IF(R94="","",IFERROR(_xlfn.TEXTSPLIT(R94," / ", ,TRUE,0,),""))</f>
        <v/>
      </c>
      <c r="T94" s="39"/>
      <c r="U94" s="39" t="str" cm="1">
        <f t="array" ref="U94">IFERROR(_xlfn.IFS(
S94="","",
--S94&lt;55,"Battery Defect",
--S94&lt;=69,"Battery D",
--S94&lt;=80,"Battery C",
--S94&gt;80,""
),"")</f>
        <v/>
      </c>
      <c r="V94" s="39" t="str" cm="1">
        <f t="array" ref="V94">IFERROR(_xlfn.IFS(
T94="","",
--T94&lt;55,"Battery Defect",
--T94&lt;=69,"Battery D",
--T94&lt;=80,"Battery C",
--T94&gt;80,""
),"")</f>
        <v/>
      </c>
      <c r="W94" s="39" t="str" cm="1">
        <f t="array" ref="W94">IF($AR94=0,"",IFERROR(IF(INDEX(Input!$N$2:$U$500,$AR94,0)=0,"",INDEX(Input!$N$2:$U$500,$AR94,0)),""))</f>
        <v/>
      </c>
      <c r="X94" s="39"/>
      <c r="Y94" s="39"/>
      <c r="Z94" s="39"/>
      <c r="AA94" s="39"/>
      <c r="AB94" s="39"/>
      <c r="AC94" s="39"/>
      <c r="AD94" s="39"/>
      <c r="AE94" s="29" t="str">
        <f t="shared" si="3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9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9" t="str" cm="1">
        <f t="array" ref="K95">IF($AR95=0,"",INDEX(Input!$D$2:$AC$500,$AR95,$AP$2)&amp;"")</f>
        <v/>
      </c>
      <c r="L95" s="39" t="str" cm="1">
        <f t="array" ref="L95">IF($AR95=0,"",INDEX(Input!$D$2:$AC$500,$AR95,$AP$3)&amp;"")</f>
        <v/>
      </c>
      <c r="M95" s="39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4"/>
        <v/>
      </c>
      <c r="O95" s="39" t="str" cm="1">
        <f t="array" ref="O95">IF($AR95=0,"",INDEX(Input!$D$2:$AC$500,$AR95,$AP$4)&amp;"")</f>
        <v/>
      </c>
      <c r="P95" s="39" t="str" cm="1">
        <f t="array" ref="P95">IF($AR95=0,"",IFERROR(_xlfn.TEXTJOIN(", ",TRUE,_xlfn._xlws.FILTER(INDEX(Input!$D$2:$AC$500,,$AP$6),Input!$J$2:$J$500=$B95)),""))</f>
        <v/>
      </c>
      <c r="Q95" s="29" t="str">
        <f t="shared" si="5"/>
        <v/>
      </c>
      <c r="R95" s="39" t="str" cm="1">
        <f t="array" ref="R95">IF($AR95=0,"",_xlfn.LET(_xlpm.Result,INDEX(Input!$D$2:$AC$500,$AR95,$AP$5),IF(_xlpm.Result="","",_xlpm.Result)))</f>
        <v/>
      </c>
      <c r="S95" s="39" t="str" cm="1">
        <f t="array" ref="S95">IF(R95="","",IFERROR(_xlfn.TEXTSPLIT(R95," / ", ,TRUE,0,),""))</f>
        <v/>
      </c>
      <c r="T95" s="39"/>
      <c r="U95" s="39" t="str" cm="1">
        <f t="array" ref="U95">IFERROR(_xlfn.IFS(
S95="","",
--S95&lt;55,"Battery Defect",
--S95&lt;=69,"Battery D",
--S95&lt;=80,"Battery C",
--S95&gt;80,""
),"")</f>
        <v/>
      </c>
      <c r="V95" s="39" t="str" cm="1">
        <f t="array" ref="V95">IFERROR(_xlfn.IFS(
T95="","",
--T95&lt;55,"Battery Defect",
--T95&lt;=69,"Battery D",
--T95&lt;=80,"Battery C",
--T95&gt;80,""
),"")</f>
        <v/>
      </c>
      <c r="W95" s="39" t="str" cm="1">
        <f t="array" ref="W95">IF($AR95=0,"",IFERROR(IF(INDEX(Input!$N$2:$U$500,$AR95,0)=0,"",INDEX(Input!$N$2:$U$500,$AR95,0)),""))</f>
        <v/>
      </c>
      <c r="X95" s="39"/>
      <c r="Y95" s="39"/>
      <c r="Z95" s="39"/>
      <c r="AA95" s="39"/>
      <c r="AB95" s="39"/>
      <c r="AC95" s="39"/>
      <c r="AD95" s="39"/>
      <c r="AE95" s="29" t="str">
        <f t="shared" si="3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9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9" t="str" cm="1">
        <f t="array" ref="K96">IF($AR96=0,"",INDEX(Input!$D$2:$AC$500,$AR96,$AP$2)&amp;"")</f>
        <v/>
      </c>
      <c r="L96" s="39" t="str" cm="1">
        <f t="array" ref="L96">IF($AR96=0,"",INDEX(Input!$D$2:$AC$500,$AR96,$AP$3)&amp;"")</f>
        <v/>
      </c>
      <c r="M96" s="39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4"/>
        <v/>
      </c>
      <c r="O96" s="39" t="str" cm="1">
        <f t="array" ref="O96">IF($AR96=0,"",INDEX(Input!$D$2:$AC$500,$AR96,$AP$4)&amp;"")</f>
        <v/>
      </c>
      <c r="P96" s="39" t="str" cm="1">
        <f t="array" ref="P96">IF($AR96=0,"",IFERROR(_xlfn.TEXTJOIN(", ",TRUE,_xlfn._xlws.FILTER(INDEX(Input!$D$2:$AC$500,,$AP$6),Input!$J$2:$J$500=$B96)),""))</f>
        <v/>
      </c>
      <c r="Q96" s="29" t="str">
        <f t="shared" si="5"/>
        <v/>
      </c>
      <c r="R96" s="39" t="str" cm="1">
        <f t="array" ref="R96">IF($AR96=0,"",_xlfn.LET(_xlpm.Result,INDEX(Input!$D$2:$AC$500,$AR96,$AP$5),IF(_xlpm.Result="","",_xlpm.Result)))</f>
        <v/>
      </c>
      <c r="S96" s="39" t="str" cm="1">
        <f t="array" ref="S96">IF(R96="","",IFERROR(_xlfn.TEXTSPLIT(R96," / ", ,TRUE,0,),""))</f>
        <v/>
      </c>
      <c r="T96" s="39"/>
      <c r="U96" s="39" t="str" cm="1">
        <f t="array" ref="U96">IFERROR(_xlfn.IFS(
S96="","",
--S96&lt;55,"Battery Defect",
--S96&lt;=69,"Battery D",
--S96&lt;=80,"Battery C",
--S96&gt;80,""
),"")</f>
        <v/>
      </c>
      <c r="V96" s="39" t="str" cm="1">
        <f t="array" ref="V96">IFERROR(_xlfn.IFS(
T96="","",
--T96&lt;55,"Battery Defect",
--T96&lt;=69,"Battery D",
--T96&lt;=80,"Battery C",
--T96&gt;80,""
),"")</f>
        <v/>
      </c>
      <c r="W96" s="39" t="str" cm="1">
        <f t="array" ref="W96">IF($AR96=0,"",IFERROR(IF(INDEX(Input!$N$2:$U$500,$AR96,0)=0,"",INDEX(Input!$N$2:$U$500,$AR96,0)),""))</f>
        <v/>
      </c>
      <c r="X96" s="39"/>
      <c r="Y96" s="39"/>
      <c r="Z96" s="39"/>
      <c r="AA96" s="39"/>
      <c r="AB96" s="39"/>
      <c r="AC96" s="39"/>
      <c r="AD96" s="39"/>
      <c r="AE96" s="29" t="str">
        <f t="shared" si="3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9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9" t="str" cm="1">
        <f t="array" ref="K97">IF($AR97=0,"",INDEX(Input!$D$2:$AC$500,$AR97,$AP$2)&amp;"")</f>
        <v/>
      </c>
      <c r="L97" s="39" t="str" cm="1">
        <f t="array" ref="L97">IF($AR97=0,"",INDEX(Input!$D$2:$AC$500,$AR97,$AP$3)&amp;"")</f>
        <v/>
      </c>
      <c r="M97" s="39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4"/>
        <v/>
      </c>
      <c r="O97" s="39" t="str" cm="1">
        <f t="array" ref="O97">IF($AR97=0,"",INDEX(Input!$D$2:$AC$500,$AR97,$AP$4)&amp;"")</f>
        <v/>
      </c>
      <c r="P97" s="39" t="str" cm="1">
        <f t="array" ref="P97">IF($AR97=0,"",IFERROR(_xlfn.TEXTJOIN(", ",TRUE,_xlfn._xlws.FILTER(INDEX(Input!$D$2:$AC$500,,$AP$6),Input!$J$2:$J$500=$B97)),""))</f>
        <v/>
      </c>
      <c r="Q97" s="29" t="str">
        <f t="shared" si="5"/>
        <v/>
      </c>
      <c r="R97" s="39" t="str" cm="1">
        <f t="array" ref="R97">IF($AR97=0,"",_xlfn.LET(_xlpm.Result,INDEX(Input!$D$2:$AC$500,$AR97,$AP$5),IF(_xlpm.Result="","",_xlpm.Result)))</f>
        <v/>
      </c>
      <c r="S97" s="39" t="str" cm="1">
        <f t="array" ref="S97">IF(R97="","",IFERROR(_xlfn.TEXTSPLIT(R97," / ", ,TRUE,0,),""))</f>
        <v/>
      </c>
      <c r="T97" s="39"/>
      <c r="U97" s="39" t="str" cm="1">
        <f t="array" ref="U97">IFERROR(_xlfn.IFS(
S97="","",
--S97&lt;55,"Battery Defect",
--S97&lt;=69,"Battery D",
--S97&lt;=80,"Battery C",
--S97&gt;80,""
),"")</f>
        <v/>
      </c>
      <c r="V97" s="39" t="str" cm="1">
        <f t="array" ref="V97">IFERROR(_xlfn.IFS(
T97="","",
--T97&lt;55,"Battery Defect",
--T97&lt;=69,"Battery D",
--T97&lt;=80,"Battery C",
--T97&gt;80,""
),"")</f>
        <v/>
      </c>
      <c r="W97" s="39" t="str" cm="1">
        <f t="array" ref="W97">IF($AR97=0,"",IFERROR(IF(INDEX(Input!$N$2:$U$500,$AR97,0)=0,"",INDEX(Input!$N$2:$U$500,$AR97,0)),""))</f>
        <v/>
      </c>
      <c r="X97" s="39"/>
      <c r="Y97" s="39"/>
      <c r="Z97" s="39"/>
      <c r="AA97" s="39"/>
      <c r="AB97" s="39"/>
      <c r="AC97" s="39"/>
      <c r="AD97" s="39"/>
      <c r="AE97" s="29" t="str">
        <f t="shared" si="3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9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9" t="str" cm="1">
        <f t="array" ref="K98">IF($AR98=0,"",INDEX(Input!$D$2:$AC$500,$AR98,$AP$2)&amp;"")</f>
        <v/>
      </c>
      <c r="L98" s="39" t="str" cm="1">
        <f t="array" ref="L98">IF($AR98=0,"",INDEX(Input!$D$2:$AC$500,$AR98,$AP$3)&amp;"")</f>
        <v/>
      </c>
      <c r="M98" s="39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4"/>
        <v/>
      </c>
      <c r="O98" s="39" t="str" cm="1">
        <f t="array" ref="O98">IF($AR98=0,"",INDEX(Input!$D$2:$AC$500,$AR98,$AP$4)&amp;"")</f>
        <v/>
      </c>
      <c r="P98" s="39" t="str" cm="1">
        <f t="array" ref="P98">IF($AR98=0,"",IFERROR(_xlfn.TEXTJOIN(", ",TRUE,_xlfn._xlws.FILTER(INDEX(Input!$D$2:$AC$500,,$AP$6),Input!$J$2:$J$500=$B98)),""))</f>
        <v/>
      </c>
      <c r="Q98" s="29" t="str">
        <f t="shared" si="5"/>
        <v/>
      </c>
      <c r="R98" s="39" t="str" cm="1">
        <f t="array" ref="R98">IF($AR98=0,"",_xlfn.LET(_xlpm.Result,INDEX(Input!$D$2:$AC$500,$AR98,$AP$5),IF(_xlpm.Result="","",_xlpm.Result)))</f>
        <v/>
      </c>
      <c r="S98" s="39" t="str" cm="1">
        <f t="array" ref="S98">IF(R98="","",IFERROR(_xlfn.TEXTSPLIT(R98," / ", ,TRUE,0,),""))</f>
        <v/>
      </c>
      <c r="T98" s="39"/>
      <c r="U98" s="39" t="str" cm="1">
        <f t="array" ref="U98">IFERROR(_xlfn.IFS(
S98="","",
--S98&lt;55,"Battery Defect",
--S98&lt;=69,"Battery D",
--S98&lt;=80,"Battery C",
--S98&gt;80,""
),"")</f>
        <v/>
      </c>
      <c r="V98" s="39" t="str" cm="1">
        <f t="array" ref="V98">IFERROR(_xlfn.IFS(
T98="","",
--T98&lt;55,"Battery Defect",
--T98&lt;=69,"Battery D",
--T98&lt;=80,"Battery C",
--T98&gt;80,""
),"")</f>
        <v/>
      </c>
      <c r="W98" s="39" t="str" cm="1">
        <f t="array" ref="W98">IF($AR98=0,"",IFERROR(IF(INDEX(Input!$N$2:$U$500,$AR98,0)=0,"",INDEX(Input!$N$2:$U$500,$AR98,0)),""))</f>
        <v/>
      </c>
      <c r="X98" s="39"/>
      <c r="Y98" s="39"/>
      <c r="Z98" s="39"/>
      <c r="AA98" s="39"/>
      <c r="AB98" s="39"/>
      <c r="AC98" s="39"/>
      <c r="AD98" s="39"/>
      <c r="AE98" s="29" t="str">
        <f t="shared" si="3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9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9" t="str" cm="1">
        <f t="array" ref="K99">IF($AR99=0,"",INDEX(Input!$D$2:$AC$500,$AR99,$AP$2)&amp;"")</f>
        <v/>
      </c>
      <c r="L99" s="39" t="str" cm="1">
        <f t="array" ref="L99">IF($AR99=0,"",INDEX(Input!$D$2:$AC$500,$AR99,$AP$3)&amp;"")</f>
        <v/>
      </c>
      <c r="M99" s="39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4"/>
        <v/>
      </c>
      <c r="O99" s="39" t="str" cm="1">
        <f t="array" ref="O99">IF($AR99=0,"",INDEX(Input!$D$2:$AC$500,$AR99,$AP$4)&amp;"")</f>
        <v/>
      </c>
      <c r="P99" s="39" t="str" cm="1">
        <f t="array" ref="P99">IF($AR99=0,"",IFERROR(_xlfn.TEXTJOIN(", ",TRUE,_xlfn._xlws.FILTER(INDEX(Input!$D$2:$AC$500,,$AP$6),Input!$J$2:$J$500=$B99)),""))</f>
        <v/>
      </c>
      <c r="Q99" s="29" t="str">
        <f t="shared" si="5"/>
        <v/>
      </c>
      <c r="R99" s="39" t="str" cm="1">
        <f t="array" ref="R99">IF($AR99=0,"",_xlfn.LET(_xlpm.Result,INDEX(Input!$D$2:$AC$500,$AR99,$AP$5),IF(_xlpm.Result="","",_xlpm.Result)))</f>
        <v/>
      </c>
      <c r="S99" s="39" t="str" cm="1">
        <f t="array" ref="S99">IF(R99="","",IFERROR(_xlfn.TEXTSPLIT(R99," / ", ,TRUE,0,),""))</f>
        <v/>
      </c>
      <c r="T99" s="39"/>
      <c r="U99" s="39" t="str" cm="1">
        <f t="array" ref="U99">IFERROR(_xlfn.IFS(
S99="","",
--S99&lt;55,"Battery Defect",
--S99&lt;=69,"Battery D",
--S99&lt;=80,"Battery C",
--S99&gt;80,""
),"")</f>
        <v/>
      </c>
      <c r="V99" s="39" t="str" cm="1">
        <f t="array" ref="V99">IFERROR(_xlfn.IFS(
T99="","",
--T99&lt;55,"Battery Defect",
--T99&lt;=69,"Battery D",
--T99&lt;=80,"Battery C",
--T99&gt;80,""
),"")</f>
        <v/>
      </c>
      <c r="W99" s="39" t="str" cm="1">
        <f t="array" ref="W99">IF($AR99=0,"",IFERROR(IF(INDEX(Input!$N$2:$U$500,$AR99,0)=0,"",INDEX(Input!$N$2:$U$500,$AR99,0)),""))</f>
        <v/>
      </c>
      <c r="X99" s="39"/>
      <c r="Y99" s="39"/>
      <c r="Z99" s="39"/>
      <c r="AA99" s="39"/>
      <c r="AB99" s="39"/>
      <c r="AC99" s="39"/>
      <c r="AD99" s="39"/>
      <c r="AE99" s="29" t="str">
        <f t="shared" si="3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9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9" t="str" cm="1">
        <f t="array" ref="K100">IF($AR100=0,"",INDEX(Input!$D$2:$AC$500,$AR100,$AP$2)&amp;"")</f>
        <v/>
      </c>
      <c r="L100" s="39" t="str" cm="1">
        <f t="array" ref="L100">IF($AR100=0,"",INDEX(Input!$D$2:$AC$500,$AR100,$AP$3)&amp;"")</f>
        <v/>
      </c>
      <c r="M100" s="39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4"/>
        <v/>
      </c>
      <c r="O100" s="39" t="str" cm="1">
        <f t="array" ref="O100">IF($AR100=0,"",INDEX(Input!$D$2:$AC$500,$AR100,$AP$4)&amp;"")</f>
        <v/>
      </c>
      <c r="P100" s="39" t="str" cm="1">
        <f t="array" ref="P100">IF($AR100=0,"",IFERROR(_xlfn.TEXTJOIN(", ",TRUE,_xlfn._xlws.FILTER(INDEX(Input!$D$2:$AC$500,,$AP$6),Input!$J$2:$J$500=$B100)),""))</f>
        <v/>
      </c>
      <c r="Q100" s="29" t="str">
        <f t="shared" si="5"/>
        <v/>
      </c>
      <c r="R100" s="39" t="str" cm="1">
        <f t="array" ref="R100">IF($AR100=0,"",_xlfn.LET(_xlpm.Result,INDEX(Input!$D$2:$AC$500,$AR100,$AP$5),IF(_xlpm.Result="","",_xlpm.Result)))</f>
        <v/>
      </c>
      <c r="S100" s="39" t="str" cm="1">
        <f t="array" ref="S100">IF(R100="","",IFERROR(_xlfn.TEXTSPLIT(R100," / ", ,TRUE,0,),""))</f>
        <v/>
      </c>
      <c r="T100" s="39"/>
      <c r="U100" s="39" t="str" cm="1">
        <f t="array" ref="U100">IFERROR(_xlfn.IFS(
S100="","",
--S100&lt;55,"Battery Defect",
--S100&lt;=69,"Battery D",
--S100&lt;=80,"Battery C",
--S100&gt;80,""
),"")</f>
        <v/>
      </c>
      <c r="V100" s="39" t="str" cm="1">
        <f t="array" ref="V100">IFERROR(_xlfn.IFS(
T100="","",
--T100&lt;55,"Battery Defect",
--T100&lt;=69,"Battery D",
--T100&lt;=80,"Battery C",
--T100&gt;80,""
),"")</f>
        <v/>
      </c>
      <c r="W100" s="39" t="str" cm="1">
        <f t="array" ref="W100">IF($AR100=0,"",IFERROR(IF(INDEX(Input!$N$2:$U$500,$AR100,0)=0,"",INDEX(Input!$N$2:$U$500,$AR100,0)),""))</f>
        <v/>
      </c>
      <c r="X100" s="39"/>
      <c r="Y100" s="39"/>
      <c r="Z100" s="39"/>
      <c r="AA100" s="39"/>
      <c r="AB100" s="39"/>
      <c r="AC100" s="39"/>
      <c r="AD100" s="39"/>
      <c r="AE100" s="29" t="str">
        <f t="shared" si="3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9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9" t="str" cm="1">
        <f t="array" ref="K101">IF($AR101=0,"",INDEX(Input!$D$2:$AC$500,$AR101,$AP$2)&amp;"")</f>
        <v/>
      </c>
      <c r="L101" s="39" t="str" cm="1">
        <f t="array" ref="L101">IF($AR101=0,"",INDEX(Input!$D$2:$AC$500,$AR101,$AP$3)&amp;"")</f>
        <v/>
      </c>
      <c r="M101" s="39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4"/>
        <v/>
      </c>
      <c r="O101" s="39" t="str" cm="1">
        <f t="array" ref="O101">IF($AR101=0,"",INDEX(Input!$D$2:$AC$500,$AR101,$AP$4)&amp;"")</f>
        <v/>
      </c>
      <c r="P101" s="39" t="str" cm="1">
        <f t="array" ref="P101">IF($AR101=0,"",IFERROR(_xlfn.TEXTJOIN(", ",TRUE,_xlfn._xlws.FILTER(INDEX(Input!$D$2:$AC$500,,$AP$6),Input!$J$2:$J$500=$B101)),""))</f>
        <v/>
      </c>
      <c r="Q101" s="29" t="str">
        <f t="shared" si="5"/>
        <v/>
      </c>
      <c r="R101" s="39" t="str" cm="1">
        <f t="array" ref="R101">IF($AR101=0,"",_xlfn.LET(_xlpm.Result,INDEX(Input!$D$2:$AC$500,$AR101,$AP$5),IF(_xlpm.Result="","",_xlpm.Result)))</f>
        <v/>
      </c>
      <c r="S101" s="39" t="str" cm="1">
        <f t="array" ref="S101">IF(R101="","",IFERROR(_xlfn.TEXTSPLIT(R101," / ", ,TRUE,0,),""))</f>
        <v/>
      </c>
      <c r="T101" s="39"/>
      <c r="U101" s="39" t="str" cm="1">
        <f t="array" ref="U101">IFERROR(_xlfn.IFS(
S101="","",
--S101&lt;55,"Battery Defect",
--S101&lt;=69,"Battery D",
--S101&lt;=80,"Battery C",
--S101&gt;80,""
),"")</f>
        <v/>
      </c>
      <c r="V101" s="39" t="str" cm="1">
        <f t="array" ref="V101">IFERROR(_xlfn.IFS(
T101="","",
--T101&lt;55,"Battery Defect",
--T101&lt;=69,"Battery D",
--T101&lt;=80,"Battery C",
--T101&gt;80,""
),"")</f>
        <v/>
      </c>
      <c r="W101" s="39" t="str" cm="1">
        <f t="array" ref="W101">IF($AR101=0,"",IFERROR(IF(INDEX(Input!$N$2:$U$500,$AR101,0)=0,"",INDEX(Input!$N$2:$U$500,$AR101,0)),""))</f>
        <v/>
      </c>
      <c r="X101" s="39"/>
      <c r="Y101" s="39"/>
      <c r="Z101" s="39"/>
      <c r="AA101" s="39"/>
      <c r="AB101" s="39"/>
      <c r="AC101" s="39"/>
      <c r="AD101" s="39"/>
      <c r="AE101" s="29" t="str">
        <f t="shared" si="3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9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9" t="str" cm="1">
        <f t="array" ref="K102">IF($AR102=0,"",INDEX(Input!$D$2:$AC$500,$AR102,$AP$2)&amp;"")</f>
        <v/>
      </c>
      <c r="L102" s="39" t="str" cm="1">
        <f t="array" ref="L102">IF($AR102=0,"",INDEX(Input!$D$2:$AC$500,$AR102,$AP$3)&amp;"")</f>
        <v/>
      </c>
      <c r="M102" s="39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4"/>
        <v/>
      </c>
      <c r="O102" s="39" t="str" cm="1">
        <f t="array" ref="O102">IF($AR102=0,"",INDEX(Input!$D$2:$AC$500,$AR102,$AP$4)&amp;"")</f>
        <v/>
      </c>
      <c r="P102" s="39" t="str" cm="1">
        <f t="array" ref="P102">IF($AR102=0,"",IFERROR(_xlfn.TEXTJOIN(", ",TRUE,_xlfn._xlws.FILTER(INDEX(Input!$D$2:$AC$500,,$AP$6),Input!$J$2:$J$500=$B102)),""))</f>
        <v/>
      </c>
      <c r="Q102" s="29" t="str">
        <f t="shared" si="5"/>
        <v/>
      </c>
      <c r="R102" s="39" t="str" cm="1">
        <f t="array" ref="R102">IF($AR102=0,"",_xlfn.LET(_xlpm.Result,INDEX(Input!$D$2:$AC$500,$AR102,$AP$5),IF(_xlpm.Result="","",_xlpm.Result)))</f>
        <v/>
      </c>
      <c r="S102" s="39" t="str" cm="1">
        <f t="array" ref="S102">IF(R102="","",IFERROR(_xlfn.TEXTSPLIT(R102," / ", ,TRUE,0,),""))</f>
        <v/>
      </c>
      <c r="T102" s="39"/>
      <c r="U102" s="39" t="str" cm="1">
        <f t="array" ref="U102">IFERROR(_xlfn.IFS(
S102="","",
--S102&lt;55,"Battery Defect",
--S102&lt;=69,"Battery D",
--S102&lt;=80,"Battery C",
--S102&gt;80,""
),"")</f>
        <v/>
      </c>
      <c r="V102" s="39" t="str" cm="1">
        <f t="array" ref="V102">IFERROR(_xlfn.IFS(
T102="","",
--T102&lt;55,"Battery Defect",
--T102&lt;=69,"Battery D",
--T102&lt;=80,"Battery C",
--T102&gt;80,""
),"")</f>
        <v/>
      </c>
      <c r="W102" s="39" t="str" cm="1">
        <f t="array" ref="W102">IF($AR102=0,"",IFERROR(IF(INDEX(Input!$N$2:$U$500,$AR102,0)=0,"",INDEX(Input!$N$2:$U$500,$AR102,0)),""))</f>
        <v/>
      </c>
      <c r="X102" s="39"/>
      <c r="Y102" s="39"/>
      <c r="Z102" s="39"/>
      <c r="AA102" s="39"/>
      <c r="AB102" s="39"/>
      <c r="AC102" s="39"/>
      <c r="AD102" s="39"/>
      <c r="AE102" s="29" t="str">
        <f t="shared" si="3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9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9" t="str" cm="1">
        <f t="array" ref="K103">IF($AR103=0,"",INDEX(Input!$D$2:$AC$500,$AR103,$AP$2)&amp;"")</f>
        <v/>
      </c>
      <c r="L103" s="39" t="str" cm="1">
        <f t="array" ref="L103">IF($AR103=0,"",INDEX(Input!$D$2:$AC$500,$AR103,$AP$3)&amp;"")</f>
        <v/>
      </c>
      <c r="M103" s="39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4"/>
        <v/>
      </c>
      <c r="O103" s="39" t="str" cm="1">
        <f t="array" ref="O103">IF($AR103=0,"",INDEX(Input!$D$2:$AC$500,$AR103,$AP$4)&amp;"")</f>
        <v/>
      </c>
      <c r="P103" s="39" t="str" cm="1">
        <f t="array" ref="P103">IF($AR103=0,"",IFERROR(_xlfn.TEXTJOIN(", ",TRUE,_xlfn._xlws.FILTER(INDEX(Input!$D$2:$AC$500,,$AP$6),Input!$J$2:$J$500=$B103)),""))</f>
        <v/>
      </c>
      <c r="Q103" s="29" t="str">
        <f t="shared" si="5"/>
        <v/>
      </c>
      <c r="R103" s="39" t="str" cm="1">
        <f t="array" ref="R103">IF($AR103=0,"",_xlfn.LET(_xlpm.Result,INDEX(Input!$D$2:$AC$500,$AR103,$AP$5),IF(_xlpm.Result="","",_xlpm.Result)))</f>
        <v/>
      </c>
      <c r="S103" s="39" t="str" cm="1">
        <f t="array" ref="S103">IF(R103="","",IFERROR(_xlfn.TEXTSPLIT(R103," / ", ,TRUE,0,),""))</f>
        <v/>
      </c>
      <c r="T103" s="39"/>
      <c r="U103" s="39" t="str" cm="1">
        <f t="array" ref="U103">IFERROR(_xlfn.IFS(
S103="","",
--S103&lt;55,"Battery Defect",
--S103&lt;=69,"Battery D",
--S103&lt;=80,"Battery C",
--S103&gt;80,""
),"")</f>
        <v/>
      </c>
      <c r="V103" s="39" t="str" cm="1">
        <f t="array" ref="V103">IFERROR(_xlfn.IFS(
T103="","",
--T103&lt;55,"Battery Defect",
--T103&lt;=69,"Battery D",
--T103&lt;=80,"Battery C",
--T103&gt;80,""
),"")</f>
        <v/>
      </c>
      <c r="W103" s="39" t="str" cm="1">
        <f t="array" ref="W103">IF($AR103=0,"",IFERROR(IF(INDEX(Input!$N$2:$U$500,$AR103,0)=0,"",INDEX(Input!$N$2:$U$500,$AR103,0)),""))</f>
        <v/>
      </c>
      <c r="X103" s="39"/>
      <c r="Y103" s="39"/>
      <c r="Z103" s="39"/>
      <c r="AA103" s="39"/>
      <c r="AB103" s="39"/>
      <c r="AC103" s="39"/>
      <c r="AD103" s="39"/>
      <c r="AE103" s="29" t="str">
        <f t="shared" si="3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9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9" t="str" cm="1">
        <f t="array" ref="K104">IF($AR104=0,"",INDEX(Input!$D$2:$AC$500,$AR104,$AP$2)&amp;"")</f>
        <v/>
      </c>
      <c r="L104" s="39" t="str" cm="1">
        <f t="array" ref="L104">IF($AR104=0,"",INDEX(Input!$D$2:$AC$500,$AR104,$AP$3)&amp;"")</f>
        <v/>
      </c>
      <c r="M104" s="39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4"/>
        <v/>
      </c>
      <c r="O104" s="39" t="str" cm="1">
        <f t="array" ref="O104">IF($AR104=0,"",INDEX(Input!$D$2:$AC$500,$AR104,$AP$4)&amp;"")</f>
        <v/>
      </c>
      <c r="P104" s="39" t="str" cm="1">
        <f t="array" ref="P104">IF($AR104=0,"",IFERROR(_xlfn.TEXTJOIN(", ",TRUE,_xlfn._xlws.FILTER(INDEX(Input!$D$2:$AC$500,,$AP$6),Input!$J$2:$J$500=$B104)),""))</f>
        <v/>
      </c>
      <c r="Q104" s="29" t="str">
        <f t="shared" si="5"/>
        <v/>
      </c>
      <c r="R104" s="39" t="str" cm="1">
        <f t="array" ref="R104">IF($AR104=0,"",_xlfn.LET(_xlpm.Result,INDEX(Input!$D$2:$AC$500,$AR104,$AP$5),IF(_xlpm.Result="","",_xlpm.Result)))</f>
        <v/>
      </c>
      <c r="S104" s="39" t="str" cm="1">
        <f t="array" ref="S104">IF(R104="","",IFERROR(_xlfn.TEXTSPLIT(R104," / ", ,TRUE,0,),""))</f>
        <v/>
      </c>
      <c r="T104" s="39"/>
      <c r="U104" s="39" t="str" cm="1">
        <f t="array" ref="U104">IFERROR(_xlfn.IFS(
S104="","",
--S104&lt;55,"Battery Defect",
--S104&lt;=69,"Battery D",
--S104&lt;=80,"Battery C",
--S104&gt;80,""
),"")</f>
        <v/>
      </c>
      <c r="V104" s="39" t="str" cm="1">
        <f t="array" ref="V104">IFERROR(_xlfn.IFS(
T104="","",
--T104&lt;55,"Battery Defect",
--T104&lt;=69,"Battery D",
--T104&lt;=80,"Battery C",
--T104&gt;80,""
),"")</f>
        <v/>
      </c>
      <c r="W104" s="39" t="str" cm="1">
        <f t="array" ref="W104">IF($AR104=0,"",IFERROR(IF(INDEX(Input!$N$2:$U$500,$AR104,0)=0,"",INDEX(Input!$N$2:$U$500,$AR104,0)),""))</f>
        <v/>
      </c>
      <c r="X104" s="39"/>
      <c r="Y104" s="39"/>
      <c r="Z104" s="39"/>
      <c r="AA104" s="39"/>
      <c r="AB104" s="39"/>
      <c r="AC104" s="39"/>
      <c r="AD104" s="39"/>
      <c r="AE104" s="29" t="str">
        <f t="shared" si="3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9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9" t="str" cm="1">
        <f t="array" ref="K105">IF($AR105=0,"",INDEX(Input!$D$2:$AC$500,$AR105,$AP$2)&amp;"")</f>
        <v/>
      </c>
      <c r="L105" s="39" t="str" cm="1">
        <f t="array" ref="L105">IF($AR105=0,"",INDEX(Input!$D$2:$AC$500,$AR105,$AP$3)&amp;"")</f>
        <v/>
      </c>
      <c r="M105" s="39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4"/>
        <v/>
      </c>
      <c r="O105" s="39" t="str" cm="1">
        <f t="array" ref="O105">IF($AR105=0,"",INDEX(Input!$D$2:$AC$500,$AR105,$AP$4)&amp;"")</f>
        <v/>
      </c>
      <c r="P105" s="39" t="str" cm="1">
        <f t="array" ref="P105">IF($AR105=0,"",IFERROR(_xlfn.TEXTJOIN(", ",TRUE,_xlfn._xlws.FILTER(INDEX(Input!$D$2:$AC$500,,$AP$6),Input!$J$2:$J$500=$B105)),""))</f>
        <v/>
      </c>
      <c r="Q105" s="29" t="str">
        <f t="shared" si="5"/>
        <v/>
      </c>
      <c r="R105" s="39" t="str" cm="1">
        <f t="array" ref="R105">IF($AR105=0,"",_xlfn.LET(_xlpm.Result,INDEX(Input!$D$2:$AC$500,$AR105,$AP$5),IF(_xlpm.Result="","",_xlpm.Result)))</f>
        <v/>
      </c>
      <c r="S105" s="39" t="str" cm="1">
        <f t="array" ref="S105">IF(R105="","",IFERROR(_xlfn.TEXTSPLIT(R105," / ", ,TRUE,0,),""))</f>
        <v/>
      </c>
      <c r="T105" s="39"/>
      <c r="U105" s="39" t="str" cm="1">
        <f t="array" ref="U105">IFERROR(_xlfn.IFS(
S105="","",
--S105&lt;55,"Battery Defect",
--S105&lt;=69,"Battery D",
--S105&lt;=80,"Battery C",
--S105&gt;80,""
),"")</f>
        <v/>
      </c>
      <c r="V105" s="39" t="str" cm="1">
        <f t="array" ref="V105">IFERROR(_xlfn.IFS(
T105="","",
--T105&lt;55,"Battery Defect",
--T105&lt;=69,"Battery D",
--T105&lt;=80,"Battery C",
--T105&gt;80,""
),"")</f>
        <v/>
      </c>
      <c r="W105" s="39" t="str" cm="1">
        <f t="array" ref="W105">IF($AR105=0,"",IFERROR(IF(INDEX(Input!$N$2:$U$500,$AR105,0)=0,"",INDEX(Input!$N$2:$U$500,$AR105,0)),""))</f>
        <v/>
      </c>
      <c r="X105" s="39"/>
      <c r="Y105" s="39"/>
      <c r="Z105" s="39"/>
      <c r="AA105" s="39"/>
      <c r="AB105" s="39"/>
      <c r="AC105" s="39"/>
      <c r="AD105" s="39"/>
      <c r="AE105" s="29" t="str">
        <f t="shared" si="3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9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9" t="str" cm="1">
        <f t="array" ref="K106">IF($AR106=0,"",INDEX(Input!$D$2:$AC$500,$AR106,$AP$2)&amp;"")</f>
        <v/>
      </c>
      <c r="L106" s="39" t="str" cm="1">
        <f t="array" ref="L106">IF($AR106=0,"",INDEX(Input!$D$2:$AC$500,$AR106,$AP$3)&amp;"")</f>
        <v/>
      </c>
      <c r="M106" s="39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4"/>
        <v/>
      </c>
      <c r="O106" s="39" t="str" cm="1">
        <f t="array" ref="O106">IF($AR106=0,"",INDEX(Input!$D$2:$AC$500,$AR106,$AP$4)&amp;"")</f>
        <v/>
      </c>
      <c r="P106" s="39" t="str" cm="1">
        <f t="array" ref="P106">IF($AR106=0,"",IFERROR(_xlfn.TEXTJOIN(", ",TRUE,_xlfn._xlws.FILTER(INDEX(Input!$D$2:$AC$500,,$AP$6),Input!$J$2:$J$500=$B106)),""))</f>
        <v/>
      </c>
      <c r="Q106" s="29" t="str">
        <f t="shared" si="5"/>
        <v/>
      </c>
      <c r="R106" s="39" t="str" cm="1">
        <f t="array" ref="R106">IF($AR106=0,"",_xlfn.LET(_xlpm.Result,INDEX(Input!$D$2:$AC$500,$AR106,$AP$5),IF(_xlpm.Result="","",_xlpm.Result)))</f>
        <v/>
      </c>
      <c r="S106" s="39" t="str" cm="1">
        <f t="array" ref="S106">IF(R106="","",IFERROR(_xlfn.TEXTSPLIT(R106," / ", ,TRUE,0,),""))</f>
        <v/>
      </c>
      <c r="T106" s="39"/>
      <c r="U106" s="39" t="str" cm="1">
        <f t="array" ref="U106">IFERROR(_xlfn.IFS(
S106="","",
--S106&lt;55,"Battery Defect",
--S106&lt;=69,"Battery D",
--S106&lt;=80,"Battery C",
--S106&gt;80,""
),"")</f>
        <v/>
      </c>
      <c r="V106" s="39" t="str" cm="1">
        <f t="array" ref="V106">IFERROR(_xlfn.IFS(
T106="","",
--T106&lt;55,"Battery Defect",
--T106&lt;=69,"Battery D",
--T106&lt;=80,"Battery C",
--T106&gt;80,""
),"")</f>
        <v/>
      </c>
      <c r="W106" s="39" t="str" cm="1">
        <f t="array" ref="W106">IF($AR106=0,"",IFERROR(IF(INDEX(Input!$N$2:$U$500,$AR106,0)=0,"",INDEX(Input!$N$2:$U$500,$AR106,0)),""))</f>
        <v/>
      </c>
      <c r="X106" s="39"/>
      <c r="Y106" s="39"/>
      <c r="Z106" s="39"/>
      <c r="AA106" s="39"/>
      <c r="AB106" s="39"/>
      <c r="AC106" s="39"/>
      <c r="AD106" s="39"/>
      <c r="AE106" s="29" t="str">
        <f t="shared" si="3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9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9" t="str" cm="1">
        <f t="array" ref="K107">IF($AR107=0,"",INDEX(Input!$D$2:$AC$500,$AR107,$AP$2)&amp;"")</f>
        <v/>
      </c>
      <c r="L107" s="39" t="str" cm="1">
        <f t="array" ref="L107">IF($AR107=0,"",INDEX(Input!$D$2:$AC$500,$AR107,$AP$3)&amp;"")</f>
        <v/>
      </c>
      <c r="M107" s="39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4"/>
        <v/>
      </c>
      <c r="O107" s="39" t="str" cm="1">
        <f t="array" ref="O107">IF($AR107=0,"",INDEX(Input!$D$2:$AC$500,$AR107,$AP$4)&amp;"")</f>
        <v/>
      </c>
      <c r="P107" s="39" t="str" cm="1">
        <f t="array" ref="P107">IF($AR107=0,"",IFERROR(_xlfn.TEXTJOIN(", ",TRUE,_xlfn._xlws.FILTER(INDEX(Input!$D$2:$AC$500,,$AP$6),Input!$J$2:$J$500=$B107)),""))</f>
        <v/>
      </c>
      <c r="Q107" s="29" t="str">
        <f t="shared" si="5"/>
        <v/>
      </c>
      <c r="R107" s="39" t="str" cm="1">
        <f t="array" ref="R107">IF($AR107=0,"",_xlfn.LET(_xlpm.Result,INDEX(Input!$D$2:$AC$500,$AR107,$AP$5),IF(_xlpm.Result="","",_xlpm.Result)))</f>
        <v/>
      </c>
      <c r="S107" s="39" t="str" cm="1">
        <f t="array" ref="S107">IF(R107="","",IFERROR(_xlfn.TEXTSPLIT(R107," / ", ,TRUE,0,),""))</f>
        <v/>
      </c>
      <c r="T107" s="39"/>
      <c r="U107" s="39" t="str" cm="1">
        <f t="array" ref="U107">IFERROR(_xlfn.IFS(
S107="","",
--S107&lt;55,"Battery Defect",
--S107&lt;=69,"Battery D",
--S107&lt;=80,"Battery C",
--S107&gt;80,""
),"")</f>
        <v/>
      </c>
      <c r="V107" s="39" t="str" cm="1">
        <f t="array" ref="V107">IFERROR(_xlfn.IFS(
T107="","",
--T107&lt;55,"Battery Defect",
--T107&lt;=69,"Battery D",
--T107&lt;=80,"Battery C",
--T107&gt;80,""
),"")</f>
        <v/>
      </c>
      <c r="W107" s="39" t="str" cm="1">
        <f t="array" ref="W107">IF($AR107=0,"",IFERROR(IF(INDEX(Input!$N$2:$U$500,$AR107,0)=0,"",INDEX(Input!$N$2:$U$500,$AR107,0)),""))</f>
        <v/>
      </c>
      <c r="X107" s="39"/>
      <c r="Y107" s="39"/>
      <c r="Z107" s="39"/>
      <c r="AA107" s="39"/>
      <c r="AB107" s="39"/>
      <c r="AC107" s="39"/>
      <c r="AD107" s="39"/>
      <c r="AE107" s="29" t="str">
        <f t="shared" si="3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9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9" t="str" cm="1">
        <f t="array" ref="K108">IF($AR108=0,"",INDEX(Input!$D$2:$AC$500,$AR108,$AP$2)&amp;"")</f>
        <v/>
      </c>
      <c r="L108" s="39" t="str" cm="1">
        <f t="array" ref="L108">IF($AR108=0,"",INDEX(Input!$D$2:$AC$500,$AR108,$AP$3)&amp;"")</f>
        <v/>
      </c>
      <c r="M108" s="39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4"/>
        <v/>
      </c>
      <c r="O108" s="39" t="str" cm="1">
        <f t="array" ref="O108">IF($AR108=0,"",INDEX(Input!$D$2:$AC$500,$AR108,$AP$4)&amp;"")</f>
        <v/>
      </c>
      <c r="P108" s="39" t="str" cm="1">
        <f t="array" ref="P108">IF($AR108=0,"",IFERROR(_xlfn.TEXTJOIN(", ",TRUE,_xlfn._xlws.FILTER(INDEX(Input!$D$2:$AC$500,,$AP$6),Input!$J$2:$J$500=$B108)),""))</f>
        <v/>
      </c>
      <c r="Q108" s="29" t="str">
        <f t="shared" si="5"/>
        <v/>
      </c>
      <c r="R108" s="39" t="str" cm="1">
        <f t="array" ref="R108">IF($AR108=0,"",_xlfn.LET(_xlpm.Result,INDEX(Input!$D$2:$AC$500,$AR108,$AP$5),IF(_xlpm.Result="","",_xlpm.Result)))</f>
        <v/>
      </c>
      <c r="S108" s="39" t="str" cm="1">
        <f t="array" ref="S108">IF(R108="","",IFERROR(_xlfn.TEXTSPLIT(R108," / ", ,TRUE,0,),""))</f>
        <v/>
      </c>
      <c r="T108" s="39"/>
      <c r="U108" s="39" t="str" cm="1">
        <f t="array" ref="U108">IFERROR(_xlfn.IFS(
S108="","",
--S108&lt;55,"Battery Defect",
--S108&lt;=69,"Battery D",
--S108&lt;=80,"Battery C",
--S108&gt;80,""
),"")</f>
        <v/>
      </c>
      <c r="V108" s="39" t="str" cm="1">
        <f t="array" ref="V108">IFERROR(_xlfn.IFS(
T108="","",
--T108&lt;55,"Battery Defect",
--T108&lt;=69,"Battery D",
--T108&lt;=80,"Battery C",
--T108&gt;80,""
),"")</f>
        <v/>
      </c>
      <c r="W108" s="39" t="str" cm="1">
        <f t="array" ref="W108">IF($AR108=0,"",IFERROR(IF(INDEX(Input!$N$2:$U$500,$AR108,0)=0,"",INDEX(Input!$N$2:$U$500,$AR108,0)),""))</f>
        <v/>
      </c>
      <c r="X108" s="39"/>
      <c r="Y108" s="39"/>
      <c r="Z108" s="39"/>
      <c r="AA108" s="39"/>
      <c r="AB108" s="39"/>
      <c r="AC108" s="39"/>
      <c r="AD108" s="39"/>
      <c r="AE108" s="29" t="str">
        <f t="shared" si="3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9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9" t="str" cm="1">
        <f t="array" ref="K109">IF($AR109=0,"",INDEX(Input!$D$2:$AC$500,$AR109,$AP$2)&amp;"")</f>
        <v/>
      </c>
      <c r="L109" s="39" t="str" cm="1">
        <f t="array" ref="L109">IF($AR109=0,"",INDEX(Input!$D$2:$AC$500,$AR109,$AP$3)&amp;"")</f>
        <v/>
      </c>
      <c r="M109" s="39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4"/>
        <v/>
      </c>
      <c r="O109" s="39" t="str" cm="1">
        <f t="array" ref="O109">IF($AR109=0,"",INDEX(Input!$D$2:$AC$500,$AR109,$AP$4)&amp;"")</f>
        <v/>
      </c>
      <c r="P109" s="39" t="str" cm="1">
        <f t="array" ref="P109">IF($AR109=0,"",IFERROR(_xlfn.TEXTJOIN(", ",TRUE,_xlfn._xlws.FILTER(INDEX(Input!$D$2:$AC$500,,$AP$6),Input!$J$2:$J$500=$B109)),""))</f>
        <v/>
      </c>
      <c r="Q109" s="29" t="str">
        <f t="shared" si="5"/>
        <v/>
      </c>
      <c r="R109" s="39" t="str" cm="1">
        <f t="array" ref="R109">IF($AR109=0,"",_xlfn.LET(_xlpm.Result,INDEX(Input!$D$2:$AC$500,$AR109,$AP$5),IF(_xlpm.Result="","",_xlpm.Result)))</f>
        <v/>
      </c>
      <c r="S109" s="39" t="str" cm="1">
        <f t="array" ref="S109">IF(R109="","",IFERROR(_xlfn.TEXTSPLIT(R109," / ", ,TRUE,0,),""))</f>
        <v/>
      </c>
      <c r="T109" s="39"/>
      <c r="U109" s="39" t="str" cm="1">
        <f t="array" ref="U109">IFERROR(_xlfn.IFS(
S109="","",
--S109&lt;55,"Battery Defect",
--S109&lt;=69,"Battery D",
--S109&lt;=80,"Battery C",
--S109&gt;80,""
),"")</f>
        <v/>
      </c>
      <c r="V109" s="39" t="str" cm="1">
        <f t="array" ref="V109">IFERROR(_xlfn.IFS(
T109="","",
--T109&lt;55,"Battery Defect",
--T109&lt;=69,"Battery D",
--T109&lt;=80,"Battery C",
--T109&gt;80,""
),"")</f>
        <v/>
      </c>
      <c r="W109" s="39" t="str" cm="1">
        <f t="array" ref="W109">IF($AR109=0,"",IFERROR(IF(INDEX(Input!$N$2:$U$500,$AR109,0)=0,"",INDEX(Input!$N$2:$U$500,$AR109,0)),""))</f>
        <v/>
      </c>
      <c r="X109" s="39"/>
      <c r="Y109" s="39"/>
      <c r="Z109" s="39"/>
      <c r="AA109" s="39"/>
      <c r="AB109" s="39"/>
      <c r="AC109" s="39"/>
      <c r="AD109" s="39"/>
      <c r="AE109" s="29" t="str">
        <f t="shared" si="3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9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9" t="str" cm="1">
        <f t="array" ref="K110">IF($AR110=0,"",INDEX(Input!$D$2:$AC$500,$AR110,$AP$2)&amp;"")</f>
        <v/>
      </c>
      <c r="L110" s="39" t="str" cm="1">
        <f t="array" ref="L110">IF($AR110=0,"",INDEX(Input!$D$2:$AC$500,$AR110,$AP$3)&amp;"")</f>
        <v/>
      </c>
      <c r="M110" s="39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4"/>
        <v/>
      </c>
      <c r="O110" s="39" t="str" cm="1">
        <f t="array" ref="O110">IF($AR110=0,"",INDEX(Input!$D$2:$AC$500,$AR110,$AP$4)&amp;"")</f>
        <v/>
      </c>
      <c r="P110" s="39" t="str" cm="1">
        <f t="array" ref="P110">IF($AR110=0,"",IFERROR(_xlfn.TEXTJOIN(", ",TRUE,_xlfn._xlws.FILTER(INDEX(Input!$D$2:$AC$500,,$AP$6),Input!$J$2:$J$500=$B110)),""))</f>
        <v/>
      </c>
      <c r="Q110" s="29" t="str">
        <f t="shared" si="5"/>
        <v/>
      </c>
      <c r="R110" s="39" t="str" cm="1">
        <f t="array" ref="R110">IF($AR110=0,"",_xlfn.LET(_xlpm.Result,INDEX(Input!$D$2:$AC$500,$AR110,$AP$5),IF(_xlpm.Result="","",_xlpm.Result)))</f>
        <v/>
      </c>
      <c r="S110" s="39" t="str" cm="1">
        <f t="array" ref="S110">IF(R110="","",IFERROR(_xlfn.TEXTSPLIT(R110," / ", ,TRUE,0,),""))</f>
        <v/>
      </c>
      <c r="T110" s="39"/>
      <c r="U110" s="39" t="str" cm="1">
        <f t="array" ref="U110">IFERROR(_xlfn.IFS(
S110="","",
--S110&lt;55,"Battery Defect",
--S110&lt;=69,"Battery D",
--S110&lt;=80,"Battery C",
--S110&gt;80,""
),"")</f>
        <v/>
      </c>
      <c r="V110" s="39" t="str" cm="1">
        <f t="array" ref="V110">IFERROR(_xlfn.IFS(
T110="","",
--T110&lt;55,"Battery Defect",
--T110&lt;=69,"Battery D",
--T110&lt;=80,"Battery C",
--T110&gt;80,""
),"")</f>
        <v/>
      </c>
      <c r="W110" s="39" t="str" cm="1">
        <f t="array" ref="W110">IF($AR110=0,"",IFERROR(IF(INDEX(Input!$N$2:$U$500,$AR110,0)=0,"",INDEX(Input!$N$2:$U$500,$AR110,0)),""))</f>
        <v/>
      </c>
      <c r="X110" s="39"/>
      <c r="Y110" s="39"/>
      <c r="Z110" s="39"/>
      <c r="AA110" s="39"/>
      <c r="AB110" s="39"/>
      <c r="AC110" s="39"/>
      <c r="AD110" s="39"/>
      <c r="AE110" s="29" t="str">
        <f t="shared" si="3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9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9" t="str" cm="1">
        <f t="array" ref="K111">IF($AR111=0,"",INDEX(Input!$D$2:$AC$500,$AR111,$AP$2)&amp;"")</f>
        <v/>
      </c>
      <c r="L111" s="39" t="str" cm="1">
        <f t="array" ref="L111">IF($AR111=0,"",INDEX(Input!$D$2:$AC$500,$AR111,$AP$3)&amp;"")</f>
        <v/>
      </c>
      <c r="M111" s="39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4"/>
        <v/>
      </c>
      <c r="O111" s="39" t="str" cm="1">
        <f t="array" ref="O111">IF($AR111=0,"",INDEX(Input!$D$2:$AC$500,$AR111,$AP$4)&amp;"")</f>
        <v/>
      </c>
      <c r="P111" s="39" t="str" cm="1">
        <f t="array" ref="P111">IF($AR111=0,"",IFERROR(_xlfn.TEXTJOIN(", ",TRUE,_xlfn._xlws.FILTER(INDEX(Input!$D$2:$AC$500,,$AP$6),Input!$J$2:$J$500=$B111)),""))</f>
        <v/>
      </c>
      <c r="Q111" s="29" t="str">
        <f t="shared" si="5"/>
        <v/>
      </c>
      <c r="R111" s="39" t="str" cm="1">
        <f t="array" ref="R111">IF($AR111=0,"",_xlfn.LET(_xlpm.Result,INDEX(Input!$D$2:$AC$500,$AR111,$AP$5),IF(_xlpm.Result="","",_xlpm.Result)))</f>
        <v/>
      </c>
      <c r="S111" s="39" t="str" cm="1">
        <f t="array" ref="S111">IF(R111="","",IFERROR(_xlfn.TEXTSPLIT(R111," / ", ,TRUE,0,),""))</f>
        <v/>
      </c>
      <c r="T111" s="39"/>
      <c r="U111" s="39" t="str" cm="1">
        <f t="array" ref="U111">IFERROR(_xlfn.IFS(
S111="","",
--S111&lt;55,"Battery Defect",
--S111&lt;=69,"Battery D",
--S111&lt;=80,"Battery C",
--S111&gt;80,""
),"")</f>
        <v/>
      </c>
      <c r="V111" s="39" t="str" cm="1">
        <f t="array" ref="V111">IFERROR(_xlfn.IFS(
T111="","",
--T111&lt;55,"Battery Defect",
--T111&lt;=69,"Battery D",
--T111&lt;=80,"Battery C",
--T111&gt;80,""
),"")</f>
        <v/>
      </c>
      <c r="W111" s="39" t="str" cm="1">
        <f t="array" ref="W111">IF($AR111=0,"",IFERROR(IF(INDEX(Input!$N$2:$U$500,$AR111,0)=0,"",INDEX(Input!$N$2:$U$500,$AR111,0)),""))</f>
        <v/>
      </c>
      <c r="X111" s="39"/>
      <c r="Y111" s="39"/>
      <c r="Z111" s="39"/>
      <c r="AA111" s="39"/>
      <c r="AB111" s="39"/>
      <c r="AC111" s="39"/>
      <c r="AD111" s="39"/>
      <c r="AE111" s="29" t="str">
        <f t="shared" si="3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9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9" t="str" cm="1">
        <f t="array" ref="K112">IF($AR112=0,"",INDEX(Input!$D$2:$AC$500,$AR112,$AP$2)&amp;"")</f>
        <v/>
      </c>
      <c r="L112" s="39" t="str" cm="1">
        <f t="array" ref="L112">IF($AR112=0,"",INDEX(Input!$D$2:$AC$500,$AR112,$AP$3)&amp;"")</f>
        <v/>
      </c>
      <c r="M112" s="39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4"/>
        <v/>
      </c>
      <c r="O112" s="39" t="str" cm="1">
        <f t="array" ref="O112">IF($AR112=0,"",INDEX(Input!$D$2:$AC$500,$AR112,$AP$4)&amp;"")</f>
        <v/>
      </c>
      <c r="P112" s="39" t="str" cm="1">
        <f t="array" ref="P112">IF($AR112=0,"",IFERROR(_xlfn.TEXTJOIN(", ",TRUE,_xlfn._xlws.FILTER(INDEX(Input!$D$2:$AC$500,,$AP$6),Input!$J$2:$J$500=$B112)),""))</f>
        <v/>
      </c>
      <c r="Q112" s="29" t="str">
        <f t="shared" si="5"/>
        <v/>
      </c>
      <c r="R112" s="39" t="str" cm="1">
        <f t="array" ref="R112">IF($AR112=0,"",_xlfn.LET(_xlpm.Result,INDEX(Input!$D$2:$AC$500,$AR112,$AP$5),IF(_xlpm.Result="","",_xlpm.Result)))</f>
        <v/>
      </c>
      <c r="S112" s="39" t="str" cm="1">
        <f t="array" ref="S112">IF(R112="","",IFERROR(_xlfn.TEXTSPLIT(R112," / ", ,TRUE,0,),""))</f>
        <v/>
      </c>
      <c r="T112" s="39"/>
      <c r="U112" s="39" t="str" cm="1">
        <f t="array" ref="U112">IFERROR(_xlfn.IFS(
S112="","",
--S112&lt;55,"Battery Defect",
--S112&lt;=69,"Battery D",
--S112&lt;=80,"Battery C",
--S112&gt;80,""
),"")</f>
        <v/>
      </c>
      <c r="V112" s="39" t="str" cm="1">
        <f t="array" ref="V112">IFERROR(_xlfn.IFS(
T112="","",
--T112&lt;55,"Battery Defect",
--T112&lt;=69,"Battery D",
--T112&lt;=80,"Battery C",
--T112&gt;80,""
),"")</f>
        <v/>
      </c>
      <c r="W112" s="39" t="str" cm="1">
        <f t="array" ref="W112">IF($AR112=0,"",IFERROR(IF(INDEX(Input!$N$2:$U$500,$AR112,0)=0,"",INDEX(Input!$N$2:$U$500,$AR112,0)),""))</f>
        <v/>
      </c>
      <c r="X112" s="39"/>
      <c r="Y112" s="39"/>
      <c r="Z112" s="39"/>
      <c r="AA112" s="39"/>
      <c r="AB112" s="39"/>
      <c r="AC112" s="39"/>
      <c r="AD112" s="39"/>
      <c r="AE112" s="29" t="str">
        <f t="shared" si="3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9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9" t="str" cm="1">
        <f t="array" ref="K113">IF($AR113=0,"",INDEX(Input!$D$2:$AC$500,$AR113,$AP$2)&amp;"")</f>
        <v/>
      </c>
      <c r="L113" s="39" t="str" cm="1">
        <f t="array" ref="L113">IF($AR113=0,"",INDEX(Input!$D$2:$AC$500,$AR113,$AP$3)&amp;"")</f>
        <v/>
      </c>
      <c r="M113" s="39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4"/>
        <v/>
      </c>
      <c r="O113" s="39" t="str" cm="1">
        <f t="array" ref="O113">IF($AR113=0,"",INDEX(Input!$D$2:$AC$500,$AR113,$AP$4)&amp;"")</f>
        <v/>
      </c>
      <c r="P113" s="39" t="str" cm="1">
        <f t="array" ref="P113">IF($AR113=0,"",IFERROR(_xlfn.TEXTJOIN(", ",TRUE,_xlfn._xlws.FILTER(INDEX(Input!$D$2:$AC$500,,$AP$6),Input!$J$2:$J$500=$B113)),""))</f>
        <v/>
      </c>
      <c r="Q113" s="29" t="str">
        <f t="shared" si="5"/>
        <v/>
      </c>
      <c r="R113" s="39" t="str" cm="1">
        <f t="array" ref="R113">IF($AR113=0,"",_xlfn.LET(_xlpm.Result,INDEX(Input!$D$2:$AC$500,$AR113,$AP$5),IF(_xlpm.Result="","",_xlpm.Result)))</f>
        <v/>
      </c>
      <c r="S113" s="39" t="str" cm="1">
        <f t="array" ref="S113">IF(R113="","",IFERROR(_xlfn.TEXTSPLIT(R113," / ", ,TRUE,0,),""))</f>
        <v/>
      </c>
      <c r="T113" s="39"/>
      <c r="U113" s="39" t="str" cm="1">
        <f t="array" ref="U113">IFERROR(_xlfn.IFS(
S113="","",
--S113&lt;55,"Battery Defect",
--S113&lt;=69,"Battery D",
--S113&lt;=80,"Battery C",
--S113&gt;80,""
),"")</f>
        <v/>
      </c>
      <c r="V113" s="39" t="str" cm="1">
        <f t="array" ref="V113">IFERROR(_xlfn.IFS(
T113="","",
--T113&lt;55,"Battery Defect",
--T113&lt;=69,"Battery D",
--T113&lt;=80,"Battery C",
--T113&gt;80,""
),"")</f>
        <v/>
      </c>
      <c r="W113" s="39" t="str" cm="1">
        <f t="array" ref="W113">IF($AR113=0,"",IFERROR(IF(INDEX(Input!$N$2:$U$500,$AR113,0)=0,"",INDEX(Input!$N$2:$U$500,$AR113,0)),""))</f>
        <v/>
      </c>
      <c r="X113" s="39"/>
      <c r="Y113" s="39"/>
      <c r="Z113" s="39"/>
      <c r="AA113" s="39"/>
      <c r="AB113" s="39"/>
      <c r="AC113" s="39"/>
      <c r="AD113" s="39"/>
      <c r="AE113" s="29" t="str">
        <f t="shared" si="3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9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9" t="str" cm="1">
        <f t="array" ref="K114">IF($AR114=0,"",INDEX(Input!$D$2:$AC$500,$AR114,$AP$2)&amp;"")</f>
        <v/>
      </c>
      <c r="L114" s="39" t="str" cm="1">
        <f t="array" ref="L114">IF($AR114=0,"",INDEX(Input!$D$2:$AC$500,$AR114,$AP$3)&amp;"")</f>
        <v/>
      </c>
      <c r="M114" s="39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4"/>
        <v/>
      </c>
      <c r="O114" s="39" t="str" cm="1">
        <f t="array" ref="O114">IF($AR114=0,"",INDEX(Input!$D$2:$AC$500,$AR114,$AP$4)&amp;"")</f>
        <v/>
      </c>
      <c r="P114" s="39" t="str" cm="1">
        <f t="array" ref="P114">IF($AR114=0,"",IFERROR(_xlfn.TEXTJOIN(", ",TRUE,_xlfn._xlws.FILTER(INDEX(Input!$D$2:$AC$500,,$AP$6),Input!$J$2:$J$500=$B114)),""))</f>
        <v/>
      </c>
      <c r="Q114" s="29" t="str">
        <f t="shared" si="5"/>
        <v/>
      </c>
      <c r="R114" s="39" t="str" cm="1">
        <f t="array" ref="R114">IF($AR114=0,"",_xlfn.LET(_xlpm.Result,INDEX(Input!$D$2:$AC$500,$AR114,$AP$5),IF(_xlpm.Result="","",_xlpm.Result)))</f>
        <v/>
      </c>
      <c r="S114" s="39" t="str" cm="1">
        <f t="array" ref="S114">IF(R114="","",IFERROR(_xlfn.TEXTSPLIT(R114," / ", ,TRUE,0,),""))</f>
        <v/>
      </c>
      <c r="T114" s="39"/>
      <c r="U114" s="39" t="str" cm="1">
        <f t="array" ref="U114">IFERROR(_xlfn.IFS(
S114="","",
--S114&lt;55,"Battery Defect",
--S114&lt;=69,"Battery D",
--S114&lt;=80,"Battery C",
--S114&gt;80,""
),"")</f>
        <v/>
      </c>
      <c r="V114" s="39" t="str" cm="1">
        <f t="array" ref="V114">IFERROR(_xlfn.IFS(
T114="","",
--T114&lt;55,"Battery Defect",
--T114&lt;=69,"Battery D",
--T114&lt;=80,"Battery C",
--T114&gt;80,""
),"")</f>
        <v/>
      </c>
      <c r="W114" s="39" t="str" cm="1">
        <f t="array" ref="W114">IF($AR114=0,"",IFERROR(IF(INDEX(Input!$N$2:$U$500,$AR114,0)=0,"",INDEX(Input!$N$2:$U$500,$AR114,0)),""))</f>
        <v/>
      </c>
      <c r="X114" s="39"/>
      <c r="Y114" s="39"/>
      <c r="Z114" s="39"/>
      <c r="AA114" s="39"/>
      <c r="AB114" s="39"/>
      <c r="AC114" s="39"/>
      <c r="AD114" s="39"/>
      <c r="AE114" s="29" t="str">
        <f t="shared" si="3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9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9" t="str" cm="1">
        <f t="array" ref="K115">IF($AR115=0,"",INDEX(Input!$D$2:$AC$500,$AR115,$AP$2)&amp;"")</f>
        <v/>
      </c>
      <c r="L115" s="39" t="str" cm="1">
        <f t="array" ref="L115">IF($AR115=0,"",INDEX(Input!$D$2:$AC$500,$AR115,$AP$3)&amp;"")</f>
        <v/>
      </c>
      <c r="M115" s="39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4"/>
        <v/>
      </c>
      <c r="O115" s="39" t="str" cm="1">
        <f t="array" ref="O115">IF($AR115=0,"",INDEX(Input!$D$2:$AC$500,$AR115,$AP$4)&amp;"")</f>
        <v/>
      </c>
      <c r="P115" s="39" t="str" cm="1">
        <f t="array" ref="P115">IF($AR115=0,"",IFERROR(_xlfn.TEXTJOIN(", ",TRUE,_xlfn._xlws.FILTER(INDEX(Input!$D$2:$AC$500,,$AP$6),Input!$J$2:$J$500=$B115)),""))</f>
        <v/>
      </c>
      <c r="Q115" s="29" t="str">
        <f t="shared" si="5"/>
        <v/>
      </c>
      <c r="R115" s="39" t="str" cm="1">
        <f t="array" ref="R115">IF($AR115=0,"",_xlfn.LET(_xlpm.Result,INDEX(Input!$D$2:$AC$500,$AR115,$AP$5),IF(_xlpm.Result="","",_xlpm.Result)))</f>
        <v/>
      </c>
      <c r="S115" s="39" t="str" cm="1">
        <f t="array" ref="S115">IF(R115="","",IFERROR(_xlfn.TEXTSPLIT(R115," / ", ,TRUE,0,),""))</f>
        <v/>
      </c>
      <c r="T115" s="39"/>
      <c r="U115" s="39" t="str" cm="1">
        <f t="array" ref="U115">IFERROR(_xlfn.IFS(
S115="","",
--S115&lt;55,"Battery Defect",
--S115&lt;=69,"Battery D",
--S115&lt;=80,"Battery C",
--S115&gt;80,""
),"")</f>
        <v/>
      </c>
      <c r="V115" s="39" t="str" cm="1">
        <f t="array" ref="V115">IFERROR(_xlfn.IFS(
T115="","",
--T115&lt;55,"Battery Defect",
--T115&lt;=69,"Battery D",
--T115&lt;=80,"Battery C",
--T115&gt;80,""
),"")</f>
        <v/>
      </c>
      <c r="W115" s="39" t="str" cm="1">
        <f t="array" ref="W115">IF($AR115=0,"",IFERROR(IF(INDEX(Input!$N$2:$U$500,$AR115,0)=0,"",INDEX(Input!$N$2:$U$500,$AR115,0)),""))</f>
        <v/>
      </c>
      <c r="X115" s="39"/>
      <c r="Y115" s="39"/>
      <c r="Z115" s="39"/>
      <c r="AA115" s="39"/>
      <c r="AB115" s="39"/>
      <c r="AC115" s="39"/>
      <c r="AD115" s="39"/>
      <c r="AE115" s="29" t="str">
        <f t="shared" si="3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9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9" t="str" cm="1">
        <f t="array" ref="K116">IF($AR116=0,"",INDEX(Input!$D$2:$AC$500,$AR116,$AP$2)&amp;"")</f>
        <v/>
      </c>
      <c r="L116" s="39" t="str" cm="1">
        <f t="array" ref="L116">IF($AR116=0,"",INDEX(Input!$D$2:$AC$500,$AR116,$AP$3)&amp;"")</f>
        <v/>
      </c>
      <c r="M116" s="39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4"/>
        <v/>
      </c>
      <c r="O116" s="39" t="str" cm="1">
        <f t="array" ref="O116">IF($AR116=0,"",INDEX(Input!$D$2:$AC$500,$AR116,$AP$4)&amp;"")</f>
        <v/>
      </c>
      <c r="P116" s="39" t="str" cm="1">
        <f t="array" ref="P116">IF($AR116=0,"",IFERROR(_xlfn.TEXTJOIN(", ",TRUE,_xlfn._xlws.FILTER(INDEX(Input!$D$2:$AC$500,,$AP$6),Input!$J$2:$J$500=$B116)),""))</f>
        <v/>
      </c>
      <c r="Q116" s="29" t="str">
        <f t="shared" si="5"/>
        <v/>
      </c>
      <c r="R116" s="39" t="str" cm="1">
        <f t="array" ref="R116">IF($AR116=0,"",_xlfn.LET(_xlpm.Result,INDEX(Input!$D$2:$AC$500,$AR116,$AP$5),IF(_xlpm.Result="","",_xlpm.Result)))</f>
        <v/>
      </c>
      <c r="S116" s="39" t="str" cm="1">
        <f t="array" ref="S116">IF(R116="","",IFERROR(_xlfn.TEXTSPLIT(R116," / ", ,TRUE,0,),""))</f>
        <v/>
      </c>
      <c r="T116" s="39"/>
      <c r="U116" s="39" t="str" cm="1">
        <f t="array" ref="U116">IFERROR(_xlfn.IFS(
S116="","",
--S116&lt;55,"Battery Defect",
--S116&lt;=69,"Battery D",
--S116&lt;=80,"Battery C",
--S116&gt;80,""
),"")</f>
        <v/>
      </c>
      <c r="V116" s="39" t="str" cm="1">
        <f t="array" ref="V116">IFERROR(_xlfn.IFS(
T116="","",
--T116&lt;55,"Battery Defect",
--T116&lt;=69,"Battery D",
--T116&lt;=80,"Battery C",
--T116&gt;80,""
),"")</f>
        <v/>
      </c>
      <c r="W116" s="39" t="str" cm="1">
        <f t="array" ref="W116">IF($AR116=0,"",IFERROR(IF(INDEX(Input!$N$2:$U$500,$AR116,0)=0,"",INDEX(Input!$N$2:$U$500,$AR116,0)),""))</f>
        <v/>
      </c>
      <c r="X116" s="39"/>
      <c r="Y116" s="39"/>
      <c r="Z116" s="39"/>
      <c r="AA116" s="39"/>
      <c r="AB116" s="39"/>
      <c r="AC116" s="39"/>
      <c r="AD116" s="39"/>
      <c r="AE116" s="29" t="str">
        <f t="shared" si="3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9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9" t="str" cm="1">
        <f t="array" ref="K117">IF($AR117=0,"",INDEX(Input!$D$2:$AC$500,$AR117,$AP$2)&amp;"")</f>
        <v/>
      </c>
      <c r="L117" s="39" t="str" cm="1">
        <f t="array" ref="L117">IF($AR117=0,"",INDEX(Input!$D$2:$AC$500,$AR117,$AP$3)&amp;"")</f>
        <v/>
      </c>
      <c r="M117" s="39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4"/>
        <v/>
      </c>
      <c r="O117" s="39" t="str" cm="1">
        <f t="array" ref="O117">IF($AR117=0,"",INDEX(Input!$D$2:$AC$500,$AR117,$AP$4)&amp;"")</f>
        <v/>
      </c>
      <c r="P117" s="39" t="str" cm="1">
        <f t="array" ref="P117">IF($AR117=0,"",IFERROR(_xlfn.TEXTJOIN(", ",TRUE,_xlfn._xlws.FILTER(INDEX(Input!$D$2:$AC$500,,$AP$6),Input!$J$2:$J$500=$B117)),""))</f>
        <v/>
      </c>
      <c r="Q117" s="29" t="str">
        <f t="shared" si="5"/>
        <v/>
      </c>
      <c r="R117" s="39" t="str" cm="1">
        <f t="array" ref="R117">IF($AR117=0,"",_xlfn.LET(_xlpm.Result,INDEX(Input!$D$2:$AC$500,$AR117,$AP$5),IF(_xlpm.Result="","",_xlpm.Result)))</f>
        <v/>
      </c>
      <c r="S117" s="39" t="str" cm="1">
        <f t="array" ref="S117">IF(R117="","",IFERROR(_xlfn.TEXTSPLIT(R117," / ", ,TRUE,0,),""))</f>
        <v/>
      </c>
      <c r="T117" s="39"/>
      <c r="U117" s="39" t="str" cm="1">
        <f t="array" ref="U117">IFERROR(_xlfn.IFS(
S117="","",
--S117&lt;55,"Battery Defect",
--S117&lt;=69,"Battery D",
--S117&lt;=80,"Battery C",
--S117&gt;80,""
),"")</f>
        <v/>
      </c>
      <c r="V117" s="39" t="str" cm="1">
        <f t="array" ref="V117">IFERROR(_xlfn.IFS(
T117="","",
--T117&lt;55,"Battery Defect",
--T117&lt;=69,"Battery D",
--T117&lt;=80,"Battery C",
--T117&gt;80,""
),"")</f>
        <v/>
      </c>
      <c r="W117" s="39" t="str" cm="1">
        <f t="array" ref="W117">IF($AR117=0,"",IFERROR(IF(INDEX(Input!$N$2:$U$500,$AR117,0)=0,"",INDEX(Input!$N$2:$U$500,$AR117,0)),""))</f>
        <v/>
      </c>
      <c r="X117" s="39"/>
      <c r="Y117" s="39"/>
      <c r="Z117" s="39"/>
      <c r="AA117" s="39"/>
      <c r="AB117" s="39"/>
      <c r="AC117" s="39"/>
      <c r="AD117" s="39"/>
      <c r="AE117" s="29" t="str">
        <f t="shared" si="3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9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9" t="str" cm="1">
        <f t="array" ref="K118">IF($AR118=0,"",INDEX(Input!$D$2:$AC$500,$AR118,$AP$2)&amp;"")</f>
        <v/>
      </c>
      <c r="L118" s="39" t="str" cm="1">
        <f t="array" ref="L118">IF($AR118=0,"",INDEX(Input!$D$2:$AC$500,$AR118,$AP$3)&amp;"")</f>
        <v/>
      </c>
      <c r="M118" s="39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4"/>
        <v/>
      </c>
      <c r="O118" s="39" t="str" cm="1">
        <f t="array" ref="O118">IF($AR118=0,"",INDEX(Input!$D$2:$AC$500,$AR118,$AP$4)&amp;"")</f>
        <v/>
      </c>
      <c r="P118" s="39" t="str" cm="1">
        <f t="array" ref="P118">IF($AR118=0,"",IFERROR(_xlfn.TEXTJOIN(", ",TRUE,_xlfn._xlws.FILTER(INDEX(Input!$D$2:$AC$500,,$AP$6),Input!$J$2:$J$500=$B118)),""))</f>
        <v/>
      </c>
      <c r="Q118" s="29" t="str">
        <f t="shared" si="5"/>
        <v/>
      </c>
      <c r="R118" s="39" t="str" cm="1">
        <f t="array" ref="R118">IF($AR118=0,"",_xlfn.LET(_xlpm.Result,INDEX(Input!$D$2:$AC$500,$AR118,$AP$5),IF(_xlpm.Result="","",_xlpm.Result)))</f>
        <v/>
      </c>
      <c r="S118" s="39" t="str" cm="1">
        <f t="array" ref="S118">IF(R118="","",IFERROR(_xlfn.TEXTSPLIT(R118," / ", ,TRUE,0,),""))</f>
        <v/>
      </c>
      <c r="T118" s="39"/>
      <c r="U118" s="39" t="str" cm="1">
        <f t="array" ref="U118">IFERROR(_xlfn.IFS(
S118="","",
--S118&lt;55,"Battery Defect",
--S118&lt;=69,"Battery D",
--S118&lt;=80,"Battery C",
--S118&gt;80,""
),"")</f>
        <v/>
      </c>
      <c r="V118" s="39" t="str" cm="1">
        <f t="array" ref="V118">IFERROR(_xlfn.IFS(
T118="","",
--T118&lt;55,"Battery Defect",
--T118&lt;=69,"Battery D",
--T118&lt;=80,"Battery C",
--T118&gt;80,""
),"")</f>
        <v/>
      </c>
      <c r="W118" s="39" t="str" cm="1">
        <f t="array" ref="W118">IF($AR118=0,"",IFERROR(IF(INDEX(Input!$N$2:$U$500,$AR118,0)=0,"",INDEX(Input!$N$2:$U$500,$AR118,0)),""))</f>
        <v/>
      </c>
      <c r="X118" s="39"/>
      <c r="Y118" s="39"/>
      <c r="Z118" s="39"/>
      <c r="AA118" s="39"/>
      <c r="AB118" s="39"/>
      <c r="AC118" s="39"/>
      <c r="AD118" s="39"/>
      <c r="AE118" s="29" t="str">
        <f t="shared" si="3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9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9" t="str" cm="1">
        <f t="array" ref="K119">IF($AR119=0,"",INDEX(Input!$D$2:$AC$500,$AR119,$AP$2)&amp;"")</f>
        <v/>
      </c>
      <c r="L119" s="39" t="str" cm="1">
        <f t="array" ref="L119">IF($AR119=0,"",INDEX(Input!$D$2:$AC$500,$AR119,$AP$3)&amp;"")</f>
        <v/>
      </c>
      <c r="M119" s="39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4"/>
        <v/>
      </c>
      <c r="O119" s="39" t="str" cm="1">
        <f t="array" ref="O119">IF($AR119=0,"",INDEX(Input!$D$2:$AC$500,$AR119,$AP$4)&amp;"")</f>
        <v/>
      </c>
      <c r="P119" s="39" t="str" cm="1">
        <f t="array" ref="P119">IF($AR119=0,"",IFERROR(_xlfn.TEXTJOIN(", ",TRUE,_xlfn._xlws.FILTER(INDEX(Input!$D$2:$AC$500,,$AP$6),Input!$J$2:$J$500=$B119)),""))</f>
        <v/>
      </c>
      <c r="Q119" s="29" t="str">
        <f t="shared" si="5"/>
        <v/>
      </c>
      <c r="R119" s="39" t="str" cm="1">
        <f t="array" ref="R119">IF($AR119=0,"",_xlfn.LET(_xlpm.Result,INDEX(Input!$D$2:$AC$500,$AR119,$AP$5),IF(_xlpm.Result="","",_xlpm.Result)))</f>
        <v/>
      </c>
      <c r="S119" s="39" t="str" cm="1">
        <f t="array" ref="S119">IF(R119="","",IFERROR(_xlfn.TEXTSPLIT(R119," / ", ,TRUE,0,),""))</f>
        <v/>
      </c>
      <c r="T119" s="39"/>
      <c r="U119" s="39" t="str" cm="1">
        <f t="array" ref="U119">IFERROR(_xlfn.IFS(
S119="","",
--S119&lt;55,"Battery Defect",
--S119&lt;=69,"Battery D",
--S119&lt;=80,"Battery C",
--S119&gt;80,""
),"")</f>
        <v/>
      </c>
      <c r="V119" s="39" t="str" cm="1">
        <f t="array" ref="V119">IFERROR(_xlfn.IFS(
T119="","",
--T119&lt;55,"Battery Defect",
--T119&lt;=69,"Battery D",
--T119&lt;=80,"Battery C",
--T119&gt;80,""
),"")</f>
        <v/>
      </c>
      <c r="W119" s="39" t="str" cm="1">
        <f t="array" ref="W119">IF($AR119=0,"",IFERROR(IF(INDEX(Input!$N$2:$U$500,$AR119,0)=0,"",INDEX(Input!$N$2:$U$500,$AR119,0)),""))</f>
        <v/>
      </c>
      <c r="X119" s="39"/>
      <c r="Y119" s="39"/>
      <c r="Z119" s="39"/>
      <c r="AA119" s="39"/>
      <c r="AB119" s="39"/>
      <c r="AC119" s="39"/>
      <c r="AD119" s="39"/>
      <c r="AE119" s="29" t="str">
        <f t="shared" si="3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9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9" t="str" cm="1">
        <f t="array" ref="K120">IF($AR120=0,"",INDEX(Input!$D$2:$AC$500,$AR120,$AP$2)&amp;"")</f>
        <v/>
      </c>
      <c r="L120" s="39" t="str" cm="1">
        <f t="array" ref="L120">IF($AR120=0,"",INDEX(Input!$D$2:$AC$500,$AR120,$AP$3)&amp;"")</f>
        <v/>
      </c>
      <c r="M120" s="39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4"/>
        <v/>
      </c>
      <c r="O120" s="39" t="str" cm="1">
        <f t="array" ref="O120">IF($AR120=0,"",INDEX(Input!$D$2:$AC$500,$AR120,$AP$4)&amp;"")</f>
        <v/>
      </c>
      <c r="P120" s="39" t="str" cm="1">
        <f t="array" ref="P120">IF($AR120=0,"",IFERROR(_xlfn.TEXTJOIN(", ",TRUE,_xlfn._xlws.FILTER(INDEX(Input!$D$2:$AC$500,,$AP$6),Input!$J$2:$J$500=$B120)),""))</f>
        <v/>
      </c>
      <c r="Q120" s="29" t="str">
        <f t="shared" si="5"/>
        <v/>
      </c>
      <c r="R120" s="39" t="str" cm="1">
        <f t="array" ref="R120">IF($AR120=0,"",_xlfn.LET(_xlpm.Result,INDEX(Input!$D$2:$AC$500,$AR120,$AP$5),IF(_xlpm.Result="","",_xlpm.Result)))</f>
        <v/>
      </c>
      <c r="S120" s="39" t="str" cm="1">
        <f t="array" ref="S120">IF(R120="","",IFERROR(_xlfn.TEXTSPLIT(R120," / ", ,TRUE,0,),""))</f>
        <v/>
      </c>
      <c r="T120" s="39"/>
      <c r="U120" s="39" t="str" cm="1">
        <f t="array" ref="U120">IFERROR(_xlfn.IFS(
S120="","",
--S120&lt;55,"Battery Defect",
--S120&lt;=69,"Battery D",
--S120&lt;=80,"Battery C",
--S120&gt;80,""
),"")</f>
        <v/>
      </c>
      <c r="V120" s="39" t="str" cm="1">
        <f t="array" ref="V120">IFERROR(_xlfn.IFS(
T120="","",
--T120&lt;55,"Battery Defect",
--T120&lt;=69,"Battery D",
--T120&lt;=80,"Battery C",
--T120&gt;80,""
),"")</f>
        <v/>
      </c>
      <c r="W120" s="39" t="str" cm="1">
        <f t="array" ref="W120">IF($AR120=0,"",IFERROR(IF(INDEX(Input!$N$2:$U$500,$AR120,0)=0,"",INDEX(Input!$N$2:$U$500,$AR120,0)),""))</f>
        <v/>
      </c>
      <c r="X120" s="39"/>
      <c r="Y120" s="39"/>
      <c r="Z120" s="39"/>
      <c r="AA120" s="39"/>
      <c r="AB120" s="39"/>
      <c r="AC120" s="39"/>
      <c r="AD120" s="39"/>
      <c r="AE120" s="29" t="str">
        <f t="shared" si="3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9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9" t="str" cm="1">
        <f t="array" ref="K121">IF($AR121=0,"",INDEX(Input!$D$2:$AC$500,$AR121,$AP$2)&amp;"")</f>
        <v/>
      </c>
      <c r="L121" s="39" t="str" cm="1">
        <f t="array" ref="L121">IF($AR121=0,"",INDEX(Input!$D$2:$AC$500,$AR121,$AP$3)&amp;"")</f>
        <v/>
      </c>
      <c r="M121" s="39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4"/>
        <v/>
      </c>
      <c r="O121" s="39" t="str" cm="1">
        <f t="array" ref="O121">IF($AR121=0,"",INDEX(Input!$D$2:$AC$500,$AR121,$AP$4)&amp;"")</f>
        <v/>
      </c>
      <c r="P121" s="39" t="str" cm="1">
        <f t="array" ref="P121">IF($AR121=0,"",IFERROR(_xlfn.TEXTJOIN(", ",TRUE,_xlfn._xlws.FILTER(INDEX(Input!$D$2:$AC$500,,$AP$6),Input!$J$2:$J$500=$B121)),""))</f>
        <v/>
      </c>
      <c r="Q121" s="29" t="str">
        <f t="shared" si="5"/>
        <v/>
      </c>
      <c r="R121" s="39" t="str" cm="1">
        <f t="array" ref="R121">IF($AR121=0,"",_xlfn.LET(_xlpm.Result,INDEX(Input!$D$2:$AC$500,$AR121,$AP$5),IF(_xlpm.Result="","",_xlpm.Result)))</f>
        <v/>
      </c>
      <c r="S121" s="39" t="str" cm="1">
        <f t="array" ref="S121">IF(R121="","",IFERROR(_xlfn.TEXTSPLIT(R121," / ", ,TRUE,0,),""))</f>
        <v/>
      </c>
      <c r="T121" s="39"/>
      <c r="U121" s="39" t="str" cm="1">
        <f t="array" ref="U121">IFERROR(_xlfn.IFS(
S121="","",
--S121&lt;55,"Battery Defect",
--S121&lt;=69,"Battery D",
--S121&lt;=80,"Battery C",
--S121&gt;80,""
),"")</f>
        <v/>
      </c>
      <c r="V121" s="39" t="str" cm="1">
        <f t="array" ref="V121">IFERROR(_xlfn.IFS(
T121="","",
--T121&lt;55,"Battery Defect",
--T121&lt;=69,"Battery D",
--T121&lt;=80,"Battery C",
--T121&gt;80,""
),"")</f>
        <v/>
      </c>
      <c r="W121" s="39" t="str" cm="1">
        <f t="array" ref="W121">IF($AR121=0,"",IFERROR(IF(INDEX(Input!$N$2:$U$500,$AR121,0)=0,"",INDEX(Input!$N$2:$U$500,$AR121,0)),""))</f>
        <v/>
      </c>
      <c r="X121" s="39"/>
      <c r="Y121" s="39"/>
      <c r="Z121" s="39"/>
      <c r="AA121" s="39"/>
      <c r="AB121" s="39"/>
      <c r="AC121" s="39"/>
      <c r="AD121" s="39"/>
      <c r="AE121" s="29" t="str">
        <f t="shared" si="3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9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9" t="str" cm="1">
        <f t="array" ref="K122">IF($AR122=0,"",INDEX(Input!$D$2:$AC$500,$AR122,$AP$2)&amp;"")</f>
        <v/>
      </c>
      <c r="L122" s="39" t="str" cm="1">
        <f t="array" ref="L122">IF($AR122=0,"",INDEX(Input!$D$2:$AC$500,$AR122,$AP$3)&amp;"")</f>
        <v/>
      </c>
      <c r="M122" s="39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4"/>
        <v/>
      </c>
      <c r="O122" s="39" t="str" cm="1">
        <f t="array" ref="O122">IF($AR122=0,"",INDEX(Input!$D$2:$AC$500,$AR122,$AP$4)&amp;"")</f>
        <v/>
      </c>
      <c r="P122" s="39" t="str" cm="1">
        <f t="array" ref="P122">IF($AR122=0,"",IFERROR(_xlfn.TEXTJOIN(", ",TRUE,_xlfn._xlws.FILTER(INDEX(Input!$D$2:$AC$500,,$AP$6),Input!$J$2:$J$500=$B122)),""))</f>
        <v/>
      </c>
      <c r="Q122" s="29" t="str">
        <f t="shared" si="5"/>
        <v/>
      </c>
      <c r="R122" s="39" t="str" cm="1">
        <f t="array" ref="R122">IF($AR122=0,"",_xlfn.LET(_xlpm.Result,INDEX(Input!$D$2:$AC$500,$AR122,$AP$5),IF(_xlpm.Result="","",_xlpm.Result)))</f>
        <v/>
      </c>
      <c r="S122" s="39" t="str" cm="1">
        <f t="array" ref="S122">IF(R122="","",IFERROR(_xlfn.TEXTSPLIT(R122," / ", ,TRUE,0,),""))</f>
        <v/>
      </c>
      <c r="T122" s="39"/>
      <c r="U122" s="39" t="str" cm="1">
        <f t="array" ref="U122">IFERROR(_xlfn.IFS(
S122="","",
--S122&lt;55,"Battery Defect",
--S122&lt;=69,"Battery D",
--S122&lt;=80,"Battery C",
--S122&gt;80,""
),"")</f>
        <v/>
      </c>
      <c r="V122" s="39" t="str" cm="1">
        <f t="array" ref="V122">IFERROR(_xlfn.IFS(
T122="","",
--T122&lt;55,"Battery Defect",
--T122&lt;=69,"Battery D",
--T122&lt;=80,"Battery C",
--T122&gt;80,""
),"")</f>
        <v/>
      </c>
      <c r="W122" s="39" t="str" cm="1">
        <f t="array" ref="W122">IF($AR122=0,"",IFERROR(IF(INDEX(Input!$N$2:$U$500,$AR122,0)=0,"",INDEX(Input!$N$2:$U$500,$AR122,0)),""))</f>
        <v/>
      </c>
      <c r="X122" s="39"/>
      <c r="Y122" s="39"/>
      <c r="Z122" s="39"/>
      <c r="AA122" s="39"/>
      <c r="AB122" s="39"/>
      <c r="AC122" s="39"/>
      <c r="AD122" s="39"/>
      <c r="AE122" s="29" t="str">
        <f t="shared" si="3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9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9" t="str" cm="1">
        <f t="array" ref="K123">IF($AR123=0,"",INDEX(Input!$D$2:$AC$500,$AR123,$AP$2)&amp;"")</f>
        <v/>
      </c>
      <c r="L123" s="39" t="str" cm="1">
        <f t="array" ref="L123">IF($AR123=0,"",INDEX(Input!$D$2:$AC$500,$AR123,$AP$3)&amp;"")</f>
        <v/>
      </c>
      <c r="M123" s="39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4"/>
        <v/>
      </c>
      <c r="O123" s="39" t="str" cm="1">
        <f t="array" ref="O123">IF($AR123=0,"",INDEX(Input!$D$2:$AC$500,$AR123,$AP$4)&amp;"")</f>
        <v/>
      </c>
      <c r="P123" s="39" t="str" cm="1">
        <f t="array" ref="P123">IF($AR123=0,"",IFERROR(_xlfn.TEXTJOIN(", ",TRUE,_xlfn._xlws.FILTER(INDEX(Input!$D$2:$AC$500,,$AP$6),Input!$J$2:$J$500=$B123)),""))</f>
        <v/>
      </c>
      <c r="Q123" s="29" t="str">
        <f t="shared" si="5"/>
        <v/>
      </c>
      <c r="R123" s="39" t="str" cm="1">
        <f t="array" ref="R123">IF($AR123=0,"",_xlfn.LET(_xlpm.Result,INDEX(Input!$D$2:$AC$500,$AR123,$AP$5),IF(_xlpm.Result="","",_xlpm.Result)))</f>
        <v/>
      </c>
      <c r="S123" s="39" t="str" cm="1">
        <f t="array" ref="S123">IF(R123="","",IFERROR(_xlfn.TEXTSPLIT(R123," / ", ,TRUE,0,),""))</f>
        <v/>
      </c>
      <c r="T123" s="39"/>
      <c r="U123" s="39" t="str" cm="1">
        <f t="array" ref="U123">IFERROR(_xlfn.IFS(
S123="","",
--S123&lt;55,"Battery Defect",
--S123&lt;=69,"Battery D",
--S123&lt;=80,"Battery C",
--S123&gt;80,""
),"")</f>
        <v/>
      </c>
      <c r="V123" s="39" t="str" cm="1">
        <f t="array" ref="V123">IFERROR(_xlfn.IFS(
T123="","",
--T123&lt;55,"Battery Defect",
--T123&lt;=69,"Battery D",
--T123&lt;=80,"Battery C",
--T123&gt;80,""
),"")</f>
        <v/>
      </c>
      <c r="W123" s="39" t="str" cm="1">
        <f t="array" ref="W123">IF($AR123=0,"",IFERROR(IF(INDEX(Input!$N$2:$U$500,$AR123,0)=0,"",INDEX(Input!$N$2:$U$500,$AR123,0)),""))</f>
        <v/>
      </c>
      <c r="X123" s="39"/>
      <c r="Y123" s="39"/>
      <c r="Z123" s="39"/>
      <c r="AA123" s="39"/>
      <c r="AB123" s="39"/>
      <c r="AC123" s="39"/>
      <c r="AD123" s="39"/>
      <c r="AE123" s="29" t="str">
        <f t="shared" si="3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9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9" t="str" cm="1">
        <f t="array" ref="K124">IF($AR124=0,"",INDEX(Input!$D$2:$AC$500,$AR124,$AP$2)&amp;"")</f>
        <v/>
      </c>
      <c r="L124" s="39" t="str" cm="1">
        <f t="array" ref="L124">IF($AR124=0,"",INDEX(Input!$D$2:$AC$500,$AR124,$AP$3)&amp;"")</f>
        <v/>
      </c>
      <c r="M124" s="39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4"/>
        <v/>
      </c>
      <c r="O124" s="39" t="str" cm="1">
        <f t="array" ref="O124">IF($AR124=0,"",INDEX(Input!$D$2:$AC$500,$AR124,$AP$4)&amp;"")</f>
        <v/>
      </c>
      <c r="P124" s="39" t="str" cm="1">
        <f t="array" ref="P124">IF($AR124=0,"",IFERROR(_xlfn.TEXTJOIN(", ",TRUE,_xlfn._xlws.FILTER(INDEX(Input!$D$2:$AC$500,,$AP$6),Input!$J$2:$J$500=$B124)),""))</f>
        <v/>
      </c>
      <c r="Q124" s="29" t="str">
        <f t="shared" si="5"/>
        <v/>
      </c>
      <c r="R124" s="39" t="str" cm="1">
        <f t="array" ref="R124">IF($AR124=0,"",_xlfn.LET(_xlpm.Result,INDEX(Input!$D$2:$AC$500,$AR124,$AP$5),IF(_xlpm.Result="","",_xlpm.Result)))</f>
        <v/>
      </c>
      <c r="S124" s="39" t="str" cm="1">
        <f t="array" ref="S124">IF(R124="","",IFERROR(_xlfn.TEXTSPLIT(R124," / ", ,TRUE,0,),""))</f>
        <v/>
      </c>
      <c r="T124" s="39"/>
      <c r="U124" s="39" t="str" cm="1">
        <f t="array" ref="U124">IFERROR(_xlfn.IFS(
S124="","",
--S124&lt;55,"Battery Defect",
--S124&lt;=69,"Battery D",
--S124&lt;=80,"Battery C",
--S124&gt;80,""
),"")</f>
        <v/>
      </c>
      <c r="V124" s="39" t="str" cm="1">
        <f t="array" ref="V124">IFERROR(_xlfn.IFS(
T124="","",
--T124&lt;55,"Battery Defect",
--T124&lt;=69,"Battery D",
--T124&lt;=80,"Battery C",
--T124&gt;80,""
),"")</f>
        <v/>
      </c>
      <c r="W124" s="39" t="str" cm="1">
        <f t="array" ref="W124">IF($AR124=0,"",IFERROR(IF(INDEX(Input!$N$2:$U$500,$AR124,0)=0,"",INDEX(Input!$N$2:$U$500,$AR124,0)),""))</f>
        <v/>
      </c>
      <c r="X124" s="39"/>
      <c r="Y124" s="39"/>
      <c r="Z124" s="39"/>
      <c r="AA124" s="39"/>
      <c r="AB124" s="39"/>
      <c r="AC124" s="39"/>
      <c r="AD124" s="39"/>
      <c r="AE124" s="29" t="str">
        <f t="shared" si="3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9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9" t="str" cm="1">
        <f t="array" ref="K125">IF($AR125=0,"",INDEX(Input!$D$2:$AC$500,$AR125,$AP$2)&amp;"")</f>
        <v/>
      </c>
      <c r="L125" s="39" t="str" cm="1">
        <f t="array" ref="L125">IF($AR125=0,"",INDEX(Input!$D$2:$AC$500,$AR125,$AP$3)&amp;"")</f>
        <v/>
      </c>
      <c r="M125" s="39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4"/>
        <v/>
      </c>
      <c r="O125" s="39" t="str" cm="1">
        <f t="array" ref="O125">IF($AR125=0,"",INDEX(Input!$D$2:$AC$500,$AR125,$AP$4)&amp;"")</f>
        <v/>
      </c>
      <c r="P125" s="39" t="str" cm="1">
        <f t="array" ref="P125">IF($AR125=0,"",IFERROR(_xlfn.TEXTJOIN(", ",TRUE,_xlfn._xlws.FILTER(INDEX(Input!$D$2:$AC$500,,$AP$6),Input!$J$2:$J$500=$B125)),""))</f>
        <v/>
      </c>
      <c r="Q125" s="29" t="str">
        <f t="shared" si="5"/>
        <v/>
      </c>
      <c r="R125" s="39" t="str" cm="1">
        <f t="array" ref="R125">IF($AR125=0,"",_xlfn.LET(_xlpm.Result,INDEX(Input!$D$2:$AC$500,$AR125,$AP$5),IF(_xlpm.Result="","",_xlpm.Result)))</f>
        <v/>
      </c>
      <c r="S125" s="39" t="str" cm="1">
        <f t="array" ref="S125">IF(R125="","",IFERROR(_xlfn.TEXTSPLIT(R125," / ", ,TRUE,0,),""))</f>
        <v/>
      </c>
      <c r="T125" s="39"/>
      <c r="U125" s="39" t="str" cm="1">
        <f t="array" ref="U125">IFERROR(_xlfn.IFS(
S125="","",
--S125&lt;55,"Battery Defect",
--S125&lt;=69,"Battery D",
--S125&lt;=80,"Battery C",
--S125&gt;80,""
),"")</f>
        <v/>
      </c>
      <c r="V125" s="39" t="str" cm="1">
        <f t="array" ref="V125">IFERROR(_xlfn.IFS(
T125="","",
--T125&lt;55,"Battery Defect",
--T125&lt;=69,"Battery D",
--T125&lt;=80,"Battery C",
--T125&gt;80,""
),"")</f>
        <v/>
      </c>
      <c r="W125" s="39" t="str" cm="1">
        <f t="array" ref="W125">IF($AR125=0,"",IFERROR(IF(INDEX(Input!$N$2:$U$500,$AR125,0)=0,"",INDEX(Input!$N$2:$U$500,$AR125,0)),""))</f>
        <v/>
      </c>
      <c r="X125" s="39"/>
      <c r="Y125" s="39"/>
      <c r="Z125" s="39"/>
      <c r="AA125" s="39"/>
      <c r="AB125" s="39"/>
      <c r="AC125" s="39"/>
      <c r="AD125" s="39"/>
      <c r="AE125" s="29" t="str">
        <f t="shared" si="3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9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9" t="str" cm="1">
        <f t="array" ref="K126">IF($AR126=0,"",INDEX(Input!$D$2:$AC$500,$AR126,$AP$2)&amp;"")</f>
        <v/>
      </c>
      <c r="L126" s="39" t="str" cm="1">
        <f t="array" ref="L126">IF($AR126=0,"",INDEX(Input!$D$2:$AC$500,$AR126,$AP$3)&amp;"")</f>
        <v/>
      </c>
      <c r="M126" s="39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4"/>
        <v/>
      </c>
      <c r="O126" s="39" t="str" cm="1">
        <f t="array" ref="O126">IF($AR126=0,"",INDEX(Input!$D$2:$AC$500,$AR126,$AP$4)&amp;"")</f>
        <v/>
      </c>
      <c r="P126" s="39" t="str" cm="1">
        <f t="array" ref="P126">IF($AR126=0,"",IFERROR(_xlfn.TEXTJOIN(", ",TRUE,_xlfn._xlws.FILTER(INDEX(Input!$D$2:$AC$500,,$AP$6),Input!$J$2:$J$500=$B126)),""))</f>
        <v/>
      </c>
      <c r="Q126" s="29" t="str">
        <f t="shared" si="5"/>
        <v/>
      </c>
      <c r="R126" s="39" t="str" cm="1">
        <f t="array" ref="R126">IF($AR126=0,"",_xlfn.LET(_xlpm.Result,INDEX(Input!$D$2:$AC$500,$AR126,$AP$5),IF(_xlpm.Result="","",_xlpm.Result)))</f>
        <v/>
      </c>
      <c r="S126" s="39" t="str" cm="1">
        <f t="array" ref="S126">IF(R126="","",IFERROR(_xlfn.TEXTSPLIT(R126," / ", ,TRUE,0,),""))</f>
        <v/>
      </c>
      <c r="T126" s="39"/>
      <c r="U126" s="39" t="str" cm="1">
        <f t="array" ref="U126">IFERROR(_xlfn.IFS(
S126="","",
--S126&lt;55,"Battery Defect",
--S126&lt;=69,"Battery D",
--S126&lt;=80,"Battery C",
--S126&gt;80,""
),"")</f>
        <v/>
      </c>
      <c r="V126" s="39" t="str" cm="1">
        <f t="array" ref="V126">IFERROR(_xlfn.IFS(
T126="","",
--T126&lt;55,"Battery Defect",
--T126&lt;=69,"Battery D",
--T126&lt;=80,"Battery C",
--T126&gt;80,""
),"")</f>
        <v/>
      </c>
      <c r="W126" s="39" t="str" cm="1">
        <f t="array" ref="W126">IF($AR126=0,"",IFERROR(IF(INDEX(Input!$N$2:$U$500,$AR126,0)=0,"",INDEX(Input!$N$2:$U$500,$AR126,0)),""))</f>
        <v/>
      </c>
      <c r="X126" s="39"/>
      <c r="Y126" s="39"/>
      <c r="Z126" s="39"/>
      <c r="AA126" s="39"/>
      <c r="AB126" s="39"/>
      <c r="AC126" s="39"/>
      <c r="AD126" s="39"/>
      <c r="AE126" s="29" t="str">
        <f t="shared" si="3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9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9" t="str" cm="1">
        <f t="array" ref="K127">IF($AR127=0,"",INDEX(Input!$D$2:$AC$500,$AR127,$AP$2)&amp;"")</f>
        <v/>
      </c>
      <c r="L127" s="39" t="str" cm="1">
        <f t="array" ref="L127">IF($AR127=0,"",INDEX(Input!$D$2:$AC$500,$AR127,$AP$3)&amp;"")</f>
        <v/>
      </c>
      <c r="M127" s="39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4"/>
        <v/>
      </c>
      <c r="O127" s="39" t="str" cm="1">
        <f t="array" ref="O127">IF($AR127=0,"",INDEX(Input!$D$2:$AC$500,$AR127,$AP$4)&amp;"")</f>
        <v/>
      </c>
      <c r="P127" s="39" t="str" cm="1">
        <f t="array" ref="P127">IF($AR127=0,"",IFERROR(_xlfn.TEXTJOIN(", ",TRUE,_xlfn._xlws.FILTER(INDEX(Input!$D$2:$AC$500,,$AP$6),Input!$J$2:$J$500=$B127)),""))</f>
        <v/>
      </c>
      <c r="Q127" s="29" t="str">
        <f t="shared" si="5"/>
        <v/>
      </c>
      <c r="R127" s="39" t="str" cm="1">
        <f t="array" ref="R127">IF($AR127=0,"",_xlfn.LET(_xlpm.Result,INDEX(Input!$D$2:$AC$500,$AR127,$AP$5),IF(_xlpm.Result="","",_xlpm.Result)))</f>
        <v/>
      </c>
      <c r="S127" s="39" t="str" cm="1">
        <f t="array" ref="S127">IF(R127="","",IFERROR(_xlfn.TEXTSPLIT(R127," / ", ,TRUE,0,),""))</f>
        <v/>
      </c>
      <c r="T127" s="39"/>
      <c r="U127" s="39" t="str" cm="1">
        <f t="array" ref="U127">IFERROR(_xlfn.IFS(
S127="","",
--S127&lt;55,"Battery Defect",
--S127&lt;=69,"Battery D",
--S127&lt;=80,"Battery C",
--S127&gt;80,""
),"")</f>
        <v/>
      </c>
      <c r="V127" s="39" t="str" cm="1">
        <f t="array" ref="V127">IFERROR(_xlfn.IFS(
T127="","",
--T127&lt;55,"Battery Defect",
--T127&lt;=69,"Battery D",
--T127&lt;=80,"Battery C",
--T127&gt;80,""
),"")</f>
        <v/>
      </c>
      <c r="W127" s="39" t="str" cm="1">
        <f t="array" ref="W127">IF($AR127=0,"",IFERROR(IF(INDEX(Input!$N$2:$U$500,$AR127,0)=0,"",INDEX(Input!$N$2:$U$500,$AR127,0)),""))</f>
        <v/>
      </c>
      <c r="X127" s="39"/>
      <c r="Y127" s="39"/>
      <c r="Z127" s="39"/>
      <c r="AA127" s="39"/>
      <c r="AB127" s="39"/>
      <c r="AC127" s="39"/>
      <c r="AD127" s="39"/>
      <c r="AE127" s="29" t="str">
        <f t="shared" si="3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9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9" t="str" cm="1">
        <f t="array" ref="K128">IF($AR128=0,"",INDEX(Input!$D$2:$AC$500,$AR128,$AP$2)&amp;"")</f>
        <v/>
      </c>
      <c r="L128" s="39" t="str" cm="1">
        <f t="array" ref="L128">IF($AR128=0,"",INDEX(Input!$D$2:$AC$500,$AR128,$AP$3)&amp;"")</f>
        <v/>
      </c>
      <c r="M128" s="39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4"/>
        <v/>
      </c>
      <c r="O128" s="39" t="str" cm="1">
        <f t="array" ref="O128">IF($AR128=0,"",INDEX(Input!$D$2:$AC$500,$AR128,$AP$4)&amp;"")</f>
        <v/>
      </c>
      <c r="P128" s="39" t="str" cm="1">
        <f t="array" ref="P128">IF($AR128=0,"",IFERROR(_xlfn.TEXTJOIN(", ",TRUE,_xlfn._xlws.FILTER(INDEX(Input!$D$2:$AC$500,,$AP$6),Input!$J$2:$J$500=$B128)),""))</f>
        <v/>
      </c>
      <c r="Q128" s="29" t="str">
        <f t="shared" si="5"/>
        <v/>
      </c>
      <c r="R128" s="39" t="str" cm="1">
        <f t="array" ref="R128">IF($AR128=0,"",_xlfn.LET(_xlpm.Result,INDEX(Input!$D$2:$AC$500,$AR128,$AP$5),IF(_xlpm.Result="","",_xlpm.Result)))</f>
        <v/>
      </c>
      <c r="S128" s="39" t="str" cm="1">
        <f t="array" ref="S128">IF(R128="","",IFERROR(_xlfn.TEXTSPLIT(R128," / ", ,TRUE,0,),""))</f>
        <v/>
      </c>
      <c r="T128" s="39"/>
      <c r="U128" s="39" t="str" cm="1">
        <f t="array" ref="U128">IFERROR(_xlfn.IFS(
S128="","",
--S128&lt;55,"Battery Defect",
--S128&lt;=69,"Battery D",
--S128&lt;=80,"Battery C",
--S128&gt;80,""
),"")</f>
        <v/>
      </c>
      <c r="V128" s="39" t="str" cm="1">
        <f t="array" ref="V128">IFERROR(_xlfn.IFS(
T128="","",
--T128&lt;55,"Battery Defect",
--T128&lt;=69,"Battery D",
--T128&lt;=80,"Battery C",
--T128&gt;80,""
),"")</f>
        <v/>
      </c>
      <c r="W128" s="39" t="str" cm="1">
        <f t="array" ref="W128">IF($AR128=0,"",IFERROR(IF(INDEX(Input!$N$2:$U$500,$AR128,0)=0,"",INDEX(Input!$N$2:$U$500,$AR128,0)),""))</f>
        <v/>
      </c>
      <c r="X128" s="39"/>
      <c r="Y128" s="39"/>
      <c r="Z128" s="39"/>
      <c r="AA128" s="39"/>
      <c r="AB128" s="39"/>
      <c r="AC128" s="39"/>
      <c r="AD128" s="39"/>
      <c r="AE128" s="29" t="str">
        <f t="shared" si="3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9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9" t="str" cm="1">
        <f t="array" ref="K129">IF($AR129=0,"",INDEX(Input!$D$2:$AC$500,$AR129,$AP$2)&amp;"")</f>
        <v/>
      </c>
      <c r="L129" s="39" t="str" cm="1">
        <f t="array" ref="L129">IF($AR129=0,"",INDEX(Input!$D$2:$AC$500,$AR129,$AP$3)&amp;"")</f>
        <v/>
      </c>
      <c r="M129" s="39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4"/>
        <v/>
      </c>
      <c r="O129" s="39" t="str" cm="1">
        <f t="array" ref="O129">IF($AR129=0,"",INDEX(Input!$D$2:$AC$500,$AR129,$AP$4)&amp;"")</f>
        <v/>
      </c>
      <c r="P129" s="39" t="str" cm="1">
        <f t="array" ref="P129">IF($AR129=0,"",IFERROR(_xlfn.TEXTJOIN(", ",TRUE,_xlfn._xlws.FILTER(INDEX(Input!$D$2:$AC$500,,$AP$6),Input!$J$2:$J$500=$B129)),""))</f>
        <v/>
      </c>
      <c r="Q129" s="29" t="str">
        <f t="shared" si="5"/>
        <v/>
      </c>
      <c r="R129" s="39" t="str" cm="1">
        <f t="array" ref="R129">IF($AR129=0,"",_xlfn.LET(_xlpm.Result,INDEX(Input!$D$2:$AC$500,$AR129,$AP$5),IF(_xlpm.Result="","",_xlpm.Result)))</f>
        <v/>
      </c>
      <c r="S129" s="39" t="str" cm="1">
        <f t="array" ref="S129">IF(R129="","",IFERROR(_xlfn.TEXTSPLIT(R129," / ", ,TRUE,0,),""))</f>
        <v/>
      </c>
      <c r="T129" s="39"/>
      <c r="U129" s="39" t="str" cm="1">
        <f t="array" ref="U129">IFERROR(_xlfn.IFS(
S129="","",
--S129&lt;55,"Battery Defect",
--S129&lt;=69,"Battery D",
--S129&lt;=80,"Battery C",
--S129&gt;80,""
),"")</f>
        <v/>
      </c>
      <c r="V129" s="39" t="str" cm="1">
        <f t="array" ref="V129">IFERROR(_xlfn.IFS(
T129="","",
--T129&lt;55,"Battery Defect",
--T129&lt;=69,"Battery D",
--T129&lt;=80,"Battery C",
--T129&gt;80,""
),"")</f>
        <v/>
      </c>
      <c r="W129" s="39" t="str" cm="1">
        <f t="array" ref="W129">IF($AR129=0,"",IFERROR(IF(INDEX(Input!$N$2:$U$500,$AR129,0)=0,"",INDEX(Input!$N$2:$U$500,$AR129,0)),""))</f>
        <v/>
      </c>
      <c r="X129" s="39"/>
      <c r="Y129" s="39"/>
      <c r="Z129" s="39"/>
      <c r="AA129" s="39"/>
      <c r="AB129" s="39"/>
      <c r="AC129" s="39"/>
      <c r="AD129" s="39"/>
      <c r="AE129" s="29" t="str">
        <f t="shared" si="3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9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9" t="str" cm="1">
        <f t="array" ref="K130">IF($AR130=0,"",INDEX(Input!$D$2:$AC$500,$AR130,$AP$2)&amp;"")</f>
        <v/>
      </c>
      <c r="L130" s="39" t="str" cm="1">
        <f t="array" ref="L130">IF($AR130=0,"",INDEX(Input!$D$2:$AC$500,$AR130,$AP$3)&amp;"")</f>
        <v/>
      </c>
      <c r="M130" s="39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4"/>
        <v/>
      </c>
      <c r="O130" s="39" t="str" cm="1">
        <f t="array" ref="O130">IF($AR130=0,"",INDEX(Input!$D$2:$AC$500,$AR130,$AP$4)&amp;"")</f>
        <v/>
      </c>
      <c r="P130" s="39" t="str" cm="1">
        <f t="array" ref="P130">IF($AR130=0,"",IFERROR(_xlfn.TEXTJOIN(", ",TRUE,_xlfn._xlws.FILTER(INDEX(Input!$D$2:$AC$500,,$AP$6),Input!$J$2:$J$500=$B130)),""))</f>
        <v/>
      </c>
      <c r="Q130" s="29" t="str">
        <f t="shared" si="5"/>
        <v/>
      </c>
      <c r="R130" s="39" t="str" cm="1">
        <f t="array" ref="R130">IF($AR130=0,"",_xlfn.LET(_xlpm.Result,INDEX(Input!$D$2:$AC$500,$AR130,$AP$5),IF(_xlpm.Result="","",_xlpm.Result)))</f>
        <v/>
      </c>
      <c r="S130" s="39" t="str" cm="1">
        <f t="array" ref="S130">IF(R130="","",IFERROR(_xlfn.TEXTSPLIT(R130," / ", ,TRUE,0,),""))</f>
        <v/>
      </c>
      <c r="T130" s="39"/>
      <c r="U130" s="39" t="str" cm="1">
        <f t="array" ref="U130">IFERROR(_xlfn.IFS(
S130="","",
--S130&lt;55,"Battery Defect",
--S130&lt;=69,"Battery D",
--S130&lt;=80,"Battery C",
--S130&gt;80,""
),"")</f>
        <v/>
      </c>
      <c r="V130" s="39" t="str" cm="1">
        <f t="array" ref="V130">IFERROR(_xlfn.IFS(
T130="","",
--T130&lt;55,"Battery Defect",
--T130&lt;=69,"Battery D",
--T130&lt;=80,"Battery C",
--T130&gt;80,""
),"")</f>
        <v/>
      </c>
      <c r="W130" s="39" t="str" cm="1">
        <f t="array" ref="W130">IF($AR130=0,"",IFERROR(IF(INDEX(Input!$N$2:$U$500,$AR130,0)=0,"",INDEX(Input!$N$2:$U$500,$AR130,0)),""))</f>
        <v/>
      </c>
      <c r="X130" s="39"/>
      <c r="Y130" s="39"/>
      <c r="Z130" s="39"/>
      <c r="AA130" s="39"/>
      <c r="AB130" s="39"/>
      <c r="AC130" s="39"/>
      <c r="AD130" s="39"/>
      <c r="AE130" s="29" t="str">
        <f t="shared" ref="AE130:AE193" si="6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9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9" t="str" cm="1">
        <f t="array" ref="K131">IF($AR131=0,"",INDEX(Input!$D$2:$AC$500,$AR131,$AP$2)&amp;"")</f>
        <v/>
      </c>
      <c r="L131" s="39" t="str" cm="1">
        <f t="array" ref="L131">IF($AR131=0,"",INDEX(Input!$D$2:$AC$500,$AR131,$AP$3)&amp;"")</f>
        <v/>
      </c>
      <c r="M131" s="39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7">_xlfn.TEXTJOIN(" ",TRUE,SUBSTITUTE(K131,"i",""),M131)</f>
        <v/>
      </c>
      <c r="O131" s="39" t="str" cm="1">
        <f t="array" ref="O131">IF($AR131=0,"",INDEX(Input!$D$2:$AC$500,$AR131,$AP$4)&amp;"")</f>
        <v/>
      </c>
      <c r="P131" s="39" t="str" cm="1">
        <f t="array" ref="P131">IF($AR131=0,"",IFERROR(_xlfn.TEXTJOIN(", ",TRUE,_xlfn._xlws.FILTER(INDEX(Input!$D$2:$AC$500,,$AP$6),Input!$J$2:$J$500=$B131)),""))</f>
        <v/>
      </c>
      <c r="Q131" s="29" t="str">
        <f t="shared" ref="Q131:Q194" si="8">_xlfn.TEXTJOIN(" ",TRUE,P131,O131)</f>
        <v/>
      </c>
      <c r="R131" s="39" t="str" cm="1">
        <f t="array" ref="R131">IF($AR131=0,"",_xlfn.LET(_xlpm.Result,INDEX(Input!$D$2:$AC$500,$AR131,$AP$5),IF(_xlpm.Result="","",_xlpm.Result)))</f>
        <v/>
      </c>
      <c r="S131" s="39" t="str" cm="1">
        <f t="array" ref="S131">IF(R131="","",IFERROR(_xlfn.TEXTSPLIT(R131," / ", ,TRUE,0,),""))</f>
        <v/>
      </c>
      <c r="T131" s="39"/>
      <c r="U131" s="39" t="str" cm="1">
        <f t="array" ref="U131">IFERROR(_xlfn.IFS(
S131="","",
--S131&lt;55,"Battery Defect",
--S131&lt;=69,"Battery D",
--S131&lt;=80,"Battery C",
--S131&gt;80,""
),"")</f>
        <v/>
      </c>
      <c r="V131" s="39" t="str" cm="1">
        <f t="array" ref="V131">IFERROR(_xlfn.IFS(
T131="","",
--T131&lt;55,"Battery Defect",
--T131&lt;=69,"Battery D",
--T131&lt;=80,"Battery C",
--T131&gt;80,""
),"")</f>
        <v/>
      </c>
      <c r="W131" s="39" t="str" cm="1">
        <f t="array" ref="W131">IF($AR131=0,"",IFERROR(IF(INDEX(Input!$N$2:$U$500,$AR131,0)=0,"",INDEX(Input!$N$2:$U$500,$AR131,0)),""))</f>
        <v/>
      </c>
      <c r="X131" s="39"/>
      <c r="Y131" s="39"/>
      <c r="Z131" s="39"/>
      <c r="AA131" s="39"/>
      <c r="AB131" s="39"/>
      <c r="AC131" s="39"/>
      <c r="AD131" s="39"/>
      <c r="AE131" s="29" t="str">
        <f t="shared" si="6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9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9" t="str" cm="1">
        <f t="array" ref="K132">IF($AR132=0,"",INDEX(Input!$D$2:$AC$500,$AR132,$AP$2)&amp;"")</f>
        <v/>
      </c>
      <c r="L132" s="39" t="str" cm="1">
        <f t="array" ref="L132">IF($AR132=0,"",INDEX(Input!$D$2:$AC$500,$AR132,$AP$3)&amp;"")</f>
        <v/>
      </c>
      <c r="M132" s="39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7"/>
        <v/>
      </c>
      <c r="O132" s="39" t="str" cm="1">
        <f t="array" ref="O132">IF($AR132=0,"",INDEX(Input!$D$2:$AC$500,$AR132,$AP$4)&amp;"")</f>
        <v/>
      </c>
      <c r="P132" s="39" t="str" cm="1">
        <f t="array" ref="P132">IF($AR132=0,"",IFERROR(_xlfn.TEXTJOIN(", ",TRUE,_xlfn._xlws.FILTER(INDEX(Input!$D$2:$AC$500,,$AP$6),Input!$J$2:$J$500=$B132)),""))</f>
        <v/>
      </c>
      <c r="Q132" s="29" t="str">
        <f t="shared" si="8"/>
        <v/>
      </c>
      <c r="R132" s="39" t="str" cm="1">
        <f t="array" ref="R132">IF($AR132=0,"",_xlfn.LET(_xlpm.Result,INDEX(Input!$D$2:$AC$500,$AR132,$AP$5),IF(_xlpm.Result="","",_xlpm.Result)))</f>
        <v/>
      </c>
      <c r="S132" s="39" t="str" cm="1">
        <f t="array" ref="S132">IF(R132="","",IFERROR(_xlfn.TEXTSPLIT(R132," / ", ,TRUE,0,),""))</f>
        <v/>
      </c>
      <c r="T132" s="39"/>
      <c r="U132" s="39" t="str" cm="1">
        <f t="array" ref="U132">IFERROR(_xlfn.IFS(
S132="","",
--S132&lt;55,"Battery Defect",
--S132&lt;=69,"Battery D",
--S132&lt;=80,"Battery C",
--S132&gt;80,""
),"")</f>
        <v/>
      </c>
      <c r="V132" s="39" t="str" cm="1">
        <f t="array" ref="V132">IFERROR(_xlfn.IFS(
T132="","",
--T132&lt;55,"Battery Defect",
--T132&lt;=69,"Battery D",
--T132&lt;=80,"Battery C",
--T132&gt;80,""
),"")</f>
        <v/>
      </c>
      <c r="W132" s="39" t="str" cm="1">
        <f t="array" ref="W132">IF($AR132=0,"",IFERROR(IF(INDEX(Input!$N$2:$U$500,$AR132,0)=0,"",INDEX(Input!$N$2:$U$500,$AR132,0)),""))</f>
        <v/>
      </c>
      <c r="X132" s="39"/>
      <c r="Y132" s="39"/>
      <c r="Z132" s="39"/>
      <c r="AA132" s="39"/>
      <c r="AB132" s="39"/>
      <c r="AC132" s="39"/>
      <c r="AD132" s="39"/>
      <c r="AE132" s="29" t="str">
        <f t="shared" si="6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9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9" t="str" cm="1">
        <f t="array" ref="K133">IF($AR133=0,"",INDEX(Input!$D$2:$AC$500,$AR133,$AP$2)&amp;"")</f>
        <v/>
      </c>
      <c r="L133" s="39" t="str" cm="1">
        <f t="array" ref="L133">IF($AR133=0,"",INDEX(Input!$D$2:$AC$500,$AR133,$AP$3)&amp;"")</f>
        <v/>
      </c>
      <c r="M133" s="39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7"/>
        <v/>
      </c>
      <c r="O133" s="39" t="str" cm="1">
        <f t="array" ref="O133">IF($AR133=0,"",INDEX(Input!$D$2:$AC$500,$AR133,$AP$4)&amp;"")</f>
        <v/>
      </c>
      <c r="P133" s="39" t="str" cm="1">
        <f t="array" ref="P133">IF($AR133=0,"",IFERROR(_xlfn.TEXTJOIN(", ",TRUE,_xlfn._xlws.FILTER(INDEX(Input!$D$2:$AC$500,,$AP$6),Input!$J$2:$J$500=$B133)),""))</f>
        <v/>
      </c>
      <c r="Q133" s="29" t="str">
        <f t="shared" si="8"/>
        <v/>
      </c>
      <c r="R133" s="39" t="str" cm="1">
        <f t="array" ref="R133">IF($AR133=0,"",_xlfn.LET(_xlpm.Result,INDEX(Input!$D$2:$AC$500,$AR133,$AP$5),IF(_xlpm.Result="","",_xlpm.Result)))</f>
        <v/>
      </c>
      <c r="S133" s="39" t="str" cm="1">
        <f t="array" ref="S133">IF(R133="","",IFERROR(_xlfn.TEXTSPLIT(R133," / ", ,TRUE,0,),""))</f>
        <v/>
      </c>
      <c r="T133" s="39"/>
      <c r="U133" s="39" t="str" cm="1">
        <f t="array" ref="U133">IFERROR(_xlfn.IFS(
S133="","",
--S133&lt;55,"Battery Defect",
--S133&lt;=69,"Battery D",
--S133&lt;=80,"Battery C",
--S133&gt;80,""
),"")</f>
        <v/>
      </c>
      <c r="V133" s="39" t="str" cm="1">
        <f t="array" ref="V133">IFERROR(_xlfn.IFS(
T133="","",
--T133&lt;55,"Battery Defect",
--T133&lt;=69,"Battery D",
--T133&lt;=80,"Battery C",
--T133&gt;80,""
),"")</f>
        <v/>
      </c>
      <c r="W133" s="39" t="str" cm="1">
        <f t="array" ref="W133">IF($AR133=0,"",IFERROR(IF(INDEX(Input!$N$2:$U$500,$AR133,0)=0,"",INDEX(Input!$N$2:$U$500,$AR133,0)),""))</f>
        <v/>
      </c>
      <c r="X133" s="39"/>
      <c r="Y133" s="39"/>
      <c r="Z133" s="39"/>
      <c r="AA133" s="39"/>
      <c r="AB133" s="39"/>
      <c r="AC133" s="39"/>
      <c r="AD133" s="39"/>
      <c r="AE133" s="29" t="str">
        <f t="shared" si="6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9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9" t="str" cm="1">
        <f t="array" ref="K134">IF($AR134=0,"",INDEX(Input!$D$2:$AC$500,$AR134,$AP$2)&amp;"")</f>
        <v/>
      </c>
      <c r="L134" s="39" t="str" cm="1">
        <f t="array" ref="L134">IF($AR134=0,"",INDEX(Input!$D$2:$AC$500,$AR134,$AP$3)&amp;"")</f>
        <v/>
      </c>
      <c r="M134" s="39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7"/>
        <v/>
      </c>
      <c r="O134" s="39" t="str" cm="1">
        <f t="array" ref="O134">IF($AR134=0,"",INDEX(Input!$D$2:$AC$500,$AR134,$AP$4)&amp;"")</f>
        <v/>
      </c>
      <c r="P134" s="39" t="str" cm="1">
        <f t="array" ref="P134">IF($AR134=0,"",IFERROR(_xlfn.TEXTJOIN(", ",TRUE,_xlfn._xlws.FILTER(INDEX(Input!$D$2:$AC$500,,$AP$6),Input!$J$2:$J$500=$B134)),""))</f>
        <v/>
      </c>
      <c r="Q134" s="29" t="str">
        <f t="shared" si="8"/>
        <v/>
      </c>
      <c r="R134" s="39" t="str" cm="1">
        <f t="array" ref="R134">IF($AR134=0,"",_xlfn.LET(_xlpm.Result,INDEX(Input!$D$2:$AC$500,$AR134,$AP$5),IF(_xlpm.Result="","",_xlpm.Result)))</f>
        <v/>
      </c>
      <c r="S134" s="39" t="str" cm="1">
        <f t="array" ref="S134">IF(R134="","",IFERROR(_xlfn.TEXTSPLIT(R134," / ", ,TRUE,0,),""))</f>
        <v/>
      </c>
      <c r="T134" s="39"/>
      <c r="U134" s="39" t="str" cm="1">
        <f t="array" ref="U134">IFERROR(_xlfn.IFS(
S134="","",
--S134&lt;55,"Battery Defect",
--S134&lt;=69,"Battery D",
--S134&lt;=80,"Battery C",
--S134&gt;80,""
),"")</f>
        <v/>
      </c>
      <c r="V134" s="39" t="str" cm="1">
        <f t="array" ref="V134">IFERROR(_xlfn.IFS(
T134="","",
--T134&lt;55,"Battery Defect",
--T134&lt;=69,"Battery D",
--T134&lt;=80,"Battery C",
--T134&gt;80,""
),"")</f>
        <v/>
      </c>
      <c r="W134" s="39" t="str" cm="1">
        <f t="array" ref="W134">IF($AR134=0,"",IFERROR(IF(INDEX(Input!$N$2:$U$500,$AR134,0)=0,"",INDEX(Input!$N$2:$U$500,$AR134,0)),""))</f>
        <v/>
      </c>
      <c r="X134" s="39"/>
      <c r="Y134" s="39"/>
      <c r="Z134" s="39"/>
      <c r="AA134" s="39"/>
      <c r="AB134" s="39"/>
      <c r="AC134" s="39"/>
      <c r="AD134" s="39"/>
      <c r="AE134" s="29" t="str">
        <f t="shared" si="6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9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9" t="str" cm="1">
        <f t="array" ref="K135">IF($AR135=0,"",INDEX(Input!$D$2:$AC$500,$AR135,$AP$2)&amp;"")</f>
        <v/>
      </c>
      <c r="L135" s="39" t="str" cm="1">
        <f t="array" ref="L135">IF($AR135=0,"",INDEX(Input!$D$2:$AC$500,$AR135,$AP$3)&amp;"")</f>
        <v/>
      </c>
      <c r="M135" s="39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7"/>
        <v/>
      </c>
      <c r="O135" s="39" t="str" cm="1">
        <f t="array" ref="O135">IF($AR135=0,"",INDEX(Input!$D$2:$AC$500,$AR135,$AP$4)&amp;"")</f>
        <v/>
      </c>
      <c r="P135" s="39" t="str" cm="1">
        <f t="array" ref="P135">IF($AR135=0,"",IFERROR(_xlfn.TEXTJOIN(", ",TRUE,_xlfn._xlws.FILTER(INDEX(Input!$D$2:$AC$500,,$AP$6),Input!$J$2:$J$500=$B135)),""))</f>
        <v/>
      </c>
      <c r="Q135" s="29" t="str">
        <f t="shared" si="8"/>
        <v/>
      </c>
      <c r="R135" s="39" t="str" cm="1">
        <f t="array" ref="R135">IF($AR135=0,"",_xlfn.LET(_xlpm.Result,INDEX(Input!$D$2:$AC$500,$AR135,$AP$5),IF(_xlpm.Result="","",_xlpm.Result)))</f>
        <v/>
      </c>
      <c r="S135" s="39" t="str" cm="1">
        <f t="array" ref="S135">IF(R135="","",IFERROR(_xlfn.TEXTSPLIT(R135," / ", ,TRUE,0,),""))</f>
        <v/>
      </c>
      <c r="T135" s="39"/>
      <c r="U135" s="39" t="str" cm="1">
        <f t="array" ref="U135">IFERROR(_xlfn.IFS(
S135="","",
--S135&lt;55,"Battery Defect",
--S135&lt;=69,"Battery D",
--S135&lt;=80,"Battery C",
--S135&gt;80,""
),"")</f>
        <v/>
      </c>
      <c r="V135" s="39" t="str" cm="1">
        <f t="array" ref="V135">IFERROR(_xlfn.IFS(
T135="","",
--T135&lt;55,"Battery Defect",
--T135&lt;=69,"Battery D",
--T135&lt;=80,"Battery C",
--T135&gt;80,""
),"")</f>
        <v/>
      </c>
      <c r="W135" s="39" t="str" cm="1">
        <f t="array" ref="W135">IF($AR135=0,"",IFERROR(IF(INDEX(Input!$N$2:$U$500,$AR135,0)=0,"",INDEX(Input!$N$2:$U$500,$AR135,0)),""))</f>
        <v/>
      </c>
      <c r="X135" s="39"/>
      <c r="Y135" s="39"/>
      <c r="Z135" s="39"/>
      <c r="AA135" s="39"/>
      <c r="AB135" s="39"/>
      <c r="AC135" s="39"/>
      <c r="AD135" s="39"/>
      <c r="AE135" s="29" t="str">
        <f t="shared" si="6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9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9" t="str" cm="1">
        <f t="array" ref="K136">IF($AR136=0,"",INDEX(Input!$D$2:$AC$500,$AR136,$AP$2)&amp;"")</f>
        <v/>
      </c>
      <c r="L136" s="39" t="str" cm="1">
        <f t="array" ref="L136">IF($AR136=0,"",INDEX(Input!$D$2:$AC$500,$AR136,$AP$3)&amp;"")</f>
        <v/>
      </c>
      <c r="M136" s="39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7"/>
        <v/>
      </c>
      <c r="O136" s="39" t="str" cm="1">
        <f t="array" ref="O136">IF($AR136=0,"",INDEX(Input!$D$2:$AC$500,$AR136,$AP$4)&amp;"")</f>
        <v/>
      </c>
      <c r="P136" s="39" t="str" cm="1">
        <f t="array" ref="P136">IF($AR136=0,"",IFERROR(_xlfn.TEXTJOIN(", ",TRUE,_xlfn._xlws.FILTER(INDEX(Input!$D$2:$AC$500,,$AP$6),Input!$J$2:$J$500=$B136)),""))</f>
        <v/>
      </c>
      <c r="Q136" s="29" t="str">
        <f t="shared" si="8"/>
        <v/>
      </c>
      <c r="R136" s="39" t="str" cm="1">
        <f t="array" ref="R136">IF($AR136=0,"",_xlfn.LET(_xlpm.Result,INDEX(Input!$D$2:$AC$500,$AR136,$AP$5),IF(_xlpm.Result="","",_xlpm.Result)))</f>
        <v/>
      </c>
      <c r="S136" s="39" t="str" cm="1">
        <f t="array" ref="S136">IF(R136="","",IFERROR(_xlfn.TEXTSPLIT(R136," / ", ,TRUE,0,),""))</f>
        <v/>
      </c>
      <c r="T136" s="39"/>
      <c r="U136" s="39" t="str" cm="1">
        <f t="array" ref="U136">IFERROR(_xlfn.IFS(
S136="","",
--S136&lt;55,"Battery Defect",
--S136&lt;=69,"Battery D",
--S136&lt;=80,"Battery C",
--S136&gt;80,""
),"")</f>
        <v/>
      </c>
      <c r="V136" s="39" t="str" cm="1">
        <f t="array" ref="V136">IFERROR(_xlfn.IFS(
T136="","",
--T136&lt;55,"Battery Defect",
--T136&lt;=69,"Battery D",
--T136&lt;=80,"Battery C",
--T136&gt;80,""
),"")</f>
        <v/>
      </c>
      <c r="W136" s="39" t="str" cm="1">
        <f t="array" ref="W136">IF($AR136=0,"",IFERROR(IF(INDEX(Input!$N$2:$U$500,$AR136,0)=0,"",INDEX(Input!$N$2:$U$500,$AR136,0)),""))</f>
        <v/>
      </c>
      <c r="X136" s="39"/>
      <c r="Y136" s="39"/>
      <c r="Z136" s="39"/>
      <c r="AA136" s="39"/>
      <c r="AB136" s="39"/>
      <c r="AC136" s="39"/>
      <c r="AD136" s="39"/>
      <c r="AE136" s="29" t="str">
        <f t="shared" si="6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9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9" t="str" cm="1">
        <f t="array" ref="K137">IF($AR137=0,"",INDEX(Input!$D$2:$AC$500,$AR137,$AP$2)&amp;"")</f>
        <v/>
      </c>
      <c r="L137" s="39" t="str" cm="1">
        <f t="array" ref="L137">IF($AR137=0,"",INDEX(Input!$D$2:$AC$500,$AR137,$AP$3)&amp;"")</f>
        <v/>
      </c>
      <c r="M137" s="39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7"/>
        <v/>
      </c>
      <c r="O137" s="39" t="str" cm="1">
        <f t="array" ref="O137">IF($AR137=0,"",INDEX(Input!$D$2:$AC$500,$AR137,$AP$4)&amp;"")</f>
        <v/>
      </c>
      <c r="P137" s="39" t="str" cm="1">
        <f t="array" ref="P137">IF($AR137=0,"",IFERROR(_xlfn.TEXTJOIN(", ",TRUE,_xlfn._xlws.FILTER(INDEX(Input!$D$2:$AC$500,,$AP$6),Input!$J$2:$J$500=$B137)),""))</f>
        <v/>
      </c>
      <c r="Q137" s="29" t="str">
        <f t="shared" si="8"/>
        <v/>
      </c>
      <c r="R137" s="39" t="str" cm="1">
        <f t="array" ref="R137">IF($AR137=0,"",_xlfn.LET(_xlpm.Result,INDEX(Input!$D$2:$AC$500,$AR137,$AP$5),IF(_xlpm.Result="","",_xlpm.Result)))</f>
        <v/>
      </c>
      <c r="S137" s="39" t="str" cm="1">
        <f t="array" ref="S137">IF(R137="","",IFERROR(_xlfn.TEXTSPLIT(R137," / ", ,TRUE,0,),""))</f>
        <v/>
      </c>
      <c r="T137" s="39"/>
      <c r="U137" s="39" t="str" cm="1">
        <f t="array" ref="U137">IFERROR(_xlfn.IFS(
S137="","",
--S137&lt;55,"Battery Defect",
--S137&lt;=69,"Battery D",
--S137&lt;=80,"Battery C",
--S137&gt;80,""
),"")</f>
        <v/>
      </c>
      <c r="V137" s="39" t="str" cm="1">
        <f t="array" ref="V137">IFERROR(_xlfn.IFS(
T137="","",
--T137&lt;55,"Battery Defect",
--T137&lt;=69,"Battery D",
--T137&lt;=80,"Battery C",
--T137&gt;80,""
),"")</f>
        <v/>
      </c>
      <c r="W137" s="39" t="str" cm="1">
        <f t="array" ref="W137">IF($AR137=0,"",IFERROR(IF(INDEX(Input!$N$2:$U$500,$AR137,0)=0,"",INDEX(Input!$N$2:$U$500,$AR137,0)),""))</f>
        <v/>
      </c>
      <c r="X137" s="39"/>
      <c r="Y137" s="39"/>
      <c r="Z137" s="39"/>
      <c r="AA137" s="39"/>
      <c r="AB137" s="39"/>
      <c r="AC137" s="39"/>
      <c r="AD137" s="39"/>
      <c r="AE137" s="29" t="str">
        <f t="shared" si="6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9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9" t="str" cm="1">
        <f t="array" ref="K138">IF($AR138=0,"",INDEX(Input!$D$2:$AC$500,$AR138,$AP$2)&amp;"")</f>
        <v/>
      </c>
      <c r="L138" s="39" t="str" cm="1">
        <f t="array" ref="L138">IF($AR138=0,"",INDEX(Input!$D$2:$AC$500,$AR138,$AP$3)&amp;"")</f>
        <v/>
      </c>
      <c r="M138" s="39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7"/>
        <v/>
      </c>
      <c r="O138" s="39" t="str" cm="1">
        <f t="array" ref="O138">IF($AR138=0,"",INDEX(Input!$D$2:$AC$500,$AR138,$AP$4)&amp;"")</f>
        <v/>
      </c>
      <c r="P138" s="39" t="str" cm="1">
        <f t="array" ref="P138">IF($AR138=0,"",IFERROR(_xlfn.TEXTJOIN(", ",TRUE,_xlfn._xlws.FILTER(INDEX(Input!$D$2:$AC$500,,$AP$6),Input!$J$2:$J$500=$B138)),""))</f>
        <v/>
      </c>
      <c r="Q138" s="29" t="str">
        <f t="shared" si="8"/>
        <v/>
      </c>
      <c r="R138" s="39" t="str" cm="1">
        <f t="array" ref="R138">IF($AR138=0,"",_xlfn.LET(_xlpm.Result,INDEX(Input!$D$2:$AC$500,$AR138,$AP$5),IF(_xlpm.Result="","",_xlpm.Result)))</f>
        <v/>
      </c>
      <c r="S138" s="39" t="str" cm="1">
        <f t="array" ref="S138">IF(R138="","",IFERROR(_xlfn.TEXTSPLIT(R138," / ", ,TRUE,0,),""))</f>
        <v/>
      </c>
      <c r="T138" s="39"/>
      <c r="U138" s="39" t="str" cm="1">
        <f t="array" ref="U138">IFERROR(_xlfn.IFS(
S138="","",
--S138&lt;55,"Battery Defect",
--S138&lt;=69,"Battery D",
--S138&lt;=80,"Battery C",
--S138&gt;80,""
),"")</f>
        <v/>
      </c>
      <c r="V138" s="39" t="str" cm="1">
        <f t="array" ref="V138">IFERROR(_xlfn.IFS(
T138="","",
--T138&lt;55,"Battery Defect",
--T138&lt;=69,"Battery D",
--T138&lt;=80,"Battery C",
--T138&gt;80,""
),"")</f>
        <v/>
      </c>
      <c r="W138" s="39" t="str" cm="1">
        <f t="array" ref="W138">IF($AR138=0,"",IFERROR(IF(INDEX(Input!$N$2:$U$500,$AR138,0)=0,"",INDEX(Input!$N$2:$U$500,$AR138,0)),""))</f>
        <v/>
      </c>
      <c r="X138" s="39"/>
      <c r="Y138" s="39"/>
      <c r="Z138" s="39"/>
      <c r="AA138" s="39"/>
      <c r="AB138" s="39"/>
      <c r="AC138" s="39"/>
      <c r="AD138" s="39"/>
      <c r="AE138" s="29" t="str">
        <f t="shared" si="6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9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9" t="str" cm="1">
        <f t="array" ref="K139">IF($AR139=0,"",INDEX(Input!$D$2:$AC$500,$AR139,$AP$2)&amp;"")</f>
        <v/>
      </c>
      <c r="L139" s="39" t="str" cm="1">
        <f t="array" ref="L139">IF($AR139=0,"",INDEX(Input!$D$2:$AC$500,$AR139,$AP$3)&amp;"")</f>
        <v/>
      </c>
      <c r="M139" s="39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7"/>
        <v/>
      </c>
      <c r="O139" s="39" t="str" cm="1">
        <f t="array" ref="O139">IF($AR139=0,"",INDEX(Input!$D$2:$AC$500,$AR139,$AP$4)&amp;"")</f>
        <v/>
      </c>
      <c r="P139" s="39" t="str" cm="1">
        <f t="array" ref="P139">IF($AR139=0,"",IFERROR(_xlfn.TEXTJOIN(", ",TRUE,_xlfn._xlws.FILTER(INDEX(Input!$D$2:$AC$500,,$AP$6),Input!$J$2:$J$500=$B139)),""))</f>
        <v/>
      </c>
      <c r="Q139" s="29" t="str">
        <f t="shared" si="8"/>
        <v/>
      </c>
      <c r="R139" s="39" t="str" cm="1">
        <f t="array" ref="R139">IF($AR139=0,"",_xlfn.LET(_xlpm.Result,INDEX(Input!$D$2:$AC$500,$AR139,$AP$5),IF(_xlpm.Result="","",_xlpm.Result)))</f>
        <v/>
      </c>
      <c r="S139" s="39" t="str" cm="1">
        <f t="array" ref="S139">IF(R139="","",IFERROR(_xlfn.TEXTSPLIT(R139," / ", ,TRUE,0,),""))</f>
        <v/>
      </c>
      <c r="T139" s="39"/>
      <c r="U139" s="39" t="str" cm="1">
        <f t="array" ref="U139">IFERROR(_xlfn.IFS(
S139="","",
--S139&lt;55,"Battery Defect",
--S139&lt;=69,"Battery D",
--S139&lt;=80,"Battery C",
--S139&gt;80,""
),"")</f>
        <v/>
      </c>
      <c r="V139" s="39" t="str" cm="1">
        <f t="array" ref="V139">IFERROR(_xlfn.IFS(
T139="","",
--T139&lt;55,"Battery Defect",
--T139&lt;=69,"Battery D",
--T139&lt;=80,"Battery C",
--T139&gt;80,""
),"")</f>
        <v/>
      </c>
      <c r="W139" s="39" t="str" cm="1">
        <f t="array" ref="W139">IF($AR139=0,"",IFERROR(IF(INDEX(Input!$N$2:$U$500,$AR139,0)=0,"",INDEX(Input!$N$2:$U$500,$AR139,0)),""))</f>
        <v/>
      </c>
      <c r="X139" s="39"/>
      <c r="Y139" s="39"/>
      <c r="Z139" s="39"/>
      <c r="AA139" s="39"/>
      <c r="AB139" s="39"/>
      <c r="AC139" s="39"/>
      <c r="AD139" s="39"/>
      <c r="AE139" s="29" t="str">
        <f t="shared" si="6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9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9" t="str" cm="1">
        <f t="array" ref="K140">IF($AR140=0,"",INDEX(Input!$D$2:$AC$500,$AR140,$AP$2)&amp;"")</f>
        <v/>
      </c>
      <c r="L140" s="39" t="str" cm="1">
        <f t="array" ref="L140">IF($AR140=0,"",INDEX(Input!$D$2:$AC$500,$AR140,$AP$3)&amp;"")</f>
        <v/>
      </c>
      <c r="M140" s="39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7"/>
        <v/>
      </c>
      <c r="O140" s="39" t="str" cm="1">
        <f t="array" ref="O140">IF($AR140=0,"",INDEX(Input!$D$2:$AC$500,$AR140,$AP$4)&amp;"")</f>
        <v/>
      </c>
      <c r="P140" s="39" t="str" cm="1">
        <f t="array" ref="P140">IF($AR140=0,"",IFERROR(_xlfn.TEXTJOIN(", ",TRUE,_xlfn._xlws.FILTER(INDEX(Input!$D$2:$AC$500,,$AP$6),Input!$J$2:$J$500=$B140)),""))</f>
        <v/>
      </c>
      <c r="Q140" s="29" t="str">
        <f t="shared" si="8"/>
        <v/>
      </c>
      <c r="R140" s="39" t="str" cm="1">
        <f t="array" ref="R140">IF($AR140=0,"",_xlfn.LET(_xlpm.Result,INDEX(Input!$D$2:$AC$500,$AR140,$AP$5),IF(_xlpm.Result="","",_xlpm.Result)))</f>
        <v/>
      </c>
      <c r="S140" s="39" t="str" cm="1">
        <f t="array" ref="S140">IF(R140="","",IFERROR(_xlfn.TEXTSPLIT(R140," / ", ,TRUE,0,),""))</f>
        <v/>
      </c>
      <c r="T140" s="39"/>
      <c r="U140" s="39" t="str" cm="1">
        <f t="array" ref="U140">IFERROR(_xlfn.IFS(
S140="","",
--S140&lt;55,"Battery Defect",
--S140&lt;=69,"Battery D",
--S140&lt;=80,"Battery C",
--S140&gt;80,""
),"")</f>
        <v/>
      </c>
      <c r="V140" s="39" t="str" cm="1">
        <f t="array" ref="V140">IFERROR(_xlfn.IFS(
T140="","",
--T140&lt;55,"Battery Defect",
--T140&lt;=69,"Battery D",
--T140&lt;=80,"Battery C",
--T140&gt;80,""
),"")</f>
        <v/>
      </c>
      <c r="W140" s="39" t="str" cm="1">
        <f t="array" ref="W140">IF($AR140=0,"",IFERROR(IF(INDEX(Input!$N$2:$U$500,$AR140,0)=0,"",INDEX(Input!$N$2:$U$500,$AR140,0)),""))</f>
        <v/>
      </c>
      <c r="X140" s="39"/>
      <c r="Y140" s="39"/>
      <c r="Z140" s="39"/>
      <c r="AA140" s="39"/>
      <c r="AB140" s="39"/>
      <c r="AC140" s="39"/>
      <c r="AD140" s="39"/>
      <c r="AE140" s="29" t="str">
        <f t="shared" si="6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9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9" t="str" cm="1">
        <f t="array" ref="K141">IF($AR141=0,"",INDEX(Input!$D$2:$AC$500,$AR141,$AP$2)&amp;"")</f>
        <v/>
      </c>
      <c r="L141" s="39" t="str" cm="1">
        <f t="array" ref="L141">IF($AR141=0,"",INDEX(Input!$D$2:$AC$500,$AR141,$AP$3)&amp;"")</f>
        <v/>
      </c>
      <c r="M141" s="39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7"/>
        <v/>
      </c>
      <c r="O141" s="39" t="str" cm="1">
        <f t="array" ref="O141">IF($AR141=0,"",INDEX(Input!$D$2:$AC$500,$AR141,$AP$4)&amp;"")</f>
        <v/>
      </c>
      <c r="P141" s="39" t="str" cm="1">
        <f t="array" ref="P141">IF($AR141=0,"",IFERROR(_xlfn.TEXTJOIN(", ",TRUE,_xlfn._xlws.FILTER(INDEX(Input!$D$2:$AC$500,,$AP$6),Input!$J$2:$J$500=$B141)),""))</f>
        <v/>
      </c>
      <c r="Q141" s="29" t="str">
        <f t="shared" si="8"/>
        <v/>
      </c>
      <c r="R141" s="39" t="str" cm="1">
        <f t="array" ref="R141">IF($AR141=0,"",_xlfn.LET(_xlpm.Result,INDEX(Input!$D$2:$AC$500,$AR141,$AP$5),IF(_xlpm.Result="","",_xlpm.Result)))</f>
        <v/>
      </c>
      <c r="S141" s="39" t="str" cm="1">
        <f t="array" ref="S141">IF(R141="","",IFERROR(_xlfn.TEXTSPLIT(R141," / ", ,TRUE,0,),""))</f>
        <v/>
      </c>
      <c r="T141" s="39"/>
      <c r="U141" s="39" t="str" cm="1">
        <f t="array" ref="U141">IFERROR(_xlfn.IFS(
S141="","",
--S141&lt;55,"Battery Defect",
--S141&lt;=69,"Battery D",
--S141&lt;=80,"Battery C",
--S141&gt;80,""
),"")</f>
        <v/>
      </c>
      <c r="V141" s="39" t="str" cm="1">
        <f t="array" ref="V141">IFERROR(_xlfn.IFS(
T141="","",
--T141&lt;55,"Battery Defect",
--T141&lt;=69,"Battery D",
--T141&lt;=80,"Battery C",
--T141&gt;80,""
),"")</f>
        <v/>
      </c>
      <c r="W141" s="39" t="str" cm="1">
        <f t="array" ref="W141">IF($AR141=0,"",IFERROR(IF(INDEX(Input!$N$2:$U$500,$AR141,0)=0,"",INDEX(Input!$N$2:$U$500,$AR141,0)),""))</f>
        <v/>
      </c>
      <c r="X141" s="39"/>
      <c r="Y141" s="39"/>
      <c r="Z141" s="39"/>
      <c r="AA141" s="39"/>
      <c r="AB141" s="39"/>
      <c r="AC141" s="39"/>
      <c r="AD141" s="39"/>
      <c r="AE141" s="29" t="str">
        <f t="shared" si="6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9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9" t="str" cm="1">
        <f t="array" ref="K142">IF($AR142=0,"",INDEX(Input!$D$2:$AC$500,$AR142,$AP$2)&amp;"")</f>
        <v/>
      </c>
      <c r="L142" s="39" t="str" cm="1">
        <f t="array" ref="L142">IF($AR142=0,"",INDEX(Input!$D$2:$AC$500,$AR142,$AP$3)&amp;"")</f>
        <v/>
      </c>
      <c r="M142" s="39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7"/>
        <v/>
      </c>
      <c r="O142" s="39" t="str" cm="1">
        <f t="array" ref="O142">IF($AR142=0,"",INDEX(Input!$D$2:$AC$500,$AR142,$AP$4)&amp;"")</f>
        <v/>
      </c>
      <c r="P142" s="39" t="str" cm="1">
        <f t="array" ref="P142">IF($AR142=0,"",IFERROR(_xlfn.TEXTJOIN(", ",TRUE,_xlfn._xlws.FILTER(INDEX(Input!$D$2:$AC$500,,$AP$6),Input!$J$2:$J$500=$B142)),""))</f>
        <v/>
      </c>
      <c r="Q142" s="29" t="str">
        <f t="shared" si="8"/>
        <v/>
      </c>
      <c r="R142" s="39" t="str" cm="1">
        <f t="array" ref="R142">IF($AR142=0,"",_xlfn.LET(_xlpm.Result,INDEX(Input!$D$2:$AC$500,$AR142,$AP$5),IF(_xlpm.Result="","",_xlpm.Result)))</f>
        <v/>
      </c>
      <c r="S142" s="39" t="str" cm="1">
        <f t="array" ref="S142">IF(R142="","",IFERROR(_xlfn.TEXTSPLIT(R142," / ", ,TRUE,0,),""))</f>
        <v/>
      </c>
      <c r="T142" s="39"/>
      <c r="U142" s="39" t="str" cm="1">
        <f t="array" ref="U142">IFERROR(_xlfn.IFS(
S142="","",
--S142&lt;55,"Battery Defect",
--S142&lt;=69,"Battery D",
--S142&lt;=80,"Battery C",
--S142&gt;80,""
),"")</f>
        <v/>
      </c>
      <c r="V142" s="39" t="str" cm="1">
        <f t="array" ref="V142">IFERROR(_xlfn.IFS(
T142="","",
--T142&lt;55,"Battery Defect",
--T142&lt;=69,"Battery D",
--T142&lt;=80,"Battery C",
--T142&gt;80,""
),"")</f>
        <v/>
      </c>
      <c r="W142" s="39" t="str" cm="1">
        <f t="array" ref="W142">IF($AR142=0,"",IFERROR(IF(INDEX(Input!$N$2:$U$500,$AR142,0)=0,"",INDEX(Input!$N$2:$U$500,$AR142,0)),""))</f>
        <v/>
      </c>
      <c r="X142" s="39"/>
      <c r="Y142" s="39"/>
      <c r="Z142" s="39"/>
      <c r="AA142" s="39"/>
      <c r="AB142" s="39"/>
      <c r="AC142" s="39"/>
      <c r="AD142" s="39"/>
      <c r="AE142" s="29" t="str">
        <f t="shared" si="6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9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9" t="str" cm="1">
        <f t="array" ref="K143">IF($AR143=0,"",INDEX(Input!$D$2:$AC$500,$AR143,$AP$2)&amp;"")</f>
        <v/>
      </c>
      <c r="L143" s="39" t="str" cm="1">
        <f t="array" ref="L143">IF($AR143=0,"",INDEX(Input!$D$2:$AC$500,$AR143,$AP$3)&amp;"")</f>
        <v/>
      </c>
      <c r="M143" s="39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7"/>
        <v/>
      </c>
      <c r="O143" s="39" t="str" cm="1">
        <f t="array" ref="O143">IF($AR143=0,"",INDEX(Input!$D$2:$AC$500,$AR143,$AP$4)&amp;"")</f>
        <v/>
      </c>
      <c r="P143" s="39" t="str" cm="1">
        <f t="array" ref="P143">IF($AR143=0,"",IFERROR(_xlfn.TEXTJOIN(", ",TRUE,_xlfn._xlws.FILTER(INDEX(Input!$D$2:$AC$500,,$AP$6),Input!$J$2:$J$500=$B143)),""))</f>
        <v/>
      </c>
      <c r="Q143" s="29" t="str">
        <f t="shared" si="8"/>
        <v/>
      </c>
      <c r="R143" s="39" t="str" cm="1">
        <f t="array" ref="R143">IF($AR143=0,"",_xlfn.LET(_xlpm.Result,INDEX(Input!$D$2:$AC$500,$AR143,$AP$5),IF(_xlpm.Result="","",_xlpm.Result)))</f>
        <v/>
      </c>
      <c r="S143" s="39" t="str" cm="1">
        <f t="array" ref="S143">IF(R143="","",IFERROR(_xlfn.TEXTSPLIT(R143," / ", ,TRUE,0,),""))</f>
        <v/>
      </c>
      <c r="T143" s="39"/>
      <c r="U143" s="39" t="str" cm="1">
        <f t="array" ref="U143">IFERROR(_xlfn.IFS(
S143="","",
--S143&lt;55,"Battery Defect",
--S143&lt;=69,"Battery D",
--S143&lt;=80,"Battery C",
--S143&gt;80,""
),"")</f>
        <v/>
      </c>
      <c r="V143" s="39" t="str" cm="1">
        <f t="array" ref="V143">IFERROR(_xlfn.IFS(
T143="","",
--T143&lt;55,"Battery Defect",
--T143&lt;=69,"Battery D",
--T143&lt;=80,"Battery C",
--T143&gt;80,""
),"")</f>
        <v/>
      </c>
      <c r="W143" s="39" t="str" cm="1">
        <f t="array" ref="W143">IF($AR143=0,"",IFERROR(IF(INDEX(Input!$N$2:$U$500,$AR143,0)=0,"",INDEX(Input!$N$2:$U$500,$AR143,0)),""))</f>
        <v/>
      </c>
      <c r="X143" s="39"/>
      <c r="Y143" s="39"/>
      <c r="Z143" s="39"/>
      <c r="AA143" s="39"/>
      <c r="AB143" s="39"/>
      <c r="AC143" s="39"/>
      <c r="AD143" s="39"/>
      <c r="AE143" s="29" t="str">
        <f t="shared" si="6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9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9" t="str" cm="1">
        <f t="array" ref="K144">IF($AR144=0,"",INDEX(Input!$D$2:$AC$500,$AR144,$AP$2)&amp;"")</f>
        <v/>
      </c>
      <c r="L144" s="39" t="str" cm="1">
        <f t="array" ref="L144">IF($AR144=0,"",INDEX(Input!$D$2:$AC$500,$AR144,$AP$3)&amp;"")</f>
        <v/>
      </c>
      <c r="M144" s="39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7"/>
        <v/>
      </c>
      <c r="O144" s="39" t="str" cm="1">
        <f t="array" ref="O144">IF($AR144=0,"",INDEX(Input!$D$2:$AC$500,$AR144,$AP$4)&amp;"")</f>
        <v/>
      </c>
      <c r="P144" s="39" t="str" cm="1">
        <f t="array" ref="P144">IF($AR144=0,"",IFERROR(_xlfn.TEXTJOIN(", ",TRUE,_xlfn._xlws.FILTER(INDEX(Input!$D$2:$AC$500,,$AP$6),Input!$J$2:$J$500=$B144)),""))</f>
        <v/>
      </c>
      <c r="Q144" s="29" t="str">
        <f t="shared" si="8"/>
        <v/>
      </c>
      <c r="R144" s="39" t="str" cm="1">
        <f t="array" ref="R144">IF($AR144=0,"",_xlfn.LET(_xlpm.Result,INDEX(Input!$D$2:$AC$500,$AR144,$AP$5),IF(_xlpm.Result="","",_xlpm.Result)))</f>
        <v/>
      </c>
      <c r="S144" s="39" t="str" cm="1">
        <f t="array" ref="S144">IF(R144="","",IFERROR(_xlfn.TEXTSPLIT(R144," / ", ,TRUE,0,),""))</f>
        <v/>
      </c>
      <c r="T144" s="39"/>
      <c r="U144" s="39" t="str" cm="1">
        <f t="array" ref="U144">IFERROR(_xlfn.IFS(
S144="","",
--S144&lt;55,"Battery Defect",
--S144&lt;=69,"Battery D",
--S144&lt;=80,"Battery C",
--S144&gt;80,""
),"")</f>
        <v/>
      </c>
      <c r="V144" s="39" t="str" cm="1">
        <f t="array" ref="V144">IFERROR(_xlfn.IFS(
T144="","",
--T144&lt;55,"Battery Defect",
--T144&lt;=69,"Battery D",
--T144&lt;=80,"Battery C",
--T144&gt;80,""
),"")</f>
        <v/>
      </c>
      <c r="W144" s="39" t="str" cm="1">
        <f t="array" ref="W144">IF($AR144=0,"",IFERROR(IF(INDEX(Input!$N$2:$U$500,$AR144,0)=0,"",INDEX(Input!$N$2:$U$500,$AR144,0)),""))</f>
        <v/>
      </c>
      <c r="X144" s="39"/>
      <c r="Y144" s="39"/>
      <c r="Z144" s="39"/>
      <c r="AA144" s="39"/>
      <c r="AB144" s="39"/>
      <c r="AC144" s="39"/>
      <c r="AD144" s="39"/>
      <c r="AE144" s="29" t="str">
        <f t="shared" si="6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9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9" t="str" cm="1">
        <f t="array" ref="K145">IF($AR145=0,"",INDEX(Input!$D$2:$AC$500,$AR145,$AP$2)&amp;"")</f>
        <v/>
      </c>
      <c r="L145" s="39" t="str" cm="1">
        <f t="array" ref="L145">IF($AR145=0,"",INDEX(Input!$D$2:$AC$500,$AR145,$AP$3)&amp;"")</f>
        <v/>
      </c>
      <c r="M145" s="39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7"/>
        <v/>
      </c>
      <c r="O145" s="39" t="str" cm="1">
        <f t="array" ref="O145">IF($AR145=0,"",INDEX(Input!$D$2:$AC$500,$AR145,$AP$4)&amp;"")</f>
        <v/>
      </c>
      <c r="P145" s="39" t="str" cm="1">
        <f t="array" ref="P145">IF($AR145=0,"",IFERROR(_xlfn.TEXTJOIN(", ",TRUE,_xlfn._xlws.FILTER(INDEX(Input!$D$2:$AC$500,,$AP$6),Input!$J$2:$J$500=$B145)),""))</f>
        <v/>
      </c>
      <c r="Q145" s="29" t="str">
        <f t="shared" si="8"/>
        <v/>
      </c>
      <c r="R145" s="39" t="str" cm="1">
        <f t="array" ref="R145">IF($AR145=0,"",_xlfn.LET(_xlpm.Result,INDEX(Input!$D$2:$AC$500,$AR145,$AP$5),IF(_xlpm.Result="","",_xlpm.Result)))</f>
        <v/>
      </c>
      <c r="S145" s="39" t="str" cm="1">
        <f t="array" ref="S145">IF(R145="","",IFERROR(_xlfn.TEXTSPLIT(R145," / ", ,TRUE,0,),""))</f>
        <v/>
      </c>
      <c r="T145" s="39"/>
      <c r="U145" s="39" t="str" cm="1">
        <f t="array" ref="U145">IFERROR(_xlfn.IFS(
S145="","",
--S145&lt;55,"Battery Defect",
--S145&lt;=69,"Battery D",
--S145&lt;=80,"Battery C",
--S145&gt;80,""
),"")</f>
        <v/>
      </c>
      <c r="V145" s="39" t="str" cm="1">
        <f t="array" ref="V145">IFERROR(_xlfn.IFS(
T145="","",
--T145&lt;55,"Battery Defect",
--T145&lt;=69,"Battery D",
--T145&lt;=80,"Battery C",
--T145&gt;80,""
),"")</f>
        <v/>
      </c>
      <c r="W145" s="39" t="str" cm="1">
        <f t="array" ref="W145">IF($AR145=0,"",IFERROR(IF(INDEX(Input!$N$2:$U$500,$AR145,0)=0,"",INDEX(Input!$N$2:$U$500,$AR145,0)),""))</f>
        <v/>
      </c>
      <c r="X145" s="39"/>
      <c r="Y145" s="39"/>
      <c r="Z145" s="39"/>
      <c r="AA145" s="39"/>
      <c r="AB145" s="39"/>
      <c r="AC145" s="39"/>
      <c r="AD145" s="39"/>
      <c r="AE145" s="29" t="str">
        <f t="shared" si="6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9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9" t="str" cm="1">
        <f t="array" ref="K146">IF($AR146=0,"",INDEX(Input!$D$2:$AC$500,$AR146,$AP$2)&amp;"")</f>
        <v/>
      </c>
      <c r="L146" s="39" t="str" cm="1">
        <f t="array" ref="L146">IF($AR146=0,"",INDEX(Input!$D$2:$AC$500,$AR146,$AP$3)&amp;"")</f>
        <v/>
      </c>
      <c r="M146" s="39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7"/>
        <v/>
      </c>
      <c r="O146" s="39" t="str" cm="1">
        <f t="array" ref="O146">IF($AR146=0,"",INDEX(Input!$D$2:$AC$500,$AR146,$AP$4)&amp;"")</f>
        <v/>
      </c>
      <c r="P146" s="39" t="str" cm="1">
        <f t="array" ref="P146">IF($AR146=0,"",IFERROR(_xlfn.TEXTJOIN(", ",TRUE,_xlfn._xlws.FILTER(INDEX(Input!$D$2:$AC$500,,$AP$6),Input!$J$2:$J$500=$B146)),""))</f>
        <v/>
      </c>
      <c r="Q146" s="29" t="str">
        <f t="shared" si="8"/>
        <v/>
      </c>
      <c r="R146" s="39" t="str" cm="1">
        <f t="array" ref="R146">IF($AR146=0,"",_xlfn.LET(_xlpm.Result,INDEX(Input!$D$2:$AC$500,$AR146,$AP$5),IF(_xlpm.Result="","",_xlpm.Result)))</f>
        <v/>
      </c>
      <c r="S146" s="39" t="str" cm="1">
        <f t="array" ref="S146">IF(R146="","",IFERROR(_xlfn.TEXTSPLIT(R146," / ", ,TRUE,0,),""))</f>
        <v/>
      </c>
      <c r="T146" s="39"/>
      <c r="U146" s="39" t="str" cm="1">
        <f t="array" ref="U146">IFERROR(_xlfn.IFS(
S146="","",
--S146&lt;55,"Battery Defect",
--S146&lt;=69,"Battery D",
--S146&lt;=80,"Battery C",
--S146&gt;80,""
),"")</f>
        <v/>
      </c>
      <c r="V146" s="39" t="str" cm="1">
        <f t="array" ref="V146">IFERROR(_xlfn.IFS(
T146="","",
--T146&lt;55,"Battery Defect",
--T146&lt;=69,"Battery D",
--T146&lt;=80,"Battery C",
--T146&gt;80,""
),"")</f>
        <v/>
      </c>
      <c r="W146" s="39" t="str" cm="1">
        <f t="array" ref="W146">IF($AR146=0,"",IFERROR(IF(INDEX(Input!$N$2:$U$500,$AR146,0)=0,"",INDEX(Input!$N$2:$U$500,$AR146,0)),""))</f>
        <v/>
      </c>
      <c r="X146" s="39"/>
      <c r="Y146" s="39"/>
      <c r="Z146" s="39"/>
      <c r="AA146" s="39"/>
      <c r="AB146" s="39"/>
      <c r="AC146" s="39"/>
      <c r="AD146" s="39"/>
      <c r="AE146" s="29" t="str">
        <f t="shared" si="6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9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9" t="str" cm="1">
        <f t="array" ref="K147">IF($AR147=0,"",INDEX(Input!$D$2:$AC$500,$AR147,$AP$2)&amp;"")</f>
        <v/>
      </c>
      <c r="L147" s="39" t="str" cm="1">
        <f t="array" ref="L147">IF($AR147=0,"",INDEX(Input!$D$2:$AC$500,$AR147,$AP$3)&amp;"")</f>
        <v/>
      </c>
      <c r="M147" s="39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7"/>
        <v/>
      </c>
      <c r="O147" s="39" t="str" cm="1">
        <f t="array" ref="O147">IF($AR147=0,"",INDEX(Input!$D$2:$AC$500,$AR147,$AP$4)&amp;"")</f>
        <v/>
      </c>
      <c r="P147" s="39" t="str" cm="1">
        <f t="array" ref="P147">IF($AR147=0,"",IFERROR(_xlfn.TEXTJOIN(", ",TRUE,_xlfn._xlws.FILTER(INDEX(Input!$D$2:$AC$500,,$AP$6),Input!$J$2:$J$500=$B147)),""))</f>
        <v/>
      </c>
      <c r="Q147" s="29" t="str">
        <f t="shared" si="8"/>
        <v/>
      </c>
      <c r="R147" s="39" t="str" cm="1">
        <f t="array" ref="R147">IF($AR147=0,"",_xlfn.LET(_xlpm.Result,INDEX(Input!$D$2:$AC$500,$AR147,$AP$5),IF(_xlpm.Result="","",_xlpm.Result)))</f>
        <v/>
      </c>
      <c r="S147" s="39" t="str" cm="1">
        <f t="array" ref="S147">IF(R147="","",IFERROR(_xlfn.TEXTSPLIT(R147," / ", ,TRUE,0,),""))</f>
        <v/>
      </c>
      <c r="T147" s="39"/>
      <c r="U147" s="39" t="str" cm="1">
        <f t="array" ref="U147">IFERROR(_xlfn.IFS(
S147="","",
--S147&lt;55,"Battery Defect",
--S147&lt;=69,"Battery D",
--S147&lt;=80,"Battery C",
--S147&gt;80,""
),"")</f>
        <v/>
      </c>
      <c r="V147" s="39" t="str" cm="1">
        <f t="array" ref="V147">IFERROR(_xlfn.IFS(
T147="","",
--T147&lt;55,"Battery Defect",
--T147&lt;=69,"Battery D",
--T147&lt;=80,"Battery C",
--T147&gt;80,""
),"")</f>
        <v/>
      </c>
      <c r="W147" s="39" t="str" cm="1">
        <f t="array" ref="W147">IF($AR147=0,"",IFERROR(IF(INDEX(Input!$N$2:$U$500,$AR147,0)=0,"",INDEX(Input!$N$2:$U$500,$AR147,0)),""))</f>
        <v/>
      </c>
      <c r="X147" s="39"/>
      <c r="Y147" s="39"/>
      <c r="Z147" s="39"/>
      <c r="AA147" s="39"/>
      <c r="AB147" s="39"/>
      <c r="AC147" s="39"/>
      <c r="AD147" s="39"/>
      <c r="AE147" s="29" t="str">
        <f t="shared" si="6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9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9" t="str" cm="1">
        <f t="array" ref="K148">IF($AR148=0,"",INDEX(Input!$D$2:$AC$500,$AR148,$AP$2)&amp;"")</f>
        <v/>
      </c>
      <c r="L148" s="39" t="str" cm="1">
        <f t="array" ref="L148">IF($AR148=0,"",INDEX(Input!$D$2:$AC$500,$AR148,$AP$3)&amp;"")</f>
        <v/>
      </c>
      <c r="M148" s="39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7"/>
        <v/>
      </c>
      <c r="O148" s="39" t="str" cm="1">
        <f t="array" ref="O148">IF($AR148=0,"",INDEX(Input!$D$2:$AC$500,$AR148,$AP$4)&amp;"")</f>
        <v/>
      </c>
      <c r="P148" s="39" t="str" cm="1">
        <f t="array" ref="P148">IF($AR148=0,"",IFERROR(_xlfn.TEXTJOIN(", ",TRUE,_xlfn._xlws.FILTER(INDEX(Input!$D$2:$AC$500,,$AP$6),Input!$J$2:$J$500=$B148)),""))</f>
        <v/>
      </c>
      <c r="Q148" s="29" t="str">
        <f t="shared" si="8"/>
        <v/>
      </c>
      <c r="R148" s="39" t="str" cm="1">
        <f t="array" ref="R148">IF($AR148=0,"",_xlfn.LET(_xlpm.Result,INDEX(Input!$D$2:$AC$500,$AR148,$AP$5),IF(_xlpm.Result="","",_xlpm.Result)))</f>
        <v/>
      </c>
      <c r="S148" s="39" t="str" cm="1">
        <f t="array" ref="S148">IF(R148="","",IFERROR(_xlfn.TEXTSPLIT(R148," / ", ,TRUE,0,),""))</f>
        <v/>
      </c>
      <c r="T148" s="39"/>
      <c r="U148" s="39" t="str" cm="1">
        <f t="array" ref="U148">IFERROR(_xlfn.IFS(
S148="","",
--S148&lt;55,"Battery Defect",
--S148&lt;=69,"Battery D",
--S148&lt;=80,"Battery C",
--S148&gt;80,""
),"")</f>
        <v/>
      </c>
      <c r="V148" s="39" t="str" cm="1">
        <f t="array" ref="V148">IFERROR(_xlfn.IFS(
T148="","",
--T148&lt;55,"Battery Defect",
--T148&lt;=69,"Battery D",
--T148&lt;=80,"Battery C",
--T148&gt;80,""
),"")</f>
        <v/>
      </c>
      <c r="W148" s="39" t="str" cm="1">
        <f t="array" ref="W148">IF($AR148=0,"",IFERROR(IF(INDEX(Input!$N$2:$U$500,$AR148,0)=0,"",INDEX(Input!$N$2:$U$500,$AR148,0)),""))</f>
        <v/>
      </c>
      <c r="X148" s="39"/>
      <c r="Y148" s="39"/>
      <c r="Z148" s="39"/>
      <c r="AA148" s="39"/>
      <c r="AB148" s="39"/>
      <c r="AC148" s="39"/>
      <c r="AD148" s="39"/>
      <c r="AE148" s="29" t="str">
        <f t="shared" si="6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9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9" t="str" cm="1">
        <f t="array" ref="K149">IF($AR149=0,"",INDEX(Input!$D$2:$AC$500,$AR149,$AP$2)&amp;"")</f>
        <v/>
      </c>
      <c r="L149" s="39" t="str" cm="1">
        <f t="array" ref="L149">IF($AR149=0,"",INDEX(Input!$D$2:$AC$500,$AR149,$AP$3)&amp;"")</f>
        <v/>
      </c>
      <c r="M149" s="39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7"/>
        <v/>
      </c>
      <c r="O149" s="39" t="str" cm="1">
        <f t="array" ref="O149">IF($AR149=0,"",INDEX(Input!$D$2:$AC$500,$AR149,$AP$4)&amp;"")</f>
        <v/>
      </c>
      <c r="P149" s="39" t="str" cm="1">
        <f t="array" ref="P149">IF($AR149=0,"",IFERROR(_xlfn.TEXTJOIN(", ",TRUE,_xlfn._xlws.FILTER(INDEX(Input!$D$2:$AC$500,,$AP$6),Input!$J$2:$J$500=$B149)),""))</f>
        <v/>
      </c>
      <c r="Q149" s="29" t="str">
        <f t="shared" si="8"/>
        <v/>
      </c>
      <c r="R149" s="39" t="str" cm="1">
        <f t="array" ref="R149">IF($AR149=0,"",_xlfn.LET(_xlpm.Result,INDEX(Input!$D$2:$AC$500,$AR149,$AP$5),IF(_xlpm.Result="","",_xlpm.Result)))</f>
        <v/>
      </c>
      <c r="S149" s="39" t="str" cm="1">
        <f t="array" ref="S149">IF(R149="","",IFERROR(_xlfn.TEXTSPLIT(R149," / ", ,TRUE,0,),""))</f>
        <v/>
      </c>
      <c r="T149" s="39"/>
      <c r="U149" s="39" t="str" cm="1">
        <f t="array" ref="U149">IFERROR(_xlfn.IFS(
S149="","",
--S149&lt;55,"Battery Defect",
--S149&lt;=69,"Battery D",
--S149&lt;=80,"Battery C",
--S149&gt;80,""
),"")</f>
        <v/>
      </c>
      <c r="V149" s="39" t="str" cm="1">
        <f t="array" ref="V149">IFERROR(_xlfn.IFS(
T149="","",
--T149&lt;55,"Battery Defect",
--T149&lt;=69,"Battery D",
--T149&lt;=80,"Battery C",
--T149&gt;80,""
),"")</f>
        <v/>
      </c>
      <c r="W149" s="39" t="str" cm="1">
        <f t="array" ref="W149">IF($AR149=0,"",IFERROR(IF(INDEX(Input!$N$2:$U$500,$AR149,0)=0,"",INDEX(Input!$N$2:$U$500,$AR149,0)),""))</f>
        <v/>
      </c>
      <c r="X149" s="39"/>
      <c r="Y149" s="39"/>
      <c r="Z149" s="39"/>
      <c r="AA149" s="39"/>
      <c r="AB149" s="39"/>
      <c r="AC149" s="39"/>
      <c r="AD149" s="39"/>
      <c r="AE149" s="29" t="str">
        <f t="shared" si="6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9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9" t="str" cm="1">
        <f t="array" ref="K150">IF($AR150=0,"",INDEX(Input!$D$2:$AC$500,$AR150,$AP$2)&amp;"")</f>
        <v/>
      </c>
      <c r="L150" s="39" t="str" cm="1">
        <f t="array" ref="L150">IF($AR150=0,"",INDEX(Input!$D$2:$AC$500,$AR150,$AP$3)&amp;"")</f>
        <v/>
      </c>
      <c r="M150" s="39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7"/>
        <v/>
      </c>
      <c r="O150" s="39" t="str" cm="1">
        <f t="array" ref="O150">IF($AR150=0,"",INDEX(Input!$D$2:$AC$500,$AR150,$AP$4)&amp;"")</f>
        <v/>
      </c>
      <c r="P150" s="39" t="str" cm="1">
        <f t="array" ref="P150">IF($AR150=0,"",IFERROR(_xlfn.TEXTJOIN(", ",TRUE,_xlfn._xlws.FILTER(INDEX(Input!$D$2:$AC$500,,$AP$6),Input!$J$2:$J$500=$B150)),""))</f>
        <v/>
      </c>
      <c r="Q150" s="29" t="str">
        <f t="shared" si="8"/>
        <v/>
      </c>
      <c r="R150" s="39" t="str" cm="1">
        <f t="array" ref="R150">IF($AR150=0,"",_xlfn.LET(_xlpm.Result,INDEX(Input!$D$2:$AC$500,$AR150,$AP$5),IF(_xlpm.Result="","",_xlpm.Result)))</f>
        <v/>
      </c>
      <c r="S150" s="39" t="str" cm="1">
        <f t="array" ref="S150">IF(R150="","",IFERROR(_xlfn.TEXTSPLIT(R150," / ", ,TRUE,0,),""))</f>
        <v/>
      </c>
      <c r="T150" s="39"/>
      <c r="U150" s="39" t="str" cm="1">
        <f t="array" ref="U150">IFERROR(_xlfn.IFS(
S150="","",
--S150&lt;55,"Battery Defect",
--S150&lt;=69,"Battery D",
--S150&lt;=80,"Battery C",
--S150&gt;80,""
),"")</f>
        <v/>
      </c>
      <c r="V150" s="39" t="str" cm="1">
        <f t="array" ref="V150">IFERROR(_xlfn.IFS(
T150="","",
--T150&lt;55,"Battery Defect",
--T150&lt;=69,"Battery D",
--T150&lt;=80,"Battery C",
--T150&gt;80,""
),"")</f>
        <v/>
      </c>
      <c r="W150" s="39" t="str" cm="1">
        <f t="array" ref="W150">IF($AR150=0,"",IFERROR(IF(INDEX(Input!$N$2:$U$500,$AR150,0)=0,"",INDEX(Input!$N$2:$U$500,$AR150,0)),""))</f>
        <v/>
      </c>
      <c r="X150" s="39"/>
      <c r="Y150" s="39"/>
      <c r="Z150" s="39"/>
      <c r="AA150" s="39"/>
      <c r="AB150" s="39"/>
      <c r="AC150" s="39"/>
      <c r="AD150" s="39"/>
      <c r="AE150" s="29" t="str">
        <f t="shared" si="6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9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9" t="str" cm="1">
        <f t="array" ref="K151">IF($AR151=0,"",INDEX(Input!$D$2:$AC$500,$AR151,$AP$2)&amp;"")</f>
        <v/>
      </c>
      <c r="L151" s="39" t="str" cm="1">
        <f t="array" ref="L151">IF($AR151=0,"",INDEX(Input!$D$2:$AC$500,$AR151,$AP$3)&amp;"")</f>
        <v/>
      </c>
      <c r="M151" s="39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7"/>
        <v/>
      </c>
      <c r="O151" s="39" t="str" cm="1">
        <f t="array" ref="O151">IF($AR151=0,"",INDEX(Input!$D$2:$AC$500,$AR151,$AP$4)&amp;"")</f>
        <v/>
      </c>
      <c r="P151" s="39" t="str" cm="1">
        <f t="array" ref="P151">IF($AR151=0,"",IFERROR(_xlfn.TEXTJOIN(", ",TRUE,_xlfn._xlws.FILTER(INDEX(Input!$D$2:$AC$500,,$AP$6),Input!$J$2:$J$500=$B151)),""))</f>
        <v/>
      </c>
      <c r="Q151" s="29" t="str">
        <f t="shared" si="8"/>
        <v/>
      </c>
      <c r="R151" s="39" t="str" cm="1">
        <f t="array" ref="R151">IF($AR151=0,"",_xlfn.LET(_xlpm.Result,INDEX(Input!$D$2:$AC$500,$AR151,$AP$5),IF(_xlpm.Result="","",_xlpm.Result)))</f>
        <v/>
      </c>
      <c r="S151" s="39" t="str" cm="1">
        <f t="array" ref="S151">IF(R151="","",IFERROR(_xlfn.TEXTSPLIT(R151," / ", ,TRUE,0,),""))</f>
        <v/>
      </c>
      <c r="T151" s="39"/>
      <c r="U151" s="39" t="str" cm="1">
        <f t="array" ref="U151">IFERROR(_xlfn.IFS(
S151="","",
--S151&lt;55,"Battery Defect",
--S151&lt;=69,"Battery D",
--S151&lt;=80,"Battery C",
--S151&gt;80,""
),"")</f>
        <v/>
      </c>
      <c r="V151" s="39" t="str" cm="1">
        <f t="array" ref="V151">IFERROR(_xlfn.IFS(
T151="","",
--T151&lt;55,"Battery Defect",
--T151&lt;=69,"Battery D",
--T151&lt;=80,"Battery C",
--T151&gt;80,""
),"")</f>
        <v/>
      </c>
      <c r="W151" s="39" t="str" cm="1">
        <f t="array" ref="W151">IF($AR151=0,"",IFERROR(IF(INDEX(Input!$N$2:$U$500,$AR151,0)=0,"",INDEX(Input!$N$2:$U$500,$AR151,0)),""))</f>
        <v/>
      </c>
      <c r="X151" s="39"/>
      <c r="Y151" s="39"/>
      <c r="Z151" s="39"/>
      <c r="AA151" s="39"/>
      <c r="AB151" s="39"/>
      <c r="AC151" s="39"/>
      <c r="AD151" s="39"/>
      <c r="AE151" s="29" t="str">
        <f t="shared" si="6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9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9" t="str" cm="1">
        <f t="array" ref="K152">IF($AR152=0,"",INDEX(Input!$D$2:$AC$500,$AR152,$AP$2)&amp;"")</f>
        <v/>
      </c>
      <c r="L152" s="39" t="str" cm="1">
        <f t="array" ref="L152">IF($AR152=0,"",INDEX(Input!$D$2:$AC$500,$AR152,$AP$3)&amp;"")</f>
        <v/>
      </c>
      <c r="M152" s="39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7"/>
        <v/>
      </c>
      <c r="O152" s="39" t="str" cm="1">
        <f t="array" ref="O152">IF($AR152=0,"",INDEX(Input!$D$2:$AC$500,$AR152,$AP$4)&amp;"")</f>
        <v/>
      </c>
      <c r="P152" s="39" t="str" cm="1">
        <f t="array" ref="P152">IF($AR152=0,"",IFERROR(_xlfn.TEXTJOIN(", ",TRUE,_xlfn._xlws.FILTER(INDEX(Input!$D$2:$AC$500,,$AP$6),Input!$J$2:$J$500=$B152)),""))</f>
        <v/>
      </c>
      <c r="Q152" s="29" t="str">
        <f t="shared" si="8"/>
        <v/>
      </c>
      <c r="R152" s="39" t="str" cm="1">
        <f t="array" ref="R152">IF($AR152=0,"",_xlfn.LET(_xlpm.Result,INDEX(Input!$D$2:$AC$500,$AR152,$AP$5),IF(_xlpm.Result="","",_xlpm.Result)))</f>
        <v/>
      </c>
      <c r="S152" s="39" t="str" cm="1">
        <f t="array" ref="S152">IF(R152="","",IFERROR(_xlfn.TEXTSPLIT(R152," / ", ,TRUE,0,),""))</f>
        <v/>
      </c>
      <c r="T152" s="39"/>
      <c r="U152" s="39" t="str" cm="1">
        <f t="array" ref="U152">IFERROR(_xlfn.IFS(
S152="","",
--S152&lt;55,"Battery Defect",
--S152&lt;=69,"Battery D",
--S152&lt;=80,"Battery C",
--S152&gt;80,""
),"")</f>
        <v/>
      </c>
      <c r="V152" s="39" t="str" cm="1">
        <f t="array" ref="V152">IFERROR(_xlfn.IFS(
T152="","",
--T152&lt;55,"Battery Defect",
--T152&lt;=69,"Battery D",
--T152&lt;=80,"Battery C",
--T152&gt;80,""
),"")</f>
        <v/>
      </c>
      <c r="W152" s="39" t="str" cm="1">
        <f t="array" ref="W152">IF($AR152=0,"",IFERROR(IF(INDEX(Input!$N$2:$U$500,$AR152,0)=0,"",INDEX(Input!$N$2:$U$500,$AR152,0)),""))</f>
        <v/>
      </c>
      <c r="X152" s="39"/>
      <c r="Y152" s="39"/>
      <c r="Z152" s="39"/>
      <c r="AA152" s="39"/>
      <c r="AB152" s="39"/>
      <c r="AC152" s="39"/>
      <c r="AD152" s="39"/>
      <c r="AE152" s="29" t="str">
        <f t="shared" si="6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9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9" t="str" cm="1">
        <f t="array" ref="K153">IF($AR153=0,"",INDEX(Input!$D$2:$AC$500,$AR153,$AP$2)&amp;"")</f>
        <v/>
      </c>
      <c r="L153" s="39" t="str" cm="1">
        <f t="array" ref="L153">IF($AR153=0,"",INDEX(Input!$D$2:$AC$500,$AR153,$AP$3)&amp;"")</f>
        <v/>
      </c>
      <c r="M153" s="39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7"/>
        <v/>
      </c>
      <c r="O153" s="39" t="str" cm="1">
        <f t="array" ref="O153">IF($AR153=0,"",INDEX(Input!$D$2:$AC$500,$AR153,$AP$4)&amp;"")</f>
        <v/>
      </c>
      <c r="P153" s="39" t="str" cm="1">
        <f t="array" ref="P153">IF($AR153=0,"",IFERROR(_xlfn.TEXTJOIN(", ",TRUE,_xlfn._xlws.FILTER(INDEX(Input!$D$2:$AC$500,,$AP$6),Input!$J$2:$J$500=$B153)),""))</f>
        <v/>
      </c>
      <c r="Q153" s="29" t="str">
        <f t="shared" si="8"/>
        <v/>
      </c>
      <c r="R153" s="39" t="str" cm="1">
        <f t="array" ref="R153">IF($AR153=0,"",_xlfn.LET(_xlpm.Result,INDEX(Input!$D$2:$AC$500,$AR153,$AP$5),IF(_xlpm.Result="","",_xlpm.Result)))</f>
        <v/>
      </c>
      <c r="S153" s="39" t="str" cm="1">
        <f t="array" ref="S153">IF(R153="","",IFERROR(_xlfn.TEXTSPLIT(R153," / ", ,TRUE,0,),""))</f>
        <v/>
      </c>
      <c r="T153" s="39"/>
      <c r="U153" s="39" t="str" cm="1">
        <f t="array" ref="U153">IFERROR(_xlfn.IFS(
S153="","",
--S153&lt;55,"Battery Defect",
--S153&lt;=69,"Battery D",
--S153&lt;=80,"Battery C",
--S153&gt;80,""
),"")</f>
        <v/>
      </c>
      <c r="V153" s="39" t="str" cm="1">
        <f t="array" ref="V153">IFERROR(_xlfn.IFS(
T153="","",
--T153&lt;55,"Battery Defect",
--T153&lt;=69,"Battery D",
--T153&lt;=80,"Battery C",
--T153&gt;80,""
),"")</f>
        <v/>
      </c>
      <c r="W153" s="39" t="str" cm="1">
        <f t="array" ref="W153">IF($AR153=0,"",IFERROR(IF(INDEX(Input!$N$2:$U$500,$AR153,0)=0,"",INDEX(Input!$N$2:$U$500,$AR153,0)),""))</f>
        <v/>
      </c>
      <c r="X153" s="39"/>
      <c r="Y153" s="39"/>
      <c r="Z153" s="39"/>
      <c r="AA153" s="39"/>
      <c r="AB153" s="39"/>
      <c r="AC153" s="39"/>
      <c r="AD153" s="39"/>
      <c r="AE153" s="29" t="str">
        <f t="shared" si="6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9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9" t="str" cm="1">
        <f t="array" ref="K154">IF($AR154=0,"",INDEX(Input!$D$2:$AC$500,$AR154,$AP$2)&amp;"")</f>
        <v/>
      </c>
      <c r="L154" s="39" t="str" cm="1">
        <f t="array" ref="L154">IF($AR154=0,"",INDEX(Input!$D$2:$AC$500,$AR154,$AP$3)&amp;"")</f>
        <v/>
      </c>
      <c r="M154" s="39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7"/>
        <v/>
      </c>
      <c r="O154" s="39" t="str" cm="1">
        <f t="array" ref="O154">IF($AR154=0,"",INDEX(Input!$D$2:$AC$500,$AR154,$AP$4)&amp;"")</f>
        <v/>
      </c>
      <c r="P154" s="39" t="str" cm="1">
        <f t="array" ref="P154">IF($AR154=0,"",IFERROR(_xlfn.TEXTJOIN(", ",TRUE,_xlfn._xlws.FILTER(INDEX(Input!$D$2:$AC$500,,$AP$6),Input!$J$2:$J$500=$B154)),""))</f>
        <v/>
      </c>
      <c r="Q154" s="29" t="str">
        <f t="shared" si="8"/>
        <v/>
      </c>
      <c r="R154" s="39" t="str" cm="1">
        <f t="array" ref="R154">IF($AR154=0,"",_xlfn.LET(_xlpm.Result,INDEX(Input!$D$2:$AC$500,$AR154,$AP$5),IF(_xlpm.Result="","",_xlpm.Result)))</f>
        <v/>
      </c>
      <c r="S154" s="39" t="str" cm="1">
        <f t="array" ref="S154">IF(R154="","",IFERROR(_xlfn.TEXTSPLIT(R154," / ", ,TRUE,0,),""))</f>
        <v/>
      </c>
      <c r="T154" s="39"/>
      <c r="U154" s="39" t="str" cm="1">
        <f t="array" ref="U154">IFERROR(_xlfn.IFS(
S154="","",
--S154&lt;55,"Battery Defect",
--S154&lt;=69,"Battery D",
--S154&lt;=80,"Battery C",
--S154&gt;80,""
),"")</f>
        <v/>
      </c>
      <c r="V154" s="39" t="str" cm="1">
        <f t="array" ref="V154">IFERROR(_xlfn.IFS(
T154="","",
--T154&lt;55,"Battery Defect",
--T154&lt;=69,"Battery D",
--T154&lt;=80,"Battery C",
--T154&gt;80,""
),"")</f>
        <v/>
      </c>
      <c r="W154" s="39" t="str" cm="1">
        <f t="array" ref="W154">IF($AR154=0,"",IFERROR(IF(INDEX(Input!$N$2:$U$500,$AR154,0)=0,"",INDEX(Input!$N$2:$U$500,$AR154,0)),""))</f>
        <v/>
      </c>
      <c r="X154" s="39"/>
      <c r="Y154" s="39"/>
      <c r="Z154" s="39"/>
      <c r="AA154" s="39"/>
      <c r="AB154" s="39"/>
      <c r="AC154" s="39"/>
      <c r="AD154" s="39"/>
      <c r="AE154" s="29" t="str">
        <f t="shared" si="6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9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9" t="str" cm="1">
        <f t="array" ref="K155">IF($AR155=0,"",INDEX(Input!$D$2:$AC$500,$AR155,$AP$2)&amp;"")</f>
        <v/>
      </c>
      <c r="L155" s="39" t="str" cm="1">
        <f t="array" ref="L155">IF($AR155=0,"",INDEX(Input!$D$2:$AC$500,$AR155,$AP$3)&amp;"")</f>
        <v/>
      </c>
      <c r="M155" s="39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7"/>
        <v/>
      </c>
      <c r="O155" s="39" t="str" cm="1">
        <f t="array" ref="O155">IF($AR155=0,"",INDEX(Input!$D$2:$AC$500,$AR155,$AP$4)&amp;"")</f>
        <v/>
      </c>
      <c r="P155" s="39" t="str" cm="1">
        <f t="array" ref="P155">IF($AR155=0,"",IFERROR(_xlfn.TEXTJOIN(", ",TRUE,_xlfn._xlws.FILTER(INDEX(Input!$D$2:$AC$500,,$AP$6),Input!$J$2:$J$500=$B155)),""))</f>
        <v/>
      </c>
      <c r="Q155" s="29" t="str">
        <f t="shared" si="8"/>
        <v/>
      </c>
      <c r="R155" s="39" t="str" cm="1">
        <f t="array" ref="R155">IF($AR155=0,"",_xlfn.LET(_xlpm.Result,INDEX(Input!$D$2:$AC$500,$AR155,$AP$5),IF(_xlpm.Result="","",_xlpm.Result)))</f>
        <v/>
      </c>
      <c r="S155" s="39" t="str" cm="1">
        <f t="array" ref="S155">IF(R155="","",IFERROR(_xlfn.TEXTSPLIT(R155," / ", ,TRUE,0,),""))</f>
        <v/>
      </c>
      <c r="T155" s="39"/>
      <c r="U155" s="39" t="str" cm="1">
        <f t="array" ref="U155">IFERROR(_xlfn.IFS(
S155="","",
--S155&lt;55,"Battery Defect",
--S155&lt;=69,"Battery D",
--S155&lt;=80,"Battery C",
--S155&gt;80,""
),"")</f>
        <v/>
      </c>
      <c r="V155" s="39" t="str" cm="1">
        <f t="array" ref="V155">IFERROR(_xlfn.IFS(
T155="","",
--T155&lt;55,"Battery Defect",
--T155&lt;=69,"Battery D",
--T155&lt;=80,"Battery C",
--T155&gt;80,""
),"")</f>
        <v/>
      </c>
      <c r="W155" s="39" t="str" cm="1">
        <f t="array" ref="W155">IF($AR155=0,"",IFERROR(IF(INDEX(Input!$N$2:$U$500,$AR155,0)=0,"",INDEX(Input!$N$2:$U$500,$AR155,0)),""))</f>
        <v/>
      </c>
      <c r="X155" s="39"/>
      <c r="Y155" s="39"/>
      <c r="Z155" s="39"/>
      <c r="AA155" s="39"/>
      <c r="AB155" s="39"/>
      <c r="AC155" s="39"/>
      <c r="AD155" s="39"/>
      <c r="AE155" s="29" t="str">
        <f t="shared" si="6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9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9" t="str" cm="1">
        <f t="array" ref="K156">IF($AR156=0,"",INDEX(Input!$D$2:$AC$500,$AR156,$AP$2)&amp;"")</f>
        <v/>
      </c>
      <c r="L156" s="39" t="str" cm="1">
        <f t="array" ref="L156">IF($AR156=0,"",INDEX(Input!$D$2:$AC$500,$AR156,$AP$3)&amp;"")</f>
        <v/>
      </c>
      <c r="M156" s="39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7"/>
        <v/>
      </c>
      <c r="O156" s="39" t="str" cm="1">
        <f t="array" ref="O156">IF($AR156=0,"",INDEX(Input!$D$2:$AC$500,$AR156,$AP$4)&amp;"")</f>
        <v/>
      </c>
      <c r="P156" s="39" t="str" cm="1">
        <f t="array" ref="P156">IF($AR156=0,"",IFERROR(_xlfn.TEXTJOIN(", ",TRUE,_xlfn._xlws.FILTER(INDEX(Input!$D$2:$AC$500,,$AP$6),Input!$J$2:$J$500=$B156)),""))</f>
        <v/>
      </c>
      <c r="Q156" s="29" t="str">
        <f t="shared" si="8"/>
        <v/>
      </c>
      <c r="R156" s="39" t="str" cm="1">
        <f t="array" ref="R156">IF($AR156=0,"",_xlfn.LET(_xlpm.Result,INDEX(Input!$D$2:$AC$500,$AR156,$AP$5),IF(_xlpm.Result="","",_xlpm.Result)))</f>
        <v/>
      </c>
      <c r="S156" s="39" t="str" cm="1">
        <f t="array" ref="S156">IF(R156="","",IFERROR(_xlfn.TEXTSPLIT(R156," / ", ,TRUE,0,),""))</f>
        <v/>
      </c>
      <c r="T156" s="39"/>
      <c r="U156" s="39" t="str" cm="1">
        <f t="array" ref="U156">IFERROR(_xlfn.IFS(
S156="","",
--S156&lt;55,"Battery Defect",
--S156&lt;=69,"Battery D",
--S156&lt;=80,"Battery C",
--S156&gt;80,""
),"")</f>
        <v/>
      </c>
      <c r="V156" s="39" t="str" cm="1">
        <f t="array" ref="V156">IFERROR(_xlfn.IFS(
T156="","",
--T156&lt;55,"Battery Defect",
--T156&lt;=69,"Battery D",
--T156&lt;=80,"Battery C",
--T156&gt;80,""
),"")</f>
        <v/>
      </c>
      <c r="W156" s="39" t="str" cm="1">
        <f t="array" ref="W156">IF($AR156=0,"",IFERROR(IF(INDEX(Input!$N$2:$U$500,$AR156,0)=0,"",INDEX(Input!$N$2:$U$500,$AR156,0)),""))</f>
        <v/>
      </c>
      <c r="X156" s="39"/>
      <c r="Y156" s="39"/>
      <c r="Z156" s="39"/>
      <c r="AA156" s="39"/>
      <c r="AB156" s="39"/>
      <c r="AC156" s="39"/>
      <c r="AD156" s="39"/>
      <c r="AE156" s="29" t="str">
        <f t="shared" si="6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9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9" t="str" cm="1">
        <f t="array" ref="K157">IF($AR157=0,"",INDEX(Input!$D$2:$AC$500,$AR157,$AP$2)&amp;"")</f>
        <v/>
      </c>
      <c r="L157" s="39" t="str" cm="1">
        <f t="array" ref="L157">IF($AR157=0,"",INDEX(Input!$D$2:$AC$500,$AR157,$AP$3)&amp;"")</f>
        <v/>
      </c>
      <c r="M157" s="39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7"/>
        <v/>
      </c>
      <c r="O157" s="39" t="str" cm="1">
        <f t="array" ref="O157">IF($AR157=0,"",INDEX(Input!$D$2:$AC$500,$AR157,$AP$4)&amp;"")</f>
        <v/>
      </c>
      <c r="P157" s="39" t="str" cm="1">
        <f t="array" ref="P157">IF($AR157=0,"",IFERROR(_xlfn.TEXTJOIN(", ",TRUE,_xlfn._xlws.FILTER(INDEX(Input!$D$2:$AC$500,,$AP$6),Input!$J$2:$J$500=$B157)),""))</f>
        <v/>
      </c>
      <c r="Q157" s="29" t="str">
        <f t="shared" si="8"/>
        <v/>
      </c>
      <c r="R157" s="39" t="str" cm="1">
        <f t="array" ref="R157">IF($AR157=0,"",_xlfn.LET(_xlpm.Result,INDEX(Input!$D$2:$AC$500,$AR157,$AP$5),IF(_xlpm.Result="","",_xlpm.Result)))</f>
        <v/>
      </c>
      <c r="S157" s="39" t="str" cm="1">
        <f t="array" ref="S157">IF(R157="","",IFERROR(_xlfn.TEXTSPLIT(R157," / ", ,TRUE,0,),""))</f>
        <v/>
      </c>
      <c r="T157" s="39"/>
      <c r="U157" s="39" t="str" cm="1">
        <f t="array" ref="U157">IFERROR(_xlfn.IFS(
S157="","",
--S157&lt;55,"Battery Defect",
--S157&lt;=69,"Battery D",
--S157&lt;=80,"Battery C",
--S157&gt;80,""
),"")</f>
        <v/>
      </c>
      <c r="V157" s="39" t="str" cm="1">
        <f t="array" ref="V157">IFERROR(_xlfn.IFS(
T157="","",
--T157&lt;55,"Battery Defect",
--T157&lt;=69,"Battery D",
--T157&lt;=80,"Battery C",
--T157&gt;80,""
),"")</f>
        <v/>
      </c>
      <c r="W157" s="39" t="str" cm="1">
        <f t="array" ref="W157">IF($AR157=0,"",IFERROR(IF(INDEX(Input!$N$2:$U$500,$AR157,0)=0,"",INDEX(Input!$N$2:$U$500,$AR157,0)),""))</f>
        <v/>
      </c>
      <c r="X157" s="39"/>
      <c r="Y157" s="39"/>
      <c r="Z157" s="39"/>
      <c r="AA157" s="39"/>
      <c r="AB157" s="39"/>
      <c r="AC157" s="39"/>
      <c r="AD157" s="39"/>
      <c r="AE157" s="29" t="str">
        <f t="shared" si="6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9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9" t="str" cm="1">
        <f t="array" ref="K158">IF($AR158=0,"",INDEX(Input!$D$2:$AC$500,$AR158,$AP$2)&amp;"")</f>
        <v/>
      </c>
      <c r="L158" s="39" t="str" cm="1">
        <f t="array" ref="L158">IF($AR158=0,"",INDEX(Input!$D$2:$AC$500,$AR158,$AP$3)&amp;"")</f>
        <v/>
      </c>
      <c r="M158" s="39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7"/>
        <v/>
      </c>
      <c r="O158" s="39" t="str" cm="1">
        <f t="array" ref="O158">IF($AR158=0,"",INDEX(Input!$D$2:$AC$500,$AR158,$AP$4)&amp;"")</f>
        <v/>
      </c>
      <c r="P158" s="39" t="str" cm="1">
        <f t="array" ref="P158">IF($AR158=0,"",IFERROR(_xlfn.TEXTJOIN(", ",TRUE,_xlfn._xlws.FILTER(INDEX(Input!$D$2:$AC$500,,$AP$6),Input!$J$2:$J$500=$B158)),""))</f>
        <v/>
      </c>
      <c r="Q158" s="29" t="str">
        <f t="shared" si="8"/>
        <v/>
      </c>
      <c r="R158" s="39" t="str" cm="1">
        <f t="array" ref="R158">IF($AR158=0,"",_xlfn.LET(_xlpm.Result,INDEX(Input!$D$2:$AC$500,$AR158,$AP$5),IF(_xlpm.Result="","",_xlpm.Result)))</f>
        <v/>
      </c>
      <c r="S158" s="39" t="str" cm="1">
        <f t="array" ref="S158">IF(R158="","",IFERROR(_xlfn.TEXTSPLIT(R158," / ", ,TRUE,0,),""))</f>
        <v/>
      </c>
      <c r="T158" s="39"/>
      <c r="U158" s="39" t="str" cm="1">
        <f t="array" ref="U158">IFERROR(_xlfn.IFS(
S158="","",
--S158&lt;55,"Battery Defect",
--S158&lt;=69,"Battery D",
--S158&lt;=80,"Battery C",
--S158&gt;80,""
),"")</f>
        <v/>
      </c>
      <c r="V158" s="39" t="str" cm="1">
        <f t="array" ref="V158">IFERROR(_xlfn.IFS(
T158="","",
--T158&lt;55,"Battery Defect",
--T158&lt;=69,"Battery D",
--T158&lt;=80,"Battery C",
--T158&gt;80,""
),"")</f>
        <v/>
      </c>
      <c r="W158" s="39" t="str" cm="1">
        <f t="array" ref="W158">IF($AR158=0,"",IFERROR(IF(INDEX(Input!$N$2:$U$500,$AR158,0)=0,"",INDEX(Input!$N$2:$U$500,$AR158,0)),""))</f>
        <v/>
      </c>
      <c r="X158" s="39"/>
      <c r="Y158" s="39"/>
      <c r="Z158" s="39"/>
      <c r="AA158" s="39"/>
      <c r="AB158" s="39"/>
      <c r="AC158" s="39"/>
      <c r="AD158" s="39"/>
      <c r="AE158" s="29" t="str">
        <f t="shared" si="6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9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9" t="str" cm="1">
        <f t="array" ref="K159">IF($AR159=0,"",INDEX(Input!$D$2:$AC$500,$AR159,$AP$2)&amp;"")</f>
        <v/>
      </c>
      <c r="L159" s="39" t="str" cm="1">
        <f t="array" ref="L159">IF($AR159=0,"",INDEX(Input!$D$2:$AC$500,$AR159,$AP$3)&amp;"")</f>
        <v/>
      </c>
      <c r="M159" s="39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7"/>
        <v/>
      </c>
      <c r="O159" s="39" t="str" cm="1">
        <f t="array" ref="O159">IF($AR159=0,"",INDEX(Input!$D$2:$AC$500,$AR159,$AP$4)&amp;"")</f>
        <v/>
      </c>
      <c r="P159" s="39" t="str" cm="1">
        <f t="array" ref="P159">IF($AR159=0,"",IFERROR(_xlfn.TEXTJOIN(", ",TRUE,_xlfn._xlws.FILTER(INDEX(Input!$D$2:$AC$500,,$AP$6),Input!$J$2:$J$500=$B159)),""))</f>
        <v/>
      </c>
      <c r="Q159" s="29" t="str">
        <f t="shared" si="8"/>
        <v/>
      </c>
      <c r="R159" s="39" t="str" cm="1">
        <f t="array" ref="R159">IF($AR159=0,"",_xlfn.LET(_xlpm.Result,INDEX(Input!$D$2:$AC$500,$AR159,$AP$5),IF(_xlpm.Result="","",_xlpm.Result)))</f>
        <v/>
      </c>
      <c r="S159" s="39" t="str" cm="1">
        <f t="array" ref="S159">IF(R159="","",IFERROR(_xlfn.TEXTSPLIT(R159," / ", ,TRUE,0,),""))</f>
        <v/>
      </c>
      <c r="T159" s="39"/>
      <c r="U159" s="39" t="str" cm="1">
        <f t="array" ref="U159">IFERROR(_xlfn.IFS(
S159="","",
--S159&lt;55,"Battery Defect",
--S159&lt;=69,"Battery D",
--S159&lt;=80,"Battery C",
--S159&gt;80,""
),"")</f>
        <v/>
      </c>
      <c r="V159" s="39" t="str" cm="1">
        <f t="array" ref="V159">IFERROR(_xlfn.IFS(
T159="","",
--T159&lt;55,"Battery Defect",
--T159&lt;=69,"Battery D",
--T159&lt;=80,"Battery C",
--T159&gt;80,""
),"")</f>
        <v/>
      </c>
      <c r="W159" s="39" t="str" cm="1">
        <f t="array" ref="W159">IF($AR159=0,"",IFERROR(IF(INDEX(Input!$N$2:$U$500,$AR159,0)=0,"",INDEX(Input!$N$2:$U$500,$AR159,0)),""))</f>
        <v/>
      </c>
      <c r="X159" s="39"/>
      <c r="Y159" s="39"/>
      <c r="Z159" s="39"/>
      <c r="AA159" s="39"/>
      <c r="AB159" s="39"/>
      <c r="AC159" s="39"/>
      <c r="AD159" s="39"/>
      <c r="AE159" s="29" t="str">
        <f t="shared" si="6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9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9" t="str" cm="1">
        <f t="array" ref="K160">IF($AR160=0,"",INDEX(Input!$D$2:$AC$500,$AR160,$AP$2)&amp;"")</f>
        <v/>
      </c>
      <c r="L160" s="39" t="str" cm="1">
        <f t="array" ref="L160">IF($AR160=0,"",INDEX(Input!$D$2:$AC$500,$AR160,$AP$3)&amp;"")</f>
        <v/>
      </c>
      <c r="M160" s="39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7"/>
        <v/>
      </c>
      <c r="O160" s="39" t="str" cm="1">
        <f t="array" ref="O160">IF($AR160=0,"",INDEX(Input!$D$2:$AC$500,$AR160,$AP$4)&amp;"")</f>
        <v/>
      </c>
      <c r="P160" s="39" t="str" cm="1">
        <f t="array" ref="P160">IF($AR160=0,"",IFERROR(_xlfn.TEXTJOIN(", ",TRUE,_xlfn._xlws.FILTER(INDEX(Input!$D$2:$AC$500,,$AP$6),Input!$J$2:$J$500=$B160)),""))</f>
        <v/>
      </c>
      <c r="Q160" s="29" t="str">
        <f t="shared" si="8"/>
        <v/>
      </c>
      <c r="R160" s="39" t="str" cm="1">
        <f t="array" ref="R160">IF($AR160=0,"",_xlfn.LET(_xlpm.Result,INDEX(Input!$D$2:$AC$500,$AR160,$AP$5),IF(_xlpm.Result="","",_xlpm.Result)))</f>
        <v/>
      </c>
      <c r="S160" s="39" t="str" cm="1">
        <f t="array" ref="S160">IF(R160="","",IFERROR(_xlfn.TEXTSPLIT(R160," / ", ,TRUE,0,),""))</f>
        <v/>
      </c>
      <c r="T160" s="39"/>
      <c r="U160" s="39" t="str" cm="1">
        <f t="array" ref="U160">IFERROR(_xlfn.IFS(
S160="","",
--S160&lt;55,"Battery Defect",
--S160&lt;=69,"Battery D",
--S160&lt;=80,"Battery C",
--S160&gt;80,""
),"")</f>
        <v/>
      </c>
      <c r="V160" s="39" t="str" cm="1">
        <f t="array" ref="V160">IFERROR(_xlfn.IFS(
T160="","",
--T160&lt;55,"Battery Defect",
--T160&lt;=69,"Battery D",
--T160&lt;=80,"Battery C",
--T160&gt;80,""
),"")</f>
        <v/>
      </c>
      <c r="W160" s="39" t="str" cm="1">
        <f t="array" ref="W160">IF($AR160=0,"",IFERROR(IF(INDEX(Input!$N$2:$U$500,$AR160,0)=0,"",INDEX(Input!$N$2:$U$500,$AR160,0)),""))</f>
        <v/>
      </c>
      <c r="X160" s="39"/>
      <c r="Y160" s="39"/>
      <c r="Z160" s="39"/>
      <c r="AA160" s="39"/>
      <c r="AB160" s="39"/>
      <c r="AC160" s="39"/>
      <c r="AD160" s="39"/>
      <c r="AE160" s="29" t="str">
        <f t="shared" si="6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9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9" t="str" cm="1">
        <f t="array" ref="K161">IF($AR161=0,"",INDEX(Input!$D$2:$AC$500,$AR161,$AP$2)&amp;"")</f>
        <v/>
      </c>
      <c r="L161" s="39" t="str" cm="1">
        <f t="array" ref="L161">IF($AR161=0,"",INDEX(Input!$D$2:$AC$500,$AR161,$AP$3)&amp;"")</f>
        <v/>
      </c>
      <c r="M161" s="39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7"/>
        <v/>
      </c>
      <c r="O161" s="39" t="str" cm="1">
        <f t="array" ref="O161">IF($AR161=0,"",INDEX(Input!$D$2:$AC$500,$AR161,$AP$4)&amp;"")</f>
        <v/>
      </c>
      <c r="P161" s="39" t="str" cm="1">
        <f t="array" ref="P161">IF($AR161=0,"",IFERROR(_xlfn.TEXTJOIN(", ",TRUE,_xlfn._xlws.FILTER(INDEX(Input!$D$2:$AC$500,,$AP$6),Input!$J$2:$J$500=$B161)),""))</f>
        <v/>
      </c>
      <c r="Q161" s="29" t="str">
        <f t="shared" si="8"/>
        <v/>
      </c>
      <c r="R161" s="39" t="str" cm="1">
        <f t="array" ref="R161">IF($AR161=0,"",_xlfn.LET(_xlpm.Result,INDEX(Input!$D$2:$AC$500,$AR161,$AP$5),IF(_xlpm.Result="","",_xlpm.Result)))</f>
        <v/>
      </c>
      <c r="S161" s="39" t="str" cm="1">
        <f t="array" ref="S161">IF(R161="","",IFERROR(_xlfn.TEXTSPLIT(R161," / ", ,TRUE,0,),""))</f>
        <v/>
      </c>
      <c r="T161" s="39"/>
      <c r="U161" s="39" t="str" cm="1">
        <f t="array" ref="U161">IFERROR(_xlfn.IFS(
S161="","",
--S161&lt;55,"Battery Defect",
--S161&lt;=69,"Battery D",
--S161&lt;=80,"Battery C",
--S161&gt;80,""
),"")</f>
        <v/>
      </c>
      <c r="V161" s="39" t="str" cm="1">
        <f t="array" ref="V161">IFERROR(_xlfn.IFS(
T161="","",
--T161&lt;55,"Battery Defect",
--T161&lt;=69,"Battery D",
--T161&lt;=80,"Battery C",
--T161&gt;80,""
),"")</f>
        <v/>
      </c>
      <c r="W161" s="39" t="str" cm="1">
        <f t="array" ref="W161">IF($AR161=0,"",IFERROR(IF(INDEX(Input!$N$2:$U$500,$AR161,0)=0,"",INDEX(Input!$N$2:$U$500,$AR161,0)),""))</f>
        <v/>
      </c>
      <c r="X161" s="39"/>
      <c r="Y161" s="39"/>
      <c r="Z161" s="39"/>
      <c r="AA161" s="39"/>
      <c r="AB161" s="39"/>
      <c r="AC161" s="39"/>
      <c r="AD161" s="39"/>
      <c r="AE161" s="29" t="str">
        <f t="shared" si="6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9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9" t="str" cm="1">
        <f t="array" ref="K162">IF($AR162=0,"",INDEX(Input!$D$2:$AC$500,$AR162,$AP$2)&amp;"")</f>
        <v/>
      </c>
      <c r="L162" s="39" t="str" cm="1">
        <f t="array" ref="L162">IF($AR162=0,"",INDEX(Input!$D$2:$AC$500,$AR162,$AP$3)&amp;"")</f>
        <v/>
      </c>
      <c r="M162" s="39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7"/>
        <v/>
      </c>
      <c r="O162" s="39" t="str" cm="1">
        <f t="array" ref="O162">IF($AR162=0,"",INDEX(Input!$D$2:$AC$500,$AR162,$AP$4)&amp;"")</f>
        <v/>
      </c>
      <c r="P162" s="39" t="str" cm="1">
        <f t="array" ref="P162">IF($AR162=0,"",IFERROR(_xlfn.TEXTJOIN(", ",TRUE,_xlfn._xlws.FILTER(INDEX(Input!$D$2:$AC$500,,$AP$6),Input!$J$2:$J$500=$B162)),""))</f>
        <v/>
      </c>
      <c r="Q162" s="29" t="str">
        <f t="shared" si="8"/>
        <v/>
      </c>
      <c r="R162" s="39" t="str" cm="1">
        <f t="array" ref="R162">IF($AR162=0,"",_xlfn.LET(_xlpm.Result,INDEX(Input!$D$2:$AC$500,$AR162,$AP$5),IF(_xlpm.Result="","",_xlpm.Result)))</f>
        <v/>
      </c>
      <c r="S162" s="39" t="str" cm="1">
        <f t="array" ref="S162">IF(R162="","",IFERROR(_xlfn.TEXTSPLIT(R162," / ", ,TRUE,0,),""))</f>
        <v/>
      </c>
      <c r="T162" s="39"/>
      <c r="U162" s="39" t="str" cm="1">
        <f t="array" ref="U162">IFERROR(_xlfn.IFS(
S162="","",
--S162&lt;55,"Battery Defect",
--S162&lt;=69,"Battery D",
--S162&lt;=80,"Battery C",
--S162&gt;80,""
),"")</f>
        <v/>
      </c>
      <c r="V162" s="39" t="str" cm="1">
        <f t="array" ref="V162">IFERROR(_xlfn.IFS(
T162="","",
--T162&lt;55,"Battery Defect",
--T162&lt;=69,"Battery D",
--T162&lt;=80,"Battery C",
--T162&gt;80,""
),"")</f>
        <v/>
      </c>
      <c r="W162" s="39" t="str" cm="1">
        <f t="array" ref="W162">IF($AR162=0,"",IFERROR(IF(INDEX(Input!$N$2:$U$500,$AR162,0)=0,"",INDEX(Input!$N$2:$U$500,$AR162,0)),""))</f>
        <v/>
      </c>
      <c r="X162" s="39"/>
      <c r="Y162" s="39"/>
      <c r="Z162" s="39"/>
      <c r="AA162" s="39"/>
      <c r="AB162" s="39"/>
      <c r="AC162" s="39"/>
      <c r="AD162" s="39"/>
      <c r="AE162" s="29" t="str">
        <f t="shared" si="6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9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9" t="str" cm="1">
        <f t="array" ref="K163">IF($AR163=0,"",INDEX(Input!$D$2:$AC$500,$AR163,$AP$2)&amp;"")</f>
        <v/>
      </c>
      <c r="L163" s="39" t="str" cm="1">
        <f t="array" ref="L163">IF($AR163=0,"",INDEX(Input!$D$2:$AC$500,$AR163,$AP$3)&amp;"")</f>
        <v/>
      </c>
      <c r="M163" s="39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7"/>
        <v/>
      </c>
      <c r="O163" s="39" t="str" cm="1">
        <f t="array" ref="O163">IF($AR163=0,"",INDEX(Input!$D$2:$AC$500,$AR163,$AP$4)&amp;"")</f>
        <v/>
      </c>
      <c r="P163" s="39" t="str" cm="1">
        <f t="array" ref="P163">IF($AR163=0,"",IFERROR(_xlfn.TEXTJOIN(", ",TRUE,_xlfn._xlws.FILTER(INDEX(Input!$D$2:$AC$500,,$AP$6),Input!$J$2:$J$500=$B163)),""))</f>
        <v/>
      </c>
      <c r="Q163" s="29" t="str">
        <f t="shared" si="8"/>
        <v/>
      </c>
      <c r="R163" s="39" t="str" cm="1">
        <f t="array" ref="R163">IF($AR163=0,"",_xlfn.LET(_xlpm.Result,INDEX(Input!$D$2:$AC$500,$AR163,$AP$5),IF(_xlpm.Result="","",_xlpm.Result)))</f>
        <v/>
      </c>
      <c r="S163" s="39" t="str" cm="1">
        <f t="array" ref="S163">IF(R163="","",IFERROR(_xlfn.TEXTSPLIT(R163," / ", ,TRUE,0,),""))</f>
        <v/>
      </c>
      <c r="T163" s="39"/>
      <c r="U163" s="39" t="str" cm="1">
        <f t="array" ref="U163">IFERROR(_xlfn.IFS(
S163="","",
--S163&lt;55,"Battery Defect",
--S163&lt;=69,"Battery D",
--S163&lt;=80,"Battery C",
--S163&gt;80,""
),"")</f>
        <v/>
      </c>
      <c r="V163" s="39" t="str" cm="1">
        <f t="array" ref="V163">IFERROR(_xlfn.IFS(
T163="","",
--T163&lt;55,"Battery Defect",
--T163&lt;=69,"Battery D",
--T163&lt;=80,"Battery C",
--T163&gt;80,""
),"")</f>
        <v/>
      </c>
      <c r="W163" s="39" t="str" cm="1">
        <f t="array" ref="W163">IF($AR163=0,"",IFERROR(IF(INDEX(Input!$N$2:$U$500,$AR163,0)=0,"",INDEX(Input!$N$2:$U$500,$AR163,0)),""))</f>
        <v/>
      </c>
      <c r="X163" s="39"/>
      <c r="Y163" s="39"/>
      <c r="Z163" s="39"/>
      <c r="AA163" s="39"/>
      <c r="AB163" s="39"/>
      <c r="AC163" s="39"/>
      <c r="AD163" s="39"/>
      <c r="AE163" s="29" t="str">
        <f t="shared" si="6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9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9" t="str" cm="1">
        <f t="array" ref="K164">IF($AR164=0,"",INDEX(Input!$D$2:$AC$500,$AR164,$AP$2)&amp;"")</f>
        <v/>
      </c>
      <c r="L164" s="39" t="str" cm="1">
        <f t="array" ref="L164">IF($AR164=0,"",INDEX(Input!$D$2:$AC$500,$AR164,$AP$3)&amp;"")</f>
        <v/>
      </c>
      <c r="M164" s="39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7"/>
        <v/>
      </c>
      <c r="O164" s="39" t="str" cm="1">
        <f t="array" ref="O164">IF($AR164=0,"",INDEX(Input!$D$2:$AC$500,$AR164,$AP$4)&amp;"")</f>
        <v/>
      </c>
      <c r="P164" s="39" t="str" cm="1">
        <f t="array" ref="P164">IF($AR164=0,"",IFERROR(_xlfn.TEXTJOIN(", ",TRUE,_xlfn._xlws.FILTER(INDEX(Input!$D$2:$AC$500,,$AP$6),Input!$J$2:$J$500=$B164)),""))</f>
        <v/>
      </c>
      <c r="Q164" s="29" t="str">
        <f t="shared" si="8"/>
        <v/>
      </c>
      <c r="R164" s="39" t="str" cm="1">
        <f t="array" ref="R164">IF($AR164=0,"",_xlfn.LET(_xlpm.Result,INDEX(Input!$D$2:$AC$500,$AR164,$AP$5),IF(_xlpm.Result="","",_xlpm.Result)))</f>
        <v/>
      </c>
      <c r="S164" s="39" t="str" cm="1">
        <f t="array" ref="S164">IF(R164="","",IFERROR(_xlfn.TEXTSPLIT(R164," / ", ,TRUE,0,),""))</f>
        <v/>
      </c>
      <c r="T164" s="39"/>
      <c r="U164" s="39" t="str" cm="1">
        <f t="array" ref="U164">IFERROR(_xlfn.IFS(
S164="","",
--S164&lt;55,"Battery Defect",
--S164&lt;=69,"Battery D",
--S164&lt;=80,"Battery C",
--S164&gt;80,""
),"")</f>
        <v/>
      </c>
      <c r="V164" s="39" t="str" cm="1">
        <f t="array" ref="V164">IFERROR(_xlfn.IFS(
T164="","",
--T164&lt;55,"Battery Defect",
--T164&lt;=69,"Battery D",
--T164&lt;=80,"Battery C",
--T164&gt;80,""
),"")</f>
        <v/>
      </c>
      <c r="W164" s="39" t="str" cm="1">
        <f t="array" ref="W164">IF($AR164=0,"",IFERROR(IF(INDEX(Input!$N$2:$U$500,$AR164,0)=0,"",INDEX(Input!$N$2:$U$500,$AR164,0)),""))</f>
        <v/>
      </c>
      <c r="X164" s="39"/>
      <c r="Y164" s="39"/>
      <c r="Z164" s="39"/>
      <c r="AA164" s="39"/>
      <c r="AB164" s="39"/>
      <c r="AC164" s="39"/>
      <c r="AD164" s="39"/>
      <c r="AE164" s="29" t="str">
        <f t="shared" si="6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9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9" t="str" cm="1">
        <f t="array" ref="K165">IF($AR165=0,"",INDEX(Input!$D$2:$AC$500,$AR165,$AP$2)&amp;"")</f>
        <v/>
      </c>
      <c r="L165" s="39" t="str" cm="1">
        <f t="array" ref="L165">IF($AR165=0,"",INDEX(Input!$D$2:$AC$500,$AR165,$AP$3)&amp;"")</f>
        <v/>
      </c>
      <c r="M165" s="39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7"/>
        <v/>
      </c>
      <c r="O165" s="39" t="str" cm="1">
        <f t="array" ref="O165">IF($AR165=0,"",INDEX(Input!$D$2:$AC$500,$AR165,$AP$4)&amp;"")</f>
        <v/>
      </c>
      <c r="P165" s="39" t="str" cm="1">
        <f t="array" ref="P165">IF($AR165=0,"",IFERROR(_xlfn.TEXTJOIN(", ",TRUE,_xlfn._xlws.FILTER(INDEX(Input!$D$2:$AC$500,,$AP$6),Input!$J$2:$J$500=$B165)),""))</f>
        <v/>
      </c>
      <c r="Q165" s="29" t="str">
        <f t="shared" si="8"/>
        <v/>
      </c>
      <c r="R165" s="39" t="str" cm="1">
        <f t="array" ref="R165">IF($AR165=0,"",_xlfn.LET(_xlpm.Result,INDEX(Input!$D$2:$AC$500,$AR165,$AP$5),IF(_xlpm.Result="","",_xlpm.Result)))</f>
        <v/>
      </c>
      <c r="S165" s="39" t="str" cm="1">
        <f t="array" ref="S165">IF(R165="","",IFERROR(_xlfn.TEXTSPLIT(R165," / ", ,TRUE,0,),""))</f>
        <v/>
      </c>
      <c r="T165" s="39"/>
      <c r="U165" s="39" t="str" cm="1">
        <f t="array" ref="U165">IFERROR(_xlfn.IFS(
S165="","",
--S165&lt;55,"Battery Defect",
--S165&lt;=69,"Battery D",
--S165&lt;=80,"Battery C",
--S165&gt;80,""
),"")</f>
        <v/>
      </c>
      <c r="V165" s="39" t="str" cm="1">
        <f t="array" ref="V165">IFERROR(_xlfn.IFS(
T165="","",
--T165&lt;55,"Battery Defect",
--T165&lt;=69,"Battery D",
--T165&lt;=80,"Battery C",
--T165&gt;80,""
),"")</f>
        <v/>
      </c>
      <c r="W165" s="39" t="str" cm="1">
        <f t="array" ref="W165">IF($AR165=0,"",IFERROR(IF(INDEX(Input!$N$2:$U$500,$AR165,0)=0,"",INDEX(Input!$N$2:$U$500,$AR165,0)),""))</f>
        <v/>
      </c>
      <c r="X165" s="39"/>
      <c r="Y165" s="39"/>
      <c r="Z165" s="39"/>
      <c r="AA165" s="39"/>
      <c r="AB165" s="39"/>
      <c r="AC165" s="39"/>
      <c r="AD165" s="39"/>
      <c r="AE165" s="29" t="str">
        <f t="shared" si="6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9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9" t="str" cm="1">
        <f t="array" ref="K166">IF($AR166=0,"",INDEX(Input!$D$2:$AC$500,$AR166,$AP$2)&amp;"")</f>
        <v/>
      </c>
      <c r="L166" s="39" t="str" cm="1">
        <f t="array" ref="L166">IF($AR166=0,"",INDEX(Input!$D$2:$AC$500,$AR166,$AP$3)&amp;"")</f>
        <v/>
      </c>
      <c r="M166" s="39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7"/>
        <v/>
      </c>
      <c r="O166" s="39" t="str" cm="1">
        <f t="array" ref="O166">IF($AR166=0,"",INDEX(Input!$D$2:$AC$500,$AR166,$AP$4)&amp;"")</f>
        <v/>
      </c>
      <c r="P166" s="39" t="str" cm="1">
        <f t="array" ref="P166">IF($AR166=0,"",IFERROR(_xlfn.TEXTJOIN(", ",TRUE,_xlfn._xlws.FILTER(INDEX(Input!$D$2:$AC$500,,$AP$6),Input!$J$2:$J$500=$B166)),""))</f>
        <v/>
      </c>
      <c r="Q166" s="29" t="str">
        <f t="shared" si="8"/>
        <v/>
      </c>
      <c r="R166" s="39" t="str" cm="1">
        <f t="array" ref="R166">IF($AR166=0,"",_xlfn.LET(_xlpm.Result,INDEX(Input!$D$2:$AC$500,$AR166,$AP$5),IF(_xlpm.Result="","",_xlpm.Result)))</f>
        <v/>
      </c>
      <c r="S166" s="39" t="str" cm="1">
        <f t="array" ref="S166">IF(R166="","",IFERROR(_xlfn.TEXTSPLIT(R166," / ", ,TRUE,0,),""))</f>
        <v/>
      </c>
      <c r="T166" s="39"/>
      <c r="U166" s="39" t="str" cm="1">
        <f t="array" ref="U166">IFERROR(_xlfn.IFS(
S166="","",
--S166&lt;55,"Battery Defect",
--S166&lt;=69,"Battery D",
--S166&lt;=80,"Battery C",
--S166&gt;80,""
),"")</f>
        <v/>
      </c>
      <c r="V166" s="39" t="str" cm="1">
        <f t="array" ref="V166">IFERROR(_xlfn.IFS(
T166="","",
--T166&lt;55,"Battery Defect",
--T166&lt;=69,"Battery D",
--T166&lt;=80,"Battery C",
--T166&gt;80,""
),"")</f>
        <v/>
      </c>
      <c r="W166" s="39" t="str" cm="1">
        <f t="array" ref="W166">IF($AR166=0,"",IFERROR(IF(INDEX(Input!$N$2:$U$500,$AR166,0)=0,"",INDEX(Input!$N$2:$U$500,$AR166,0)),""))</f>
        <v/>
      </c>
      <c r="X166" s="39"/>
      <c r="Y166" s="39"/>
      <c r="Z166" s="39"/>
      <c r="AA166" s="39"/>
      <c r="AB166" s="39"/>
      <c r="AC166" s="39"/>
      <c r="AD166" s="39"/>
      <c r="AE166" s="29" t="str">
        <f t="shared" si="6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9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9" t="str" cm="1">
        <f t="array" ref="K167">IF($AR167=0,"",INDEX(Input!$D$2:$AC$500,$AR167,$AP$2)&amp;"")</f>
        <v/>
      </c>
      <c r="L167" s="39" t="str" cm="1">
        <f t="array" ref="L167">IF($AR167=0,"",INDEX(Input!$D$2:$AC$500,$AR167,$AP$3)&amp;"")</f>
        <v/>
      </c>
      <c r="M167" s="39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7"/>
        <v/>
      </c>
      <c r="O167" s="39" t="str" cm="1">
        <f t="array" ref="O167">IF($AR167=0,"",INDEX(Input!$D$2:$AC$500,$AR167,$AP$4)&amp;"")</f>
        <v/>
      </c>
      <c r="P167" s="39" t="str" cm="1">
        <f t="array" ref="P167">IF($AR167=0,"",IFERROR(_xlfn.TEXTJOIN(", ",TRUE,_xlfn._xlws.FILTER(INDEX(Input!$D$2:$AC$500,,$AP$6),Input!$J$2:$J$500=$B167)),""))</f>
        <v/>
      </c>
      <c r="Q167" s="29" t="str">
        <f t="shared" si="8"/>
        <v/>
      </c>
      <c r="R167" s="39" t="str" cm="1">
        <f t="array" ref="R167">IF($AR167=0,"",_xlfn.LET(_xlpm.Result,INDEX(Input!$D$2:$AC$500,$AR167,$AP$5),IF(_xlpm.Result="","",_xlpm.Result)))</f>
        <v/>
      </c>
      <c r="S167" s="39" t="str" cm="1">
        <f t="array" ref="S167">IF(R167="","",IFERROR(_xlfn.TEXTSPLIT(R167," / ", ,TRUE,0,),""))</f>
        <v/>
      </c>
      <c r="T167" s="39"/>
      <c r="U167" s="39" t="str" cm="1">
        <f t="array" ref="U167">IFERROR(_xlfn.IFS(
S167="","",
--S167&lt;55,"Battery Defect",
--S167&lt;=69,"Battery D",
--S167&lt;=80,"Battery C",
--S167&gt;80,""
),"")</f>
        <v/>
      </c>
      <c r="V167" s="39" t="str" cm="1">
        <f t="array" ref="V167">IFERROR(_xlfn.IFS(
T167="","",
--T167&lt;55,"Battery Defect",
--T167&lt;=69,"Battery D",
--T167&lt;=80,"Battery C",
--T167&gt;80,""
),"")</f>
        <v/>
      </c>
      <c r="W167" s="39" t="str" cm="1">
        <f t="array" ref="W167">IF($AR167=0,"",IFERROR(IF(INDEX(Input!$N$2:$U$500,$AR167,0)=0,"",INDEX(Input!$N$2:$U$500,$AR167,0)),""))</f>
        <v/>
      </c>
      <c r="X167" s="39"/>
      <c r="Y167" s="39"/>
      <c r="Z167" s="39"/>
      <c r="AA167" s="39"/>
      <c r="AB167" s="39"/>
      <c r="AC167" s="39"/>
      <c r="AD167" s="39"/>
      <c r="AE167" s="29" t="str">
        <f t="shared" si="6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9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9" t="str" cm="1">
        <f t="array" ref="K168">IF($AR168=0,"",INDEX(Input!$D$2:$AC$500,$AR168,$AP$2)&amp;"")</f>
        <v/>
      </c>
      <c r="L168" s="39" t="str" cm="1">
        <f t="array" ref="L168">IF($AR168=0,"",INDEX(Input!$D$2:$AC$500,$AR168,$AP$3)&amp;"")</f>
        <v/>
      </c>
      <c r="M168" s="39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7"/>
        <v/>
      </c>
      <c r="O168" s="39" t="str" cm="1">
        <f t="array" ref="O168">IF($AR168=0,"",INDEX(Input!$D$2:$AC$500,$AR168,$AP$4)&amp;"")</f>
        <v/>
      </c>
      <c r="P168" s="39" t="str" cm="1">
        <f t="array" ref="P168">IF($AR168=0,"",IFERROR(_xlfn.TEXTJOIN(", ",TRUE,_xlfn._xlws.FILTER(INDEX(Input!$D$2:$AC$500,,$AP$6),Input!$J$2:$J$500=$B168)),""))</f>
        <v/>
      </c>
      <c r="Q168" s="29" t="str">
        <f t="shared" si="8"/>
        <v/>
      </c>
      <c r="R168" s="39" t="str" cm="1">
        <f t="array" ref="R168">IF($AR168=0,"",_xlfn.LET(_xlpm.Result,INDEX(Input!$D$2:$AC$500,$AR168,$AP$5),IF(_xlpm.Result="","",_xlpm.Result)))</f>
        <v/>
      </c>
      <c r="S168" s="39" t="str" cm="1">
        <f t="array" ref="S168">IF(R168="","",IFERROR(_xlfn.TEXTSPLIT(R168," / ", ,TRUE,0,),""))</f>
        <v/>
      </c>
      <c r="T168" s="39"/>
      <c r="U168" s="39" t="str" cm="1">
        <f t="array" ref="U168">IFERROR(_xlfn.IFS(
S168="","",
--S168&lt;55,"Battery Defect",
--S168&lt;=69,"Battery D",
--S168&lt;=80,"Battery C",
--S168&gt;80,""
),"")</f>
        <v/>
      </c>
      <c r="V168" s="39" t="str" cm="1">
        <f t="array" ref="V168">IFERROR(_xlfn.IFS(
T168="","",
--T168&lt;55,"Battery Defect",
--T168&lt;=69,"Battery D",
--T168&lt;=80,"Battery C",
--T168&gt;80,""
),"")</f>
        <v/>
      </c>
      <c r="W168" s="39" t="str" cm="1">
        <f t="array" ref="W168">IF($AR168=0,"",IFERROR(IF(INDEX(Input!$N$2:$U$500,$AR168,0)=0,"",INDEX(Input!$N$2:$U$500,$AR168,0)),""))</f>
        <v/>
      </c>
      <c r="X168" s="39"/>
      <c r="Y168" s="39"/>
      <c r="Z168" s="39"/>
      <c r="AA168" s="39"/>
      <c r="AB168" s="39"/>
      <c r="AC168" s="39"/>
      <c r="AD168" s="39"/>
      <c r="AE168" s="29" t="str">
        <f t="shared" si="6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9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9" t="str" cm="1">
        <f t="array" ref="K169">IF($AR169=0,"",INDEX(Input!$D$2:$AC$500,$AR169,$AP$2)&amp;"")</f>
        <v/>
      </c>
      <c r="L169" s="39" t="str" cm="1">
        <f t="array" ref="L169">IF($AR169=0,"",INDEX(Input!$D$2:$AC$500,$AR169,$AP$3)&amp;"")</f>
        <v/>
      </c>
      <c r="M169" s="39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7"/>
        <v/>
      </c>
      <c r="O169" s="39" t="str" cm="1">
        <f t="array" ref="O169">IF($AR169=0,"",INDEX(Input!$D$2:$AC$500,$AR169,$AP$4)&amp;"")</f>
        <v/>
      </c>
      <c r="P169" s="39" t="str" cm="1">
        <f t="array" ref="P169">IF($AR169=0,"",IFERROR(_xlfn.TEXTJOIN(", ",TRUE,_xlfn._xlws.FILTER(INDEX(Input!$D$2:$AC$500,,$AP$6),Input!$J$2:$J$500=$B169)),""))</f>
        <v/>
      </c>
      <c r="Q169" s="29" t="str">
        <f t="shared" si="8"/>
        <v/>
      </c>
      <c r="R169" s="39" t="str" cm="1">
        <f t="array" ref="R169">IF($AR169=0,"",_xlfn.LET(_xlpm.Result,INDEX(Input!$D$2:$AC$500,$AR169,$AP$5),IF(_xlpm.Result="","",_xlpm.Result)))</f>
        <v/>
      </c>
      <c r="S169" s="39" t="str" cm="1">
        <f t="array" ref="S169">IF(R169="","",IFERROR(_xlfn.TEXTSPLIT(R169," / ", ,TRUE,0,),""))</f>
        <v/>
      </c>
      <c r="T169" s="39"/>
      <c r="U169" s="39" t="str" cm="1">
        <f t="array" ref="U169">IFERROR(_xlfn.IFS(
S169="","",
--S169&lt;55,"Battery Defect",
--S169&lt;=69,"Battery D",
--S169&lt;=80,"Battery C",
--S169&gt;80,""
),"")</f>
        <v/>
      </c>
      <c r="V169" s="39" t="str" cm="1">
        <f t="array" ref="V169">IFERROR(_xlfn.IFS(
T169="","",
--T169&lt;55,"Battery Defect",
--T169&lt;=69,"Battery D",
--T169&lt;=80,"Battery C",
--T169&gt;80,""
),"")</f>
        <v/>
      </c>
      <c r="W169" s="39" t="str" cm="1">
        <f t="array" ref="W169">IF($AR169=0,"",IFERROR(IF(INDEX(Input!$N$2:$U$500,$AR169,0)=0,"",INDEX(Input!$N$2:$U$500,$AR169,0)),""))</f>
        <v/>
      </c>
      <c r="X169" s="39"/>
      <c r="Y169" s="39"/>
      <c r="Z169" s="39"/>
      <c r="AA169" s="39"/>
      <c r="AB169" s="39"/>
      <c r="AC169" s="39"/>
      <c r="AD169" s="39"/>
      <c r="AE169" s="29" t="str">
        <f t="shared" si="6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9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9" t="str" cm="1">
        <f t="array" ref="K170">IF($AR170=0,"",INDEX(Input!$D$2:$AC$500,$AR170,$AP$2)&amp;"")</f>
        <v/>
      </c>
      <c r="L170" s="39" t="str" cm="1">
        <f t="array" ref="L170">IF($AR170=0,"",INDEX(Input!$D$2:$AC$500,$AR170,$AP$3)&amp;"")</f>
        <v/>
      </c>
      <c r="M170" s="39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7"/>
        <v/>
      </c>
      <c r="O170" s="39" t="str" cm="1">
        <f t="array" ref="O170">IF($AR170=0,"",INDEX(Input!$D$2:$AC$500,$AR170,$AP$4)&amp;"")</f>
        <v/>
      </c>
      <c r="P170" s="39" t="str" cm="1">
        <f t="array" ref="P170">IF($AR170=0,"",IFERROR(_xlfn.TEXTJOIN(", ",TRUE,_xlfn._xlws.FILTER(INDEX(Input!$D$2:$AC$500,,$AP$6),Input!$J$2:$J$500=$B170)),""))</f>
        <v/>
      </c>
      <c r="Q170" s="29" t="str">
        <f t="shared" si="8"/>
        <v/>
      </c>
      <c r="R170" s="39" t="str" cm="1">
        <f t="array" ref="R170">IF($AR170=0,"",_xlfn.LET(_xlpm.Result,INDEX(Input!$D$2:$AC$500,$AR170,$AP$5),IF(_xlpm.Result="","",_xlpm.Result)))</f>
        <v/>
      </c>
      <c r="S170" s="39" t="str" cm="1">
        <f t="array" ref="S170">IF(R170="","",IFERROR(_xlfn.TEXTSPLIT(R170," / ", ,TRUE,0,),""))</f>
        <v/>
      </c>
      <c r="T170" s="39"/>
      <c r="U170" s="39" t="str" cm="1">
        <f t="array" ref="U170">IFERROR(_xlfn.IFS(
S170="","",
--S170&lt;55,"Battery Defect",
--S170&lt;=69,"Battery D",
--S170&lt;=80,"Battery C",
--S170&gt;80,""
),"")</f>
        <v/>
      </c>
      <c r="V170" s="39" t="str" cm="1">
        <f t="array" ref="V170">IFERROR(_xlfn.IFS(
T170="","",
--T170&lt;55,"Battery Defect",
--T170&lt;=69,"Battery D",
--T170&lt;=80,"Battery C",
--T170&gt;80,""
),"")</f>
        <v/>
      </c>
      <c r="W170" s="39" t="str" cm="1">
        <f t="array" ref="W170">IF($AR170=0,"",IFERROR(IF(INDEX(Input!$N$2:$U$500,$AR170,0)=0,"",INDEX(Input!$N$2:$U$500,$AR170,0)),""))</f>
        <v/>
      </c>
      <c r="X170" s="39"/>
      <c r="Y170" s="39"/>
      <c r="Z170" s="39"/>
      <c r="AA170" s="39"/>
      <c r="AB170" s="39"/>
      <c r="AC170" s="39"/>
      <c r="AD170" s="39"/>
      <c r="AE170" s="29" t="str">
        <f t="shared" si="6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9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9" t="str" cm="1">
        <f t="array" ref="K171">IF($AR171=0,"",INDEX(Input!$D$2:$AC$500,$AR171,$AP$2)&amp;"")</f>
        <v/>
      </c>
      <c r="L171" s="39" t="str" cm="1">
        <f t="array" ref="L171">IF($AR171=0,"",INDEX(Input!$D$2:$AC$500,$AR171,$AP$3)&amp;"")</f>
        <v/>
      </c>
      <c r="M171" s="39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7"/>
        <v/>
      </c>
      <c r="O171" s="39" t="str" cm="1">
        <f t="array" ref="O171">IF($AR171=0,"",INDEX(Input!$D$2:$AC$500,$AR171,$AP$4)&amp;"")</f>
        <v/>
      </c>
      <c r="P171" s="39" t="str" cm="1">
        <f t="array" ref="P171">IF($AR171=0,"",IFERROR(_xlfn.TEXTJOIN(", ",TRUE,_xlfn._xlws.FILTER(INDEX(Input!$D$2:$AC$500,,$AP$6),Input!$J$2:$J$500=$B171)),""))</f>
        <v/>
      </c>
      <c r="Q171" s="29" t="str">
        <f t="shared" si="8"/>
        <v/>
      </c>
      <c r="R171" s="39" t="str" cm="1">
        <f t="array" ref="R171">IF($AR171=0,"",_xlfn.LET(_xlpm.Result,INDEX(Input!$D$2:$AC$500,$AR171,$AP$5),IF(_xlpm.Result="","",_xlpm.Result)))</f>
        <v/>
      </c>
      <c r="S171" s="39" t="str" cm="1">
        <f t="array" ref="S171">IF(R171="","",IFERROR(_xlfn.TEXTSPLIT(R171," / ", ,TRUE,0,),""))</f>
        <v/>
      </c>
      <c r="T171" s="39"/>
      <c r="U171" s="39" t="str" cm="1">
        <f t="array" ref="U171">IFERROR(_xlfn.IFS(
S171="","",
--S171&lt;55,"Battery Defect",
--S171&lt;=69,"Battery D",
--S171&lt;=80,"Battery C",
--S171&gt;80,""
),"")</f>
        <v/>
      </c>
      <c r="V171" s="39" t="str" cm="1">
        <f t="array" ref="V171">IFERROR(_xlfn.IFS(
T171="","",
--T171&lt;55,"Battery Defect",
--T171&lt;=69,"Battery D",
--T171&lt;=80,"Battery C",
--T171&gt;80,""
),"")</f>
        <v/>
      </c>
      <c r="W171" s="39" t="str" cm="1">
        <f t="array" ref="W171">IF($AR171=0,"",IFERROR(IF(INDEX(Input!$N$2:$U$500,$AR171,0)=0,"",INDEX(Input!$N$2:$U$500,$AR171,0)),""))</f>
        <v/>
      </c>
      <c r="X171" s="39"/>
      <c r="Y171" s="39"/>
      <c r="Z171" s="39"/>
      <c r="AA171" s="39"/>
      <c r="AB171" s="39"/>
      <c r="AC171" s="39"/>
      <c r="AD171" s="39"/>
      <c r="AE171" s="29" t="str">
        <f t="shared" si="6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9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9" t="str" cm="1">
        <f t="array" ref="K172">IF($AR172=0,"",INDEX(Input!$D$2:$AC$500,$AR172,$AP$2)&amp;"")</f>
        <v/>
      </c>
      <c r="L172" s="39" t="str" cm="1">
        <f t="array" ref="L172">IF($AR172=0,"",INDEX(Input!$D$2:$AC$500,$AR172,$AP$3)&amp;"")</f>
        <v/>
      </c>
      <c r="M172" s="39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7"/>
        <v/>
      </c>
      <c r="O172" s="39" t="str" cm="1">
        <f t="array" ref="O172">IF($AR172=0,"",INDEX(Input!$D$2:$AC$500,$AR172,$AP$4)&amp;"")</f>
        <v/>
      </c>
      <c r="P172" s="39" t="str" cm="1">
        <f t="array" ref="P172">IF($AR172=0,"",IFERROR(_xlfn.TEXTJOIN(", ",TRUE,_xlfn._xlws.FILTER(INDEX(Input!$D$2:$AC$500,,$AP$6),Input!$J$2:$J$500=$B172)),""))</f>
        <v/>
      </c>
      <c r="Q172" s="29" t="str">
        <f t="shared" si="8"/>
        <v/>
      </c>
      <c r="R172" s="39" t="str" cm="1">
        <f t="array" ref="R172">IF($AR172=0,"",_xlfn.LET(_xlpm.Result,INDEX(Input!$D$2:$AC$500,$AR172,$AP$5),IF(_xlpm.Result="","",_xlpm.Result)))</f>
        <v/>
      </c>
      <c r="S172" s="39" t="str" cm="1">
        <f t="array" ref="S172">IF(R172="","",IFERROR(_xlfn.TEXTSPLIT(R172," / ", ,TRUE,0,),""))</f>
        <v/>
      </c>
      <c r="T172" s="39"/>
      <c r="U172" s="39" t="str" cm="1">
        <f t="array" ref="U172">IFERROR(_xlfn.IFS(
S172="","",
--S172&lt;55,"Battery Defect",
--S172&lt;=69,"Battery D",
--S172&lt;=80,"Battery C",
--S172&gt;80,""
),"")</f>
        <v/>
      </c>
      <c r="V172" s="39" t="str" cm="1">
        <f t="array" ref="V172">IFERROR(_xlfn.IFS(
T172="","",
--T172&lt;55,"Battery Defect",
--T172&lt;=69,"Battery D",
--T172&lt;=80,"Battery C",
--T172&gt;80,""
),"")</f>
        <v/>
      </c>
      <c r="W172" s="39" t="str" cm="1">
        <f t="array" ref="W172">IF($AR172=0,"",IFERROR(IF(INDEX(Input!$N$2:$U$500,$AR172,0)=0,"",INDEX(Input!$N$2:$U$500,$AR172,0)),""))</f>
        <v/>
      </c>
      <c r="X172" s="39"/>
      <c r="Y172" s="39"/>
      <c r="Z172" s="39"/>
      <c r="AA172" s="39"/>
      <c r="AB172" s="39"/>
      <c r="AC172" s="39"/>
      <c r="AD172" s="39"/>
      <c r="AE172" s="29" t="str">
        <f t="shared" si="6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9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9" t="str" cm="1">
        <f t="array" ref="K173">IF($AR173=0,"",INDEX(Input!$D$2:$AC$500,$AR173,$AP$2)&amp;"")</f>
        <v/>
      </c>
      <c r="L173" s="39" t="str" cm="1">
        <f t="array" ref="L173">IF($AR173=0,"",INDEX(Input!$D$2:$AC$500,$AR173,$AP$3)&amp;"")</f>
        <v/>
      </c>
      <c r="M173" s="39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7"/>
        <v/>
      </c>
      <c r="O173" s="39" t="str" cm="1">
        <f t="array" ref="O173">IF($AR173=0,"",INDEX(Input!$D$2:$AC$500,$AR173,$AP$4)&amp;"")</f>
        <v/>
      </c>
      <c r="P173" s="39" t="str" cm="1">
        <f t="array" ref="P173">IF($AR173=0,"",IFERROR(_xlfn.TEXTJOIN(", ",TRUE,_xlfn._xlws.FILTER(INDEX(Input!$D$2:$AC$500,,$AP$6),Input!$J$2:$J$500=$B173)),""))</f>
        <v/>
      </c>
      <c r="Q173" s="29" t="str">
        <f t="shared" si="8"/>
        <v/>
      </c>
      <c r="R173" s="39" t="str" cm="1">
        <f t="array" ref="R173">IF($AR173=0,"",_xlfn.LET(_xlpm.Result,INDEX(Input!$D$2:$AC$500,$AR173,$AP$5),IF(_xlpm.Result="","",_xlpm.Result)))</f>
        <v/>
      </c>
      <c r="S173" s="39" t="str" cm="1">
        <f t="array" ref="S173">IF(R173="","",IFERROR(_xlfn.TEXTSPLIT(R173," / ", ,TRUE,0,),""))</f>
        <v/>
      </c>
      <c r="T173" s="39"/>
      <c r="U173" s="39" t="str" cm="1">
        <f t="array" ref="U173">IFERROR(_xlfn.IFS(
S173="","",
--S173&lt;55,"Battery Defect",
--S173&lt;=69,"Battery D",
--S173&lt;=80,"Battery C",
--S173&gt;80,""
),"")</f>
        <v/>
      </c>
      <c r="V173" s="39" t="str" cm="1">
        <f t="array" ref="V173">IFERROR(_xlfn.IFS(
T173="","",
--T173&lt;55,"Battery Defect",
--T173&lt;=69,"Battery D",
--T173&lt;=80,"Battery C",
--T173&gt;80,""
),"")</f>
        <v/>
      </c>
      <c r="W173" s="39" t="str" cm="1">
        <f t="array" ref="W173">IF($AR173=0,"",IFERROR(IF(INDEX(Input!$N$2:$U$500,$AR173,0)=0,"",INDEX(Input!$N$2:$U$500,$AR173,0)),""))</f>
        <v/>
      </c>
      <c r="X173" s="39"/>
      <c r="Y173" s="39"/>
      <c r="Z173" s="39"/>
      <c r="AA173" s="39"/>
      <c r="AB173" s="39"/>
      <c r="AC173" s="39"/>
      <c r="AD173" s="39"/>
      <c r="AE173" s="29" t="str">
        <f t="shared" si="6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9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9" t="str" cm="1">
        <f t="array" ref="K174">IF($AR174=0,"",INDEX(Input!$D$2:$AC$500,$AR174,$AP$2)&amp;"")</f>
        <v/>
      </c>
      <c r="L174" s="39" t="str" cm="1">
        <f t="array" ref="L174">IF($AR174=0,"",INDEX(Input!$D$2:$AC$500,$AR174,$AP$3)&amp;"")</f>
        <v/>
      </c>
      <c r="M174" s="39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7"/>
        <v/>
      </c>
      <c r="O174" s="39" t="str" cm="1">
        <f t="array" ref="O174">IF($AR174=0,"",INDEX(Input!$D$2:$AC$500,$AR174,$AP$4)&amp;"")</f>
        <v/>
      </c>
      <c r="P174" s="39" t="str" cm="1">
        <f t="array" ref="P174">IF($AR174=0,"",IFERROR(_xlfn.TEXTJOIN(", ",TRUE,_xlfn._xlws.FILTER(INDEX(Input!$D$2:$AC$500,,$AP$6),Input!$J$2:$J$500=$B174)),""))</f>
        <v/>
      </c>
      <c r="Q174" s="29" t="str">
        <f t="shared" si="8"/>
        <v/>
      </c>
      <c r="R174" s="39" t="str" cm="1">
        <f t="array" ref="R174">IF($AR174=0,"",_xlfn.LET(_xlpm.Result,INDEX(Input!$D$2:$AC$500,$AR174,$AP$5),IF(_xlpm.Result="","",_xlpm.Result)))</f>
        <v/>
      </c>
      <c r="S174" s="39" t="str" cm="1">
        <f t="array" ref="S174">IF(R174="","",IFERROR(_xlfn.TEXTSPLIT(R174," / ", ,TRUE,0,),""))</f>
        <v/>
      </c>
      <c r="T174" s="39"/>
      <c r="U174" s="39" t="str" cm="1">
        <f t="array" ref="U174">IFERROR(_xlfn.IFS(
S174="","",
--S174&lt;55,"Battery Defect",
--S174&lt;=69,"Battery D",
--S174&lt;=80,"Battery C",
--S174&gt;80,""
),"")</f>
        <v/>
      </c>
      <c r="V174" s="39" t="str" cm="1">
        <f t="array" ref="V174">IFERROR(_xlfn.IFS(
T174="","",
--T174&lt;55,"Battery Defect",
--T174&lt;=69,"Battery D",
--T174&lt;=80,"Battery C",
--T174&gt;80,""
),"")</f>
        <v/>
      </c>
      <c r="W174" s="39" t="str" cm="1">
        <f t="array" ref="W174">IF($AR174=0,"",IFERROR(IF(INDEX(Input!$N$2:$U$500,$AR174,0)=0,"",INDEX(Input!$N$2:$U$500,$AR174,0)),""))</f>
        <v/>
      </c>
      <c r="X174" s="39"/>
      <c r="Y174" s="39"/>
      <c r="Z174" s="39"/>
      <c r="AA174" s="39"/>
      <c r="AB174" s="39"/>
      <c r="AC174" s="39"/>
      <c r="AD174" s="39"/>
      <c r="AE174" s="29" t="str">
        <f t="shared" si="6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9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9" t="str" cm="1">
        <f t="array" ref="K175">IF($AR175=0,"",INDEX(Input!$D$2:$AC$500,$AR175,$AP$2)&amp;"")</f>
        <v/>
      </c>
      <c r="L175" s="39" t="str" cm="1">
        <f t="array" ref="L175">IF($AR175=0,"",INDEX(Input!$D$2:$AC$500,$AR175,$AP$3)&amp;"")</f>
        <v/>
      </c>
      <c r="M175" s="39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7"/>
        <v/>
      </c>
      <c r="O175" s="39" t="str" cm="1">
        <f t="array" ref="O175">IF($AR175=0,"",INDEX(Input!$D$2:$AC$500,$AR175,$AP$4)&amp;"")</f>
        <v/>
      </c>
      <c r="P175" s="39" t="str" cm="1">
        <f t="array" ref="P175">IF($AR175=0,"",IFERROR(_xlfn.TEXTJOIN(", ",TRUE,_xlfn._xlws.FILTER(INDEX(Input!$D$2:$AC$500,,$AP$6),Input!$J$2:$J$500=$B175)),""))</f>
        <v/>
      </c>
      <c r="Q175" s="29" t="str">
        <f t="shared" si="8"/>
        <v/>
      </c>
      <c r="R175" s="39" t="str" cm="1">
        <f t="array" ref="R175">IF($AR175=0,"",_xlfn.LET(_xlpm.Result,INDEX(Input!$D$2:$AC$500,$AR175,$AP$5),IF(_xlpm.Result="","",_xlpm.Result)))</f>
        <v/>
      </c>
      <c r="S175" s="39" t="str" cm="1">
        <f t="array" ref="S175">IF(R175="","",IFERROR(_xlfn.TEXTSPLIT(R175," / ", ,TRUE,0,),""))</f>
        <v/>
      </c>
      <c r="T175" s="39"/>
      <c r="U175" s="39" t="str" cm="1">
        <f t="array" ref="U175">IFERROR(_xlfn.IFS(
S175="","",
--S175&lt;55,"Battery Defect",
--S175&lt;=69,"Battery D",
--S175&lt;=80,"Battery C",
--S175&gt;80,""
),"")</f>
        <v/>
      </c>
      <c r="V175" s="39" t="str" cm="1">
        <f t="array" ref="V175">IFERROR(_xlfn.IFS(
T175="","",
--T175&lt;55,"Battery Defect",
--T175&lt;=69,"Battery D",
--T175&lt;=80,"Battery C",
--T175&gt;80,""
),"")</f>
        <v/>
      </c>
      <c r="W175" s="39" t="str" cm="1">
        <f t="array" ref="W175">IF($AR175=0,"",IFERROR(IF(INDEX(Input!$N$2:$U$500,$AR175,0)=0,"",INDEX(Input!$N$2:$U$500,$AR175,0)),""))</f>
        <v/>
      </c>
      <c r="X175" s="39"/>
      <c r="Y175" s="39"/>
      <c r="Z175" s="39"/>
      <c r="AA175" s="39"/>
      <c r="AB175" s="39"/>
      <c r="AC175" s="39"/>
      <c r="AD175" s="39"/>
      <c r="AE175" s="29" t="str">
        <f t="shared" si="6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9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9" t="str" cm="1">
        <f t="array" ref="K176">IF($AR176=0,"",INDEX(Input!$D$2:$AC$500,$AR176,$AP$2)&amp;"")</f>
        <v/>
      </c>
      <c r="L176" s="39" t="str" cm="1">
        <f t="array" ref="L176">IF($AR176=0,"",INDEX(Input!$D$2:$AC$500,$AR176,$AP$3)&amp;"")</f>
        <v/>
      </c>
      <c r="M176" s="39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7"/>
        <v/>
      </c>
      <c r="O176" s="39" t="str" cm="1">
        <f t="array" ref="O176">IF($AR176=0,"",INDEX(Input!$D$2:$AC$500,$AR176,$AP$4)&amp;"")</f>
        <v/>
      </c>
      <c r="P176" s="39" t="str" cm="1">
        <f t="array" ref="P176">IF($AR176=0,"",IFERROR(_xlfn.TEXTJOIN(", ",TRUE,_xlfn._xlws.FILTER(INDEX(Input!$D$2:$AC$500,,$AP$6),Input!$J$2:$J$500=$B176)),""))</f>
        <v/>
      </c>
      <c r="Q176" s="29" t="str">
        <f t="shared" si="8"/>
        <v/>
      </c>
      <c r="R176" s="39" t="str" cm="1">
        <f t="array" ref="R176">IF($AR176=0,"",_xlfn.LET(_xlpm.Result,INDEX(Input!$D$2:$AC$500,$AR176,$AP$5),IF(_xlpm.Result="","",_xlpm.Result)))</f>
        <v/>
      </c>
      <c r="S176" s="39" t="str" cm="1">
        <f t="array" ref="S176">IF(R176="","",IFERROR(_xlfn.TEXTSPLIT(R176," / ", ,TRUE,0,),""))</f>
        <v/>
      </c>
      <c r="T176" s="39"/>
      <c r="U176" s="39" t="str" cm="1">
        <f t="array" ref="U176">IFERROR(_xlfn.IFS(
S176="","",
--S176&lt;55,"Battery Defect",
--S176&lt;=69,"Battery D",
--S176&lt;=80,"Battery C",
--S176&gt;80,""
),"")</f>
        <v/>
      </c>
      <c r="V176" s="39" t="str" cm="1">
        <f t="array" ref="V176">IFERROR(_xlfn.IFS(
T176="","",
--T176&lt;55,"Battery Defect",
--T176&lt;=69,"Battery D",
--T176&lt;=80,"Battery C",
--T176&gt;80,""
),"")</f>
        <v/>
      </c>
      <c r="W176" s="39" t="str" cm="1">
        <f t="array" ref="W176">IF($AR176=0,"",IFERROR(IF(INDEX(Input!$N$2:$U$500,$AR176,0)=0,"",INDEX(Input!$N$2:$U$500,$AR176,0)),""))</f>
        <v/>
      </c>
      <c r="X176" s="39"/>
      <c r="Y176" s="39"/>
      <c r="Z176" s="39"/>
      <c r="AA176" s="39"/>
      <c r="AB176" s="39"/>
      <c r="AC176" s="39"/>
      <c r="AD176" s="39"/>
      <c r="AE176" s="29" t="str">
        <f t="shared" si="6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9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9" t="str" cm="1">
        <f t="array" ref="K177">IF($AR177=0,"",INDEX(Input!$D$2:$AC$500,$AR177,$AP$2)&amp;"")</f>
        <v/>
      </c>
      <c r="L177" s="39" t="str" cm="1">
        <f t="array" ref="L177">IF($AR177=0,"",INDEX(Input!$D$2:$AC$500,$AR177,$AP$3)&amp;"")</f>
        <v/>
      </c>
      <c r="M177" s="39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7"/>
        <v/>
      </c>
      <c r="O177" s="39" t="str" cm="1">
        <f t="array" ref="O177">IF($AR177=0,"",INDEX(Input!$D$2:$AC$500,$AR177,$AP$4)&amp;"")</f>
        <v/>
      </c>
      <c r="P177" s="39" t="str" cm="1">
        <f t="array" ref="P177">IF($AR177=0,"",IFERROR(_xlfn.TEXTJOIN(", ",TRUE,_xlfn._xlws.FILTER(INDEX(Input!$D$2:$AC$500,,$AP$6),Input!$J$2:$J$500=$B177)),""))</f>
        <v/>
      </c>
      <c r="Q177" s="29" t="str">
        <f t="shared" si="8"/>
        <v/>
      </c>
      <c r="R177" s="39" t="str" cm="1">
        <f t="array" ref="R177">IF($AR177=0,"",_xlfn.LET(_xlpm.Result,INDEX(Input!$D$2:$AC$500,$AR177,$AP$5),IF(_xlpm.Result="","",_xlpm.Result)))</f>
        <v/>
      </c>
      <c r="S177" s="39" t="str" cm="1">
        <f t="array" ref="S177">IF(R177="","",IFERROR(_xlfn.TEXTSPLIT(R177," / ", ,TRUE,0,),""))</f>
        <v/>
      </c>
      <c r="T177" s="39"/>
      <c r="U177" s="39" t="str" cm="1">
        <f t="array" ref="U177">IFERROR(_xlfn.IFS(
S177="","",
--S177&lt;55,"Battery Defect",
--S177&lt;=69,"Battery D",
--S177&lt;=80,"Battery C",
--S177&gt;80,""
),"")</f>
        <v/>
      </c>
      <c r="V177" s="39" t="str" cm="1">
        <f t="array" ref="V177">IFERROR(_xlfn.IFS(
T177="","",
--T177&lt;55,"Battery Defect",
--T177&lt;=69,"Battery D",
--T177&lt;=80,"Battery C",
--T177&gt;80,""
),"")</f>
        <v/>
      </c>
      <c r="W177" s="39" t="str" cm="1">
        <f t="array" ref="W177">IF($AR177=0,"",IFERROR(IF(INDEX(Input!$N$2:$U$500,$AR177,0)=0,"",INDEX(Input!$N$2:$U$500,$AR177,0)),""))</f>
        <v/>
      </c>
      <c r="X177" s="39"/>
      <c r="Y177" s="39"/>
      <c r="Z177" s="39"/>
      <c r="AA177" s="39"/>
      <c r="AB177" s="39"/>
      <c r="AC177" s="39"/>
      <c r="AD177" s="39"/>
      <c r="AE177" s="29" t="str">
        <f t="shared" si="6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9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9" t="str" cm="1">
        <f t="array" ref="K178">IF($AR178=0,"",INDEX(Input!$D$2:$AC$500,$AR178,$AP$2)&amp;"")</f>
        <v/>
      </c>
      <c r="L178" s="39" t="str" cm="1">
        <f t="array" ref="L178">IF($AR178=0,"",INDEX(Input!$D$2:$AC$500,$AR178,$AP$3)&amp;"")</f>
        <v/>
      </c>
      <c r="M178" s="39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7"/>
        <v/>
      </c>
      <c r="O178" s="39" t="str" cm="1">
        <f t="array" ref="O178">IF($AR178=0,"",INDEX(Input!$D$2:$AC$500,$AR178,$AP$4)&amp;"")</f>
        <v/>
      </c>
      <c r="P178" s="39" t="str" cm="1">
        <f t="array" ref="P178">IF($AR178=0,"",IFERROR(_xlfn.TEXTJOIN(", ",TRUE,_xlfn._xlws.FILTER(INDEX(Input!$D$2:$AC$500,,$AP$6),Input!$J$2:$J$500=$B178)),""))</f>
        <v/>
      </c>
      <c r="Q178" s="29" t="str">
        <f t="shared" si="8"/>
        <v/>
      </c>
      <c r="R178" s="39" t="str" cm="1">
        <f t="array" ref="R178">IF($AR178=0,"",_xlfn.LET(_xlpm.Result,INDEX(Input!$D$2:$AC$500,$AR178,$AP$5),IF(_xlpm.Result="","",_xlpm.Result)))</f>
        <v/>
      </c>
      <c r="S178" s="39" t="str" cm="1">
        <f t="array" ref="S178">IF(R178="","",IFERROR(_xlfn.TEXTSPLIT(R178," / ", ,TRUE,0,),""))</f>
        <v/>
      </c>
      <c r="T178" s="39"/>
      <c r="U178" s="39" t="str" cm="1">
        <f t="array" ref="U178">IFERROR(_xlfn.IFS(
S178="","",
--S178&lt;55,"Battery Defect",
--S178&lt;=69,"Battery D",
--S178&lt;=80,"Battery C",
--S178&gt;80,""
),"")</f>
        <v/>
      </c>
      <c r="V178" s="39" t="str" cm="1">
        <f t="array" ref="V178">IFERROR(_xlfn.IFS(
T178="","",
--T178&lt;55,"Battery Defect",
--T178&lt;=69,"Battery D",
--T178&lt;=80,"Battery C",
--T178&gt;80,""
),"")</f>
        <v/>
      </c>
      <c r="W178" s="39" t="str" cm="1">
        <f t="array" ref="W178">IF($AR178=0,"",IFERROR(IF(INDEX(Input!$N$2:$U$500,$AR178,0)=0,"",INDEX(Input!$N$2:$U$500,$AR178,0)),""))</f>
        <v/>
      </c>
      <c r="X178" s="39"/>
      <c r="Y178" s="39"/>
      <c r="Z178" s="39"/>
      <c r="AA178" s="39"/>
      <c r="AB178" s="39"/>
      <c r="AC178" s="39"/>
      <c r="AD178" s="39"/>
      <c r="AE178" s="29" t="str">
        <f t="shared" si="6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9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9" t="str" cm="1">
        <f t="array" ref="K179">IF($AR179=0,"",INDEX(Input!$D$2:$AC$500,$AR179,$AP$2)&amp;"")</f>
        <v/>
      </c>
      <c r="L179" s="39" t="str" cm="1">
        <f t="array" ref="L179">IF($AR179=0,"",INDEX(Input!$D$2:$AC$500,$AR179,$AP$3)&amp;"")</f>
        <v/>
      </c>
      <c r="M179" s="39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7"/>
        <v/>
      </c>
      <c r="O179" s="39" t="str" cm="1">
        <f t="array" ref="O179">IF($AR179=0,"",INDEX(Input!$D$2:$AC$500,$AR179,$AP$4)&amp;"")</f>
        <v/>
      </c>
      <c r="P179" s="39" t="str" cm="1">
        <f t="array" ref="P179">IF($AR179=0,"",IFERROR(_xlfn.TEXTJOIN(", ",TRUE,_xlfn._xlws.FILTER(INDEX(Input!$D$2:$AC$500,,$AP$6),Input!$J$2:$J$500=$B179)),""))</f>
        <v/>
      </c>
      <c r="Q179" s="29" t="str">
        <f t="shared" si="8"/>
        <v/>
      </c>
      <c r="R179" s="39" t="str" cm="1">
        <f t="array" ref="R179">IF($AR179=0,"",_xlfn.LET(_xlpm.Result,INDEX(Input!$D$2:$AC$500,$AR179,$AP$5),IF(_xlpm.Result="","",_xlpm.Result)))</f>
        <v/>
      </c>
      <c r="S179" s="39" t="str" cm="1">
        <f t="array" ref="S179">IF(R179="","",IFERROR(_xlfn.TEXTSPLIT(R179," / ", ,TRUE,0,),""))</f>
        <v/>
      </c>
      <c r="T179" s="39"/>
      <c r="U179" s="39" t="str" cm="1">
        <f t="array" ref="U179">IFERROR(_xlfn.IFS(
S179="","",
--S179&lt;55,"Battery Defect",
--S179&lt;=69,"Battery D",
--S179&lt;=80,"Battery C",
--S179&gt;80,""
),"")</f>
        <v/>
      </c>
      <c r="V179" s="39" t="str" cm="1">
        <f t="array" ref="V179">IFERROR(_xlfn.IFS(
T179="","",
--T179&lt;55,"Battery Defect",
--T179&lt;=69,"Battery D",
--T179&lt;=80,"Battery C",
--T179&gt;80,""
),"")</f>
        <v/>
      </c>
      <c r="W179" s="39" t="str" cm="1">
        <f t="array" ref="W179">IF($AR179=0,"",IFERROR(IF(INDEX(Input!$N$2:$U$500,$AR179,0)=0,"",INDEX(Input!$N$2:$U$500,$AR179,0)),""))</f>
        <v/>
      </c>
      <c r="X179" s="39"/>
      <c r="Y179" s="39"/>
      <c r="Z179" s="39"/>
      <c r="AA179" s="39"/>
      <c r="AB179" s="39"/>
      <c r="AC179" s="39"/>
      <c r="AD179" s="39"/>
      <c r="AE179" s="29" t="str">
        <f t="shared" si="6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9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9" t="str" cm="1">
        <f t="array" ref="K180">IF($AR180=0,"",INDEX(Input!$D$2:$AC$500,$AR180,$AP$2)&amp;"")</f>
        <v/>
      </c>
      <c r="L180" s="39" t="str" cm="1">
        <f t="array" ref="L180">IF($AR180=0,"",INDEX(Input!$D$2:$AC$500,$AR180,$AP$3)&amp;"")</f>
        <v/>
      </c>
      <c r="M180" s="39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7"/>
        <v/>
      </c>
      <c r="O180" s="39" t="str" cm="1">
        <f t="array" ref="O180">IF($AR180=0,"",INDEX(Input!$D$2:$AC$500,$AR180,$AP$4)&amp;"")</f>
        <v/>
      </c>
      <c r="P180" s="39" t="str" cm="1">
        <f t="array" ref="P180">IF($AR180=0,"",IFERROR(_xlfn.TEXTJOIN(", ",TRUE,_xlfn._xlws.FILTER(INDEX(Input!$D$2:$AC$500,,$AP$6),Input!$J$2:$J$500=$B180)),""))</f>
        <v/>
      </c>
      <c r="Q180" s="29" t="str">
        <f t="shared" si="8"/>
        <v/>
      </c>
      <c r="R180" s="39" t="str" cm="1">
        <f t="array" ref="R180">IF($AR180=0,"",_xlfn.LET(_xlpm.Result,INDEX(Input!$D$2:$AC$500,$AR180,$AP$5),IF(_xlpm.Result="","",_xlpm.Result)))</f>
        <v/>
      </c>
      <c r="S180" s="39" t="str" cm="1">
        <f t="array" ref="S180">IF(R180="","",IFERROR(_xlfn.TEXTSPLIT(R180," / ", ,TRUE,0,),""))</f>
        <v/>
      </c>
      <c r="T180" s="39"/>
      <c r="U180" s="39" t="str" cm="1">
        <f t="array" ref="U180">IFERROR(_xlfn.IFS(
S180="","",
--S180&lt;55,"Battery Defect",
--S180&lt;=69,"Battery D",
--S180&lt;=80,"Battery C",
--S180&gt;80,""
),"")</f>
        <v/>
      </c>
      <c r="V180" s="39" t="str" cm="1">
        <f t="array" ref="V180">IFERROR(_xlfn.IFS(
T180="","",
--T180&lt;55,"Battery Defect",
--T180&lt;=69,"Battery D",
--T180&lt;=80,"Battery C",
--T180&gt;80,""
),"")</f>
        <v/>
      </c>
      <c r="W180" s="39" t="str" cm="1">
        <f t="array" ref="W180">IF($AR180=0,"",IFERROR(IF(INDEX(Input!$N$2:$U$500,$AR180,0)=0,"",INDEX(Input!$N$2:$U$500,$AR180,0)),""))</f>
        <v/>
      </c>
      <c r="X180" s="39"/>
      <c r="Y180" s="39"/>
      <c r="Z180" s="39"/>
      <c r="AA180" s="39"/>
      <c r="AB180" s="39"/>
      <c r="AC180" s="39"/>
      <c r="AD180" s="39"/>
      <c r="AE180" s="29" t="str">
        <f t="shared" si="6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9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9" t="str" cm="1">
        <f t="array" ref="K181">IF($AR181=0,"",INDEX(Input!$D$2:$AC$500,$AR181,$AP$2)&amp;"")</f>
        <v/>
      </c>
      <c r="L181" s="39" t="str" cm="1">
        <f t="array" ref="L181">IF($AR181=0,"",INDEX(Input!$D$2:$AC$500,$AR181,$AP$3)&amp;"")</f>
        <v/>
      </c>
      <c r="M181" s="39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7"/>
        <v/>
      </c>
      <c r="O181" s="39" t="str" cm="1">
        <f t="array" ref="O181">IF($AR181=0,"",INDEX(Input!$D$2:$AC$500,$AR181,$AP$4)&amp;"")</f>
        <v/>
      </c>
      <c r="P181" s="39" t="str" cm="1">
        <f t="array" ref="P181">IF($AR181=0,"",IFERROR(_xlfn.TEXTJOIN(", ",TRUE,_xlfn._xlws.FILTER(INDEX(Input!$D$2:$AC$500,,$AP$6),Input!$J$2:$J$500=$B181)),""))</f>
        <v/>
      </c>
      <c r="Q181" s="29" t="str">
        <f t="shared" si="8"/>
        <v/>
      </c>
      <c r="R181" s="39" t="str" cm="1">
        <f t="array" ref="R181">IF($AR181=0,"",_xlfn.LET(_xlpm.Result,INDEX(Input!$D$2:$AC$500,$AR181,$AP$5),IF(_xlpm.Result="","",_xlpm.Result)))</f>
        <v/>
      </c>
      <c r="S181" s="39" t="str" cm="1">
        <f t="array" ref="S181">IF(R181="","",IFERROR(_xlfn.TEXTSPLIT(R181," / ", ,TRUE,0,),""))</f>
        <v/>
      </c>
      <c r="T181" s="39"/>
      <c r="U181" s="39" t="str" cm="1">
        <f t="array" ref="U181">IFERROR(_xlfn.IFS(
S181="","",
--S181&lt;55,"Battery Defect",
--S181&lt;=69,"Battery D",
--S181&lt;=80,"Battery C",
--S181&gt;80,""
),"")</f>
        <v/>
      </c>
      <c r="V181" s="39" t="str" cm="1">
        <f t="array" ref="V181">IFERROR(_xlfn.IFS(
T181="","",
--T181&lt;55,"Battery Defect",
--T181&lt;=69,"Battery D",
--T181&lt;=80,"Battery C",
--T181&gt;80,""
),"")</f>
        <v/>
      </c>
      <c r="W181" s="39" t="str" cm="1">
        <f t="array" ref="W181">IF($AR181=0,"",IFERROR(IF(INDEX(Input!$N$2:$U$500,$AR181,0)=0,"",INDEX(Input!$N$2:$U$500,$AR181,0)),""))</f>
        <v/>
      </c>
      <c r="X181" s="39"/>
      <c r="Y181" s="39"/>
      <c r="Z181" s="39"/>
      <c r="AA181" s="39"/>
      <c r="AB181" s="39"/>
      <c r="AC181" s="39"/>
      <c r="AD181" s="39"/>
      <c r="AE181" s="29" t="str">
        <f t="shared" si="6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9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9" t="str" cm="1">
        <f t="array" ref="K182">IF($AR182=0,"",INDEX(Input!$D$2:$AC$500,$AR182,$AP$2)&amp;"")</f>
        <v/>
      </c>
      <c r="L182" s="39" t="str" cm="1">
        <f t="array" ref="L182">IF($AR182=0,"",INDEX(Input!$D$2:$AC$500,$AR182,$AP$3)&amp;"")</f>
        <v/>
      </c>
      <c r="M182" s="39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7"/>
        <v/>
      </c>
      <c r="O182" s="39" t="str" cm="1">
        <f t="array" ref="O182">IF($AR182=0,"",INDEX(Input!$D$2:$AC$500,$AR182,$AP$4)&amp;"")</f>
        <v/>
      </c>
      <c r="P182" s="39" t="str" cm="1">
        <f t="array" ref="P182">IF($AR182=0,"",IFERROR(_xlfn.TEXTJOIN(", ",TRUE,_xlfn._xlws.FILTER(INDEX(Input!$D$2:$AC$500,,$AP$6),Input!$J$2:$J$500=$B182)),""))</f>
        <v/>
      </c>
      <c r="Q182" s="29" t="str">
        <f t="shared" si="8"/>
        <v/>
      </c>
      <c r="R182" s="39" t="str" cm="1">
        <f t="array" ref="R182">IF($AR182=0,"",_xlfn.LET(_xlpm.Result,INDEX(Input!$D$2:$AC$500,$AR182,$AP$5),IF(_xlpm.Result="","",_xlpm.Result)))</f>
        <v/>
      </c>
      <c r="S182" s="39" t="str" cm="1">
        <f t="array" ref="S182">IF(R182="","",IFERROR(_xlfn.TEXTSPLIT(R182," / ", ,TRUE,0,),""))</f>
        <v/>
      </c>
      <c r="T182" s="39"/>
      <c r="U182" s="39" t="str" cm="1">
        <f t="array" ref="U182">IFERROR(_xlfn.IFS(
S182="","",
--S182&lt;55,"Battery Defect",
--S182&lt;=69,"Battery D",
--S182&lt;=80,"Battery C",
--S182&gt;80,""
),"")</f>
        <v/>
      </c>
      <c r="V182" s="39" t="str" cm="1">
        <f t="array" ref="V182">IFERROR(_xlfn.IFS(
T182="","",
--T182&lt;55,"Battery Defect",
--T182&lt;=69,"Battery D",
--T182&lt;=80,"Battery C",
--T182&gt;80,""
),"")</f>
        <v/>
      </c>
      <c r="W182" s="39" t="str" cm="1">
        <f t="array" ref="W182">IF($AR182=0,"",IFERROR(IF(INDEX(Input!$N$2:$U$500,$AR182,0)=0,"",INDEX(Input!$N$2:$U$500,$AR182,0)),""))</f>
        <v/>
      </c>
      <c r="X182" s="39"/>
      <c r="Y182" s="39"/>
      <c r="Z182" s="39"/>
      <c r="AA182" s="39"/>
      <c r="AB182" s="39"/>
      <c r="AC182" s="39"/>
      <c r="AD182" s="39"/>
      <c r="AE182" s="29" t="str">
        <f t="shared" si="6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9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9" t="str" cm="1">
        <f t="array" ref="K183">IF($AR183=0,"",INDEX(Input!$D$2:$AC$500,$AR183,$AP$2)&amp;"")</f>
        <v/>
      </c>
      <c r="L183" s="39" t="str" cm="1">
        <f t="array" ref="L183">IF($AR183=0,"",INDEX(Input!$D$2:$AC$500,$AR183,$AP$3)&amp;"")</f>
        <v/>
      </c>
      <c r="M183" s="39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7"/>
        <v/>
      </c>
      <c r="O183" s="39" t="str" cm="1">
        <f t="array" ref="O183">IF($AR183=0,"",INDEX(Input!$D$2:$AC$500,$AR183,$AP$4)&amp;"")</f>
        <v/>
      </c>
      <c r="P183" s="39" t="str" cm="1">
        <f t="array" ref="P183">IF($AR183=0,"",IFERROR(_xlfn.TEXTJOIN(", ",TRUE,_xlfn._xlws.FILTER(INDEX(Input!$D$2:$AC$500,,$AP$6),Input!$J$2:$J$500=$B183)),""))</f>
        <v/>
      </c>
      <c r="Q183" s="29" t="str">
        <f t="shared" si="8"/>
        <v/>
      </c>
      <c r="R183" s="39" t="str" cm="1">
        <f t="array" ref="R183">IF($AR183=0,"",_xlfn.LET(_xlpm.Result,INDEX(Input!$D$2:$AC$500,$AR183,$AP$5),IF(_xlpm.Result="","",_xlpm.Result)))</f>
        <v/>
      </c>
      <c r="S183" s="39" t="str" cm="1">
        <f t="array" ref="S183">IF(R183="","",IFERROR(_xlfn.TEXTSPLIT(R183," / ", ,TRUE,0,),""))</f>
        <v/>
      </c>
      <c r="T183" s="39"/>
      <c r="U183" s="39" t="str" cm="1">
        <f t="array" ref="U183">IFERROR(_xlfn.IFS(
S183="","",
--S183&lt;55,"Battery Defect",
--S183&lt;=69,"Battery D",
--S183&lt;=80,"Battery C",
--S183&gt;80,""
),"")</f>
        <v/>
      </c>
      <c r="V183" s="39" t="str" cm="1">
        <f t="array" ref="V183">IFERROR(_xlfn.IFS(
T183="","",
--T183&lt;55,"Battery Defect",
--T183&lt;=69,"Battery D",
--T183&lt;=80,"Battery C",
--T183&gt;80,""
),"")</f>
        <v/>
      </c>
      <c r="W183" s="39" t="str" cm="1">
        <f t="array" ref="W183">IF($AR183=0,"",IFERROR(IF(INDEX(Input!$N$2:$U$500,$AR183,0)=0,"",INDEX(Input!$N$2:$U$500,$AR183,0)),""))</f>
        <v/>
      </c>
      <c r="X183" s="39"/>
      <c r="Y183" s="39"/>
      <c r="Z183" s="39"/>
      <c r="AA183" s="39"/>
      <c r="AB183" s="39"/>
      <c r="AC183" s="39"/>
      <c r="AD183" s="39"/>
      <c r="AE183" s="29" t="str">
        <f t="shared" si="6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9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9" t="str" cm="1">
        <f t="array" ref="K184">IF($AR184=0,"",INDEX(Input!$D$2:$AC$500,$AR184,$AP$2)&amp;"")</f>
        <v/>
      </c>
      <c r="L184" s="39" t="str" cm="1">
        <f t="array" ref="L184">IF($AR184=0,"",INDEX(Input!$D$2:$AC$500,$AR184,$AP$3)&amp;"")</f>
        <v/>
      </c>
      <c r="M184" s="39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7"/>
        <v/>
      </c>
      <c r="O184" s="39" t="str" cm="1">
        <f t="array" ref="O184">IF($AR184=0,"",INDEX(Input!$D$2:$AC$500,$AR184,$AP$4)&amp;"")</f>
        <v/>
      </c>
      <c r="P184" s="39" t="str" cm="1">
        <f t="array" ref="P184">IF($AR184=0,"",IFERROR(_xlfn.TEXTJOIN(", ",TRUE,_xlfn._xlws.FILTER(INDEX(Input!$D$2:$AC$500,,$AP$6),Input!$J$2:$J$500=$B184)),""))</f>
        <v/>
      </c>
      <c r="Q184" s="29" t="str">
        <f t="shared" si="8"/>
        <v/>
      </c>
      <c r="R184" s="39" t="str" cm="1">
        <f t="array" ref="R184">IF($AR184=0,"",_xlfn.LET(_xlpm.Result,INDEX(Input!$D$2:$AC$500,$AR184,$AP$5),IF(_xlpm.Result="","",_xlpm.Result)))</f>
        <v/>
      </c>
      <c r="S184" s="39" t="str" cm="1">
        <f t="array" ref="S184">IF(R184="","",IFERROR(_xlfn.TEXTSPLIT(R184," / ", ,TRUE,0,),""))</f>
        <v/>
      </c>
      <c r="T184" s="39"/>
      <c r="U184" s="39" t="str" cm="1">
        <f t="array" ref="U184">IFERROR(_xlfn.IFS(
S184="","",
--S184&lt;55,"Battery Defect",
--S184&lt;=69,"Battery D",
--S184&lt;=80,"Battery C",
--S184&gt;80,""
),"")</f>
        <v/>
      </c>
      <c r="V184" s="39" t="str" cm="1">
        <f t="array" ref="V184">IFERROR(_xlfn.IFS(
T184="","",
--T184&lt;55,"Battery Defect",
--T184&lt;=69,"Battery D",
--T184&lt;=80,"Battery C",
--T184&gt;80,""
),"")</f>
        <v/>
      </c>
      <c r="W184" s="39" t="str" cm="1">
        <f t="array" ref="W184">IF($AR184=0,"",IFERROR(IF(INDEX(Input!$N$2:$U$500,$AR184,0)=0,"",INDEX(Input!$N$2:$U$500,$AR184,0)),""))</f>
        <v/>
      </c>
      <c r="X184" s="39"/>
      <c r="Y184" s="39"/>
      <c r="Z184" s="39"/>
      <c r="AA184" s="39"/>
      <c r="AB184" s="39"/>
      <c r="AC184" s="39"/>
      <c r="AD184" s="39"/>
      <c r="AE184" s="29" t="str">
        <f t="shared" si="6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9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9" t="str" cm="1">
        <f t="array" ref="K185">IF($AR185=0,"",INDEX(Input!$D$2:$AC$500,$AR185,$AP$2)&amp;"")</f>
        <v/>
      </c>
      <c r="L185" s="39" t="str" cm="1">
        <f t="array" ref="L185">IF($AR185=0,"",INDEX(Input!$D$2:$AC$500,$AR185,$AP$3)&amp;"")</f>
        <v/>
      </c>
      <c r="M185" s="39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7"/>
        <v/>
      </c>
      <c r="O185" s="39" t="str" cm="1">
        <f t="array" ref="O185">IF($AR185=0,"",INDEX(Input!$D$2:$AC$500,$AR185,$AP$4)&amp;"")</f>
        <v/>
      </c>
      <c r="P185" s="39" t="str" cm="1">
        <f t="array" ref="P185">IF($AR185=0,"",IFERROR(_xlfn.TEXTJOIN(", ",TRUE,_xlfn._xlws.FILTER(INDEX(Input!$D$2:$AC$500,,$AP$6),Input!$J$2:$J$500=$B185)),""))</f>
        <v/>
      </c>
      <c r="Q185" s="29" t="str">
        <f t="shared" si="8"/>
        <v/>
      </c>
      <c r="R185" s="39" t="str" cm="1">
        <f t="array" ref="R185">IF($AR185=0,"",_xlfn.LET(_xlpm.Result,INDEX(Input!$D$2:$AC$500,$AR185,$AP$5),IF(_xlpm.Result="","",_xlpm.Result)))</f>
        <v/>
      </c>
      <c r="S185" s="39" t="str" cm="1">
        <f t="array" ref="S185">IF(R185="","",IFERROR(_xlfn.TEXTSPLIT(R185," / ", ,TRUE,0,),""))</f>
        <v/>
      </c>
      <c r="T185" s="39"/>
      <c r="U185" s="39" t="str" cm="1">
        <f t="array" ref="U185">IFERROR(_xlfn.IFS(
S185="","",
--S185&lt;55,"Battery Defect",
--S185&lt;=69,"Battery D",
--S185&lt;=80,"Battery C",
--S185&gt;80,""
),"")</f>
        <v/>
      </c>
      <c r="V185" s="39" t="str" cm="1">
        <f t="array" ref="V185">IFERROR(_xlfn.IFS(
T185="","",
--T185&lt;55,"Battery Defect",
--T185&lt;=69,"Battery D",
--T185&lt;=80,"Battery C",
--T185&gt;80,""
),"")</f>
        <v/>
      </c>
      <c r="W185" s="39" t="str" cm="1">
        <f t="array" ref="W185">IF($AR185=0,"",IFERROR(IF(INDEX(Input!$N$2:$U$500,$AR185,0)=0,"",INDEX(Input!$N$2:$U$500,$AR185,0)),""))</f>
        <v/>
      </c>
      <c r="X185" s="39"/>
      <c r="Y185" s="39"/>
      <c r="Z185" s="39"/>
      <c r="AA185" s="39"/>
      <c r="AB185" s="39"/>
      <c r="AC185" s="39"/>
      <c r="AD185" s="39"/>
      <c r="AE185" s="29" t="str">
        <f t="shared" si="6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9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9" t="str" cm="1">
        <f t="array" ref="K186">IF($AR186=0,"",INDEX(Input!$D$2:$AC$500,$AR186,$AP$2)&amp;"")</f>
        <v/>
      </c>
      <c r="L186" s="39" t="str" cm="1">
        <f t="array" ref="L186">IF($AR186=0,"",INDEX(Input!$D$2:$AC$500,$AR186,$AP$3)&amp;"")</f>
        <v/>
      </c>
      <c r="M186" s="39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7"/>
        <v/>
      </c>
      <c r="O186" s="39" t="str" cm="1">
        <f t="array" ref="O186">IF($AR186=0,"",INDEX(Input!$D$2:$AC$500,$AR186,$AP$4)&amp;"")</f>
        <v/>
      </c>
      <c r="P186" s="39" t="str" cm="1">
        <f t="array" ref="P186">IF($AR186=0,"",IFERROR(_xlfn.TEXTJOIN(", ",TRUE,_xlfn._xlws.FILTER(INDEX(Input!$D$2:$AC$500,,$AP$6),Input!$J$2:$J$500=$B186)),""))</f>
        <v/>
      </c>
      <c r="Q186" s="29" t="str">
        <f t="shared" si="8"/>
        <v/>
      </c>
      <c r="R186" s="39" t="str" cm="1">
        <f t="array" ref="R186">IF($AR186=0,"",_xlfn.LET(_xlpm.Result,INDEX(Input!$D$2:$AC$500,$AR186,$AP$5),IF(_xlpm.Result="","",_xlpm.Result)))</f>
        <v/>
      </c>
      <c r="S186" s="39" t="str" cm="1">
        <f t="array" ref="S186">IF(R186="","",IFERROR(_xlfn.TEXTSPLIT(R186," / ", ,TRUE,0,),""))</f>
        <v/>
      </c>
      <c r="T186" s="39"/>
      <c r="U186" s="39" t="str" cm="1">
        <f t="array" ref="U186">IFERROR(_xlfn.IFS(
S186="","",
--S186&lt;55,"Battery Defect",
--S186&lt;=69,"Battery D",
--S186&lt;=80,"Battery C",
--S186&gt;80,""
),"")</f>
        <v/>
      </c>
      <c r="V186" s="39" t="str" cm="1">
        <f t="array" ref="V186">IFERROR(_xlfn.IFS(
T186="","",
--T186&lt;55,"Battery Defect",
--T186&lt;=69,"Battery D",
--T186&lt;=80,"Battery C",
--T186&gt;80,""
),"")</f>
        <v/>
      </c>
      <c r="W186" s="39" t="str" cm="1">
        <f t="array" ref="W186">IF($AR186=0,"",IFERROR(IF(INDEX(Input!$N$2:$U$500,$AR186,0)=0,"",INDEX(Input!$N$2:$U$500,$AR186,0)),""))</f>
        <v/>
      </c>
      <c r="X186" s="39"/>
      <c r="Y186" s="39"/>
      <c r="Z186" s="39"/>
      <c r="AA186" s="39"/>
      <c r="AB186" s="39"/>
      <c r="AC186" s="39"/>
      <c r="AD186" s="39"/>
      <c r="AE186" s="29" t="str">
        <f t="shared" si="6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9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9" t="str" cm="1">
        <f t="array" ref="K187">IF($AR187=0,"",INDEX(Input!$D$2:$AC$500,$AR187,$AP$2)&amp;"")</f>
        <v/>
      </c>
      <c r="L187" s="39" t="str" cm="1">
        <f t="array" ref="L187">IF($AR187=0,"",INDEX(Input!$D$2:$AC$500,$AR187,$AP$3)&amp;"")</f>
        <v/>
      </c>
      <c r="M187" s="39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7"/>
        <v/>
      </c>
      <c r="O187" s="39" t="str" cm="1">
        <f t="array" ref="O187">IF($AR187=0,"",INDEX(Input!$D$2:$AC$500,$AR187,$AP$4)&amp;"")</f>
        <v/>
      </c>
      <c r="P187" s="39" t="str" cm="1">
        <f t="array" ref="P187">IF($AR187=0,"",IFERROR(_xlfn.TEXTJOIN(", ",TRUE,_xlfn._xlws.FILTER(INDEX(Input!$D$2:$AC$500,,$AP$6),Input!$J$2:$J$500=$B187)),""))</f>
        <v/>
      </c>
      <c r="Q187" s="29" t="str">
        <f t="shared" si="8"/>
        <v/>
      </c>
      <c r="R187" s="39" t="str" cm="1">
        <f t="array" ref="R187">IF($AR187=0,"",_xlfn.LET(_xlpm.Result,INDEX(Input!$D$2:$AC$500,$AR187,$AP$5),IF(_xlpm.Result="","",_xlpm.Result)))</f>
        <v/>
      </c>
      <c r="S187" s="39" t="str" cm="1">
        <f t="array" ref="S187">IF(R187="","",IFERROR(_xlfn.TEXTSPLIT(R187," / ", ,TRUE,0,),""))</f>
        <v/>
      </c>
      <c r="T187" s="39"/>
      <c r="U187" s="39" t="str" cm="1">
        <f t="array" ref="U187">IFERROR(_xlfn.IFS(
S187="","",
--S187&lt;55,"Battery Defect",
--S187&lt;=69,"Battery D",
--S187&lt;=80,"Battery C",
--S187&gt;80,""
),"")</f>
        <v/>
      </c>
      <c r="V187" s="39" t="str" cm="1">
        <f t="array" ref="V187">IFERROR(_xlfn.IFS(
T187="","",
--T187&lt;55,"Battery Defect",
--T187&lt;=69,"Battery D",
--T187&lt;=80,"Battery C",
--T187&gt;80,""
),"")</f>
        <v/>
      </c>
      <c r="W187" s="39" t="str" cm="1">
        <f t="array" ref="W187">IF($AR187=0,"",IFERROR(IF(INDEX(Input!$N$2:$U$500,$AR187,0)=0,"",INDEX(Input!$N$2:$U$500,$AR187,0)),""))</f>
        <v/>
      </c>
      <c r="X187" s="39"/>
      <c r="Y187" s="39"/>
      <c r="Z187" s="39"/>
      <c r="AA187" s="39"/>
      <c r="AB187" s="39"/>
      <c r="AC187" s="39"/>
      <c r="AD187" s="39"/>
      <c r="AE187" s="29" t="str">
        <f t="shared" si="6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9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9" t="str" cm="1">
        <f t="array" ref="K188">IF($AR188=0,"",INDEX(Input!$D$2:$AC$500,$AR188,$AP$2)&amp;"")</f>
        <v/>
      </c>
      <c r="L188" s="39" t="str" cm="1">
        <f t="array" ref="L188">IF($AR188=0,"",INDEX(Input!$D$2:$AC$500,$AR188,$AP$3)&amp;"")</f>
        <v/>
      </c>
      <c r="M188" s="39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7"/>
        <v/>
      </c>
      <c r="O188" s="39" t="str" cm="1">
        <f t="array" ref="O188">IF($AR188=0,"",INDEX(Input!$D$2:$AC$500,$AR188,$AP$4)&amp;"")</f>
        <v/>
      </c>
      <c r="P188" s="39" t="str" cm="1">
        <f t="array" ref="P188">IF($AR188=0,"",IFERROR(_xlfn.TEXTJOIN(", ",TRUE,_xlfn._xlws.FILTER(INDEX(Input!$D$2:$AC$500,,$AP$6),Input!$J$2:$J$500=$B188)),""))</f>
        <v/>
      </c>
      <c r="Q188" s="29" t="str">
        <f t="shared" si="8"/>
        <v/>
      </c>
      <c r="R188" s="39" t="str" cm="1">
        <f t="array" ref="R188">IF($AR188=0,"",_xlfn.LET(_xlpm.Result,INDEX(Input!$D$2:$AC$500,$AR188,$AP$5),IF(_xlpm.Result="","",_xlpm.Result)))</f>
        <v/>
      </c>
      <c r="S188" s="39" t="str" cm="1">
        <f t="array" ref="S188">IF(R188="","",IFERROR(_xlfn.TEXTSPLIT(R188," / ", ,TRUE,0,),""))</f>
        <v/>
      </c>
      <c r="T188" s="39"/>
      <c r="U188" s="39" t="str" cm="1">
        <f t="array" ref="U188">IFERROR(_xlfn.IFS(
S188="","",
--S188&lt;55,"Battery Defect",
--S188&lt;=69,"Battery D",
--S188&lt;=80,"Battery C",
--S188&gt;80,""
),"")</f>
        <v/>
      </c>
      <c r="V188" s="39" t="str" cm="1">
        <f t="array" ref="V188">IFERROR(_xlfn.IFS(
T188="","",
--T188&lt;55,"Battery Defect",
--T188&lt;=69,"Battery D",
--T188&lt;=80,"Battery C",
--T188&gt;80,""
),"")</f>
        <v/>
      </c>
      <c r="W188" s="39" t="str" cm="1">
        <f t="array" ref="W188">IF($AR188=0,"",IFERROR(IF(INDEX(Input!$N$2:$U$500,$AR188,0)=0,"",INDEX(Input!$N$2:$U$500,$AR188,0)),""))</f>
        <v/>
      </c>
      <c r="X188" s="39"/>
      <c r="Y188" s="39"/>
      <c r="Z188" s="39"/>
      <c r="AA188" s="39"/>
      <c r="AB188" s="39"/>
      <c r="AC188" s="39"/>
      <c r="AD188" s="39"/>
      <c r="AE188" s="29" t="str">
        <f t="shared" si="6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9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9" t="str" cm="1">
        <f t="array" ref="K189">IF($AR189=0,"",INDEX(Input!$D$2:$AC$500,$AR189,$AP$2)&amp;"")</f>
        <v/>
      </c>
      <c r="L189" s="39" t="str" cm="1">
        <f t="array" ref="L189">IF($AR189=0,"",INDEX(Input!$D$2:$AC$500,$AR189,$AP$3)&amp;"")</f>
        <v/>
      </c>
      <c r="M189" s="39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7"/>
        <v/>
      </c>
      <c r="O189" s="39" t="str" cm="1">
        <f t="array" ref="O189">IF($AR189=0,"",INDEX(Input!$D$2:$AC$500,$AR189,$AP$4)&amp;"")</f>
        <v/>
      </c>
      <c r="P189" s="39" t="str" cm="1">
        <f t="array" ref="P189">IF($AR189=0,"",IFERROR(_xlfn.TEXTJOIN(", ",TRUE,_xlfn._xlws.FILTER(INDEX(Input!$D$2:$AC$500,,$AP$6),Input!$J$2:$J$500=$B189)),""))</f>
        <v/>
      </c>
      <c r="Q189" s="29" t="str">
        <f t="shared" si="8"/>
        <v/>
      </c>
      <c r="R189" s="39" t="str" cm="1">
        <f t="array" ref="R189">IF($AR189=0,"",_xlfn.LET(_xlpm.Result,INDEX(Input!$D$2:$AC$500,$AR189,$AP$5),IF(_xlpm.Result="","",_xlpm.Result)))</f>
        <v/>
      </c>
      <c r="S189" s="39" t="str" cm="1">
        <f t="array" ref="S189">IF(R189="","",IFERROR(_xlfn.TEXTSPLIT(R189," / ", ,TRUE,0,),""))</f>
        <v/>
      </c>
      <c r="T189" s="39"/>
      <c r="U189" s="39" t="str" cm="1">
        <f t="array" ref="U189">IFERROR(_xlfn.IFS(
S189="","",
--S189&lt;55,"Battery Defect",
--S189&lt;=69,"Battery D",
--S189&lt;=80,"Battery C",
--S189&gt;80,""
),"")</f>
        <v/>
      </c>
      <c r="V189" s="39" t="str" cm="1">
        <f t="array" ref="V189">IFERROR(_xlfn.IFS(
T189="","",
--T189&lt;55,"Battery Defect",
--T189&lt;=69,"Battery D",
--T189&lt;=80,"Battery C",
--T189&gt;80,""
),"")</f>
        <v/>
      </c>
      <c r="W189" s="39" t="str" cm="1">
        <f t="array" ref="W189">IF($AR189=0,"",IFERROR(IF(INDEX(Input!$N$2:$U$500,$AR189,0)=0,"",INDEX(Input!$N$2:$U$500,$AR189,0)),""))</f>
        <v/>
      </c>
      <c r="X189" s="39"/>
      <c r="Y189" s="39"/>
      <c r="Z189" s="39"/>
      <c r="AA189" s="39"/>
      <c r="AB189" s="39"/>
      <c r="AC189" s="39"/>
      <c r="AD189" s="39"/>
      <c r="AE189" s="29" t="str">
        <f t="shared" si="6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9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9" t="str" cm="1">
        <f t="array" ref="K190">IF($AR190=0,"",INDEX(Input!$D$2:$AC$500,$AR190,$AP$2)&amp;"")</f>
        <v/>
      </c>
      <c r="L190" s="39" t="str" cm="1">
        <f t="array" ref="L190">IF($AR190=0,"",INDEX(Input!$D$2:$AC$500,$AR190,$AP$3)&amp;"")</f>
        <v/>
      </c>
      <c r="M190" s="39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7"/>
        <v/>
      </c>
      <c r="O190" s="39" t="str" cm="1">
        <f t="array" ref="O190">IF($AR190=0,"",INDEX(Input!$D$2:$AC$500,$AR190,$AP$4)&amp;"")</f>
        <v/>
      </c>
      <c r="P190" s="39" t="str" cm="1">
        <f t="array" ref="P190">IF($AR190=0,"",IFERROR(_xlfn.TEXTJOIN(", ",TRUE,_xlfn._xlws.FILTER(INDEX(Input!$D$2:$AC$500,,$AP$6),Input!$J$2:$J$500=$B190)),""))</f>
        <v/>
      </c>
      <c r="Q190" s="29" t="str">
        <f t="shared" si="8"/>
        <v/>
      </c>
      <c r="R190" s="39" t="str" cm="1">
        <f t="array" ref="R190">IF($AR190=0,"",_xlfn.LET(_xlpm.Result,INDEX(Input!$D$2:$AC$500,$AR190,$AP$5),IF(_xlpm.Result="","",_xlpm.Result)))</f>
        <v/>
      </c>
      <c r="S190" s="39" t="str" cm="1">
        <f t="array" ref="S190">IF(R190="","",IFERROR(_xlfn.TEXTSPLIT(R190," / ", ,TRUE,0,),""))</f>
        <v/>
      </c>
      <c r="T190" s="39"/>
      <c r="U190" s="39" t="str" cm="1">
        <f t="array" ref="U190">IFERROR(_xlfn.IFS(
S190="","",
--S190&lt;55,"Battery Defect",
--S190&lt;=69,"Battery D",
--S190&lt;=80,"Battery C",
--S190&gt;80,""
),"")</f>
        <v/>
      </c>
      <c r="V190" s="39" t="str" cm="1">
        <f t="array" ref="V190">IFERROR(_xlfn.IFS(
T190="","",
--T190&lt;55,"Battery Defect",
--T190&lt;=69,"Battery D",
--T190&lt;=80,"Battery C",
--T190&gt;80,""
),"")</f>
        <v/>
      </c>
      <c r="W190" s="39" t="str" cm="1">
        <f t="array" ref="W190">IF($AR190=0,"",IFERROR(IF(INDEX(Input!$N$2:$U$500,$AR190,0)=0,"",INDEX(Input!$N$2:$U$500,$AR190,0)),""))</f>
        <v/>
      </c>
      <c r="X190" s="39"/>
      <c r="Y190" s="39"/>
      <c r="Z190" s="39"/>
      <c r="AA190" s="39"/>
      <c r="AB190" s="39"/>
      <c r="AC190" s="39"/>
      <c r="AD190" s="39"/>
      <c r="AE190" s="29" t="str">
        <f t="shared" si="6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9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9" t="str" cm="1">
        <f t="array" ref="K191">IF($AR191=0,"",INDEX(Input!$D$2:$AC$500,$AR191,$AP$2)&amp;"")</f>
        <v/>
      </c>
      <c r="L191" s="39" t="str" cm="1">
        <f t="array" ref="L191">IF($AR191=0,"",INDEX(Input!$D$2:$AC$500,$AR191,$AP$3)&amp;"")</f>
        <v/>
      </c>
      <c r="M191" s="39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7"/>
        <v/>
      </c>
      <c r="O191" s="39" t="str" cm="1">
        <f t="array" ref="O191">IF($AR191=0,"",INDEX(Input!$D$2:$AC$500,$AR191,$AP$4)&amp;"")</f>
        <v/>
      </c>
      <c r="P191" s="39" t="str" cm="1">
        <f t="array" ref="P191">IF($AR191=0,"",IFERROR(_xlfn.TEXTJOIN(", ",TRUE,_xlfn._xlws.FILTER(INDEX(Input!$D$2:$AC$500,,$AP$6),Input!$J$2:$J$500=$B191)),""))</f>
        <v/>
      </c>
      <c r="Q191" s="29" t="str">
        <f t="shared" si="8"/>
        <v/>
      </c>
      <c r="R191" s="39" t="str" cm="1">
        <f t="array" ref="R191">IF($AR191=0,"",_xlfn.LET(_xlpm.Result,INDEX(Input!$D$2:$AC$500,$AR191,$AP$5),IF(_xlpm.Result="","",_xlpm.Result)))</f>
        <v/>
      </c>
      <c r="S191" s="39" t="str" cm="1">
        <f t="array" ref="S191">IF(R191="","",IFERROR(_xlfn.TEXTSPLIT(R191," / ", ,TRUE,0,),""))</f>
        <v/>
      </c>
      <c r="T191" s="39"/>
      <c r="U191" s="39" t="str" cm="1">
        <f t="array" ref="U191">IFERROR(_xlfn.IFS(
S191="","",
--S191&lt;55,"Battery Defect",
--S191&lt;=69,"Battery D",
--S191&lt;=80,"Battery C",
--S191&gt;80,""
),"")</f>
        <v/>
      </c>
      <c r="V191" s="39" t="str" cm="1">
        <f t="array" ref="V191">IFERROR(_xlfn.IFS(
T191="","",
--T191&lt;55,"Battery Defect",
--T191&lt;=69,"Battery D",
--T191&lt;=80,"Battery C",
--T191&gt;80,""
),"")</f>
        <v/>
      </c>
      <c r="W191" s="39" t="str" cm="1">
        <f t="array" ref="W191">IF($AR191=0,"",IFERROR(IF(INDEX(Input!$N$2:$U$500,$AR191,0)=0,"",INDEX(Input!$N$2:$U$500,$AR191,0)),""))</f>
        <v/>
      </c>
      <c r="X191" s="39"/>
      <c r="Y191" s="39"/>
      <c r="Z191" s="39"/>
      <c r="AA191" s="39"/>
      <c r="AB191" s="39"/>
      <c r="AC191" s="39"/>
      <c r="AD191" s="39"/>
      <c r="AE191" s="29" t="str">
        <f t="shared" si="6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9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9" t="str" cm="1">
        <f t="array" ref="K192">IF($AR192=0,"",INDEX(Input!$D$2:$AC$500,$AR192,$AP$2)&amp;"")</f>
        <v/>
      </c>
      <c r="L192" s="39" t="str" cm="1">
        <f t="array" ref="L192">IF($AR192=0,"",INDEX(Input!$D$2:$AC$500,$AR192,$AP$3)&amp;"")</f>
        <v/>
      </c>
      <c r="M192" s="39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7"/>
        <v/>
      </c>
      <c r="O192" s="39" t="str" cm="1">
        <f t="array" ref="O192">IF($AR192=0,"",INDEX(Input!$D$2:$AC$500,$AR192,$AP$4)&amp;"")</f>
        <v/>
      </c>
      <c r="P192" s="39" t="str" cm="1">
        <f t="array" ref="P192">IF($AR192=0,"",IFERROR(_xlfn.TEXTJOIN(", ",TRUE,_xlfn._xlws.FILTER(INDEX(Input!$D$2:$AC$500,,$AP$6),Input!$J$2:$J$500=$B192)),""))</f>
        <v/>
      </c>
      <c r="Q192" s="29" t="str">
        <f t="shared" si="8"/>
        <v/>
      </c>
      <c r="R192" s="39" t="str" cm="1">
        <f t="array" ref="R192">IF($AR192=0,"",_xlfn.LET(_xlpm.Result,INDEX(Input!$D$2:$AC$500,$AR192,$AP$5),IF(_xlpm.Result="","",_xlpm.Result)))</f>
        <v/>
      </c>
      <c r="S192" s="39" t="str" cm="1">
        <f t="array" ref="S192">IF(R192="","",IFERROR(_xlfn.TEXTSPLIT(R192," / ", ,TRUE,0,),""))</f>
        <v/>
      </c>
      <c r="T192" s="39"/>
      <c r="U192" s="39" t="str" cm="1">
        <f t="array" ref="U192">IFERROR(_xlfn.IFS(
S192="","",
--S192&lt;55,"Battery Defect",
--S192&lt;=69,"Battery D",
--S192&lt;=80,"Battery C",
--S192&gt;80,""
),"")</f>
        <v/>
      </c>
      <c r="V192" s="39" t="str" cm="1">
        <f t="array" ref="V192">IFERROR(_xlfn.IFS(
T192="","",
--T192&lt;55,"Battery Defect",
--T192&lt;=69,"Battery D",
--T192&lt;=80,"Battery C",
--T192&gt;80,""
),"")</f>
        <v/>
      </c>
      <c r="W192" s="39" t="str" cm="1">
        <f t="array" ref="W192">IF($AR192=0,"",IFERROR(IF(INDEX(Input!$N$2:$U$500,$AR192,0)=0,"",INDEX(Input!$N$2:$U$500,$AR192,0)),""))</f>
        <v/>
      </c>
      <c r="X192" s="39"/>
      <c r="Y192" s="39"/>
      <c r="Z192" s="39"/>
      <c r="AA192" s="39"/>
      <c r="AB192" s="39"/>
      <c r="AC192" s="39"/>
      <c r="AD192" s="39"/>
      <c r="AE192" s="29" t="str">
        <f t="shared" si="6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9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9" t="str" cm="1">
        <f t="array" ref="K193">IF($AR193=0,"",INDEX(Input!$D$2:$AC$500,$AR193,$AP$2)&amp;"")</f>
        <v/>
      </c>
      <c r="L193" s="39" t="str" cm="1">
        <f t="array" ref="L193">IF($AR193=0,"",INDEX(Input!$D$2:$AC$500,$AR193,$AP$3)&amp;"")</f>
        <v/>
      </c>
      <c r="M193" s="39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7"/>
        <v/>
      </c>
      <c r="O193" s="39" t="str" cm="1">
        <f t="array" ref="O193">IF($AR193=0,"",INDEX(Input!$D$2:$AC$500,$AR193,$AP$4)&amp;"")</f>
        <v/>
      </c>
      <c r="P193" s="39" t="str" cm="1">
        <f t="array" ref="P193">IF($AR193=0,"",IFERROR(_xlfn.TEXTJOIN(", ",TRUE,_xlfn._xlws.FILTER(INDEX(Input!$D$2:$AC$500,,$AP$6),Input!$J$2:$J$500=$B193)),""))</f>
        <v/>
      </c>
      <c r="Q193" s="29" t="str">
        <f t="shared" si="8"/>
        <v/>
      </c>
      <c r="R193" s="39" t="str" cm="1">
        <f t="array" ref="R193">IF($AR193=0,"",_xlfn.LET(_xlpm.Result,INDEX(Input!$D$2:$AC$500,$AR193,$AP$5),IF(_xlpm.Result="","",_xlpm.Result)))</f>
        <v/>
      </c>
      <c r="S193" s="39" t="str" cm="1">
        <f t="array" ref="S193">IF(R193="","",IFERROR(_xlfn.TEXTSPLIT(R193," / ", ,TRUE,0,),""))</f>
        <v/>
      </c>
      <c r="T193" s="39"/>
      <c r="U193" s="39" t="str" cm="1">
        <f t="array" ref="U193">IFERROR(_xlfn.IFS(
S193="","",
--S193&lt;55,"Battery Defect",
--S193&lt;=69,"Battery D",
--S193&lt;=80,"Battery C",
--S193&gt;80,""
),"")</f>
        <v/>
      </c>
      <c r="V193" s="39" t="str" cm="1">
        <f t="array" ref="V193">IFERROR(_xlfn.IFS(
T193="","",
--T193&lt;55,"Battery Defect",
--T193&lt;=69,"Battery D",
--T193&lt;=80,"Battery C",
--T193&gt;80,""
),"")</f>
        <v/>
      </c>
      <c r="W193" s="39" t="str" cm="1">
        <f t="array" ref="W193">IF($AR193=0,"",IFERROR(IF(INDEX(Input!$N$2:$U$500,$AR193,0)=0,"",INDEX(Input!$N$2:$U$500,$AR193,0)),""))</f>
        <v/>
      </c>
      <c r="X193" s="39"/>
      <c r="Y193" s="39"/>
      <c r="Z193" s="39"/>
      <c r="AA193" s="39"/>
      <c r="AB193" s="39"/>
      <c r="AC193" s="39"/>
      <c r="AD193" s="39"/>
      <c r="AE193" s="29" t="str">
        <f t="shared" si="6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9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9" t="str" cm="1">
        <f t="array" ref="K194">IF($AR194=0,"",INDEX(Input!$D$2:$AC$500,$AR194,$AP$2)&amp;"")</f>
        <v/>
      </c>
      <c r="L194" s="39" t="str" cm="1">
        <f t="array" ref="L194">IF($AR194=0,"",INDEX(Input!$D$2:$AC$500,$AR194,$AP$3)&amp;"")</f>
        <v/>
      </c>
      <c r="M194" s="39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7"/>
        <v/>
      </c>
      <c r="O194" s="39" t="str" cm="1">
        <f t="array" ref="O194">IF($AR194=0,"",INDEX(Input!$D$2:$AC$500,$AR194,$AP$4)&amp;"")</f>
        <v/>
      </c>
      <c r="P194" s="39" t="str" cm="1">
        <f t="array" ref="P194">IF($AR194=0,"",IFERROR(_xlfn.TEXTJOIN(", ",TRUE,_xlfn._xlws.FILTER(INDEX(Input!$D$2:$AC$500,,$AP$6),Input!$J$2:$J$500=$B194)),""))</f>
        <v/>
      </c>
      <c r="Q194" s="29" t="str">
        <f t="shared" si="8"/>
        <v/>
      </c>
      <c r="R194" s="39" t="str" cm="1">
        <f t="array" ref="R194">IF($AR194=0,"",_xlfn.LET(_xlpm.Result,INDEX(Input!$D$2:$AC$500,$AR194,$AP$5),IF(_xlpm.Result="","",_xlpm.Result)))</f>
        <v/>
      </c>
      <c r="S194" s="39" t="str" cm="1">
        <f t="array" ref="S194">IF(R194="","",IFERROR(_xlfn.TEXTSPLIT(R194," / ", ,TRUE,0,),""))</f>
        <v/>
      </c>
      <c r="T194" s="39"/>
      <c r="U194" s="39" t="str" cm="1">
        <f t="array" ref="U194">IFERROR(_xlfn.IFS(
S194="","",
--S194&lt;55,"Battery Defect",
--S194&lt;=69,"Battery D",
--S194&lt;=80,"Battery C",
--S194&gt;80,""
),"")</f>
        <v/>
      </c>
      <c r="V194" s="39" t="str" cm="1">
        <f t="array" ref="V194">IFERROR(_xlfn.IFS(
T194="","",
--T194&lt;55,"Battery Defect",
--T194&lt;=69,"Battery D",
--T194&lt;=80,"Battery C",
--T194&gt;80,""
),"")</f>
        <v/>
      </c>
      <c r="W194" s="39" t="str" cm="1">
        <f t="array" ref="W194">IF($AR194=0,"",IFERROR(IF(INDEX(Input!$N$2:$U$500,$AR194,0)=0,"",INDEX(Input!$N$2:$U$500,$AR194,0)),""))</f>
        <v/>
      </c>
      <c r="X194" s="39"/>
      <c r="Y194" s="39"/>
      <c r="Z194" s="39"/>
      <c r="AA194" s="39"/>
      <c r="AB194" s="39"/>
      <c r="AC194" s="39"/>
      <c r="AD194" s="39"/>
      <c r="AE194" s="29" t="str">
        <f t="shared" ref="AE194:AE257" si="9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9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9" t="str" cm="1">
        <f t="array" ref="K195">IF($AR195=0,"",INDEX(Input!$D$2:$AC$500,$AR195,$AP$2)&amp;"")</f>
        <v/>
      </c>
      <c r="L195" s="39" t="str" cm="1">
        <f t="array" ref="L195">IF($AR195=0,"",INDEX(Input!$D$2:$AC$500,$AR195,$AP$3)&amp;"")</f>
        <v/>
      </c>
      <c r="M195" s="39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10">_xlfn.TEXTJOIN(" ",TRUE,SUBSTITUTE(K195,"i",""),M195)</f>
        <v/>
      </c>
      <c r="O195" s="39" t="str" cm="1">
        <f t="array" ref="O195">IF($AR195=0,"",INDEX(Input!$D$2:$AC$500,$AR195,$AP$4)&amp;"")</f>
        <v/>
      </c>
      <c r="P195" s="39" t="str" cm="1">
        <f t="array" ref="P195">IF($AR195=0,"",IFERROR(_xlfn.TEXTJOIN(", ",TRUE,_xlfn._xlws.FILTER(INDEX(Input!$D$2:$AC$500,,$AP$6),Input!$J$2:$J$500=$B195)),""))</f>
        <v/>
      </c>
      <c r="Q195" s="29" t="str">
        <f t="shared" ref="Q195:Q258" si="11">_xlfn.TEXTJOIN(" ",TRUE,P195,O195)</f>
        <v/>
      </c>
      <c r="R195" s="39" t="str" cm="1">
        <f t="array" ref="R195">IF($AR195=0,"",_xlfn.LET(_xlpm.Result,INDEX(Input!$D$2:$AC$500,$AR195,$AP$5),IF(_xlpm.Result="","",_xlpm.Result)))</f>
        <v/>
      </c>
      <c r="S195" s="39" t="str" cm="1">
        <f t="array" ref="S195">IF(R195="","",IFERROR(_xlfn.TEXTSPLIT(R195," / ", ,TRUE,0,),""))</f>
        <v/>
      </c>
      <c r="T195" s="39"/>
      <c r="U195" s="39" t="str" cm="1">
        <f t="array" ref="U195">IFERROR(_xlfn.IFS(
S195="","",
--S195&lt;55,"Battery Defect",
--S195&lt;=69,"Battery D",
--S195&lt;=80,"Battery C",
--S195&gt;80,""
),"")</f>
        <v/>
      </c>
      <c r="V195" s="39" t="str" cm="1">
        <f t="array" ref="V195">IFERROR(_xlfn.IFS(
T195="","",
--T195&lt;55,"Battery Defect",
--T195&lt;=69,"Battery D",
--T195&lt;=80,"Battery C",
--T195&gt;80,""
),"")</f>
        <v/>
      </c>
      <c r="W195" s="39" t="str" cm="1">
        <f t="array" ref="W195">IF($AR195=0,"",IFERROR(IF(INDEX(Input!$N$2:$U$500,$AR195,0)=0,"",INDEX(Input!$N$2:$U$500,$AR195,0)),""))</f>
        <v/>
      </c>
      <c r="X195" s="39"/>
      <c r="Y195" s="39"/>
      <c r="Z195" s="39"/>
      <c r="AA195" s="39"/>
      <c r="AB195" s="39"/>
      <c r="AC195" s="39"/>
      <c r="AD195" s="39"/>
      <c r="AE195" s="29" t="str">
        <f t="shared" si="9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9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9" t="str" cm="1">
        <f t="array" ref="K196">IF($AR196=0,"",INDEX(Input!$D$2:$AC$500,$AR196,$AP$2)&amp;"")</f>
        <v/>
      </c>
      <c r="L196" s="39" t="str" cm="1">
        <f t="array" ref="L196">IF($AR196=0,"",INDEX(Input!$D$2:$AC$500,$AR196,$AP$3)&amp;"")</f>
        <v/>
      </c>
      <c r="M196" s="39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10"/>
        <v/>
      </c>
      <c r="O196" s="39" t="str" cm="1">
        <f t="array" ref="O196">IF($AR196=0,"",INDEX(Input!$D$2:$AC$500,$AR196,$AP$4)&amp;"")</f>
        <v/>
      </c>
      <c r="P196" s="39" t="str" cm="1">
        <f t="array" ref="P196">IF($AR196=0,"",IFERROR(_xlfn.TEXTJOIN(", ",TRUE,_xlfn._xlws.FILTER(INDEX(Input!$D$2:$AC$500,,$AP$6),Input!$J$2:$J$500=$B196)),""))</f>
        <v/>
      </c>
      <c r="Q196" s="29" t="str">
        <f t="shared" si="11"/>
        <v/>
      </c>
      <c r="R196" s="39" t="str" cm="1">
        <f t="array" ref="R196">IF($AR196=0,"",_xlfn.LET(_xlpm.Result,INDEX(Input!$D$2:$AC$500,$AR196,$AP$5),IF(_xlpm.Result="","",_xlpm.Result)))</f>
        <v/>
      </c>
      <c r="S196" s="39" t="str" cm="1">
        <f t="array" ref="S196">IF(R196="","",IFERROR(_xlfn.TEXTSPLIT(R196," / ", ,TRUE,0,),""))</f>
        <v/>
      </c>
      <c r="T196" s="39"/>
      <c r="U196" s="39" t="str" cm="1">
        <f t="array" ref="U196">IFERROR(_xlfn.IFS(
S196="","",
--S196&lt;55,"Battery Defect",
--S196&lt;=69,"Battery D",
--S196&lt;=80,"Battery C",
--S196&gt;80,""
),"")</f>
        <v/>
      </c>
      <c r="V196" s="39" t="str" cm="1">
        <f t="array" ref="V196">IFERROR(_xlfn.IFS(
T196="","",
--T196&lt;55,"Battery Defect",
--T196&lt;=69,"Battery D",
--T196&lt;=80,"Battery C",
--T196&gt;80,""
),"")</f>
        <v/>
      </c>
      <c r="W196" s="39" t="str" cm="1">
        <f t="array" ref="W196">IF($AR196=0,"",IFERROR(IF(INDEX(Input!$N$2:$U$500,$AR196,0)=0,"",INDEX(Input!$N$2:$U$500,$AR196,0)),""))</f>
        <v/>
      </c>
      <c r="X196" s="39"/>
      <c r="Y196" s="39"/>
      <c r="Z196" s="39"/>
      <c r="AA196" s="39"/>
      <c r="AB196" s="39"/>
      <c r="AC196" s="39"/>
      <c r="AD196" s="39"/>
      <c r="AE196" s="29" t="str">
        <f t="shared" si="9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9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9" t="str" cm="1">
        <f t="array" ref="K197">IF($AR197=0,"",INDEX(Input!$D$2:$AC$500,$AR197,$AP$2)&amp;"")</f>
        <v/>
      </c>
      <c r="L197" s="39" t="str" cm="1">
        <f t="array" ref="L197">IF($AR197=0,"",INDEX(Input!$D$2:$AC$500,$AR197,$AP$3)&amp;"")</f>
        <v/>
      </c>
      <c r="M197" s="39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10"/>
        <v/>
      </c>
      <c r="O197" s="39" t="str" cm="1">
        <f t="array" ref="O197">IF($AR197=0,"",INDEX(Input!$D$2:$AC$500,$AR197,$AP$4)&amp;"")</f>
        <v/>
      </c>
      <c r="P197" s="39" t="str" cm="1">
        <f t="array" ref="P197">IF($AR197=0,"",IFERROR(_xlfn.TEXTJOIN(", ",TRUE,_xlfn._xlws.FILTER(INDEX(Input!$D$2:$AC$500,,$AP$6),Input!$J$2:$J$500=$B197)),""))</f>
        <v/>
      </c>
      <c r="Q197" s="29" t="str">
        <f t="shared" si="11"/>
        <v/>
      </c>
      <c r="R197" s="39" t="str" cm="1">
        <f t="array" ref="R197">IF($AR197=0,"",_xlfn.LET(_xlpm.Result,INDEX(Input!$D$2:$AC$500,$AR197,$AP$5),IF(_xlpm.Result="","",_xlpm.Result)))</f>
        <v/>
      </c>
      <c r="S197" s="39" t="str" cm="1">
        <f t="array" ref="S197">IF(R197="","",IFERROR(_xlfn.TEXTSPLIT(R197," / ", ,TRUE,0,),""))</f>
        <v/>
      </c>
      <c r="T197" s="39"/>
      <c r="U197" s="39" t="str" cm="1">
        <f t="array" ref="U197">IFERROR(_xlfn.IFS(
S197="","",
--S197&lt;55,"Battery Defect",
--S197&lt;=69,"Battery D",
--S197&lt;=80,"Battery C",
--S197&gt;80,""
),"")</f>
        <v/>
      </c>
      <c r="V197" s="39" t="str" cm="1">
        <f t="array" ref="V197">IFERROR(_xlfn.IFS(
T197="","",
--T197&lt;55,"Battery Defect",
--T197&lt;=69,"Battery D",
--T197&lt;=80,"Battery C",
--T197&gt;80,""
),"")</f>
        <v/>
      </c>
      <c r="W197" s="39" t="str" cm="1">
        <f t="array" ref="W197">IF($AR197=0,"",IFERROR(IF(INDEX(Input!$N$2:$U$500,$AR197,0)=0,"",INDEX(Input!$N$2:$U$500,$AR197,0)),""))</f>
        <v/>
      </c>
      <c r="X197" s="39"/>
      <c r="Y197" s="39"/>
      <c r="Z197" s="39"/>
      <c r="AA197" s="39"/>
      <c r="AB197" s="39"/>
      <c r="AC197" s="39"/>
      <c r="AD197" s="39"/>
      <c r="AE197" s="29" t="str">
        <f t="shared" si="9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9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9" t="str" cm="1">
        <f t="array" ref="K198">IF($AR198=0,"",INDEX(Input!$D$2:$AC$500,$AR198,$AP$2)&amp;"")</f>
        <v/>
      </c>
      <c r="L198" s="39" t="str" cm="1">
        <f t="array" ref="L198">IF($AR198=0,"",INDEX(Input!$D$2:$AC$500,$AR198,$AP$3)&amp;"")</f>
        <v/>
      </c>
      <c r="M198" s="39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10"/>
        <v/>
      </c>
      <c r="O198" s="39" t="str" cm="1">
        <f t="array" ref="O198">IF($AR198=0,"",INDEX(Input!$D$2:$AC$500,$AR198,$AP$4)&amp;"")</f>
        <v/>
      </c>
      <c r="P198" s="39" t="str" cm="1">
        <f t="array" ref="P198">IF($AR198=0,"",IFERROR(_xlfn.TEXTJOIN(", ",TRUE,_xlfn._xlws.FILTER(INDEX(Input!$D$2:$AC$500,,$AP$6),Input!$J$2:$J$500=$B198)),""))</f>
        <v/>
      </c>
      <c r="Q198" s="29" t="str">
        <f t="shared" si="11"/>
        <v/>
      </c>
      <c r="R198" s="39" t="str" cm="1">
        <f t="array" ref="R198">IF($AR198=0,"",_xlfn.LET(_xlpm.Result,INDEX(Input!$D$2:$AC$500,$AR198,$AP$5),IF(_xlpm.Result="","",_xlpm.Result)))</f>
        <v/>
      </c>
      <c r="S198" s="39" t="str" cm="1">
        <f t="array" ref="S198">IF(R198="","",IFERROR(_xlfn.TEXTSPLIT(R198," / ", ,TRUE,0,),""))</f>
        <v/>
      </c>
      <c r="T198" s="39"/>
      <c r="U198" s="39" t="str" cm="1">
        <f t="array" ref="U198">IFERROR(_xlfn.IFS(
S198="","",
--S198&lt;55,"Battery Defect",
--S198&lt;=69,"Battery D",
--S198&lt;=80,"Battery C",
--S198&gt;80,""
),"")</f>
        <v/>
      </c>
      <c r="V198" s="39" t="str" cm="1">
        <f t="array" ref="V198">IFERROR(_xlfn.IFS(
T198="","",
--T198&lt;55,"Battery Defect",
--T198&lt;=69,"Battery D",
--T198&lt;=80,"Battery C",
--T198&gt;80,""
),"")</f>
        <v/>
      </c>
      <c r="W198" s="39" t="str" cm="1">
        <f t="array" ref="W198">IF($AR198=0,"",IFERROR(IF(INDEX(Input!$N$2:$U$500,$AR198,0)=0,"",INDEX(Input!$N$2:$U$500,$AR198,0)),""))</f>
        <v/>
      </c>
      <c r="X198" s="39"/>
      <c r="Y198" s="39"/>
      <c r="Z198" s="39"/>
      <c r="AA198" s="39"/>
      <c r="AB198" s="39"/>
      <c r="AC198" s="39"/>
      <c r="AD198" s="39"/>
      <c r="AE198" s="29" t="str">
        <f t="shared" si="9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9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9" t="str" cm="1">
        <f t="array" ref="K199">IF($AR199=0,"",INDEX(Input!$D$2:$AC$500,$AR199,$AP$2)&amp;"")</f>
        <v/>
      </c>
      <c r="L199" s="39" t="str" cm="1">
        <f t="array" ref="L199">IF($AR199=0,"",INDEX(Input!$D$2:$AC$500,$AR199,$AP$3)&amp;"")</f>
        <v/>
      </c>
      <c r="M199" s="39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10"/>
        <v/>
      </c>
      <c r="O199" s="39" t="str" cm="1">
        <f t="array" ref="O199">IF($AR199=0,"",INDEX(Input!$D$2:$AC$500,$AR199,$AP$4)&amp;"")</f>
        <v/>
      </c>
      <c r="P199" s="39" t="str" cm="1">
        <f t="array" ref="P199">IF($AR199=0,"",IFERROR(_xlfn.TEXTJOIN(", ",TRUE,_xlfn._xlws.FILTER(INDEX(Input!$D$2:$AC$500,,$AP$6),Input!$J$2:$J$500=$B199)),""))</f>
        <v/>
      </c>
      <c r="Q199" s="29" t="str">
        <f t="shared" si="11"/>
        <v/>
      </c>
      <c r="R199" s="39" t="str" cm="1">
        <f t="array" ref="R199">IF($AR199=0,"",_xlfn.LET(_xlpm.Result,INDEX(Input!$D$2:$AC$500,$AR199,$AP$5),IF(_xlpm.Result="","",_xlpm.Result)))</f>
        <v/>
      </c>
      <c r="S199" s="39" t="str" cm="1">
        <f t="array" ref="S199">IF(R199="","",IFERROR(_xlfn.TEXTSPLIT(R199," / ", ,TRUE,0,),""))</f>
        <v/>
      </c>
      <c r="T199" s="39"/>
      <c r="U199" s="39" t="str" cm="1">
        <f t="array" ref="U199">IFERROR(_xlfn.IFS(
S199="","",
--S199&lt;55,"Battery Defect",
--S199&lt;=69,"Battery D",
--S199&lt;=80,"Battery C",
--S199&gt;80,""
),"")</f>
        <v/>
      </c>
      <c r="V199" s="39" t="str" cm="1">
        <f t="array" ref="V199">IFERROR(_xlfn.IFS(
T199="","",
--T199&lt;55,"Battery Defect",
--T199&lt;=69,"Battery D",
--T199&lt;=80,"Battery C",
--T199&gt;80,""
),"")</f>
        <v/>
      </c>
      <c r="W199" s="39" t="str" cm="1">
        <f t="array" ref="W199">IF($AR199=0,"",IFERROR(IF(INDEX(Input!$N$2:$U$500,$AR199,0)=0,"",INDEX(Input!$N$2:$U$500,$AR199,0)),""))</f>
        <v/>
      </c>
      <c r="X199" s="39"/>
      <c r="Y199" s="39"/>
      <c r="Z199" s="39"/>
      <c r="AA199" s="39"/>
      <c r="AB199" s="39"/>
      <c r="AC199" s="39"/>
      <c r="AD199" s="39"/>
      <c r="AE199" s="29" t="str">
        <f t="shared" si="9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9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9" t="str" cm="1">
        <f t="array" ref="K200">IF($AR200=0,"",INDEX(Input!$D$2:$AC$500,$AR200,$AP$2)&amp;"")</f>
        <v/>
      </c>
      <c r="L200" s="39" t="str" cm="1">
        <f t="array" ref="L200">IF($AR200=0,"",INDEX(Input!$D$2:$AC$500,$AR200,$AP$3)&amp;"")</f>
        <v/>
      </c>
      <c r="M200" s="39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10"/>
        <v/>
      </c>
      <c r="O200" s="39" t="str" cm="1">
        <f t="array" ref="O200">IF($AR200=0,"",INDEX(Input!$D$2:$AC$500,$AR200,$AP$4)&amp;"")</f>
        <v/>
      </c>
      <c r="P200" s="39" t="str" cm="1">
        <f t="array" ref="P200">IF($AR200=0,"",IFERROR(_xlfn.TEXTJOIN(", ",TRUE,_xlfn._xlws.FILTER(INDEX(Input!$D$2:$AC$500,,$AP$6),Input!$J$2:$J$500=$B200)),""))</f>
        <v/>
      </c>
      <c r="Q200" s="29" t="str">
        <f t="shared" si="11"/>
        <v/>
      </c>
      <c r="R200" s="39" t="str" cm="1">
        <f t="array" ref="R200">IF($AR200=0,"",_xlfn.LET(_xlpm.Result,INDEX(Input!$D$2:$AC$500,$AR200,$AP$5),IF(_xlpm.Result="","",_xlpm.Result)))</f>
        <v/>
      </c>
      <c r="S200" s="39" t="str" cm="1">
        <f t="array" ref="S200">IF(R200="","",IFERROR(_xlfn.TEXTSPLIT(R200," / ", ,TRUE,0,),""))</f>
        <v/>
      </c>
      <c r="T200" s="39"/>
      <c r="U200" s="39" t="str" cm="1">
        <f t="array" ref="U200">IFERROR(_xlfn.IFS(
S200="","",
--S200&lt;55,"Battery Defect",
--S200&lt;=69,"Battery D",
--S200&lt;=80,"Battery C",
--S200&gt;80,""
),"")</f>
        <v/>
      </c>
      <c r="V200" s="39" t="str" cm="1">
        <f t="array" ref="V200">IFERROR(_xlfn.IFS(
T200="","",
--T200&lt;55,"Battery Defect",
--T200&lt;=69,"Battery D",
--T200&lt;=80,"Battery C",
--T200&gt;80,""
),"")</f>
        <v/>
      </c>
      <c r="W200" s="39" t="str" cm="1">
        <f t="array" ref="W200">IF($AR200=0,"",IFERROR(IF(INDEX(Input!$N$2:$U$500,$AR200,0)=0,"",INDEX(Input!$N$2:$U$500,$AR200,0)),""))</f>
        <v/>
      </c>
      <c r="X200" s="39"/>
      <c r="Y200" s="39"/>
      <c r="Z200" s="39"/>
      <c r="AA200" s="39"/>
      <c r="AB200" s="39"/>
      <c r="AC200" s="39"/>
      <c r="AD200" s="39"/>
      <c r="AE200" s="29" t="str">
        <f t="shared" si="9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9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9" t="str" cm="1">
        <f t="array" ref="K201">IF($AR201=0,"",INDEX(Input!$D$2:$AC$500,$AR201,$AP$2)&amp;"")</f>
        <v/>
      </c>
      <c r="L201" s="39" t="str" cm="1">
        <f t="array" ref="L201">IF($AR201=0,"",INDEX(Input!$D$2:$AC$500,$AR201,$AP$3)&amp;"")</f>
        <v/>
      </c>
      <c r="M201" s="39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10"/>
        <v/>
      </c>
      <c r="O201" s="39" t="str" cm="1">
        <f t="array" ref="O201">IF($AR201=0,"",INDEX(Input!$D$2:$AC$500,$AR201,$AP$4)&amp;"")</f>
        <v/>
      </c>
      <c r="P201" s="39" t="str" cm="1">
        <f t="array" ref="P201">IF($AR201=0,"",IFERROR(_xlfn.TEXTJOIN(", ",TRUE,_xlfn._xlws.FILTER(INDEX(Input!$D$2:$AC$500,,$AP$6),Input!$J$2:$J$500=$B201)),""))</f>
        <v/>
      </c>
      <c r="Q201" s="29" t="str">
        <f t="shared" si="11"/>
        <v/>
      </c>
      <c r="R201" s="39" t="str" cm="1">
        <f t="array" ref="R201">IF($AR201=0,"",_xlfn.LET(_xlpm.Result,INDEX(Input!$D$2:$AC$500,$AR201,$AP$5),IF(_xlpm.Result="","",_xlpm.Result)))</f>
        <v/>
      </c>
      <c r="S201" s="39" t="str" cm="1">
        <f t="array" ref="S201">IF(R201="","",IFERROR(_xlfn.TEXTSPLIT(R201," / ", ,TRUE,0,),""))</f>
        <v/>
      </c>
      <c r="T201" s="39"/>
      <c r="U201" s="39" t="str" cm="1">
        <f t="array" ref="U201">IFERROR(_xlfn.IFS(
S201="","",
--S201&lt;55,"Battery Defect",
--S201&lt;=69,"Battery D",
--S201&lt;=80,"Battery C",
--S201&gt;80,""
),"")</f>
        <v/>
      </c>
      <c r="V201" s="39" t="str" cm="1">
        <f t="array" ref="V201">IFERROR(_xlfn.IFS(
T201="","",
--T201&lt;55,"Battery Defect",
--T201&lt;=69,"Battery D",
--T201&lt;=80,"Battery C",
--T201&gt;80,""
),"")</f>
        <v/>
      </c>
      <c r="W201" s="39" t="str" cm="1">
        <f t="array" ref="W201">IF($AR201=0,"",IFERROR(IF(INDEX(Input!$N$2:$U$500,$AR201,0)=0,"",INDEX(Input!$N$2:$U$500,$AR201,0)),""))</f>
        <v/>
      </c>
      <c r="X201" s="39"/>
      <c r="Y201" s="39"/>
      <c r="Z201" s="39"/>
      <c r="AA201" s="39"/>
      <c r="AB201" s="39"/>
      <c r="AC201" s="39"/>
      <c r="AD201" s="39"/>
      <c r="AE201" s="29" t="str">
        <f t="shared" si="9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9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9" t="str" cm="1">
        <f t="array" ref="K202">IF($AR202=0,"",INDEX(Input!$D$2:$AC$500,$AR202,$AP$2)&amp;"")</f>
        <v/>
      </c>
      <c r="L202" s="39" t="str" cm="1">
        <f t="array" ref="L202">IF($AR202=0,"",INDEX(Input!$D$2:$AC$500,$AR202,$AP$3)&amp;"")</f>
        <v/>
      </c>
      <c r="M202" s="39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10"/>
        <v/>
      </c>
      <c r="O202" s="39" t="str" cm="1">
        <f t="array" ref="O202">IF($AR202=0,"",INDEX(Input!$D$2:$AC$500,$AR202,$AP$4)&amp;"")</f>
        <v/>
      </c>
      <c r="P202" s="39" t="str" cm="1">
        <f t="array" ref="P202">IF($AR202=0,"",IFERROR(_xlfn.TEXTJOIN(", ",TRUE,_xlfn._xlws.FILTER(INDEX(Input!$D$2:$AC$500,,$AP$6),Input!$J$2:$J$500=$B202)),""))</f>
        <v/>
      </c>
      <c r="Q202" s="29" t="str">
        <f t="shared" si="11"/>
        <v/>
      </c>
      <c r="R202" s="39" t="str" cm="1">
        <f t="array" ref="R202">IF($AR202=0,"",_xlfn.LET(_xlpm.Result,INDEX(Input!$D$2:$AC$500,$AR202,$AP$5),IF(_xlpm.Result="","",_xlpm.Result)))</f>
        <v/>
      </c>
      <c r="S202" s="39" t="str" cm="1">
        <f t="array" ref="S202">IF(R202="","",IFERROR(_xlfn.TEXTSPLIT(R202," / ", ,TRUE,0,),""))</f>
        <v/>
      </c>
      <c r="T202" s="39"/>
      <c r="U202" s="39" t="str" cm="1">
        <f t="array" ref="U202">IFERROR(_xlfn.IFS(
S202="","",
--S202&lt;55,"Battery Defect",
--S202&lt;=69,"Battery D",
--S202&lt;=80,"Battery C",
--S202&gt;80,""
),"")</f>
        <v/>
      </c>
      <c r="V202" s="39" t="str" cm="1">
        <f t="array" ref="V202">IFERROR(_xlfn.IFS(
T202="","",
--T202&lt;55,"Battery Defect",
--T202&lt;=69,"Battery D",
--T202&lt;=80,"Battery C",
--T202&gt;80,""
),"")</f>
        <v/>
      </c>
      <c r="W202" s="39" t="str" cm="1">
        <f t="array" ref="W202">IF($AR202=0,"",IFERROR(IF(INDEX(Input!$N$2:$U$500,$AR202,0)=0,"",INDEX(Input!$N$2:$U$500,$AR202,0)),""))</f>
        <v/>
      </c>
      <c r="X202" s="39"/>
      <c r="Y202" s="39"/>
      <c r="Z202" s="39"/>
      <c r="AA202" s="39"/>
      <c r="AB202" s="39"/>
      <c r="AC202" s="39"/>
      <c r="AD202" s="39"/>
      <c r="AE202" s="29" t="str">
        <f t="shared" si="9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9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9" t="str" cm="1">
        <f t="array" ref="K203">IF($AR203=0,"",INDEX(Input!$D$2:$AC$500,$AR203,$AP$2)&amp;"")</f>
        <v/>
      </c>
      <c r="L203" s="39" t="str" cm="1">
        <f t="array" ref="L203">IF($AR203=0,"",INDEX(Input!$D$2:$AC$500,$AR203,$AP$3)&amp;"")</f>
        <v/>
      </c>
      <c r="M203" s="39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10"/>
        <v/>
      </c>
      <c r="O203" s="39" t="str" cm="1">
        <f t="array" ref="O203">IF($AR203=0,"",INDEX(Input!$D$2:$AC$500,$AR203,$AP$4)&amp;"")</f>
        <v/>
      </c>
      <c r="P203" s="39" t="str" cm="1">
        <f t="array" ref="P203">IF($AR203=0,"",IFERROR(_xlfn.TEXTJOIN(", ",TRUE,_xlfn._xlws.FILTER(INDEX(Input!$D$2:$AC$500,,$AP$6),Input!$J$2:$J$500=$B203)),""))</f>
        <v/>
      </c>
      <c r="Q203" s="29" t="str">
        <f t="shared" si="11"/>
        <v/>
      </c>
      <c r="R203" s="39" t="str" cm="1">
        <f t="array" ref="R203">IF($AR203=0,"",_xlfn.LET(_xlpm.Result,INDEX(Input!$D$2:$AC$500,$AR203,$AP$5),IF(_xlpm.Result="","",_xlpm.Result)))</f>
        <v/>
      </c>
      <c r="S203" s="39" t="str" cm="1">
        <f t="array" ref="S203">IF(R203="","",IFERROR(_xlfn.TEXTSPLIT(R203," / ", ,TRUE,0,),""))</f>
        <v/>
      </c>
      <c r="T203" s="39"/>
      <c r="U203" s="39" t="str" cm="1">
        <f t="array" ref="U203">IFERROR(_xlfn.IFS(
S203="","",
--S203&lt;55,"Battery Defect",
--S203&lt;=69,"Battery D",
--S203&lt;=80,"Battery C",
--S203&gt;80,""
),"")</f>
        <v/>
      </c>
      <c r="V203" s="39" t="str" cm="1">
        <f t="array" ref="V203">IFERROR(_xlfn.IFS(
T203="","",
--T203&lt;55,"Battery Defect",
--T203&lt;=69,"Battery D",
--T203&lt;=80,"Battery C",
--T203&gt;80,""
),"")</f>
        <v/>
      </c>
      <c r="W203" s="39" t="str" cm="1">
        <f t="array" ref="W203">IF($AR203=0,"",IFERROR(IF(INDEX(Input!$N$2:$U$500,$AR203,0)=0,"",INDEX(Input!$N$2:$U$500,$AR203,0)),""))</f>
        <v/>
      </c>
      <c r="X203" s="39"/>
      <c r="Y203" s="39"/>
      <c r="Z203" s="39"/>
      <c r="AA203" s="39"/>
      <c r="AB203" s="39"/>
      <c r="AC203" s="39"/>
      <c r="AD203" s="39"/>
      <c r="AE203" s="29" t="str">
        <f t="shared" si="9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9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9" t="str" cm="1">
        <f t="array" ref="K204">IF($AR204=0,"",INDEX(Input!$D$2:$AC$500,$AR204,$AP$2)&amp;"")</f>
        <v/>
      </c>
      <c r="L204" s="39" t="str" cm="1">
        <f t="array" ref="L204">IF($AR204=0,"",INDEX(Input!$D$2:$AC$500,$AR204,$AP$3)&amp;"")</f>
        <v/>
      </c>
      <c r="M204" s="39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10"/>
        <v/>
      </c>
      <c r="O204" s="39" t="str" cm="1">
        <f t="array" ref="O204">IF($AR204=0,"",INDEX(Input!$D$2:$AC$500,$AR204,$AP$4)&amp;"")</f>
        <v/>
      </c>
      <c r="P204" s="39" t="str" cm="1">
        <f t="array" ref="P204">IF($AR204=0,"",IFERROR(_xlfn.TEXTJOIN(", ",TRUE,_xlfn._xlws.FILTER(INDEX(Input!$D$2:$AC$500,,$AP$6),Input!$J$2:$J$500=$B204)),""))</f>
        <v/>
      </c>
      <c r="Q204" s="29" t="str">
        <f t="shared" si="11"/>
        <v/>
      </c>
      <c r="R204" s="39" t="str" cm="1">
        <f t="array" ref="R204">IF($AR204=0,"",_xlfn.LET(_xlpm.Result,INDEX(Input!$D$2:$AC$500,$AR204,$AP$5),IF(_xlpm.Result="","",_xlpm.Result)))</f>
        <v/>
      </c>
      <c r="S204" s="39" t="str" cm="1">
        <f t="array" ref="S204">IF(R204="","",IFERROR(_xlfn.TEXTSPLIT(R204," / ", ,TRUE,0,),""))</f>
        <v/>
      </c>
      <c r="T204" s="39"/>
      <c r="U204" s="39" t="str" cm="1">
        <f t="array" ref="U204">IFERROR(_xlfn.IFS(
S204="","",
--S204&lt;55,"Battery Defect",
--S204&lt;=69,"Battery D",
--S204&lt;=80,"Battery C",
--S204&gt;80,""
),"")</f>
        <v/>
      </c>
      <c r="V204" s="39" t="str" cm="1">
        <f t="array" ref="V204">IFERROR(_xlfn.IFS(
T204="","",
--T204&lt;55,"Battery Defect",
--T204&lt;=69,"Battery D",
--T204&lt;=80,"Battery C",
--T204&gt;80,""
),"")</f>
        <v/>
      </c>
      <c r="W204" s="39" t="str" cm="1">
        <f t="array" ref="W204">IF($AR204=0,"",IFERROR(IF(INDEX(Input!$N$2:$U$500,$AR204,0)=0,"",INDEX(Input!$N$2:$U$500,$AR204,0)),""))</f>
        <v/>
      </c>
      <c r="X204" s="39"/>
      <c r="Y204" s="39"/>
      <c r="Z204" s="39"/>
      <c r="AA204" s="39"/>
      <c r="AB204" s="39"/>
      <c r="AC204" s="39"/>
      <c r="AD204" s="39"/>
      <c r="AE204" s="29" t="str">
        <f t="shared" si="9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9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9" t="str" cm="1">
        <f t="array" ref="K205">IF($AR205=0,"",INDEX(Input!$D$2:$AC$500,$AR205,$AP$2)&amp;"")</f>
        <v/>
      </c>
      <c r="L205" s="39" t="str" cm="1">
        <f t="array" ref="L205">IF($AR205=0,"",INDEX(Input!$D$2:$AC$500,$AR205,$AP$3)&amp;"")</f>
        <v/>
      </c>
      <c r="M205" s="39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10"/>
        <v/>
      </c>
      <c r="O205" s="39" t="str" cm="1">
        <f t="array" ref="O205">IF($AR205=0,"",INDEX(Input!$D$2:$AC$500,$AR205,$AP$4)&amp;"")</f>
        <v/>
      </c>
      <c r="P205" s="39" t="str" cm="1">
        <f t="array" ref="P205">IF($AR205=0,"",IFERROR(_xlfn.TEXTJOIN(", ",TRUE,_xlfn._xlws.FILTER(INDEX(Input!$D$2:$AC$500,,$AP$6),Input!$J$2:$J$500=$B205)),""))</f>
        <v/>
      </c>
      <c r="Q205" s="29" t="str">
        <f t="shared" si="11"/>
        <v/>
      </c>
      <c r="R205" s="39" t="str" cm="1">
        <f t="array" ref="R205">IF($AR205=0,"",_xlfn.LET(_xlpm.Result,INDEX(Input!$D$2:$AC$500,$AR205,$AP$5),IF(_xlpm.Result="","",_xlpm.Result)))</f>
        <v/>
      </c>
      <c r="S205" s="39" t="str" cm="1">
        <f t="array" ref="S205">IF(R205="","",IFERROR(_xlfn.TEXTSPLIT(R205," / ", ,TRUE,0,),""))</f>
        <v/>
      </c>
      <c r="T205" s="39"/>
      <c r="U205" s="39" t="str" cm="1">
        <f t="array" ref="U205">IFERROR(_xlfn.IFS(
S205="","",
--S205&lt;55,"Battery Defect",
--S205&lt;=69,"Battery D",
--S205&lt;=80,"Battery C",
--S205&gt;80,""
),"")</f>
        <v/>
      </c>
      <c r="V205" s="39" t="str" cm="1">
        <f t="array" ref="V205">IFERROR(_xlfn.IFS(
T205="","",
--T205&lt;55,"Battery Defect",
--T205&lt;=69,"Battery D",
--T205&lt;=80,"Battery C",
--T205&gt;80,""
),"")</f>
        <v/>
      </c>
      <c r="W205" s="39" t="str" cm="1">
        <f t="array" ref="W205">IF($AR205=0,"",IFERROR(IF(INDEX(Input!$N$2:$U$500,$AR205,0)=0,"",INDEX(Input!$N$2:$U$500,$AR205,0)),""))</f>
        <v/>
      </c>
      <c r="X205" s="39"/>
      <c r="Y205" s="39"/>
      <c r="Z205" s="39"/>
      <c r="AA205" s="39"/>
      <c r="AB205" s="39"/>
      <c r="AC205" s="39"/>
      <c r="AD205" s="39"/>
      <c r="AE205" s="29" t="str">
        <f t="shared" si="9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9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9" t="str" cm="1">
        <f t="array" ref="K206">IF($AR206=0,"",INDEX(Input!$D$2:$AC$500,$AR206,$AP$2)&amp;"")</f>
        <v/>
      </c>
      <c r="L206" s="39" t="str" cm="1">
        <f t="array" ref="L206">IF($AR206=0,"",INDEX(Input!$D$2:$AC$500,$AR206,$AP$3)&amp;"")</f>
        <v/>
      </c>
      <c r="M206" s="39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10"/>
        <v/>
      </c>
      <c r="O206" s="39" t="str" cm="1">
        <f t="array" ref="O206">IF($AR206=0,"",INDEX(Input!$D$2:$AC$500,$AR206,$AP$4)&amp;"")</f>
        <v/>
      </c>
      <c r="P206" s="39" t="str" cm="1">
        <f t="array" ref="P206">IF($AR206=0,"",IFERROR(_xlfn.TEXTJOIN(", ",TRUE,_xlfn._xlws.FILTER(INDEX(Input!$D$2:$AC$500,,$AP$6),Input!$J$2:$J$500=$B206)),""))</f>
        <v/>
      </c>
      <c r="Q206" s="29" t="str">
        <f t="shared" si="11"/>
        <v/>
      </c>
      <c r="R206" s="39" t="str" cm="1">
        <f t="array" ref="R206">IF($AR206=0,"",_xlfn.LET(_xlpm.Result,INDEX(Input!$D$2:$AC$500,$AR206,$AP$5),IF(_xlpm.Result="","",_xlpm.Result)))</f>
        <v/>
      </c>
      <c r="S206" s="39" t="str" cm="1">
        <f t="array" ref="S206">IF(R206="","",IFERROR(_xlfn.TEXTSPLIT(R206," / ", ,TRUE,0,),""))</f>
        <v/>
      </c>
      <c r="T206" s="39"/>
      <c r="U206" s="39" t="str" cm="1">
        <f t="array" ref="U206">IFERROR(_xlfn.IFS(
S206="","",
--S206&lt;55,"Battery Defect",
--S206&lt;=69,"Battery D",
--S206&lt;=80,"Battery C",
--S206&gt;80,""
),"")</f>
        <v/>
      </c>
      <c r="V206" s="39" t="str" cm="1">
        <f t="array" ref="V206">IFERROR(_xlfn.IFS(
T206="","",
--T206&lt;55,"Battery Defect",
--T206&lt;=69,"Battery D",
--T206&lt;=80,"Battery C",
--T206&gt;80,""
),"")</f>
        <v/>
      </c>
      <c r="W206" s="39" t="str" cm="1">
        <f t="array" ref="W206">IF($AR206=0,"",IFERROR(IF(INDEX(Input!$N$2:$U$500,$AR206,0)=0,"",INDEX(Input!$N$2:$U$500,$AR206,0)),""))</f>
        <v/>
      </c>
      <c r="X206" s="39"/>
      <c r="Y206" s="39"/>
      <c r="Z206" s="39"/>
      <c r="AA206" s="39"/>
      <c r="AB206" s="39"/>
      <c r="AC206" s="39"/>
      <c r="AD206" s="39"/>
      <c r="AE206" s="29" t="str">
        <f t="shared" si="9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9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9" t="str" cm="1">
        <f t="array" ref="K207">IF($AR207=0,"",INDEX(Input!$D$2:$AC$500,$AR207,$AP$2)&amp;"")</f>
        <v/>
      </c>
      <c r="L207" s="39" t="str" cm="1">
        <f t="array" ref="L207">IF($AR207=0,"",INDEX(Input!$D$2:$AC$500,$AR207,$AP$3)&amp;"")</f>
        <v/>
      </c>
      <c r="M207" s="39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10"/>
        <v/>
      </c>
      <c r="O207" s="39" t="str" cm="1">
        <f t="array" ref="O207">IF($AR207=0,"",INDEX(Input!$D$2:$AC$500,$AR207,$AP$4)&amp;"")</f>
        <v/>
      </c>
      <c r="P207" s="39" t="str" cm="1">
        <f t="array" ref="P207">IF($AR207=0,"",IFERROR(_xlfn.TEXTJOIN(", ",TRUE,_xlfn._xlws.FILTER(INDEX(Input!$D$2:$AC$500,,$AP$6),Input!$J$2:$J$500=$B207)),""))</f>
        <v/>
      </c>
      <c r="Q207" s="29" t="str">
        <f t="shared" si="11"/>
        <v/>
      </c>
      <c r="R207" s="39" t="str" cm="1">
        <f t="array" ref="R207">IF($AR207=0,"",_xlfn.LET(_xlpm.Result,INDEX(Input!$D$2:$AC$500,$AR207,$AP$5),IF(_xlpm.Result="","",_xlpm.Result)))</f>
        <v/>
      </c>
      <c r="S207" s="39" t="str" cm="1">
        <f t="array" ref="S207">IF(R207="","",IFERROR(_xlfn.TEXTSPLIT(R207," / ", ,TRUE,0,),""))</f>
        <v/>
      </c>
      <c r="T207" s="39"/>
      <c r="U207" s="39" t="str" cm="1">
        <f t="array" ref="U207">IFERROR(_xlfn.IFS(
S207="","",
--S207&lt;55,"Battery Defect",
--S207&lt;=69,"Battery D",
--S207&lt;=80,"Battery C",
--S207&gt;80,""
),"")</f>
        <v/>
      </c>
      <c r="V207" s="39" t="str" cm="1">
        <f t="array" ref="V207">IFERROR(_xlfn.IFS(
T207="","",
--T207&lt;55,"Battery Defect",
--T207&lt;=69,"Battery D",
--T207&lt;=80,"Battery C",
--T207&gt;80,""
),"")</f>
        <v/>
      </c>
      <c r="W207" s="39" t="str" cm="1">
        <f t="array" ref="W207">IF($AR207=0,"",IFERROR(IF(INDEX(Input!$N$2:$U$500,$AR207,0)=0,"",INDEX(Input!$N$2:$U$500,$AR207,0)),""))</f>
        <v/>
      </c>
      <c r="X207" s="39"/>
      <c r="Y207" s="39"/>
      <c r="Z207" s="39"/>
      <c r="AA207" s="39"/>
      <c r="AB207" s="39"/>
      <c r="AC207" s="39"/>
      <c r="AD207" s="39"/>
      <c r="AE207" s="29" t="str">
        <f t="shared" si="9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9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9" t="str" cm="1">
        <f t="array" ref="K208">IF($AR208=0,"",INDEX(Input!$D$2:$AC$500,$AR208,$AP$2)&amp;"")</f>
        <v/>
      </c>
      <c r="L208" s="39" t="str" cm="1">
        <f t="array" ref="L208">IF($AR208=0,"",INDEX(Input!$D$2:$AC$500,$AR208,$AP$3)&amp;"")</f>
        <v/>
      </c>
      <c r="M208" s="39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10"/>
        <v/>
      </c>
      <c r="O208" s="39" t="str" cm="1">
        <f t="array" ref="O208">IF($AR208=0,"",INDEX(Input!$D$2:$AC$500,$AR208,$AP$4)&amp;"")</f>
        <v/>
      </c>
      <c r="P208" s="39" t="str" cm="1">
        <f t="array" ref="P208">IF($AR208=0,"",IFERROR(_xlfn.TEXTJOIN(", ",TRUE,_xlfn._xlws.FILTER(INDEX(Input!$D$2:$AC$500,,$AP$6),Input!$J$2:$J$500=$B208)),""))</f>
        <v/>
      </c>
      <c r="Q208" s="29" t="str">
        <f t="shared" si="11"/>
        <v/>
      </c>
      <c r="R208" s="39" t="str" cm="1">
        <f t="array" ref="R208">IF($AR208=0,"",_xlfn.LET(_xlpm.Result,INDEX(Input!$D$2:$AC$500,$AR208,$AP$5),IF(_xlpm.Result="","",_xlpm.Result)))</f>
        <v/>
      </c>
      <c r="S208" s="39" t="str" cm="1">
        <f t="array" ref="S208">IF(R208="","",IFERROR(_xlfn.TEXTSPLIT(R208," / ", ,TRUE,0,),""))</f>
        <v/>
      </c>
      <c r="T208" s="39"/>
      <c r="U208" s="39" t="str" cm="1">
        <f t="array" ref="U208">IFERROR(_xlfn.IFS(
S208="","",
--S208&lt;55,"Battery Defect",
--S208&lt;=69,"Battery D",
--S208&lt;=80,"Battery C",
--S208&gt;80,""
),"")</f>
        <v/>
      </c>
      <c r="V208" s="39" t="str" cm="1">
        <f t="array" ref="V208">IFERROR(_xlfn.IFS(
T208="","",
--T208&lt;55,"Battery Defect",
--T208&lt;=69,"Battery D",
--T208&lt;=80,"Battery C",
--T208&gt;80,""
),"")</f>
        <v/>
      </c>
      <c r="W208" s="39" t="str" cm="1">
        <f t="array" ref="W208">IF($AR208=0,"",IFERROR(IF(INDEX(Input!$N$2:$U$500,$AR208,0)=0,"",INDEX(Input!$N$2:$U$500,$AR208,0)),""))</f>
        <v/>
      </c>
      <c r="X208" s="39"/>
      <c r="Y208" s="39"/>
      <c r="Z208" s="39"/>
      <c r="AA208" s="39"/>
      <c r="AB208" s="39"/>
      <c r="AC208" s="39"/>
      <c r="AD208" s="39"/>
      <c r="AE208" s="29" t="str">
        <f t="shared" si="9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9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9" t="str" cm="1">
        <f t="array" ref="K209">IF($AR209=0,"",INDEX(Input!$D$2:$AC$500,$AR209,$AP$2)&amp;"")</f>
        <v/>
      </c>
      <c r="L209" s="39" t="str" cm="1">
        <f t="array" ref="L209">IF($AR209=0,"",INDEX(Input!$D$2:$AC$500,$AR209,$AP$3)&amp;"")</f>
        <v/>
      </c>
      <c r="M209" s="39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10"/>
        <v/>
      </c>
      <c r="O209" s="39" t="str" cm="1">
        <f t="array" ref="O209">IF($AR209=0,"",INDEX(Input!$D$2:$AC$500,$AR209,$AP$4)&amp;"")</f>
        <v/>
      </c>
      <c r="P209" s="39" t="str" cm="1">
        <f t="array" ref="P209">IF($AR209=0,"",IFERROR(_xlfn.TEXTJOIN(", ",TRUE,_xlfn._xlws.FILTER(INDEX(Input!$D$2:$AC$500,,$AP$6),Input!$J$2:$J$500=$B209)),""))</f>
        <v/>
      </c>
      <c r="Q209" s="29" t="str">
        <f t="shared" si="11"/>
        <v/>
      </c>
      <c r="R209" s="39" t="str" cm="1">
        <f t="array" ref="R209">IF($AR209=0,"",_xlfn.LET(_xlpm.Result,INDEX(Input!$D$2:$AC$500,$AR209,$AP$5),IF(_xlpm.Result="","",_xlpm.Result)))</f>
        <v/>
      </c>
      <c r="S209" s="39" t="str" cm="1">
        <f t="array" ref="S209">IF(R209="","",IFERROR(_xlfn.TEXTSPLIT(R209," / ", ,TRUE,0,),""))</f>
        <v/>
      </c>
      <c r="T209" s="39"/>
      <c r="U209" s="39" t="str" cm="1">
        <f t="array" ref="U209">IFERROR(_xlfn.IFS(
S209="","",
--S209&lt;55,"Battery Defect",
--S209&lt;=69,"Battery D",
--S209&lt;=80,"Battery C",
--S209&gt;80,""
),"")</f>
        <v/>
      </c>
      <c r="V209" s="39" t="str" cm="1">
        <f t="array" ref="V209">IFERROR(_xlfn.IFS(
T209="","",
--T209&lt;55,"Battery Defect",
--T209&lt;=69,"Battery D",
--T209&lt;=80,"Battery C",
--T209&gt;80,""
),"")</f>
        <v/>
      </c>
      <c r="W209" s="39" t="str" cm="1">
        <f t="array" ref="W209">IF($AR209=0,"",IFERROR(IF(INDEX(Input!$N$2:$U$500,$AR209,0)=0,"",INDEX(Input!$N$2:$U$500,$AR209,0)),""))</f>
        <v/>
      </c>
      <c r="X209" s="39"/>
      <c r="Y209" s="39"/>
      <c r="Z209" s="39"/>
      <c r="AA209" s="39"/>
      <c r="AB209" s="39"/>
      <c r="AC209" s="39"/>
      <c r="AD209" s="39"/>
      <c r="AE209" s="29" t="str">
        <f t="shared" si="9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9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9" t="str" cm="1">
        <f t="array" ref="K210">IF($AR210=0,"",INDEX(Input!$D$2:$AC$500,$AR210,$AP$2)&amp;"")</f>
        <v/>
      </c>
      <c r="L210" s="39" t="str" cm="1">
        <f t="array" ref="L210">IF($AR210=0,"",INDEX(Input!$D$2:$AC$500,$AR210,$AP$3)&amp;"")</f>
        <v/>
      </c>
      <c r="M210" s="39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10"/>
        <v/>
      </c>
      <c r="O210" s="39" t="str" cm="1">
        <f t="array" ref="O210">IF($AR210=0,"",INDEX(Input!$D$2:$AC$500,$AR210,$AP$4)&amp;"")</f>
        <v/>
      </c>
      <c r="P210" s="39" t="str" cm="1">
        <f t="array" ref="P210">IF($AR210=0,"",IFERROR(_xlfn.TEXTJOIN(", ",TRUE,_xlfn._xlws.FILTER(INDEX(Input!$D$2:$AC$500,,$AP$6),Input!$J$2:$J$500=$B210)),""))</f>
        <v/>
      </c>
      <c r="Q210" s="29" t="str">
        <f t="shared" si="11"/>
        <v/>
      </c>
      <c r="R210" s="39" t="str" cm="1">
        <f t="array" ref="R210">IF($AR210=0,"",_xlfn.LET(_xlpm.Result,INDEX(Input!$D$2:$AC$500,$AR210,$AP$5),IF(_xlpm.Result="","",_xlpm.Result)))</f>
        <v/>
      </c>
      <c r="S210" s="39" t="str" cm="1">
        <f t="array" ref="S210">IF(R210="","",IFERROR(_xlfn.TEXTSPLIT(R210," / ", ,TRUE,0,),""))</f>
        <v/>
      </c>
      <c r="T210" s="39"/>
      <c r="U210" s="39" t="str" cm="1">
        <f t="array" ref="U210">IFERROR(_xlfn.IFS(
S210="","",
--S210&lt;55,"Battery Defect",
--S210&lt;=69,"Battery D",
--S210&lt;=80,"Battery C",
--S210&gt;80,""
),"")</f>
        <v/>
      </c>
      <c r="V210" s="39" t="str" cm="1">
        <f t="array" ref="V210">IFERROR(_xlfn.IFS(
T210="","",
--T210&lt;55,"Battery Defect",
--T210&lt;=69,"Battery D",
--T210&lt;=80,"Battery C",
--T210&gt;80,""
),"")</f>
        <v/>
      </c>
      <c r="W210" s="39" t="str" cm="1">
        <f t="array" ref="W210">IF($AR210=0,"",IFERROR(IF(INDEX(Input!$N$2:$U$500,$AR210,0)=0,"",INDEX(Input!$N$2:$U$500,$AR210,0)),""))</f>
        <v/>
      </c>
      <c r="X210" s="39"/>
      <c r="Y210" s="39"/>
      <c r="Z210" s="39"/>
      <c r="AA210" s="39"/>
      <c r="AB210" s="39"/>
      <c r="AC210" s="39"/>
      <c r="AD210" s="39"/>
      <c r="AE210" s="29" t="str">
        <f t="shared" si="9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9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9" t="str" cm="1">
        <f t="array" ref="K211">IF($AR211=0,"",INDEX(Input!$D$2:$AC$500,$AR211,$AP$2)&amp;"")</f>
        <v/>
      </c>
      <c r="L211" s="39" t="str" cm="1">
        <f t="array" ref="L211">IF($AR211=0,"",INDEX(Input!$D$2:$AC$500,$AR211,$AP$3)&amp;"")</f>
        <v/>
      </c>
      <c r="M211" s="39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10"/>
        <v/>
      </c>
      <c r="O211" s="39" t="str" cm="1">
        <f t="array" ref="O211">IF($AR211=0,"",INDEX(Input!$D$2:$AC$500,$AR211,$AP$4)&amp;"")</f>
        <v/>
      </c>
      <c r="P211" s="39" t="str" cm="1">
        <f t="array" ref="P211">IF($AR211=0,"",IFERROR(_xlfn.TEXTJOIN(", ",TRUE,_xlfn._xlws.FILTER(INDEX(Input!$D$2:$AC$500,,$AP$6),Input!$J$2:$J$500=$B211)),""))</f>
        <v/>
      </c>
      <c r="Q211" s="29" t="str">
        <f t="shared" si="11"/>
        <v/>
      </c>
      <c r="R211" s="39" t="str" cm="1">
        <f t="array" ref="R211">IF($AR211=0,"",_xlfn.LET(_xlpm.Result,INDEX(Input!$D$2:$AC$500,$AR211,$AP$5),IF(_xlpm.Result="","",_xlpm.Result)))</f>
        <v/>
      </c>
      <c r="S211" s="39" t="str" cm="1">
        <f t="array" ref="S211">IF(R211="","",IFERROR(_xlfn.TEXTSPLIT(R211," / ", ,TRUE,0,),""))</f>
        <v/>
      </c>
      <c r="T211" s="39"/>
      <c r="U211" s="39" t="str" cm="1">
        <f t="array" ref="U211">IFERROR(_xlfn.IFS(
S211="","",
--S211&lt;55,"Battery Defect",
--S211&lt;=69,"Battery D",
--S211&lt;=80,"Battery C",
--S211&gt;80,""
),"")</f>
        <v/>
      </c>
      <c r="V211" s="39" t="str" cm="1">
        <f t="array" ref="V211">IFERROR(_xlfn.IFS(
T211="","",
--T211&lt;55,"Battery Defect",
--T211&lt;=69,"Battery D",
--T211&lt;=80,"Battery C",
--T211&gt;80,""
),"")</f>
        <v/>
      </c>
      <c r="W211" s="39" t="str" cm="1">
        <f t="array" ref="W211">IF($AR211=0,"",IFERROR(IF(INDEX(Input!$N$2:$U$500,$AR211,0)=0,"",INDEX(Input!$N$2:$U$500,$AR211,0)),""))</f>
        <v/>
      </c>
      <c r="X211" s="39"/>
      <c r="Y211" s="39"/>
      <c r="Z211" s="39"/>
      <c r="AA211" s="39"/>
      <c r="AB211" s="39"/>
      <c r="AC211" s="39"/>
      <c r="AD211" s="39"/>
      <c r="AE211" s="29" t="str">
        <f t="shared" si="9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9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9" t="str" cm="1">
        <f t="array" ref="K212">IF($AR212=0,"",INDEX(Input!$D$2:$AC$500,$AR212,$AP$2)&amp;"")</f>
        <v/>
      </c>
      <c r="L212" s="39" t="str" cm="1">
        <f t="array" ref="L212">IF($AR212=0,"",INDEX(Input!$D$2:$AC$500,$AR212,$AP$3)&amp;"")</f>
        <v/>
      </c>
      <c r="M212" s="39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10"/>
        <v/>
      </c>
      <c r="O212" s="39" t="str" cm="1">
        <f t="array" ref="O212">IF($AR212=0,"",INDEX(Input!$D$2:$AC$500,$AR212,$AP$4)&amp;"")</f>
        <v/>
      </c>
      <c r="P212" s="39" t="str" cm="1">
        <f t="array" ref="P212">IF($AR212=0,"",IFERROR(_xlfn.TEXTJOIN(", ",TRUE,_xlfn._xlws.FILTER(INDEX(Input!$D$2:$AC$500,,$AP$6),Input!$J$2:$J$500=$B212)),""))</f>
        <v/>
      </c>
      <c r="Q212" s="29" t="str">
        <f t="shared" si="11"/>
        <v/>
      </c>
      <c r="R212" s="39" t="str" cm="1">
        <f t="array" ref="R212">IF($AR212=0,"",_xlfn.LET(_xlpm.Result,INDEX(Input!$D$2:$AC$500,$AR212,$AP$5),IF(_xlpm.Result="","",_xlpm.Result)))</f>
        <v/>
      </c>
      <c r="S212" s="39" t="str" cm="1">
        <f t="array" ref="S212">IF(R212="","",IFERROR(_xlfn.TEXTSPLIT(R212," / ", ,TRUE,0,),""))</f>
        <v/>
      </c>
      <c r="T212" s="39"/>
      <c r="U212" s="39" t="str" cm="1">
        <f t="array" ref="U212">IFERROR(_xlfn.IFS(
S212="","",
--S212&lt;55,"Battery Defect",
--S212&lt;=69,"Battery D",
--S212&lt;=80,"Battery C",
--S212&gt;80,""
),"")</f>
        <v/>
      </c>
      <c r="V212" s="39" t="str" cm="1">
        <f t="array" ref="V212">IFERROR(_xlfn.IFS(
T212="","",
--T212&lt;55,"Battery Defect",
--T212&lt;=69,"Battery D",
--T212&lt;=80,"Battery C",
--T212&gt;80,""
),"")</f>
        <v/>
      </c>
      <c r="W212" s="39" t="str" cm="1">
        <f t="array" ref="W212">IF($AR212=0,"",IFERROR(IF(INDEX(Input!$N$2:$U$500,$AR212,0)=0,"",INDEX(Input!$N$2:$U$500,$AR212,0)),""))</f>
        <v/>
      </c>
      <c r="X212" s="39"/>
      <c r="Y212" s="39"/>
      <c r="Z212" s="39"/>
      <c r="AA212" s="39"/>
      <c r="AB212" s="39"/>
      <c r="AC212" s="39"/>
      <c r="AD212" s="39"/>
      <c r="AE212" s="29" t="str">
        <f t="shared" si="9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9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9" t="str" cm="1">
        <f t="array" ref="K213">IF($AR213=0,"",INDEX(Input!$D$2:$AC$500,$AR213,$AP$2)&amp;"")</f>
        <v/>
      </c>
      <c r="L213" s="39" t="str" cm="1">
        <f t="array" ref="L213">IF($AR213=0,"",INDEX(Input!$D$2:$AC$500,$AR213,$AP$3)&amp;"")</f>
        <v/>
      </c>
      <c r="M213" s="39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10"/>
        <v/>
      </c>
      <c r="O213" s="39" t="str" cm="1">
        <f t="array" ref="O213">IF($AR213=0,"",INDEX(Input!$D$2:$AC$500,$AR213,$AP$4)&amp;"")</f>
        <v/>
      </c>
      <c r="P213" s="39" t="str" cm="1">
        <f t="array" ref="P213">IF($AR213=0,"",IFERROR(_xlfn.TEXTJOIN(", ",TRUE,_xlfn._xlws.FILTER(INDEX(Input!$D$2:$AC$500,,$AP$6),Input!$J$2:$J$500=$B213)),""))</f>
        <v/>
      </c>
      <c r="Q213" s="29" t="str">
        <f t="shared" si="11"/>
        <v/>
      </c>
      <c r="R213" s="39" t="str" cm="1">
        <f t="array" ref="R213">IF($AR213=0,"",_xlfn.LET(_xlpm.Result,INDEX(Input!$D$2:$AC$500,$AR213,$AP$5),IF(_xlpm.Result="","",_xlpm.Result)))</f>
        <v/>
      </c>
      <c r="S213" s="39" t="str" cm="1">
        <f t="array" ref="S213">IF(R213="","",IFERROR(_xlfn.TEXTSPLIT(R213," / ", ,TRUE,0,),""))</f>
        <v/>
      </c>
      <c r="T213" s="39"/>
      <c r="U213" s="39" t="str" cm="1">
        <f t="array" ref="U213">IFERROR(_xlfn.IFS(
S213="","",
--S213&lt;55,"Battery Defect",
--S213&lt;=69,"Battery D",
--S213&lt;=80,"Battery C",
--S213&gt;80,""
),"")</f>
        <v/>
      </c>
      <c r="V213" s="39" t="str" cm="1">
        <f t="array" ref="V213">IFERROR(_xlfn.IFS(
T213="","",
--T213&lt;55,"Battery Defect",
--T213&lt;=69,"Battery D",
--T213&lt;=80,"Battery C",
--T213&gt;80,""
),"")</f>
        <v/>
      </c>
      <c r="W213" s="39" t="str" cm="1">
        <f t="array" ref="W213">IF($AR213=0,"",IFERROR(IF(INDEX(Input!$N$2:$U$500,$AR213,0)=0,"",INDEX(Input!$N$2:$U$500,$AR213,0)),""))</f>
        <v/>
      </c>
      <c r="X213" s="39"/>
      <c r="Y213" s="39"/>
      <c r="Z213" s="39"/>
      <c r="AA213" s="39"/>
      <c r="AB213" s="39"/>
      <c r="AC213" s="39"/>
      <c r="AD213" s="39"/>
      <c r="AE213" s="29" t="str">
        <f t="shared" si="9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9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9" t="str" cm="1">
        <f t="array" ref="K214">IF($AR214=0,"",INDEX(Input!$D$2:$AC$500,$AR214,$AP$2)&amp;"")</f>
        <v/>
      </c>
      <c r="L214" s="39" t="str" cm="1">
        <f t="array" ref="L214">IF($AR214=0,"",INDEX(Input!$D$2:$AC$500,$AR214,$AP$3)&amp;"")</f>
        <v/>
      </c>
      <c r="M214" s="39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10"/>
        <v/>
      </c>
      <c r="O214" s="39" t="str" cm="1">
        <f t="array" ref="O214">IF($AR214=0,"",INDEX(Input!$D$2:$AC$500,$AR214,$AP$4)&amp;"")</f>
        <v/>
      </c>
      <c r="P214" s="39" t="str" cm="1">
        <f t="array" ref="P214">IF($AR214=0,"",IFERROR(_xlfn.TEXTJOIN(", ",TRUE,_xlfn._xlws.FILTER(INDEX(Input!$D$2:$AC$500,,$AP$6),Input!$J$2:$J$500=$B214)),""))</f>
        <v/>
      </c>
      <c r="Q214" s="29" t="str">
        <f t="shared" si="11"/>
        <v/>
      </c>
      <c r="R214" s="39" t="str" cm="1">
        <f t="array" ref="R214">IF($AR214=0,"",_xlfn.LET(_xlpm.Result,INDEX(Input!$D$2:$AC$500,$AR214,$AP$5),IF(_xlpm.Result="","",_xlpm.Result)))</f>
        <v/>
      </c>
      <c r="S214" s="39" t="str" cm="1">
        <f t="array" ref="S214">IF(R214="","",IFERROR(_xlfn.TEXTSPLIT(R214," / ", ,TRUE,0,),""))</f>
        <v/>
      </c>
      <c r="T214" s="39"/>
      <c r="U214" s="39" t="str" cm="1">
        <f t="array" ref="U214">IFERROR(_xlfn.IFS(
S214="","",
--S214&lt;55,"Battery Defect",
--S214&lt;=69,"Battery D",
--S214&lt;=80,"Battery C",
--S214&gt;80,""
),"")</f>
        <v/>
      </c>
      <c r="V214" s="39" t="str" cm="1">
        <f t="array" ref="V214">IFERROR(_xlfn.IFS(
T214="","",
--T214&lt;55,"Battery Defect",
--T214&lt;=69,"Battery D",
--T214&lt;=80,"Battery C",
--T214&gt;80,""
),"")</f>
        <v/>
      </c>
      <c r="W214" s="39" t="str" cm="1">
        <f t="array" ref="W214">IF($AR214=0,"",IFERROR(IF(INDEX(Input!$N$2:$U$500,$AR214,0)=0,"",INDEX(Input!$N$2:$U$500,$AR214,0)),""))</f>
        <v/>
      </c>
      <c r="X214" s="39"/>
      <c r="Y214" s="39"/>
      <c r="Z214" s="39"/>
      <c r="AA214" s="39"/>
      <c r="AB214" s="39"/>
      <c r="AC214" s="39"/>
      <c r="AD214" s="39"/>
      <c r="AE214" s="29" t="str">
        <f t="shared" si="9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9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9" t="str" cm="1">
        <f t="array" ref="K215">IF($AR215=0,"",INDEX(Input!$D$2:$AC$500,$AR215,$AP$2)&amp;"")</f>
        <v/>
      </c>
      <c r="L215" s="39" t="str" cm="1">
        <f t="array" ref="L215">IF($AR215=0,"",INDEX(Input!$D$2:$AC$500,$AR215,$AP$3)&amp;"")</f>
        <v/>
      </c>
      <c r="M215" s="39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10"/>
        <v/>
      </c>
      <c r="O215" s="39" t="str" cm="1">
        <f t="array" ref="O215">IF($AR215=0,"",INDEX(Input!$D$2:$AC$500,$AR215,$AP$4)&amp;"")</f>
        <v/>
      </c>
      <c r="P215" s="39" t="str" cm="1">
        <f t="array" ref="P215">IF($AR215=0,"",IFERROR(_xlfn.TEXTJOIN(", ",TRUE,_xlfn._xlws.FILTER(INDEX(Input!$D$2:$AC$500,,$AP$6),Input!$J$2:$J$500=$B215)),""))</f>
        <v/>
      </c>
      <c r="Q215" s="29" t="str">
        <f t="shared" si="11"/>
        <v/>
      </c>
      <c r="R215" s="39" t="str" cm="1">
        <f t="array" ref="R215">IF($AR215=0,"",_xlfn.LET(_xlpm.Result,INDEX(Input!$D$2:$AC$500,$AR215,$AP$5),IF(_xlpm.Result="","",_xlpm.Result)))</f>
        <v/>
      </c>
      <c r="S215" s="39" t="str" cm="1">
        <f t="array" ref="S215">IF(R215="","",IFERROR(_xlfn.TEXTSPLIT(R215," / ", ,TRUE,0,),""))</f>
        <v/>
      </c>
      <c r="T215" s="39"/>
      <c r="U215" s="39" t="str" cm="1">
        <f t="array" ref="U215">IFERROR(_xlfn.IFS(
S215="","",
--S215&lt;55,"Battery Defect",
--S215&lt;=69,"Battery D",
--S215&lt;=80,"Battery C",
--S215&gt;80,""
),"")</f>
        <v/>
      </c>
      <c r="V215" s="39" t="str" cm="1">
        <f t="array" ref="V215">IFERROR(_xlfn.IFS(
T215="","",
--T215&lt;55,"Battery Defect",
--T215&lt;=69,"Battery D",
--T215&lt;=80,"Battery C",
--T215&gt;80,""
),"")</f>
        <v/>
      </c>
      <c r="W215" s="39" t="str" cm="1">
        <f t="array" ref="W215">IF($AR215=0,"",IFERROR(IF(INDEX(Input!$N$2:$U$500,$AR215,0)=0,"",INDEX(Input!$N$2:$U$500,$AR215,0)),""))</f>
        <v/>
      </c>
      <c r="X215" s="39"/>
      <c r="Y215" s="39"/>
      <c r="Z215" s="39"/>
      <c r="AA215" s="39"/>
      <c r="AB215" s="39"/>
      <c r="AC215" s="39"/>
      <c r="AD215" s="39"/>
      <c r="AE215" s="29" t="str">
        <f t="shared" si="9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9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9" t="str" cm="1">
        <f t="array" ref="K216">IF($AR216=0,"",INDEX(Input!$D$2:$AC$500,$AR216,$AP$2)&amp;"")</f>
        <v/>
      </c>
      <c r="L216" s="39" t="str" cm="1">
        <f t="array" ref="L216">IF($AR216=0,"",INDEX(Input!$D$2:$AC$500,$AR216,$AP$3)&amp;"")</f>
        <v/>
      </c>
      <c r="M216" s="39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10"/>
        <v/>
      </c>
      <c r="O216" s="39" t="str" cm="1">
        <f t="array" ref="O216">IF($AR216=0,"",INDEX(Input!$D$2:$AC$500,$AR216,$AP$4)&amp;"")</f>
        <v/>
      </c>
      <c r="P216" s="39" t="str" cm="1">
        <f t="array" ref="P216">IF($AR216=0,"",IFERROR(_xlfn.TEXTJOIN(", ",TRUE,_xlfn._xlws.FILTER(INDEX(Input!$D$2:$AC$500,,$AP$6),Input!$J$2:$J$500=$B216)),""))</f>
        <v/>
      </c>
      <c r="Q216" s="29" t="str">
        <f t="shared" si="11"/>
        <v/>
      </c>
      <c r="R216" s="39" t="str" cm="1">
        <f t="array" ref="R216">IF($AR216=0,"",_xlfn.LET(_xlpm.Result,INDEX(Input!$D$2:$AC$500,$AR216,$AP$5),IF(_xlpm.Result="","",_xlpm.Result)))</f>
        <v/>
      </c>
      <c r="S216" s="39" t="str" cm="1">
        <f t="array" ref="S216">IF(R216="","",IFERROR(_xlfn.TEXTSPLIT(R216," / ", ,TRUE,0,),""))</f>
        <v/>
      </c>
      <c r="T216" s="39"/>
      <c r="U216" s="39" t="str" cm="1">
        <f t="array" ref="U216">IFERROR(_xlfn.IFS(
S216="","",
--S216&lt;55,"Battery Defect",
--S216&lt;=69,"Battery D",
--S216&lt;=80,"Battery C",
--S216&gt;80,""
),"")</f>
        <v/>
      </c>
      <c r="V216" s="39" t="str" cm="1">
        <f t="array" ref="V216">IFERROR(_xlfn.IFS(
T216="","",
--T216&lt;55,"Battery Defect",
--T216&lt;=69,"Battery D",
--T216&lt;=80,"Battery C",
--T216&gt;80,""
),"")</f>
        <v/>
      </c>
      <c r="W216" s="39" t="str" cm="1">
        <f t="array" ref="W216">IF($AR216=0,"",IFERROR(IF(INDEX(Input!$N$2:$U$500,$AR216,0)=0,"",INDEX(Input!$N$2:$U$500,$AR216,0)),""))</f>
        <v/>
      </c>
      <c r="X216" s="39"/>
      <c r="Y216" s="39"/>
      <c r="Z216" s="39"/>
      <c r="AA216" s="39"/>
      <c r="AB216" s="39"/>
      <c r="AC216" s="39"/>
      <c r="AD216" s="39"/>
      <c r="AE216" s="29" t="str">
        <f t="shared" si="9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9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9" t="str" cm="1">
        <f t="array" ref="K217">IF($AR217=0,"",INDEX(Input!$D$2:$AC$500,$AR217,$AP$2)&amp;"")</f>
        <v/>
      </c>
      <c r="L217" s="39" t="str" cm="1">
        <f t="array" ref="L217">IF($AR217=0,"",INDEX(Input!$D$2:$AC$500,$AR217,$AP$3)&amp;"")</f>
        <v/>
      </c>
      <c r="M217" s="39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10"/>
        <v/>
      </c>
      <c r="O217" s="39" t="str" cm="1">
        <f t="array" ref="O217">IF($AR217=0,"",INDEX(Input!$D$2:$AC$500,$AR217,$AP$4)&amp;"")</f>
        <v/>
      </c>
      <c r="P217" s="39" t="str" cm="1">
        <f t="array" ref="P217">IF($AR217=0,"",IFERROR(_xlfn.TEXTJOIN(", ",TRUE,_xlfn._xlws.FILTER(INDEX(Input!$D$2:$AC$500,,$AP$6),Input!$J$2:$J$500=$B217)),""))</f>
        <v/>
      </c>
      <c r="Q217" s="29" t="str">
        <f t="shared" si="11"/>
        <v/>
      </c>
      <c r="R217" s="39" t="str" cm="1">
        <f t="array" ref="R217">IF($AR217=0,"",_xlfn.LET(_xlpm.Result,INDEX(Input!$D$2:$AC$500,$AR217,$AP$5),IF(_xlpm.Result="","",_xlpm.Result)))</f>
        <v/>
      </c>
      <c r="S217" s="39" t="str" cm="1">
        <f t="array" ref="S217">IF(R217="","",IFERROR(_xlfn.TEXTSPLIT(R217," / ", ,TRUE,0,),""))</f>
        <v/>
      </c>
      <c r="T217" s="39"/>
      <c r="U217" s="39" t="str" cm="1">
        <f t="array" ref="U217">IFERROR(_xlfn.IFS(
S217="","",
--S217&lt;55,"Battery Defect",
--S217&lt;=69,"Battery D",
--S217&lt;=80,"Battery C",
--S217&gt;80,""
),"")</f>
        <v/>
      </c>
      <c r="V217" s="39" t="str" cm="1">
        <f t="array" ref="V217">IFERROR(_xlfn.IFS(
T217="","",
--T217&lt;55,"Battery Defect",
--T217&lt;=69,"Battery D",
--T217&lt;=80,"Battery C",
--T217&gt;80,""
),"")</f>
        <v/>
      </c>
      <c r="W217" s="39" t="str" cm="1">
        <f t="array" ref="W217">IF($AR217=0,"",IFERROR(IF(INDEX(Input!$N$2:$U$500,$AR217,0)=0,"",INDEX(Input!$N$2:$U$500,$AR217,0)),""))</f>
        <v/>
      </c>
      <c r="X217" s="39"/>
      <c r="Y217" s="39"/>
      <c r="Z217" s="39"/>
      <c r="AA217" s="39"/>
      <c r="AB217" s="39"/>
      <c r="AC217" s="39"/>
      <c r="AD217" s="39"/>
      <c r="AE217" s="29" t="str">
        <f t="shared" si="9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9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9" t="str" cm="1">
        <f t="array" ref="K218">IF($AR218=0,"",INDEX(Input!$D$2:$AC$500,$AR218,$AP$2)&amp;"")</f>
        <v/>
      </c>
      <c r="L218" s="39" t="str" cm="1">
        <f t="array" ref="L218">IF($AR218=0,"",INDEX(Input!$D$2:$AC$500,$AR218,$AP$3)&amp;"")</f>
        <v/>
      </c>
      <c r="M218" s="39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10"/>
        <v/>
      </c>
      <c r="O218" s="39" t="str" cm="1">
        <f t="array" ref="O218">IF($AR218=0,"",INDEX(Input!$D$2:$AC$500,$AR218,$AP$4)&amp;"")</f>
        <v/>
      </c>
      <c r="P218" s="39" t="str" cm="1">
        <f t="array" ref="P218">IF($AR218=0,"",IFERROR(_xlfn.TEXTJOIN(", ",TRUE,_xlfn._xlws.FILTER(INDEX(Input!$D$2:$AC$500,,$AP$6),Input!$J$2:$J$500=$B218)),""))</f>
        <v/>
      </c>
      <c r="Q218" s="29" t="str">
        <f t="shared" si="11"/>
        <v/>
      </c>
      <c r="R218" s="39" t="str" cm="1">
        <f t="array" ref="R218">IF($AR218=0,"",_xlfn.LET(_xlpm.Result,INDEX(Input!$D$2:$AC$500,$AR218,$AP$5),IF(_xlpm.Result="","",_xlpm.Result)))</f>
        <v/>
      </c>
      <c r="S218" s="39" t="str" cm="1">
        <f t="array" ref="S218">IF(R218="","",IFERROR(_xlfn.TEXTSPLIT(R218," / ", ,TRUE,0,),""))</f>
        <v/>
      </c>
      <c r="T218" s="39"/>
      <c r="U218" s="39" t="str" cm="1">
        <f t="array" ref="U218">IFERROR(_xlfn.IFS(
S218="","",
--S218&lt;55,"Battery Defect",
--S218&lt;=69,"Battery D",
--S218&lt;=80,"Battery C",
--S218&gt;80,""
),"")</f>
        <v/>
      </c>
      <c r="V218" s="39" t="str" cm="1">
        <f t="array" ref="V218">IFERROR(_xlfn.IFS(
T218="","",
--T218&lt;55,"Battery Defect",
--T218&lt;=69,"Battery D",
--T218&lt;=80,"Battery C",
--T218&gt;80,""
),"")</f>
        <v/>
      </c>
      <c r="W218" s="39" t="str" cm="1">
        <f t="array" ref="W218">IF($AR218=0,"",IFERROR(IF(INDEX(Input!$N$2:$U$500,$AR218,0)=0,"",INDEX(Input!$N$2:$U$500,$AR218,0)),""))</f>
        <v/>
      </c>
      <c r="X218" s="39"/>
      <c r="Y218" s="39"/>
      <c r="Z218" s="39"/>
      <c r="AA218" s="39"/>
      <c r="AB218" s="39"/>
      <c r="AC218" s="39"/>
      <c r="AD218" s="39"/>
      <c r="AE218" s="29" t="str">
        <f t="shared" si="9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9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9" t="str" cm="1">
        <f t="array" ref="K219">IF($AR219=0,"",INDEX(Input!$D$2:$AC$500,$AR219,$AP$2)&amp;"")</f>
        <v/>
      </c>
      <c r="L219" s="39" t="str" cm="1">
        <f t="array" ref="L219">IF($AR219=0,"",INDEX(Input!$D$2:$AC$500,$AR219,$AP$3)&amp;"")</f>
        <v/>
      </c>
      <c r="M219" s="39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10"/>
        <v/>
      </c>
      <c r="O219" s="39" t="str" cm="1">
        <f t="array" ref="O219">IF($AR219=0,"",INDEX(Input!$D$2:$AC$500,$AR219,$AP$4)&amp;"")</f>
        <v/>
      </c>
      <c r="P219" s="39" t="str" cm="1">
        <f t="array" ref="P219">IF($AR219=0,"",IFERROR(_xlfn.TEXTJOIN(", ",TRUE,_xlfn._xlws.FILTER(INDEX(Input!$D$2:$AC$500,,$AP$6),Input!$J$2:$J$500=$B219)),""))</f>
        <v/>
      </c>
      <c r="Q219" s="29" t="str">
        <f t="shared" si="11"/>
        <v/>
      </c>
      <c r="R219" s="39" t="str" cm="1">
        <f t="array" ref="R219">IF($AR219=0,"",_xlfn.LET(_xlpm.Result,INDEX(Input!$D$2:$AC$500,$AR219,$AP$5),IF(_xlpm.Result="","",_xlpm.Result)))</f>
        <v/>
      </c>
      <c r="S219" s="39" t="str" cm="1">
        <f t="array" ref="S219">IF(R219="","",IFERROR(_xlfn.TEXTSPLIT(R219," / ", ,TRUE,0,),""))</f>
        <v/>
      </c>
      <c r="T219" s="39"/>
      <c r="U219" s="39" t="str" cm="1">
        <f t="array" ref="U219">IFERROR(_xlfn.IFS(
S219="","",
--S219&lt;55,"Battery Defect",
--S219&lt;=69,"Battery D",
--S219&lt;=80,"Battery C",
--S219&gt;80,""
),"")</f>
        <v/>
      </c>
      <c r="V219" s="39" t="str" cm="1">
        <f t="array" ref="V219">IFERROR(_xlfn.IFS(
T219="","",
--T219&lt;55,"Battery Defect",
--T219&lt;=69,"Battery D",
--T219&lt;=80,"Battery C",
--T219&gt;80,""
),"")</f>
        <v/>
      </c>
      <c r="W219" s="39" t="str" cm="1">
        <f t="array" ref="W219">IF($AR219=0,"",IFERROR(IF(INDEX(Input!$N$2:$U$500,$AR219,0)=0,"",INDEX(Input!$N$2:$U$500,$AR219,0)),""))</f>
        <v/>
      </c>
      <c r="X219" s="39"/>
      <c r="Y219" s="39"/>
      <c r="Z219" s="39"/>
      <c r="AA219" s="39"/>
      <c r="AB219" s="39"/>
      <c r="AC219" s="39"/>
      <c r="AD219" s="39"/>
      <c r="AE219" s="29" t="str">
        <f t="shared" si="9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9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9" t="str" cm="1">
        <f t="array" ref="K220">IF($AR220=0,"",INDEX(Input!$D$2:$AC$500,$AR220,$AP$2)&amp;"")</f>
        <v/>
      </c>
      <c r="L220" s="39" t="str" cm="1">
        <f t="array" ref="L220">IF($AR220=0,"",INDEX(Input!$D$2:$AC$500,$AR220,$AP$3)&amp;"")</f>
        <v/>
      </c>
      <c r="M220" s="39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10"/>
        <v/>
      </c>
      <c r="O220" s="39" t="str" cm="1">
        <f t="array" ref="O220">IF($AR220=0,"",INDEX(Input!$D$2:$AC$500,$AR220,$AP$4)&amp;"")</f>
        <v/>
      </c>
      <c r="P220" s="39" t="str" cm="1">
        <f t="array" ref="P220">IF($AR220=0,"",IFERROR(_xlfn.TEXTJOIN(", ",TRUE,_xlfn._xlws.FILTER(INDEX(Input!$D$2:$AC$500,,$AP$6),Input!$J$2:$J$500=$B220)),""))</f>
        <v/>
      </c>
      <c r="Q220" s="29" t="str">
        <f t="shared" si="11"/>
        <v/>
      </c>
      <c r="R220" s="39" t="str" cm="1">
        <f t="array" ref="R220">IF($AR220=0,"",_xlfn.LET(_xlpm.Result,INDEX(Input!$D$2:$AC$500,$AR220,$AP$5),IF(_xlpm.Result="","",_xlpm.Result)))</f>
        <v/>
      </c>
      <c r="S220" s="39" t="str" cm="1">
        <f t="array" ref="S220">IF(R220="","",IFERROR(_xlfn.TEXTSPLIT(R220," / ", ,TRUE,0,),""))</f>
        <v/>
      </c>
      <c r="T220" s="39"/>
      <c r="U220" s="39" t="str" cm="1">
        <f t="array" ref="U220">IFERROR(_xlfn.IFS(
S220="","",
--S220&lt;55,"Battery Defect",
--S220&lt;=69,"Battery D",
--S220&lt;=80,"Battery C",
--S220&gt;80,""
),"")</f>
        <v/>
      </c>
      <c r="V220" s="39" t="str" cm="1">
        <f t="array" ref="V220">IFERROR(_xlfn.IFS(
T220="","",
--T220&lt;55,"Battery Defect",
--T220&lt;=69,"Battery D",
--T220&lt;=80,"Battery C",
--T220&gt;80,""
),"")</f>
        <v/>
      </c>
      <c r="W220" s="39" t="str" cm="1">
        <f t="array" ref="W220">IF($AR220=0,"",IFERROR(IF(INDEX(Input!$N$2:$U$500,$AR220,0)=0,"",INDEX(Input!$N$2:$U$500,$AR220,0)),""))</f>
        <v/>
      </c>
      <c r="X220" s="39"/>
      <c r="Y220" s="39"/>
      <c r="Z220" s="39"/>
      <c r="AA220" s="39"/>
      <c r="AB220" s="39"/>
      <c r="AC220" s="39"/>
      <c r="AD220" s="39"/>
      <c r="AE220" s="29" t="str">
        <f t="shared" si="9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9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9" t="str" cm="1">
        <f t="array" ref="K221">IF($AR221=0,"",INDEX(Input!$D$2:$AC$500,$AR221,$AP$2)&amp;"")</f>
        <v/>
      </c>
      <c r="L221" s="39" t="str" cm="1">
        <f t="array" ref="L221">IF($AR221=0,"",INDEX(Input!$D$2:$AC$500,$AR221,$AP$3)&amp;"")</f>
        <v/>
      </c>
      <c r="M221" s="39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10"/>
        <v/>
      </c>
      <c r="O221" s="39" t="str" cm="1">
        <f t="array" ref="O221">IF($AR221=0,"",INDEX(Input!$D$2:$AC$500,$AR221,$AP$4)&amp;"")</f>
        <v/>
      </c>
      <c r="P221" s="39" t="str" cm="1">
        <f t="array" ref="P221">IF($AR221=0,"",IFERROR(_xlfn.TEXTJOIN(", ",TRUE,_xlfn._xlws.FILTER(INDEX(Input!$D$2:$AC$500,,$AP$6),Input!$J$2:$J$500=$B221)),""))</f>
        <v/>
      </c>
      <c r="Q221" s="29" t="str">
        <f t="shared" si="11"/>
        <v/>
      </c>
      <c r="R221" s="39" t="str" cm="1">
        <f t="array" ref="R221">IF($AR221=0,"",_xlfn.LET(_xlpm.Result,INDEX(Input!$D$2:$AC$500,$AR221,$AP$5),IF(_xlpm.Result="","",_xlpm.Result)))</f>
        <v/>
      </c>
      <c r="S221" s="39" t="str" cm="1">
        <f t="array" ref="S221">IF(R221="","",IFERROR(_xlfn.TEXTSPLIT(R221," / ", ,TRUE,0,),""))</f>
        <v/>
      </c>
      <c r="T221" s="39"/>
      <c r="U221" s="39" t="str" cm="1">
        <f t="array" ref="U221">IFERROR(_xlfn.IFS(
S221="","",
--S221&lt;55,"Battery Defect",
--S221&lt;=69,"Battery D",
--S221&lt;=80,"Battery C",
--S221&gt;80,""
),"")</f>
        <v/>
      </c>
      <c r="V221" s="39" t="str" cm="1">
        <f t="array" ref="V221">IFERROR(_xlfn.IFS(
T221="","",
--T221&lt;55,"Battery Defect",
--T221&lt;=69,"Battery D",
--T221&lt;=80,"Battery C",
--T221&gt;80,""
),"")</f>
        <v/>
      </c>
      <c r="W221" s="39" t="str" cm="1">
        <f t="array" ref="W221">IF($AR221=0,"",IFERROR(IF(INDEX(Input!$N$2:$U$500,$AR221,0)=0,"",INDEX(Input!$N$2:$U$500,$AR221,0)),""))</f>
        <v/>
      </c>
      <c r="X221" s="39"/>
      <c r="Y221" s="39"/>
      <c r="Z221" s="39"/>
      <c r="AA221" s="39"/>
      <c r="AB221" s="39"/>
      <c r="AC221" s="39"/>
      <c r="AD221" s="39"/>
      <c r="AE221" s="29" t="str">
        <f t="shared" si="9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9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9" t="str" cm="1">
        <f t="array" ref="K222">IF($AR222=0,"",INDEX(Input!$D$2:$AC$500,$AR222,$AP$2)&amp;"")</f>
        <v/>
      </c>
      <c r="L222" s="39" t="str" cm="1">
        <f t="array" ref="L222">IF($AR222=0,"",INDEX(Input!$D$2:$AC$500,$AR222,$AP$3)&amp;"")</f>
        <v/>
      </c>
      <c r="M222" s="39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10"/>
        <v/>
      </c>
      <c r="O222" s="39" t="str" cm="1">
        <f t="array" ref="O222">IF($AR222=0,"",INDEX(Input!$D$2:$AC$500,$AR222,$AP$4)&amp;"")</f>
        <v/>
      </c>
      <c r="P222" s="39" t="str" cm="1">
        <f t="array" ref="P222">IF($AR222=0,"",IFERROR(_xlfn.TEXTJOIN(", ",TRUE,_xlfn._xlws.FILTER(INDEX(Input!$D$2:$AC$500,,$AP$6),Input!$J$2:$J$500=$B222)),""))</f>
        <v/>
      </c>
      <c r="Q222" s="29" t="str">
        <f t="shared" si="11"/>
        <v/>
      </c>
      <c r="R222" s="39" t="str" cm="1">
        <f t="array" ref="R222">IF($AR222=0,"",_xlfn.LET(_xlpm.Result,INDEX(Input!$D$2:$AC$500,$AR222,$AP$5),IF(_xlpm.Result="","",_xlpm.Result)))</f>
        <v/>
      </c>
      <c r="S222" s="39" t="str" cm="1">
        <f t="array" ref="S222">IF(R222="","",IFERROR(_xlfn.TEXTSPLIT(R222," / ", ,TRUE,0,),""))</f>
        <v/>
      </c>
      <c r="T222" s="39"/>
      <c r="U222" s="39" t="str" cm="1">
        <f t="array" ref="U222">IFERROR(_xlfn.IFS(
S222="","",
--S222&lt;55,"Battery Defect",
--S222&lt;=69,"Battery D",
--S222&lt;=80,"Battery C",
--S222&gt;80,""
),"")</f>
        <v/>
      </c>
      <c r="V222" s="39" t="str" cm="1">
        <f t="array" ref="V222">IFERROR(_xlfn.IFS(
T222="","",
--T222&lt;55,"Battery Defect",
--T222&lt;=69,"Battery D",
--T222&lt;=80,"Battery C",
--T222&gt;80,""
),"")</f>
        <v/>
      </c>
      <c r="W222" s="39" t="str" cm="1">
        <f t="array" ref="W222">IF($AR222=0,"",IFERROR(IF(INDEX(Input!$N$2:$U$500,$AR222,0)=0,"",INDEX(Input!$N$2:$U$500,$AR222,0)),""))</f>
        <v/>
      </c>
      <c r="X222" s="39"/>
      <c r="Y222" s="39"/>
      <c r="Z222" s="39"/>
      <c r="AA222" s="39"/>
      <c r="AB222" s="39"/>
      <c r="AC222" s="39"/>
      <c r="AD222" s="39"/>
      <c r="AE222" s="29" t="str">
        <f t="shared" si="9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9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9" t="str" cm="1">
        <f t="array" ref="K223">IF($AR223=0,"",INDEX(Input!$D$2:$AC$500,$AR223,$AP$2)&amp;"")</f>
        <v/>
      </c>
      <c r="L223" s="39" t="str" cm="1">
        <f t="array" ref="L223">IF($AR223=0,"",INDEX(Input!$D$2:$AC$500,$AR223,$AP$3)&amp;"")</f>
        <v/>
      </c>
      <c r="M223" s="39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10"/>
        <v/>
      </c>
      <c r="O223" s="39" t="str" cm="1">
        <f t="array" ref="O223">IF($AR223=0,"",INDEX(Input!$D$2:$AC$500,$AR223,$AP$4)&amp;"")</f>
        <v/>
      </c>
      <c r="P223" s="39" t="str" cm="1">
        <f t="array" ref="P223">IF($AR223=0,"",IFERROR(_xlfn.TEXTJOIN(", ",TRUE,_xlfn._xlws.FILTER(INDEX(Input!$D$2:$AC$500,,$AP$6),Input!$J$2:$J$500=$B223)),""))</f>
        <v/>
      </c>
      <c r="Q223" s="29" t="str">
        <f t="shared" si="11"/>
        <v/>
      </c>
      <c r="R223" s="39" t="str" cm="1">
        <f t="array" ref="R223">IF($AR223=0,"",_xlfn.LET(_xlpm.Result,INDEX(Input!$D$2:$AC$500,$AR223,$AP$5),IF(_xlpm.Result="","",_xlpm.Result)))</f>
        <v/>
      </c>
      <c r="S223" s="39" t="str" cm="1">
        <f t="array" ref="S223">IF(R223="","",IFERROR(_xlfn.TEXTSPLIT(R223," / ", ,TRUE,0,),""))</f>
        <v/>
      </c>
      <c r="T223" s="39"/>
      <c r="U223" s="39" t="str" cm="1">
        <f t="array" ref="U223">IFERROR(_xlfn.IFS(
S223="","",
--S223&lt;55,"Battery Defect",
--S223&lt;=69,"Battery D",
--S223&lt;=80,"Battery C",
--S223&gt;80,""
),"")</f>
        <v/>
      </c>
      <c r="V223" s="39" t="str" cm="1">
        <f t="array" ref="V223">IFERROR(_xlfn.IFS(
T223="","",
--T223&lt;55,"Battery Defect",
--T223&lt;=69,"Battery D",
--T223&lt;=80,"Battery C",
--T223&gt;80,""
),"")</f>
        <v/>
      </c>
      <c r="W223" s="39" t="str" cm="1">
        <f t="array" ref="W223">IF($AR223=0,"",IFERROR(IF(INDEX(Input!$N$2:$U$500,$AR223,0)=0,"",INDEX(Input!$N$2:$U$500,$AR223,0)),""))</f>
        <v/>
      </c>
      <c r="X223" s="39"/>
      <c r="Y223" s="39"/>
      <c r="Z223" s="39"/>
      <c r="AA223" s="39"/>
      <c r="AB223" s="39"/>
      <c r="AC223" s="39"/>
      <c r="AD223" s="39"/>
      <c r="AE223" s="29" t="str">
        <f t="shared" si="9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9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9" t="str" cm="1">
        <f t="array" ref="K224">IF($AR224=0,"",INDEX(Input!$D$2:$AC$500,$AR224,$AP$2)&amp;"")</f>
        <v/>
      </c>
      <c r="L224" s="39" t="str" cm="1">
        <f t="array" ref="L224">IF($AR224=0,"",INDEX(Input!$D$2:$AC$500,$AR224,$AP$3)&amp;"")</f>
        <v/>
      </c>
      <c r="M224" s="39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10"/>
        <v/>
      </c>
      <c r="O224" s="39" t="str" cm="1">
        <f t="array" ref="O224">IF($AR224=0,"",INDEX(Input!$D$2:$AC$500,$AR224,$AP$4)&amp;"")</f>
        <v/>
      </c>
      <c r="P224" s="39" t="str" cm="1">
        <f t="array" ref="P224">IF($AR224=0,"",IFERROR(_xlfn.TEXTJOIN(", ",TRUE,_xlfn._xlws.FILTER(INDEX(Input!$D$2:$AC$500,,$AP$6),Input!$J$2:$J$500=$B224)),""))</f>
        <v/>
      </c>
      <c r="Q224" s="29" t="str">
        <f t="shared" si="11"/>
        <v/>
      </c>
      <c r="R224" s="39" t="str" cm="1">
        <f t="array" ref="R224">IF($AR224=0,"",_xlfn.LET(_xlpm.Result,INDEX(Input!$D$2:$AC$500,$AR224,$AP$5),IF(_xlpm.Result="","",_xlpm.Result)))</f>
        <v/>
      </c>
      <c r="S224" s="39" t="str" cm="1">
        <f t="array" ref="S224">IF(R224="","",IFERROR(_xlfn.TEXTSPLIT(R224," / ", ,TRUE,0,),""))</f>
        <v/>
      </c>
      <c r="T224" s="39"/>
      <c r="U224" s="39" t="str" cm="1">
        <f t="array" ref="U224">IFERROR(_xlfn.IFS(
S224="","",
--S224&lt;55,"Battery Defect",
--S224&lt;=69,"Battery D",
--S224&lt;=80,"Battery C",
--S224&gt;80,""
),"")</f>
        <v/>
      </c>
      <c r="V224" s="39" t="str" cm="1">
        <f t="array" ref="V224">IFERROR(_xlfn.IFS(
T224="","",
--T224&lt;55,"Battery Defect",
--T224&lt;=69,"Battery D",
--T224&lt;=80,"Battery C",
--T224&gt;80,""
),"")</f>
        <v/>
      </c>
      <c r="W224" s="39" t="str" cm="1">
        <f t="array" ref="W224">IF($AR224=0,"",IFERROR(IF(INDEX(Input!$N$2:$U$500,$AR224,0)=0,"",INDEX(Input!$N$2:$U$500,$AR224,0)),""))</f>
        <v/>
      </c>
      <c r="X224" s="39"/>
      <c r="Y224" s="39"/>
      <c r="Z224" s="39"/>
      <c r="AA224" s="39"/>
      <c r="AB224" s="39"/>
      <c r="AC224" s="39"/>
      <c r="AD224" s="39"/>
      <c r="AE224" s="29" t="str">
        <f t="shared" si="9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9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9" t="str" cm="1">
        <f t="array" ref="K225">IF($AR225=0,"",INDEX(Input!$D$2:$AC$500,$AR225,$AP$2)&amp;"")</f>
        <v/>
      </c>
      <c r="L225" s="39" t="str" cm="1">
        <f t="array" ref="L225">IF($AR225=0,"",INDEX(Input!$D$2:$AC$500,$AR225,$AP$3)&amp;"")</f>
        <v/>
      </c>
      <c r="M225" s="39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10"/>
        <v/>
      </c>
      <c r="O225" s="39" t="str" cm="1">
        <f t="array" ref="O225">IF($AR225=0,"",INDEX(Input!$D$2:$AC$500,$AR225,$AP$4)&amp;"")</f>
        <v/>
      </c>
      <c r="P225" s="39" t="str" cm="1">
        <f t="array" ref="P225">IF($AR225=0,"",IFERROR(_xlfn.TEXTJOIN(", ",TRUE,_xlfn._xlws.FILTER(INDEX(Input!$D$2:$AC$500,,$AP$6),Input!$J$2:$J$500=$B225)),""))</f>
        <v/>
      </c>
      <c r="Q225" s="29" t="str">
        <f t="shared" si="11"/>
        <v/>
      </c>
      <c r="R225" s="39" t="str" cm="1">
        <f t="array" ref="R225">IF($AR225=0,"",_xlfn.LET(_xlpm.Result,INDEX(Input!$D$2:$AC$500,$AR225,$AP$5),IF(_xlpm.Result="","",_xlpm.Result)))</f>
        <v/>
      </c>
      <c r="S225" s="39" t="str" cm="1">
        <f t="array" ref="S225">IF(R225="","",IFERROR(_xlfn.TEXTSPLIT(R225," / ", ,TRUE,0,),""))</f>
        <v/>
      </c>
      <c r="T225" s="39"/>
      <c r="U225" s="39" t="str" cm="1">
        <f t="array" ref="U225">IFERROR(_xlfn.IFS(
S225="","",
--S225&lt;55,"Battery Defect",
--S225&lt;=69,"Battery D",
--S225&lt;=80,"Battery C",
--S225&gt;80,""
),"")</f>
        <v/>
      </c>
      <c r="V225" s="39" t="str" cm="1">
        <f t="array" ref="V225">IFERROR(_xlfn.IFS(
T225="","",
--T225&lt;55,"Battery Defect",
--T225&lt;=69,"Battery D",
--T225&lt;=80,"Battery C",
--T225&gt;80,""
),"")</f>
        <v/>
      </c>
      <c r="W225" s="39" t="str" cm="1">
        <f t="array" ref="W225">IF($AR225=0,"",IFERROR(IF(INDEX(Input!$N$2:$U$500,$AR225,0)=0,"",INDEX(Input!$N$2:$U$500,$AR225,0)),""))</f>
        <v/>
      </c>
      <c r="X225" s="39"/>
      <c r="Y225" s="39"/>
      <c r="Z225" s="39"/>
      <c r="AA225" s="39"/>
      <c r="AB225" s="39"/>
      <c r="AC225" s="39"/>
      <c r="AD225" s="39"/>
      <c r="AE225" s="29" t="str">
        <f t="shared" si="9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9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9" t="str" cm="1">
        <f t="array" ref="K226">IF($AR226=0,"",INDEX(Input!$D$2:$AC$500,$AR226,$AP$2)&amp;"")</f>
        <v/>
      </c>
      <c r="L226" s="39" t="str" cm="1">
        <f t="array" ref="L226">IF($AR226=0,"",INDEX(Input!$D$2:$AC$500,$AR226,$AP$3)&amp;"")</f>
        <v/>
      </c>
      <c r="M226" s="39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10"/>
        <v/>
      </c>
      <c r="O226" s="39" t="str" cm="1">
        <f t="array" ref="O226">IF($AR226=0,"",INDEX(Input!$D$2:$AC$500,$AR226,$AP$4)&amp;"")</f>
        <v/>
      </c>
      <c r="P226" s="39" t="str" cm="1">
        <f t="array" ref="P226">IF($AR226=0,"",IFERROR(_xlfn.TEXTJOIN(", ",TRUE,_xlfn._xlws.FILTER(INDEX(Input!$D$2:$AC$500,,$AP$6),Input!$J$2:$J$500=$B226)),""))</f>
        <v/>
      </c>
      <c r="Q226" s="29" t="str">
        <f t="shared" si="11"/>
        <v/>
      </c>
      <c r="R226" s="39" t="str" cm="1">
        <f t="array" ref="R226">IF($AR226=0,"",_xlfn.LET(_xlpm.Result,INDEX(Input!$D$2:$AC$500,$AR226,$AP$5),IF(_xlpm.Result="","",_xlpm.Result)))</f>
        <v/>
      </c>
      <c r="S226" s="39" t="str" cm="1">
        <f t="array" ref="S226">IF(R226="","",IFERROR(_xlfn.TEXTSPLIT(R226," / ", ,TRUE,0,),""))</f>
        <v/>
      </c>
      <c r="T226" s="39"/>
      <c r="U226" s="39" t="str" cm="1">
        <f t="array" ref="U226">IFERROR(_xlfn.IFS(
S226="","",
--S226&lt;55,"Battery Defect",
--S226&lt;=69,"Battery D",
--S226&lt;=80,"Battery C",
--S226&gt;80,""
),"")</f>
        <v/>
      </c>
      <c r="V226" s="39" t="str" cm="1">
        <f t="array" ref="V226">IFERROR(_xlfn.IFS(
T226="","",
--T226&lt;55,"Battery Defect",
--T226&lt;=69,"Battery D",
--T226&lt;=80,"Battery C",
--T226&gt;80,""
),"")</f>
        <v/>
      </c>
      <c r="W226" s="39" t="str" cm="1">
        <f t="array" ref="W226">IF($AR226=0,"",IFERROR(IF(INDEX(Input!$N$2:$U$500,$AR226,0)=0,"",INDEX(Input!$N$2:$U$500,$AR226,0)),""))</f>
        <v/>
      </c>
      <c r="X226" s="39"/>
      <c r="Y226" s="39"/>
      <c r="Z226" s="39"/>
      <c r="AA226" s="39"/>
      <c r="AB226" s="39"/>
      <c r="AC226" s="39"/>
      <c r="AD226" s="39"/>
      <c r="AE226" s="29" t="str">
        <f t="shared" si="9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9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9" t="str" cm="1">
        <f t="array" ref="K227">IF($AR227=0,"",INDEX(Input!$D$2:$AC$500,$AR227,$AP$2)&amp;"")</f>
        <v/>
      </c>
      <c r="L227" s="39" t="str" cm="1">
        <f t="array" ref="L227">IF($AR227=0,"",INDEX(Input!$D$2:$AC$500,$AR227,$AP$3)&amp;"")</f>
        <v/>
      </c>
      <c r="M227" s="39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10"/>
        <v/>
      </c>
      <c r="O227" s="39" t="str" cm="1">
        <f t="array" ref="O227">IF($AR227=0,"",INDEX(Input!$D$2:$AC$500,$AR227,$AP$4)&amp;"")</f>
        <v/>
      </c>
      <c r="P227" s="39" t="str" cm="1">
        <f t="array" ref="P227">IF($AR227=0,"",IFERROR(_xlfn.TEXTJOIN(", ",TRUE,_xlfn._xlws.FILTER(INDEX(Input!$D$2:$AC$500,,$AP$6),Input!$J$2:$J$500=$B227)),""))</f>
        <v/>
      </c>
      <c r="Q227" s="29" t="str">
        <f t="shared" si="11"/>
        <v/>
      </c>
      <c r="R227" s="39" t="str" cm="1">
        <f t="array" ref="R227">IF($AR227=0,"",_xlfn.LET(_xlpm.Result,INDEX(Input!$D$2:$AC$500,$AR227,$AP$5),IF(_xlpm.Result="","",_xlpm.Result)))</f>
        <v/>
      </c>
      <c r="S227" s="39" t="str" cm="1">
        <f t="array" ref="S227">IF(R227="","",IFERROR(_xlfn.TEXTSPLIT(R227," / ", ,TRUE,0,),""))</f>
        <v/>
      </c>
      <c r="T227" s="39"/>
      <c r="U227" s="39" t="str" cm="1">
        <f t="array" ref="U227">IFERROR(_xlfn.IFS(
S227="","",
--S227&lt;55,"Battery Defect",
--S227&lt;=69,"Battery D",
--S227&lt;=80,"Battery C",
--S227&gt;80,""
),"")</f>
        <v/>
      </c>
      <c r="V227" s="39" t="str" cm="1">
        <f t="array" ref="V227">IFERROR(_xlfn.IFS(
T227="","",
--T227&lt;55,"Battery Defect",
--T227&lt;=69,"Battery D",
--T227&lt;=80,"Battery C",
--T227&gt;80,""
),"")</f>
        <v/>
      </c>
      <c r="W227" s="39" t="str" cm="1">
        <f t="array" ref="W227">IF($AR227=0,"",IFERROR(IF(INDEX(Input!$N$2:$U$500,$AR227,0)=0,"",INDEX(Input!$N$2:$U$500,$AR227,0)),""))</f>
        <v/>
      </c>
      <c r="X227" s="39"/>
      <c r="Y227" s="39"/>
      <c r="Z227" s="39"/>
      <c r="AA227" s="39"/>
      <c r="AB227" s="39"/>
      <c r="AC227" s="39"/>
      <c r="AD227" s="39"/>
      <c r="AE227" s="29" t="str">
        <f t="shared" si="9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9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9" t="str" cm="1">
        <f t="array" ref="K228">IF($AR228=0,"",INDEX(Input!$D$2:$AC$500,$AR228,$AP$2)&amp;"")</f>
        <v/>
      </c>
      <c r="L228" s="39" t="str" cm="1">
        <f t="array" ref="L228">IF($AR228=0,"",INDEX(Input!$D$2:$AC$500,$AR228,$AP$3)&amp;"")</f>
        <v/>
      </c>
      <c r="M228" s="39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10"/>
        <v/>
      </c>
      <c r="O228" s="39" t="str" cm="1">
        <f t="array" ref="O228">IF($AR228=0,"",INDEX(Input!$D$2:$AC$500,$AR228,$AP$4)&amp;"")</f>
        <v/>
      </c>
      <c r="P228" s="39" t="str" cm="1">
        <f t="array" ref="P228">IF($AR228=0,"",IFERROR(_xlfn.TEXTJOIN(", ",TRUE,_xlfn._xlws.FILTER(INDEX(Input!$D$2:$AC$500,,$AP$6),Input!$J$2:$J$500=$B228)),""))</f>
        <v/>
      </c>
      <c r="Q228" s="29" t="str">
        <f t="shared" si="11"/>
        <v/>
      </c>
      <c r="R228" s="39" t="str" cm="1">
        <f t="array" ref="R228">IF($AR228=0,"",_xlfn.LET(_xlpm.Result,INDEX(Input!$D$2:$AC$500,$AR228,$AP$5),IF(_xlpm.Result="","",_xlpm.Result)))</f>
        <v/>
      </c>
      <c r="S228" s="39" t="str" cm="1">
        <f t="array" ref="S228">IF(R228="","",IFERROR(_xlfn.TEXTSPLIT(R228," / ", ,TRUE,0,),""))</f>
        <v/>
      </c>
      <c r="T228" s="39"/>
      <c r="U228" s="39" t="str" cm="1">
        <f t="array" ref="U228">IFERROR(_xlfn.IFS(
S228="","",
--S228&lt;55,"Battery Defect",
--S228&lt;=69,"Battery D",
--S228&lt;=80,"Battery C",
--S228&gt;80,""
),"")</f>
        <v/>
      </c>
      <c r="V228" s="39" t="str" cm="1">
        <f t="array" ref="V228">IFERROR(_xlfn.IFS(
T228="","",
--T228&lt;55,"Battery Defect",
--T228&lt;=69,"Battery D",
--T228&lt;=80,"Battery C",
--T228&gt;80,""
),"")</f>
        <v/>
      </c>
      <c r="W228" s="39" t="str" cm="1">
        <f t="array" ref="W228">IF($AR228=0,"",IFERROR(IF(INDEX(Input!$N$2:$U$500,$AR228,0)=0,"",INDEX(Input!$N$2:$U$500,$AR228,0)),""))</f>
        <v/>
      </c>
      <c r="X228" s="39"/>
      <c r="Y228" s="39"/>
      <c r="Z228" s="39"/>
      <c r="AA228" s="39"/>
      <c r="AB228" s="39"/>
      <c r="AC228" s="39"/>
      <c r="AD228" s="39"/>
      <c r="AE228" s="29" t="str">
        <f t="shared" si="9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9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9" t="str" cm="1">
        <f t="array" ref="K229">IF($AR229=0,"",INDEX(Input!$D$2:$AC$500,$AR229,$AP$2)&amp;"")</f>
        <v/>
      </c>
      <c r="L229" s="39" t="str" cm="1">
        <f t="array" ref="L229">IF($AR229=0,"",INDEX(Input!$D$2:$AC$500,$AR229,$AP$3)&amp;"")</f>
        <v/>
      </c>
      <c r="M229" s="39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10"/>
        <v/>
      </c>
      <c r="O229" s="39" t="str" cm="1">
        <f t="array" ref="O229">IF($AR229=0,"",INDEX(Input!$D$2:$AC$500,$AR229,$AP$4)&amp;"")</f>
        <v/>
      </c>
      <c r="P229" s="39" t="str" cm="1">
        <f t="array" ref="P229">IF($AR229=0,"",IFERROR(_xlfn.TEXTJOIN(", ",TRUE,_xlfn._xlws.FILTER(INDEX(Input!$D$2:$AC$500,,$AP$6),Input!$J$2:$J$500=$B229)),""))</f>
        <v/>
      </c>
      <c r="Q229" s="29" t="str">
        <f t="shared" si="11"/>
        <v/>
      </c>
      <c r="R229" s="39" t="str" cm="1">
        <f t="array" ref="R229">IF($AR229=0,"",_xlfn.LET(_xlpm.Result,INDEX(Input!$D$2:$AC$500,$AR229,$AP$5),IF(_xlpm.Result="","",_xlpm.Result)))</f>
        <v/>
      </c>
      <c r="S229" s="39" t="str" cm="1">
        <f t="array" ref="S229">IF(R229="","",IFERROR(_xlfn.TEXTSPLIT(R229," / ", ,TRUE,0,),""))</f>
        <v/>
      </c>
      <c r="T229" s="39"/>
      <c r="U229" s="39" t="str" cm="1">
        <f t="array" ref="U229">IFERROR(_xlfn.IFS(
S229="","",
--S229&lt;55,"Battery Defect",
--S229&lt;=69,"Battery D",
--S229&lt;=80,"Battery C",
--S229&gt;80,""
),"")</f>
        <v/>
      </c>
      <c r="V229" s="39" t="str" cm="1">
        <f t="array" ref="V229">IFERROR(_xlfn.IFS(
T229="","",
--T229&lt;55,"Battery Defect",
--T229&lt;=69,"Battery D",
--T229&lt;=80,"Battery C",
--T229&gt;80,""
),"")</f>
        <v/>
      </c>
      <c r="W229" s="39" t="str" cm="1">
        <f t="array" ref="W229">IF($AR229=0,"",IFERROR(IF(INDEX(Input!$N$2:$U$500,$AR229,0)=0,"",INDEX(Input!$N$2:$U$500,$AR229,0)),""))</f>
        <v/>
      </c>
      <c r="X229" s="39"/>
      <c r="Y229" s="39"/>
      <c r="Z229" s="39"/>
      <c r="AA229" s="39"/>
      <c r="AB229" s="39"/>
      <c r="AC229" s="39"/>
      <c r="AD229" s="39"/>
      <c r="AE229" s="29" t="str">
        <f t="shared" si="9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9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9" t="str" cm="1">
        <f t="array" ref="K230">IF($AR230=0,"",INDEX(Input!$D$2:$AC$500,$AR230,$AP$2)&amp;"")</f>
        <v/>
      </c>
      <c r="L230" s="39" t="str" cm="1">
        <f t="array" ref="L230">IF($AR230=0,"",INDEX(Input!$D$2:$AC$500,$AR230,$AP$3)&amp;"")</f>
        <v/>
      </c>
      <c r="M230" s="39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10"/>
        <v/>
      </c>
      <c r="O230" s="39" t="str" cm="1">
        <f t="array" ref="O230">IF($AR230=0,"",INDEX(Input!$D$2:$AC$500,$AR230,$AP$4)&amp;"")</f>
        <v/>
      </c>
      <c r="P230" s="39" t="str" cm="1">
        <f t="array" ref="P230">IF($AR230=0,"",IFERROR(_xlfn.TEXTJOIN(", ",TRUE,_xlfn._xlws.FILTER(INDEX(Input!$D$2:$AC$500,,$AP$6),Input!$J$2:$J$500=$B230)),""))</f>
        <v/>
      </c>
      <c r="Q230" s="29" t="str">
        <f t="shared" si="11"/>
        <v/>
      </c>
      <c r="R230" s="39" t="str" cm="1">
        <f t="array" ref="R230">IF($AR230=0,"",_xlfn.LET(_xlpm.Result,INDEX(Input!$D$2:$AC$500,$AR230,$AP$5),IF(_xlpm.Result="","",_xlpm.Result)))</f>
        <v/>
      </c>
      <c r="S230" s="39" t="str" cm="1">
        <f t="array" ref="S230">IF(R230="","",IFERROR(_xlfn.TEXTSPLIT(R230," / ", ,TRUE,0,),""))</f>
        <v/>
      </c>
      <c r="T230" s="39"/>
      <c r="U230" s="39" t="str" cm="1">
        <f t="array" ref="U230">IFERROR(_xlfn.IFS(
S230="","",
--S230&lt;55,"Battery Defect",
--S230&lt;=69,"Battery D",
--S230&lt;=80,"Battery C",
--S230&gt;80,""
),"")</f>
        <v/>
      </c>
      <c r="V230" s="39" t="str" cm="1">
        <f t="array" ref="V230">IFERROR(_xlfn.IFS(
T230="","",
--T230&lt;55,"Battery Defect",
--T230&lt;=69,"Battery D",
--T230&lt;=80,"Battery C",
--T230&gt;80,""
),"")</f>
        <v/>
      </c>
      <c r="W230" s="39" t="str" cm="1">
        <f t="array" ref="W230">IF($AR230=0,"",IFERROR(IF(INDEX(Input!$N$2:$U$500,$AR230,0)=0,"",INDEX(Input!$N$2:$U$500,$AR230,0)),""))</f>
        <v/>
      </c>
      <c r="X230" s="39"/>
      <c r="Y230" s="39"/>
      <c r="Z230" s="39"/>
      <c r="AA230" s="39"/>
      <c r="AB230" s="39"/>
      <c r="AC230" s="39"/>
      <c r="AD230" s="39"/>
      <c r="AE230" s="29" t="str">
        <f t="shared" si="9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9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9" t="str" cm="1">
        <f t="array" ref="K231">IF($AR231=0,"",INDEX(Input!$D$2:$AC$500,$AR231,$AP$2)&amp;"")</f>
        <v/>
      </c>
      <c r="L231" s="39" t="str" cm="1">
        <f t="array" ref="L231">IF($AR231=0,"",INDEX(Input!$D$2:$AC$500,$AR231,$AP$3)&amp;"")</f>
        <v/>
      </c>
      <c r="M231" s="39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10"/>
        <v/>
      </c>
      <c r="O231" s="39" t="str" cm="1">
        <f t="array" ref="O231">IF($AR231=0,"",INDEX(Input!$D$2:$AC$500,$AR231,$AP$4)&amp;"")</f>
        <v/>
      </c>
      <c r="P231" s="39" t="str" cm="1">
        <f t="array" ref="P231">IF($AR231=0,"",IFERROR(_xlfn.TEXTJOIN(", ",TRUE,_xlfn._xlws.FILTER(INDEX(Input!$D$2:$AC$500,,$AP$6),Input!$J$2:$J$500=$B231)),""))</f>
        <v/>
      </c>
      <c r="Q231" s="29" t="str">
        <f t="shared" si="11"/>
        <v/>
      </c>
      <c r="R231" s="39" t="str" cm="1">
        <f t="array" ref="R231">IF($AR231=0,"",_xlfn.LET(_xlpm.Result,INDEX(Input!$D$2:$AC$500,$AR231,$AP$5),IF(_xlpm.Result="","",_xlpm.Result)))</f>
        <v/>
      </c>
      <c r="S231" s="39" t="str" cm="1">
        <f t="array" ref="S231">IF(R231="","",IFERROR(_xlfn.TEXTSPLIT(R231," / ", ,TRUE,0,),""))</f>
        <v/>
      </c>
      <c r="T231" s="39"/>
      <c r="U231" s="39" t="str" cm="1">
        <f t="array" ref="U231">IFERROR(_xlfn.IFS(
S231="","",
--S231&lt;55,"Battery Defect",
--S231&lt;=69,"Battery D",
--S231&lt;=80,"Battery C",
--S231&gt;80,""
),"")</f>
        <v/>
      </c>
      <c r="V231" s="39" t="str" cm="1">
        <f t="array" ref="V231">IFERROR(_xlfn.IFS(
T231="","",
--T231&lt;55,"Battery Defect",
--T231&lt;=69,"Battery D",
--T231&lt;=80,"Battery C",
--T231&gt;80,""
),"")</f>
        <v/>
      </c>
      <c r="W231" s="39" t="str" cm="1">
        <f t="array" ref="W231">IF($AR231=0,"",IFERROR(IF(INDEX(Input!$N$2:$U$500,$AR231,0)=0,"",INDEX(Input!$N$2:$U$500,$AR231,0)),""))</f>
        <v/>
      </c>
      <c r="X231" s="39"/>
      <c r="Y231" s="39"/>
      <c r="Z231" s="39"/>
      <c r="AA231" s="39"/>
      <c r="AB231" s="39"/>
      <c r="AC231" s="39"/>
      <c r="AD231" s="39"/>
      <c r="AE231" s="29" t="str">
        <f t="shared" si="9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9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9" t="str" cm="1">
        <f t="array" ref="K232">IF($AR232=0,"",INDEX(Input!$D$2:$AC$500,$AR232,$AP$2)&amp;"")</f>
        <v/>
      </c>
      <c r="L232" s="39" t="str" cm="1">
        <f t="array" ref="L232">IF($AR232=0,"",INDEX(Input!$D$2:$AC$500,$AR232,$AP$3)&amp;"")</f>
        <v/>
      </c>
      <c r="M232" s="39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10"/>
        <v/>
      </c>
      <c r="O232" s="39" t="str" cm="1">
        <f t="array" ref="O232">IF($AR232=0,"",INDEX(Input!$D$2:$AC$500,$AR232,$AP$4)&amp;"")</f>
        <v/>
      </c>
      <c r="P232" s="39" t="str" cm="1">
        <f t="array" ref="P232">IF($AR232=0,"",IFERROR(_xlfn.TEXTJOIN(", ",TRUE,_xlfn._xlws.FILTER(INDEX(Input!$D$2:$AC$500,,$AP$6),Input!$J$2:$J$500=$B232)),""))</f>
        <v/>
      </c>
      <c r="Q232" s="29" t="str">
        <f t="shared" si="11"/>
        <v/>
      </c>
      <c r="R232" s="39" t="str" cm="1">
        <f t="array" ref="R232">IF($AR232=0,"",_xlfn.LET(_xlpm.Result,INDEX(Input!$D$2:$AC$500,$AR232,$AP$5),IF(_xlpm.Result="","",_xlpm.Result)))</f>
        <v/>
      </c>
      <c r="S232" s="39" t="str" cm="1">
        <f t="array" ref="S232">IF(R232="","",IFERROR(_xlfn.TEXTSPLIT(R232," / ", ,TRUE,0,),""))</f>
        <v/>
      </c>
      <c r="T232" s="39"/>
      <c r="U232" s="39" t="str" cm="1">
        <f t="array" ref="U232">IFERROR(_xlfn.IFS(
S232="","",
--S232&lt;55,"Battery Defect",
--S232&lt;=69,"Battery D",
--S232&lt;=80,"Battery C",
--S232&gt;80,""
),"")</f>
        <v/>
      </c>
      <c r="V232" s="39" t="str" cm="1">
        <f t="array" ref="V232">IFERROR(_xlfn.IFS(
T232="","",
--T232&lt;55,"Battery Defect",
--T232&lt;=69,"Battery D",
--T232&lt;=80,"Battery C",
--T232&gt;80,""
),"")</f>
        <v/>
      </c>
      <c r="W232" s="39" t="str" cm="1">
        <f t="array" ref="W232">IF($AR232=0,"",IFERROR(IF(INDEX(Input!$N$2:$U$500,$AR232,0)=0,"",INDEX(Input!$N$2:$U$500,$AR232,0)),""))</f>
        <v/>
      </c>
      <c r="X232" s="39"/>
      <c r="Y232" s="39"/>
      <c r="Z232" s="39"/>
      <c r="AA232" s="39"/>
      <c r="AB232" s="39"/>
      <c r="AC232" s="39"/>
      <c r="AD232" s="39"/>
      <c r="AE232" s="29" t="str">
        <f t="shared" si="9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9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9" t="str" cm="1">
        <f t="array" ref="K233">IF($AR233=0,"",INDEX(Input!$D$2:$AC$500,$AR233,$AP$2)&amp;"")</f>
        <v/>
      </c>
      <c r="L233" s="39" t="str" cm="1">
        <f t="array" ref="L233">IF($AR233=0,"",INDEX(Input!$D$2:$AC$500,$AR233,$AP$3)&amp;"")</f>
        <v/>
      </c>
      <c r="M233" s="39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10"/>
        <v/>
      </c>
      <c r="O233" s="39" t="str" cm="1">
        <f t="array" ref="O233">IF($AR233=0,"",INDEX(Input!$D$2:$AC$500,$AR233,$AP$4)&amp;"")</f>
        <v/>
      </c>
      <c r="P233" s="39" t="str" cm="1">
        <f t="array" ref="P233">IF($AR233=0,"",IFERROR(_xlfn.TEXTJOIN(", ",TRUE,_xlfn._xlws.FILTER(INDEX(Input!$D$2:$AC$500,,$AP$6),Input!$J$2:$J$500=$B233)),""))</f>
        <v/>
      </c>
      <c r="Q233" s="29" t="str">
        <f t="shared" si="11"/>
        <v/>
      </c>
      <c r="R233" s="39" t="str" cm="1">
        <f t="array" ref="R233">IF($AR233=0,"",_xlfn.LET(_xlpm.Result,INDEX(Input!$D$2:$AC$500,$AR233,$AP$5),IF(_xlpm.Result="","",_xlpm.Result)))</f>
        <v/>
      </c>
      <c r="S233" s="39" t="str" cm="1">
        <f t="array" ref="S233">IF(R233="","",IFERROR(_xlfn.TEXTSPLIT(R233," / ", ,TRUE,0,),""))</f>
        <v/>
      </c>
      <c r="T233" s="39"/>
      <c r="U233" s="39" t="str" cm="1">
        <f t="array" ref="U233">IFERROR(_xlfn.IFS(
S233="","",
--S233&lt;55,"Battery Defect",
--S233&lt;=69,"Battery D",
--S233&lt;=80,"Battery C",
--S233&gt;80,""
),"")</f>
        <v/>
      </c>
      <c r="V233" s="39" t="str" cm="1">
        <f t="array" ref="V233">IFERROR(_xlfn.IFS(
T233="","",
--T233&lt;55,"Battery Defect",
--T233&lt;=69,"Battery D",
--T233&lt;=80,"Battery C",
--T233&gt;80,""
),"")</f>
        <v/>
      </c>
      <c r="W233" s="39" t="str" cm="1">
        <f t="array" ref="W233">IF($AR233=0,"",IFERROR(IF(INDEX(Input!$N$2:$U$500,$AR233,0)=0,"",INDEX(Input!$N$2:$U$500,$AR233,0)),""))</f>
        <v/>
      </c>
      <c r="X233" s="39"/>
      <c r="Y233" s="39"/>
      <c r="Z233" s="39"/>
      <c r="AA233" s="39"/>
      <c r="AB233" s="39"/>
      <c r="AC233" s="39"/>
      <c r="AD233" s="39"/>
      <c r="AE233" s="29" t="str">
        <f t="shared" si="9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9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9" t="str" cm="1">
        <f t="array" ref="K234">IF($AR234=0,"",INDEX(Input!$D$2:$AC$500,$AR234,$AP$2)&amp;"")</f>
        <v/>
      </c>
      <c r="L234" s="39" t="str" cm="1">
        <f t="array" ref="L234">IF($AR234=0,"",INDEX(Input!$D$2:$AC$500,$AR234,$AP$3)&amp;"")</f>
        <v/>
      </c>
      <c r="M234" s="39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10"/>
        <v/>
      </c>
      <c r="O234" s="39" t="str" cm="1">
        <f t="array" ref="O234">IF($AR234=0,"",INDEX(Input!$D$2:$AC$500,$AR234,$AP$4)&amp;"")</f>
        <v/>
      </c>
      <c r="P234" s="39" t="str" cm="1">
        <f t="array" ref="P234">IF($AR234=0,"",IFERROR(_xlfn.TEXTJOIN(", ",TRUE,_xlfn._xlws.FILTER(INDEX(Input!$D$2:$AC$500,,$AP$6),Input!$J$2:$J$500=$B234)),""))</f>
        <v/>
      </c>
      <c r="Q234" s="29" t="str">
        <f t="shared" si="11"/>
        <v/>
      </c>
      <c r="R234" s="39" t="str" cm="1">
        <f t="array" ref="R234">IF($AR234=0,"",_xlfn.LET(_xlpm.Result,INDEX(Input!$D$2:$AC$500,$AR234,$AP$5),IF(_xlpm.Result="","",_xlpm.Result)))</f>
        <v/>
      </c>
      <c r="S234" s="39" t="str" cm="1">
        <f t="array" ref="S234">IF(R234="","",IFERROR(_xlfn.TEXTSPLIT(R234," / ", ,TRUE,0,),""))</f>
        <v/>
      </c>
      <c r="T234" s="39"/>
      <c r="U234" s="39" t="str" cm="1">
        <f t="array" ref="U234">IFERROR(_xlfn.IFS(
S234="","",
--S234&lt;55,"Battery Defect",
--S234&lt;=69,"Battery D",
--S234&lt;=80,"Battery C",
--S234&gt;80,""
),"")</f>
        <v/>
      </c>
      <c r="V234" s="39" t="str" cm="1">
        <f t="array" ref="V234">IFERROR(_xlfn.IFS(
T234="","",
--T234&lt;55,"Battery Defect",
--T234&lt;=69,"Battery D",
--T234&lt;=80,"Battery C",
--T234&gt;80,""
),"")</f>
        <v/>
      </c>
      <c r="W234" s="39" t="str" cm="1">
        <f t="array" ref="W234">IF($AR234=0,"",IFERROR(IF(INDEX(Input!$N$2:$U$500,$AR234,0)=0,"",INDEX(Input!$N$2:$U$500,$AR234,0)),""))</f>
        <v/>
      </c>
      <c r="X234" s="39"/>
      <c r="Y234" s="39"/>
      <c r="Z234" s="39"/>
      <c r="AA234" s="39"/>
      <c r="AB234" s="39"/>
      <c r="AC234" s="39"/>
      <c r="AD234" s="39"/>
      <c r="AE234" s="29" t="str">
        <f t="shared" si="9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9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9" t="str" cm="1">
        <f t="array" ref="K235">IF($AR235=0,"",INDEX(Input!$D$2:$AC$500,$AR235,$AP$2)&amp;"")</f>
        <v/>
      </c>
      <c r="L235" s="39" t="str" cm="1">
        <f t="array" ref="L235">IF($AR235=0,"",INDEX(Input!$D$2:$AC$500,$AR235,$AP$3)&amp;"")</f>
        <v/>
      </c>
      <c r="M235" s="39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10"/>
        <v/>
      </c>
      <c r="O235" s="39" t="str" cm="1">
        <f t="array" ref="O235">IF($AR235=0,"",INDEX(Input!$D$2:$AC$500,$AR235,$AP$4)&amp;"")</f>
        <v/>
      </c>
      <c r="P235" s="39" t="str" cm="1">
        <f t="array" ref="P235">IF($AR235=0,"",IFERROR(_xlfn.TEXTJOIN(", ",TRUE,_xlfn._xlws.FILTER(INDEX(Input!$D$2:$AC$500,,$AP$6),Input!$J$2:$J$500=$B235)),""))</f>
        <v/>
      </c>
      <c r="Q235" s="29" t="str">
        <f t="shared" si="11"/>
        <v/>
      </c>
      <c r="R235" s="39" t="str" cm="1">
        <f t="array" ref="R235">IF($AR235=0,"",_xlfn.LET(_xlpm.Result,INDEX(Input!$D$2:$AC$500,$AR235,$AP$5),IF(_xlpm.Result="","",_xlpm.Result)))</f>
        <v/>
      </c>
      <c r="S235" s="39" t="str" cm="1">
        <f t="array" ref="S235">IF(R235="","",IFERROR(_xlfn.TEXTSPLIT(R235," / ", ,TRUE,0,),""))</f>
        <v/>
      </c>
      <c r="T235" s="39"/>
      <c r="U235" s="39" t="str" cm="1">
        <f t="array" ref="U235">IFERROR(_xlfn.IFS(
S235="","",
--S235&lt;55,"Battery Defect",
--S235&lt;=69,"Battery D",
--S235&lt;=80,"Battery C",
--S235&gt;80,""
),"")</f>
        <v/>
      </c>
      <c r="V235" s="39" t="str" cm="1">
        <f t="array" ref="V235">IFERROR(_xlfn.IFS(
T235="","",
--T235&lt;55,"Battery Defect",
--T235&lt;=69,"Battery D",
--T235&lt;=80,"Battery C",
--T235&gt;80,""
),"")</f>
        <v/>
      </c>
      <c r="W235" s="39" t="str" cm="1">
        <f t="array" ref="W235">IF($AR235=0,"",IFERROR(IF(INDEX(Input!$N$2:$U$500,$AR235,0)=0,"",INDEX(Input!$N$2:$U$500,$AR235,0)),""))</f>
        <v/>
      </c>
      <c r="X235" s="39"/>
      <c r="Y235" s="39"/>
      <c r="Z235" s="39"/>
      <c r="AA235" s="39"/>
      <c r="AB235" s="39"/>
      <c r="AC235" s="39"/>
      <c r="AD235" s="39"/>
      <c r="AE235" s="29" t="str">
        <f t="shared" si="9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9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9" t="str" cm="1">
        <f t="array" ref="K236">IF($AR236=0,"",INDEX(Input!$D$2:$AC$500,$AR236,$AP$2)&amp;"")</f>
        <v/>
      </c>
      <c r="L236" s="39" t="str" cm="1">
        <f t="array" ref="L236">IF($AR236=0,"",INDEX(Input!$D$2:$AC$500,$AR236,$AP$3)&amp;"")</f>
        <v/>
      </c>
      <c r="M236" s="39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10"/>
        <v/>
      </c>
      <c r="O236" s="39" t="str" cm="1">
        <f t="array" ref="O236">IF($AR236=0,"",INDEX(Input!$D$2:$AC$500,$AR236,$AP$4)&amp;"")</f>
        <v/>
      </c>
      <c r="P236" s="39" t="str" cm="1">
        <f t="array" ref="P236">IF($AR236=0,"",IFERROR(_xlfn.TEXTJOIN(", ",TRUE,_xlfn._xlws.FILTER(INDEX(Input!$D$2:$AC$500,,$AP$6),Input!$J$2:$J$500=$B236)),""))</f>
        <v/>
      </c>
      <c r="Q236" s="29" t="str">
        <f t="shared" si="11"/>
        <v/>
      </c>
      <c r="R236" s="39" t="str" cm="1">
        <f t="array" ref="R236">IF($AR236=0,"",_xlfn.LET(_xlpm.Result,INDEX(Input!$D$2:$AC$500,$AR236,$AP$5),IF(_xlpm.Result="","",_xlpm.Result)))</f>
        <v/>
      </c>
      <c r="S236" s="39" t="str" cm="1">
        <f t="array" ref="S236">IF(R236="","",IFERROR(_xlfn.TEXTSPLIT(R236," / ", ,TRUE,0,),""))</f>
        <v/>
      </c>
      <c r="T236" s="39"/>
      <c r="U236" s="39" t="str" cm="1">
        <f t="array" ref="U236">IFERROR(_xlfn.IFS(
S236="","",
--S236&lt;55,"Battery Defect",
--S236&lt;=69,"Battery D",
--S236&lt;=80,"Battery C",
--S236&gt;80,""
),"")</f>
        <v/>
      </c>
      <c r="V236" s="39" t="str" cm="1">
        <f t="array" ref="V236">IFERROR(_xlfn.IFS(
T236="","",
--T236&lt;55,"Battery Defect",
--T236&lt;=69,"Battery D",
--T236&lt;=80,"Battery C",
--T236&gt;80,""
),"")</f>
        <v/>
      </c>
      <c r="W236" s="39" t="str" cm="1">
        <f t="array" ref="W236">IF($AR236=0,"",IFERROR(IF(INDEX(Input!$N$2:$U$500,$AR236,0)=0,"",INDEX(Input!$N$2:$U$500,$AR236,0)),""))</f>
        <v/>
      </c>
      <c r="X236" s="39"/>
      <c r="Y236" s="39"/>
      <c r="Z236" s="39"/>
      <c r="AA236" s="39"/>
      <c r="AB236" s="39"/>
      <c r="AC236" s="39"/>
      <c r="AD236" s="39"/>
      <c r="AE236" s="29" t="str">
        <f t="shared" si="9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9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9" t="str" cm="1">
        <f t="array" ref="K237">IF($AR237=0,"",INDEX(Input!$D$2:$AC$500,$AR237,$AP$2)&amp;"")</f>
        <v/>
      </c>
      <c r="L237" s="39" t="str" cm="1">
        <f t="array" ref="L237">IF($AR237=0,"",INDEX(Input!$D$2:$AC$500,$AR237,$AP$3)&amp;"")</f>
        <v/>
      </c>
      <c r="M237" s="39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10"/>
        <v/>
      </c>
      <c r="O237" s="39" t="str" cm="1">
        <f t="array" ref="O237">IF($AR237=0,"",INDEX(Input!$D$2:$AC$500,$AR237,$AP$4)&amp;"")</f>
        <v/>
      </c>
      <c r="P237" s="39" t="str" cm="1">
        <f t="array" ref="P237">IF($AR237=0,"",IFERROR(_xlfn.TEXTJOIN(", ",TRUE,_xlfn._xlws.FILTER(INDEX(Input!$D$2:$AC$500,,$AP$6),Input!$J$2:$J$500=$B237)),""))</f>
        <v/>
      </c>
      <c r="Q237" s="29" t="str">
        <f t="shared" si="11"/>
        <v/>
      </c>
      <c r="R237" s="39" t="str" cm="1">
        <f t="array" ref="R237">IF($AR237=0,"",_xlfn.LET(_xlpm.Result,INDEX(Input!$D$2:$AC$500,$AR237,$AP$5),IF(_xlpm.Result="","",_xlpm.Result)))</f>
        <v/>
      </c>
      <c r="S237" s="39" t="str" cm="1">
        <f t="array" ref="S237">IF(R237="","",IFERROR(_xlfn.TEXTSPLIT(R237," / ", ,TRUE,0,),""))</f>
        <v/>
      </c>
      <c r="T237" s="39"/>
      <c r="U237" s="39" t="str" cm="1">
        <f t="array" ref="U237">IFERROR(_xlfn.IFS(
S237="","",
--S237&lt;55,"Battery Defect",
--S237&lt;=69,"Battery D",
--S237&lt;=80,"Battery C",
--S237&gt;80,""
),"")</f>
        <v/>
      </c>
      <c r="V237" s="39" t="str" cm="1">
        <f t="array" ref="V237">IFERROR(_xlfn.IFS(
T237="","",
--T237&lt;55,"Battery Defect",
--T237&lt;=69,"Battery D",
--T237&lt;=80,"Battery C",
--T237&gt;80,""
),"")</f>
        <v/>
      </c>
      <c r="W237" s="39" t="str" cm="1">
        <f t="array" ref="W237">IF($AR237=0,"",IFERROR(IF(INDEX(Input!$N$2:$U$500,$AR237,0)=0,"",INDEX(Input!$N$2:$U$500,$AR237,0)),""))</f>
        <v/>
      </c>
      <c r="X237" s="39"/>
      <c r="Y237" s="39"/>
      <c r="Z237" s="39"/>
      <c r="AA237" s="39"/>
      <c r="AB237" s="39"/>
      <c r="AC237" s="39"/>
      <c r="AD237" s="39"/>
      <c r="AE237" s="29" t="str">
        <f t="shared" si="9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9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9" t="str" cm="1">
        <f t="array" ref="K238">IF($AR238=0,"",INDEX(Input!$D$2:$AC$500,$AR238,$AP$2)&amp;"")</f>
        <v/>
      </c>
      <c r="L238" s="39" t="str" cm="1">
        <f t="array" ref="L238">IF($AR238=0,"",INDEX(Input!$D$2:$AC$500,$AR238,$AP$3)&amp;"")</f>
        <v/>
      </c>
      <c r="M238" s="39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10"/>
        <v/>
      </c>
      <c r="O238" s="39" t="str" cm="1">
        <f t="array" ref="O238">IF($AR238=0,"",INDEX(Input!$D$2:$AC$500,$AR238,$AP$4)&amp;"")</f>
        <v/>
      </c>
      <c r="P238" s="39" t="str" cm="1">
        <f t="array" ref="P238">IF($AR238=0,"",IFERROR(_xlfn.TEXTJOIN(", ",TRUE,_xlfn._xlws.FILTER(INDEX(Input!$D$2:$AC$500,,$AP$6),Input!$J$2:$J$500=$B238)),""))</f>
        <v/>
      </c>
      <c r="Q238" s="29" t="str">
        <f t="shared" si="11"/>
        <v/>
      </c>
      <c r="R238" s="39" t="str" cm="1">
        <f t="array" ref="R238">IF($AR238=0,"",_xlfn.LET(_xlpm.Result,INDEX(Input!$D$2:$AC$500,$AR238,$AP$5),IF(_xlpm.Result="","",_xlpm.Result)))</f>
        <v/>
      </c>
      <c r="S238" s="39" t="str" cm="1">
        <f t="array" ref="S238">IF(R238="","",IFERROR(_xlfn.TEXTSPLIT(R238," / ", ,TRUE,0,),""))</f>
        <v/>
      </c>
      <c r="T238" s="39"/>
      <c r="U238" s="39" t="str" cm="1">
        <f t="array" ref="U238">IFERROR(_xlfn.IFS(
S238="","",
--S238&lt;55,"Battery Defect",
--S238&lt;=69,"Battery D",
--S238&lt;=80,"Battery C",
--S238&gt;80,""
),"")</f>
        <v/>
      </c>
      <c r="V238" s="39" t="str" cm="1">
        <f t="array" ref="V238">IFERROR(_xlfn.IFS(
T238="","",
--T238&lt;55,"Battery Defect",
--T238&lt;=69,"Battery D",
--T238&lt;=80,"Battery C",
--T238&gt;80,""
),"")</f>
        <v/>
      </c>
      <c r="W238" s="39" t="str" cm="1">
        <f t="array" ref="W238">IF($AR238=0,"",IFERROR(IF(INDEX(Input!$N$2:$U$500,$AR238,0)=0,"",INDEX(Input!$N$2:$U$500,$AR238,0)),""))</f>
        <v/>
      </c>
      <c r="X238" s="39"/>
      <c r="Y238" s="39"/>
      <c r="Z238" s="39"/>
      <c r="AA238" s="39"/>
      <c r="AB238" s="39"/>
      <c r="AC238" s="39"/>
      <c r="AD238" s="39"/>
      <c r="AE238" s="29" t="str">
        <f t="shared" si="9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9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9" t="str" cm="1">
        <f t="array" ref="K239">IF($AR239=0,"",INDEX(Input!$D$2:$AC$500,$AR239,$AP$2)&amp;"")</f>
        <v/>
      </c>
      <c r="L239" s="39" t="str" cm="1">
        <f t="array" ref="L239">IF($AR239=0,"",INDEX(Input!$D$2:$AC$500,$AR239,$AP$3)&amp;"")</f>
        <v/>
      </c>
      <c r="M239" s="39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10"/>
        <v/>
      </c>
      <c r="O239" s="39" t="str" cm="1">
        <f t="array" ref="O239">IF($AR239=0,"",INDEX(Input!$D$2:$AC$500,$AR239,$AP$4)&amp;"")</f>
        <v/>
      </c>
      <c r="P239" s="39" t="str" cm="1">
        <f t="array" ref="P239">IF($AR239=0,"",IFERROR(_xlfn.TEXTJOIN(", ",TRUE,_xlfn._xlws.FILTER(INDEX(Input!$D$2:$AC$500,,$AP$6),Input!$J$2:$J$500=$B239)),""))</f>
        <v/>
      </c>
      <c r="Q239" s="29" t="str">
        <f t="shared" si="11"/>
        <v/>
      </c>
      <c r="R239" s="39" t="str" cm="1">
        <f t="array" ref="R239">IF($AR239=0,"",_xlfn.LET(_xlpm.Result,INDEX(Input!$D$2:$AC$500,$AR239,$AP$5),IF(_xlpm.Result="","",_xlpm.Result)))</f>
        <v/>
      </c>
      <c r="S239" s="39" t="str" cm="1">
        <f t="array" ref="S239">IF(R239="","",IFERROR(_xlfn.TEXTSPLIT(R239," / ", ,TRUE,0,),""))</f>
        <v/>
      </c>
      <c r="T239" s="39"/>
      <c r="U239" s="39" t="str" cm="1">
        <f t="array" ref="U239">IFERROR(_xlfn.IFS(
S239="","",
--S239&lt;55,"Battery Defect",
--S239&lt;=69,"Battery D",
--S239&lt;=80,"Battery C",
--S239&gt;80,""
),"")</f>
        <v/>
      </c>
      <c r="V239" s="39" t="str" cm="1">
        <f t="array" ref="V239">IFERROR(_xlfn.IFS(
T239="","",
--T239&lt;55,"Battery Defect",
--T239&lt;=69,"Battery D",
--T239&lt;=80,"Battery C",
--T239&gt;80,""
),"")</f>
        <v/>
      </c>
      <c r="W239" s="39" t="str" cm="1">
        <f t="array" ref="W239">IF($AR239=0,"",IFERROR(IF(INDEX(Input!$N$2:$U$500,$AR239,0)=0,"",INDEX(Input!$N$2:$U$500,$AR239,0)),""))</f>
        <v/>
      </c>
      <c r="X239" s="39"/>
      <c r="Y239" s="39"/>
      <c r="Z239" s="39"/>
      <c r="AA239" s="39"/>
      <c r="AB239" s="39"/>
      <c r="AC239" s="39"/>
      <c r="AD239" s="39"/>
      <c r="AE239" s="29" t="str">
        <f t="shared" si="9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9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9" t="str" cm="1">
        <f t="array" ref="K240">IF($AR240=0,"",INDEX(Input!$D$2:$AC$500,$AR240,$AP$2)&amp;"")</f>
        <v/>
      </c>
      <c r="L240" s="39" t="str" cm="1">
        <f t="array" ref="L240">IF($AR240=0,"",INDEX(Input!$D$2:$AC$500,$AR240,$AP$3)&amp;"")</f>
        <v/>
      </c>
      <c r="M240" s="39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10"/>
        <v/>
      </c>
      <c r="O240" s="39" t="str" cm="1">
        <f t="array" ref="O240">IF($AR240=0,"",INDEX(Input!$D$2:$AC$500,$AR240,$AP$4)&amp;"")</f>
        <v/>
      </c>
      <c r="P240" s="39" t="str" cm="1">
        <f t="array" ref="P240">IF($AR240=0,"",IFERROR(_xlfn.TEXTJOIN(", ",TRUE,_xlfn._xlws.FILTER(INDEX(Input!$D$2:$AC$500,,$AP$6),Input!$J$2:$J$500=$B240)),""))</f>
        <v/>
      </c>
      <c r="Q240" s="29" t="str">
        <f t="shared" si="11"/>
        <v/>
      </c>
      <c r="R240" s="39" t="str" cm="1">
        <f t="array" ref="R240">IF($AR240=0,"",_xlfn.LET(_xlpm.Result,INDEX(Input!$D$2:$AC$500,$AR240,$AP$5),IF(_xlpm.Result="","",_xlpm.Result)))</f>
        <v/>
      </c>
      <c r="S240" s="39" t="str" cm="1">
        <f t="array" ref="S240">IF(R240="","",IFERROR(_xlfn.TEXTSPLIT(R240," / ", ,TRUE,0,),""))</f>
        <v/>
      </c>
      <c r="T240" s="39"/>
      <c r="U240" s="39" t="str" cm="1">
        <f t="array" ref="U240">IFERROR(_xlfn.IFS(
S240="","",
--S240&lt;55,"Battery Defect",
--S240&lt;=69,"Battery D",
--S240&lt;=80,"Battery C",
--S240&gt;80,""
),"")</f>
        <v/>
      </c>
      <c r="V240" s="39" t="str" cm="1">
        <f t="array" ref="V240">IFERROR(_xlfn.IFS(
T240="","",
--T240&lt;55,"Battery Defect",
--T240&lt;=69,"Battery D",
--T240&lt;=80,"Battery C",
--T240&gt;80,""
),"")</f>
        <v/>
      </c>
      <c r="W240" s="39" t="str" cm="1">
        <f t="array" ref="W240">IF($AR240=0,"",IFERROR(IF(INDEX(Input!$N$2:$U$500,$AR240,0)=0,"",INDEX(Input!$N$2:$U$500,$AR240,0)),""))</f>
        <v/>
      </c>
      <c r="X240" s="39"/>
      <c r="Y240" s="39"/>
      <c r="Z240" s="39"/>
      <c r="AA240" s="39"/>
      <c r="AB240" s="39"/>
      <c r="AC240" s="39"/>
      <c r="AD240" s="39"/>
      <c r="AE240" s="29" t="str">
        <f t="shared" si="9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9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9" t="str" cm="1">
        <f t="array" ref="K241">IF($AR241=0,"",INDEX(Input!$D$2:$AC$500,$AR241,$AP$2)&amp;"")</f>
        <v/>
      </c>
      <c r="L241" s="39" t="str" cm="1">
        <f t="array" ref="L241">IF($AR241=0,"",INDEX(Input!$D$2:$AC$500,$AR241,$AP$3)&amp;"")</f>
        <v/>
      </c>
      <c r="M241" s="39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10"/>
        <v/>
      </c>
      <c r="O241" s="39" t="str" cm="1">
        <f t="array" ref="O241">IF($AR241=0,"",INDEX(Input!$D$2:$AC$500,$AR241,$AP$4)&amp;"")</f>
        <v/>
      </c>
      <c r="P241" s="39" t="str" cm="1">
        <f t="array" ref="P241">IF($AR241=0,"",IFERROR(_xlfn.TEXTJOIN(", ",TRUE,_xlfn._xlws.FILTER(INDEX(Input!$D$2:$AC$500,,$AP$6),Input!$J$2:$J$500=$B241)),""))</f>
        <v/>
      </c>
      <c r="Q241" s="29" t="str">
        <f t="shared" si="11"/>
        <v/>
      </c>
      <c r="R241" s="39" t="str" cm="1">
        <f t="array" ref="R241">IF($AR241=0,"",_xlfn.LET(_xlpm.Result,INDEX(Input!$D$2:$AC$500,$AR241,$AP$5),IF(_xlpm.Result="","",_xlpm.Result)))</f>
        <v/>
      </c>
      <c r="S241" s="39" t="str" cm="1">
        <f t="array" ref="S241">IF(R241="","",IFERROR(_xlfn.TEXTSPLIT(R241," / ", ,TRUE,0,),""))</f>
        <v/>
      </c>
      <c r="T241" s="39"/>
      <c r="U241" s="39" t="str" cm="1">
        <f t="array" ref="U241">IFERROR(_xlfn.IFS(
S241="","",
--S241&lt;55,"Battery Defect",
--S241&lt;=69,"Battery D",
--S241&lt;=80,"Battery C",
--S241&gt;80,""
),"")</f>
        <v/>
      </c>
      <c r="V241" s="39" t="str" cm="1">
        <f t="array" ref="V241">IFERROR(_xlfn.IFS(
T241="","",
--T241&lt;55,"Battery Defect",
--T241&lt;=69,"Battery D",
--T241&lt;=80,"Battery C",
--T241&gt;80,""
),"")</f>
        <v/>
      </c>
      <c r="W241" s="39" t="str" cm="1">
        <f t="array" ref="W241">IF($AR241=0,"",IFERROR(IF(INDEX(Input!$N$2:$U$500,$AR241,0)=0,"",INDEX(Input!$N$2:$U$500,$AR241,0)),""))</f>
        <v/>
      </c>
      <c r="X241" s="39"/>
      <c r="Y241" s="39"/>
      <c r="Z241" s="39"/>
      <c r="AA241" s="39"/>
      <c r="AB241" s="39"/>
      <c r="AC241" s="39"/>
      <c r="AD241" s="39"/>
      <c r="AE241" s="29" t="str">
        <f t="shared" si="9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9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9" t="str" cm="1">
        <f t="array" ref="K242">IF($AR242=0,"",INDEX(Input!$D$2:$AC$500,$AR242,$AP$2)&amp;"")</f>
        <v/>
      </c>
      <c r="L242" s="39" t="str" cm="1">
        <f t="array" ref="L242">IF($AR242=0,"",INDEX(Input!$D$2:$AC$500,$AR242,$AP$3)&amp;"")</f>
        <v/>
      </c>
      <c r="M242" s="39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10"/>
        <v/>
      </c>
      <c r="O242" s="39" t="str" cm="1">
        <f t="array" ref="O242">IF($AR242=0,"",INDEX(Input!$D$2:$AC$500,$AR242,$AP$4)&amp;"")</f>
        <v/>
      </c>
      <c r="P242" s="39" t="str" cm="1">
        <f t="array" ref="P242">IF($AR242=0,"",IFERROR(_xlfn.TEXTJOIN(", ",TRUE,_xlfn._xlws.FILTER(INDEX(Input!$D$2:$AC$500,,$AP$6),Input!$J$2:$J$500=$B242)),""))</f>
        <v/>
      </c>
      <c r="Q242" s="29" t="str">
        <f t="shared" si="11"/>
        <v/>
      </c>
      <c r="R242" s="39" t="str" cm="1">
        <f t="array" ref="R242">IF($AR242=0,"",_xlfn.LET(_xlpm.Result,INDEX(Input!$D$2:$AC$500,$AR242,$AP$5),IF(_xlpm.Result="","",_xlpm.Result)))</f>
        <v/>
      </c>
      <c r="S242" s="39" t="str" cm="1">
        <f t="array" ref="S242">IF(R242="","",IFERROR(_xlfn.TEXTSPLIT(R242," / ", ,TRUE,0,),""))</f>
        <v/>
      </c>
      <c r="T242" s="39"/>
      <c r="U242" s="39" t="str" cm="1">
        <f t="array" ref="U242">IFERROR(_xlfn.IFS(
S242="","",
--S242&lt;55,"Battery Defect",
--S242&lt;=69,"Battery D",
--S242&lt;=80,"Battery C",
--S242&gt;80,""
),"")</f>
        <v/>
      </c>
      <c r="V242" s="39" t="str" cm="1">
        <f t="array" ref="V242">IFERROR(_xlfn.IFS(
T242="","",
--T242&lt;55,"Battery Defect",
--T242&lt;=69,"Battery D",
--T242&lt;=80,"Battery C",
--T242&gt;80,""
),"")</f>
        <v/>
      </c>
      <c r="W242" s="39" t="str" cm="1">
        <f t="array" ref="W242">IF($AR242=0,"",IFERROR(IF(INDEX(Input!$N$2:$U$500,$AR242,0)=0,"",INDEX(Input!$N$2:$U$500,$AR242,0)),""))</f>
        <v/>
      </c>
      <c r="X242" s="39"/>
      <c r="Y242" s="39"/>
      <c r="Z242" s="39"/>
      <c r="AA242" s="39"/>
      <c r="AB242" s="39"/>
      <c r="AC242" s="39"/>
      <c r="AD242" s="39"/>
      <c r="AE242" s="29" t="str">
        <f t="shared" si="9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9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9" t="str" cm="1">
        <f t="array" ref="K243">IF($AR243=0,"",INDEX(Input!$D$2:$AC$500,$AR243,$AP$2)&amp;"")</f>
        <v/>
      </c>
      <c r="L243" s="39" t="str" cm="1">
        <f t="array" ref="L243">IF($AR243=0,"",INDEX(Input!$D$2:$AC$500,$AR243,$AP$3)&amp;"")</f>
        <v/>
      </c>
      <c r="M243" s="39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10"/>
        <v/>
      </c>
      <c r="O243" s="39" t="str" cm="1">
        <f t="array" ref="O243">IF($AR243=0,"",INDEX(Input!$D$2:$AC$500,$AR243,$AP$4)&amp;"")</f>
        <v/>
      </c>
      <c r="P243" s="39" t="str" cm="1">
        <f t="array" ref="P243">IF($AR243=0,"",IFERROR(_xlfn.TEXTJOIN(", ",TRUE,_xlfn._xlws.FILTER(INDEX(Input!$D$2:$AC$500,,$AP$6),Input!$J$2:$J$500=$B243)),""))</f>
        <v/>
      </c>
      <c r="Q243" s="29" t="str">
        <f t="shared" si="11"/>
        <v/>
      </c>
      <c r="R243" s="39" t="str" cm="1">
        <f t="array" ref="R243">IF($AR243=0,"",_xlfn.LET(_xlpm.Result,INDEX(Input!$D$2:$AC$500,$AR243,$AP$5),IF(_xlpm.Result="","",_xlpm.Result)))</f>
        <v/>
      </c>
      <c r="S243" s="39" t="str" cm="1">
        <f t="array" ref="S243">IF(R243="","",IFERROR(_xlfn.TEXTSPLIT(R243," / ", ,TRUE,0,),""))</f>
        <v/>
      </c>
      <c r="T243" s="39"/>
      <c r="U243" s="39" t="str" cm="1">
        <f t="array" ref="U243">IFERROR(_xlfn.IFS(
S243="","",
--S243&lt;55,"Battery Defect",
--S243&lt;=69,"Battery D",
--S243&lt;=80,"Battery C",
--S243&gt;80,""
),"")</f>
        <v/>
      </c>
      <c r="V243" s="39" t="str" cm="1">
        <f t="array" ref="V243">IFERROR(_xlfn.IFS(
T243="","",
--T243&lt;55,"Battery Defect",
--T243&lt;=69,"Battery D",
--T243&lt;=80,"Battery C",
--T243&gt;80,""
),"")</f>
        <v/>
      </c>
      <c r="W243" s="39" t="str" cm="1">
        <f t="array" ref="W243">IF($AR243=0,"",IFERROR(IF(INDEX(Input!$N$2:$U$500,$AR243,0)=0,"",INDEX(Input!$N$2:$U$500,$AR243,0)),""))</f>
        <v/>
      </c>
      <c r="X243" s="39"/>
      <c r="Y243" s="39"/>
      <c r="Z243" s="39"/>
      <c r="AA243" s="39"/>
      <c r="AB243" s="39"/>
      <c r="AC243" s="39"/>
      <c r="AD243" s="39"/>
      <c r="AE243" s="29" t="str">
        <f t="shared" si="9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9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9" t="str" cm="1">
        <f t="array" ref="K244">IF($AR244=0,"",INDEX(Input!$D$2:$AC$500,$AR244,$AP$2)&amp;"")</f>
        <v/>
      </c>
      <c r="L244" s="39" t="str" cm="1">
        <f t="array" ref="L244">IF($AR244=0,"",INDEX(Input!$D$2:$AC$500,$AR244,$AP$3)&amp;"")</f>
        <v/>
      </c>
      <c r="M244" s="39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10"/>
        <v/>
      </c>
      <c r="O244" s="39" t="str" cm="1">
        <f t="array" ref="O244">IF($AR244=0,"",INDEX(Input!$D$2:$AC$500,$AR244,$AP$4)&amp;"")</f>
        <v/>
      </c>
      <c r="P244" s="39" t="str" cm="1">
        <f t="array" ref="P244">IF($AR244=0,"",IFERROR(_xlfn.TEXTJOIN(", ",TRUE,_xlfn._xlws.FILTER(INDEX(Input!$D$2:$AC$500,,$AP$6),Input!$J$2:$J$500=$B244)),""))</f>
        <v/>
      </c>
      <c r="Q244" s="29" t="str">
        <f t="shared" si="11"/>
        <v/>
      </c>
      <c r="R244" s="39" t="str" cm="1">
        <f t="array" ref="R244">IF($AR244=0,"",_xlfn.LET(_xlpm.Result,INDEX(Input!$D$2:$AC$500,$AR244,$AP$5),IF(_xlpm.Result="","",_xlpm.Result)))</f>
        <v/>
      </c>
      <c r="S244" s="39" t="str" cm="1">
        <f t="array" ref="S244">IF(R244="","",IFERROR(_xlfn.TEXTSPLIT(R244," / ", ,TRUE,0,),""))</f>
        <v/>
      </c>
      <c r="T244" s="39"/>
      <c r="U244" s="39" t="str" cm="1">
        <f t="array" ref="U244">IFERROR(_xlfn.IFS(
S244="","",
--S244&lt;55,"Battery Defect",
--S244&lt;=69,"Battery D",
--S244&lt;=80,"Battery C",
--S244&gt;80,""
),"")</f>
        <v/>
      </c>
      <c r="V244" s="39" t="str" cm="1">
        <f t="array" ref="V244">IFERROR(_xlfn.IFS(
T244="","",
--T244&lt;55,"Battery Defect",
--T244&lt;=69,"Battery D",
--T244&lt;=80,"Battery C",
--T244&gt;80,""
),"")</f>
        <v/>
      </c>
      <c r="W244" s="39" t="str" cm="1">
        <f t="array" ref="W244">IF($AR244=0,"",IFERROR(IF(INDEX(Input!$N$2:$U$500,$AR244,0)=0,"",INDEX(Input!$N$2:$U$500,$AR244,0)),""))</f>
        <v/>
      </c>
      <c r="X244" s="39"/>
      <c r="Y244" s="39"/>
      <c r="Z244" s="39"/>
      <c r="AA244" s="39"/>
      <c r="AB244" s="39"/>
      <c r="AC244" s="39"/>
      <c r="AD244" s="39"/>
      <c r="AE244" s="29" t="str">
        <f t="shared" si="9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9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9" t="str" cm="1">
        <f t="array" ref="K245">IF($AR245=0,"",INDEX(Input!$D$2:$AC$500,$AR245,$AP$2)&amp;"")</f>
        <v/>
      </c>
      <c r="L245" s="39" t="str" cm="1">
        <f t="array" ref="L245">IF($AR245=0,"",INDEX(Input!$D$2:$AC$500,$AR245,$AP$3)&amp;"")</f>
        <v/>
      </c>
      <c r="M245" s="39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10"/>
        <v/>
      </c>
      <c r="O245" s="39" t="str" cm="1">
        <f t="array" ref="O245">IF($AR245=0,"",INDEX(Input!$D$2:$AC$500,$AR245,$AP$4)&amp;"")</f>
        <v/>
      </c>
      <c r="P245" s="39" t="str" cm="1">
        <f t="array" ref="P245">IF($AR245=0,"",IFERROR(_xlfn.TEXTJOIN(", ",TRUE,_xlfn._xlws.FILTER(INDEX(Input!$D$2:$AC$500,,$AP$6),Input!$J$2:$J$500=$B245)),""))</f>
        <v/>
      </c>
      <c r="Q245" s="29" t="str">
        <f t="shared" si="11"/>
        <v/>
      </c>
      <c r="R245" s="39" t="str" cm="1">
        <f t="array" ref="R245">IF($AR245=0,"",_xlfn.LET(_xlpm.Result,INDEX(Input!$D$2:$AC$500,$AR245,$AP$5),IF(_xlpm.Result="","",_xlpm.Result)))</f>
        <v/>
      </c>
      <c r="S245" s="39" t="str" cm="1">
        <f t="array" ref="S245">IF(R245="","",IFERROR(_xlfn.TEXTSPLIT(R245," / ", ,TRUE,0,),""))</f>
        <v/>
      </c>
      <c r="T245" s="39"/>
      <c r="U245" s="39" t="str" cm="1">
        <f t="array" ref="U245">IFERROR(_xlfn.IFS(
S245="","",
--S245&lt;55,"Battery Defect",
--S245&lt;=69,"Battery D",
--S245&lt;=80,"Battery C",
--S245&gt;80,""
),"")</f>
        <v/>
      </c>
      <c r="V245" s="39" t="str" cm="1">
        <f t="array" ref="V245">IFERROR(_xlfn.IFS(
T245="","",
--T245&lt;55,"Battery Defect",
--T245&lt;=69,"Battery D",
--T245&lt;=80,"Battery C",
--T245&gt;80,""
),"")</f>
        <v/>
      </c>
      <c r="W245" s="39" t="str" cm="1">
        <f t="array" ref="W245">IF($AR245=0,"",IFERROR(IF(INDEX(Input!$N$2:$U$500,$AR245,0)=0,"",INDEX(Input!$N$2:$U$500,$AR245,0)),""))</f>
        <v/>
      </c>
      <c r="X245" s="39"/>
      <c r="Y245" s="39"/>
      <c r="Z245" s="39"/>
      <c r="AA245" s="39"/>
      <c r="AB245" s="39"/>
      <c r="AC245" s="39"/>
      <c r="AD245" s="39"/>
      <c r="AE245" s="29" t="str">
        <f t="shared" si="9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9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9" t="str" cm="1">
        <f t="array" ref="K246">IF($AR246=0,"",INDEX(Input!$D$2:$AC$500,$AR246,$AP$2)&amp;"")</f>
        <v/>
      </c>
      <c r="L246" s="39" t="str" cm="1">
        <f t="array" ref="L246">IF($AR246=0,"",INDEX(Input!$D$2:$AC$500,$AR246,$AP$3)&amp;"")</f>
        <v/>
      </c>
      <c r="M246" s="39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10"/>
        <v/>
      </c>
      <c r="O246" s="39" t="str" cm="1">
        <f t="array" ref="O246">IF($AR246=0,"",INDEX(Input!$D$2:$AC$500,$AR246,$AP$4)&amp;"")</f>
        <v/>
      </c>
      <c r="P246" s="39" t="str" cm="1">
        <f t="array" ref="P246">IF($AR246=0,"",IFERROR(_xlfn.TEXTJOIN(", ",TRUE,_xlfn._xlws.FILTER(INDEX(Input!$D$2:$AC$500,,$AP$6),Input!$J$2:$J$500=$B246)),""))</f>
        <v/>
      </c>
      <c r="Q246" s="29" t="str">
        <f t="shared" si="11"/>
        <v/>
      </c>
      <c r="R246" s="39" t="str" cm="1">
        <f t="array" ref="R246">IF($AR246=0,"",_xlfn.LET(_xlpm.Result,INDEX(Input!$D$2:$AC$500,$AR246,$AP$5),IF(_xlpm.Result="","",_xlpm.Result)))</f>
        <v/>
      </c>
      <c r="S246" s="39" t="str" cm="1">
        <f t="array" ref="S246">IF(R246="","",IFERROR(_xlfn.TEXTSPLIT(R246," / ", ,TRUE,0,),""))</f>
        <v/>
      </c>
      <c r="T246" s="39"/>
      <c r="U246" s="39" t="str" cm="1">
        <f t="array" ref="U246">IFERROR(_xlfn.IFS(
S246="","",
--S246&lt;55,"Battery Defect",
--S246&lt;=69,"Battery D",
--S246&lt;=80,"Battery C",
--S246&gt;80,""
),"")</f>
        <v/>
      </c>
      <c r="V246" s="39" t="str" cm="1">
        <f t="array" ref="V246">IFERROR(_xlfn.IFS(
T246="","",
--T246&lt;55,"Battery Defect",
--T246&lt;=69,"Battery D",
--T246&lt;=80,"Battery C",
--T246&gt;80,""
),"")</f>
        <v/>
      </c>
      <c r="W246" s="39" t="str" cm="1">
        <f t="array" ref="W246">IF($AR246=0,"",IFERROR(IF(INDEX(Input!$N$2:$U$500,$AR246,0)=0,"",INDEX(Input!$N$2:$U$500,$AR246,0)),""))</f>
        <v/>
      </c>
      <c r="X246" s="39"/>
      <c r="Y246" s="39"/>
      <c r="Z246" s="39"/>
      <c r="AA246" s="39"/>
      <c r="AB246" s="39"/>
      <c r="AC246" s="39"/>
      <c r="AD246" s="39"/>
      <c r="AE246" s="29" t="str">
        <f t="shared" si="9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9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9" t="str" cm="1">
        <f t="array" ref="K247">IF($AR247=0,"",INDEX(Input!$D$2:$AC$500,$AR247,$AP$2)&amp;"")</f>
        <v/>
      </c>
      <c r="L247" s="39" t="str" cm="1">
        <f t="array" ref="L247">IF($AR247=0,"",INDEX(Input!$D$2:$AC$500,$AR247,$AP$3)&amp;"")</f>
        <v/>
      </c>
      <c r="M247" s="39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10"/>
        <v/>
      </c>
      <c r="O247" s="39" t="str" cm="1">
        <f t="array" ref="O247">IF($AR247=0,"",INDEX(Input!$D$2:$AC$500,$AR247,$AP$4)&amp;"")</f>
        <v/>
      </c>
      <c r="P247" s="39" t="str" cm="1">
        <f t="array" ref="P247">IF($AR247=0,"",IFERROR(_xlfn.TEXTJOIN(", ",TRUE,_xlfn._xlws.FILTER(INDEX(Input!$D$2:$AC$500,,$AP$6),Input!$J$2:$J$500=$B247)),""))</f>
        <v/>
      </c>
      <c r="Q247" s="29" t="str">
        <f t="shared" si="11"/>
        <v/>
      </c>
      <c r="R247" s="39" t="str" cm="1">
        <f t="array" ref="R247">IF($AR247=0,"",_xlfn.LET(_xlpm.Result,INDEX(Input!$D$2:$AC$500,$AR247,$AP$5),IF(_xlpm.Result="","",_xlpm.Result)))</f>
        <v/>
      </c>
      <c r="S247" s="39" t="str" cm="1">
        <f t="array" ref="S247">IF(R247="","",IFERROR(_xlfn.TEXTSPLIT(R247," / ", ,TRUE,0,),""))</f>
        <v/>
      </c>
      <c r="T247" s="39"/>
      <c r="U247" s="39" t="str" cm="1">
        <f t="array" ref="U247">IFERROR(_xlfn.IFS(
S247="","",
--S247&lt;55,"Battery Defect",
--S247&lt;=69,"Battery D",
--S247&lt;=80,"Battery C",
--S247&gt;80,""
),"")</f>
        <v/>
      </c>
      <c r="V247" s="39" t="str" cm="1">
        <f t="array" ref="V247">IFERROR(_xlfn.IFS(
T247="","",
--T247&lt;55,"Battery Defect",
--T247&lt;=69,"Battery D",
--T247&lt;=80,"Battery C",
--T247&gt;80,""
),"")</f>
        <v/>
      </c>
      <c r="W247" s="39" t="str" cm="1">
        <f t="array" ref="W247">IF($AR247=0,"",IFERROR(IF(INDEX(Input!$N$2:$U$500,$AR247,0)=0,"",INDEX(Input!$N$2:$U$500,$AR247,0)),""))</f>
        <v/>
      </c>
      <c r="X247" s="39"/>
      <c r="Y247" s="39"/>
      <c r="Z247" s="39"/>
      <c r="AA247" s="39"/>
      <c r="AB247" s="39"/>
      <c r="AC247" s="39"/>
      <c r="AD247" s="39"/>
      <c r="AE247" s="29" t="str">
        <f t="shared" si="9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9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9" t="str" cm="1">
        <f t="array" ref="K248">IF($AR248=0,"",INDEX(Input!$D$2:$AC$500,$AR248,$AP$2)&amp;"")</f>
        <v/>
      </c>
      <c r="L248" s="39" t="str" cm="1">
        <f t="array" ref="L248">IF($AR248=0,"",INDEX(Input!$D$2:$AC$500,$AR248,$AP$3)&amp;"")</f>
        <v/>
      </c>
      <c r="M248" s="39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10"/>
        <v/>
      </c>
      <c r="O248" s="39" t="str" cm="1">
        <f t="array" ref="O248">IF($AR248=0,"",INDEX(Input!$D$2:$AC$500,$AR248,$AP$4)&amp;"")</f>
        <v/>
      </c>
      <c r="P248" s="39" t="str" cm="1">
        <f t="array" ref="P248">IF($AR248=0,"",IFERROR(_xlfn.TEXTJOIN(", ",TRUE,_xlfn._xlws.FILTER(INDEX(Input!$D$2:$AC$500,,$AP$6),Input!$J$2:$J$500=$B248)),""))</f>
        <v/>
      </c>
      <c r="Q248" s="29" t="str">
        <f t="shared" si="11"/>
        <v/>
      </c>
      <c r="R248" s="39" t="str" cm="1">
        <f t="array" ref="R248">IF($AR248=0,"",_xlfn.LET(_xlpm.Result,INDEX(Input!$D$2:$AC$500,$AR248,$AP$5),IF(_xlpm.Result="","",_xlpm.Result)))</f>
        <v/>
      </c>
      <c r="S248" s="39" t="str" cm="1">
        <f t="array" ref="S248">IF(R248="","",IFERROR(_xlfn.TEXTSPLIT(R248," / ", ,TRUE,0,),""))</f>
        <v/>
      </c>
      <c r="T248" s="39"/>
      <c r="U248" s="39" t="str" cm="1">
        <f t="array" ref="U248">IFERROR(_xlfn.IFS(
S248="","",
--S248&lt;55,"Battery Defect",
--S248&lt;=69,"Battery D",
--S248&lt;=80,"Battery C",
--S248&gt;80,""
),"")</f>
        <v/>
      </c>
      <c r="V248" s="39" t="str" cm="1">
        <f t="array" ref="V248">IFERROR(_xlfn.IFS(
T248="","",
--T248&lt;55,"Battery Defect",
--T248&lt;=69,"Battery D",
--T248&lt;=80,"Battery C",
--T248&gt;80,""
),"")</f>
        <v/>
      </c>
      <c r="W248" s="39" t="str" cm="1">
        <f t="array" ref="W248">IF($AR248=0,"",IFERROR(IF(INDEX(Input!$N$2:$U$500,$AR248,0)=0,"",INDEX(Input!$N$2:$U$500,$AR248,0)),""))</f>
        <v/>
      </c>
      <c r="X248" s="39"/>
      <c r="Y248" s="39"/>
      <c r="Z248" s="39"/>
      <c r="AA248" s="39"/>
      <c r="AB248" s="39"/>
      <c r="AC248" s="39"/>
      <c r="AD248" s="39"/>
      <c r="AE248" s="29" t="str">
        <f t="shared" si="9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9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9" t="str" cm="1">
        <f t="array" ref="K249">IF($AR249=0,"",INDEX(Input!$D$2:$AC$500,$AR249,$AP$2)&amp;"")</f>
        <v/>
      </c>
      <c r="L249" s="39" t="str" cm="1">
        <f t="array" ref="L249">IF($AR249=0,"",INDEX(Input!$D$2:$AC$500,$AR249,$AP$3)&amp;"")</f>
        <v/>
      </c>
      <c r="M249" s="39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10"/>
        <v/>
      </c>
      <c r="O249" s="39" t="str" cm="1">
        <f t="array" ref="O249">IF($AR249=0,"",INDEX(Input!$D$2:$AC$500,$AR249,$AP$4)&amp;"")</f>
        <v/>
      </c>
      <c r="P249" s="39" t="str" cm="1">
        <f t="array" ref="P249">IF($AR249=0,"",IFERROR(_xlfn.TEXTJOIN(", ",TRUE,_xlfn._xlws.FILTER(INDEX(Input!$D$2:$AC$500,,$AP$6),Input!$J$2:$J$500=$B249)),""))</f>
        <v/>
      </c>
      <c r="Q249" s="29" t="str">
        <f t="shared" si="11"/>
        <v/>
      </c>
      <c r="R249" s="39" t="str" cm="1">
        <f t="array" ref="R249">IF($AR249=0,"",_xlfn.LET(_xlpm.Result,INDEX(Input!$D$2:$AC$500,$AR249,$AP$5),IF(_xlpm.Result="","",_xlpm.Result)))</f>
        <v/>
      </c>
      <c r="S249" s="39" t="str" cm="1">
        <f t="array" ref="S249">IF(R249="","",IFERROR(_xlfn.TEXTSPLIT(R249," / ", ,TRUE,0,),""))</f>
        <v/>
      </c>
      <c r="T249" s="39"/>
      <c r="U249" s="39" t="str" cm="1">
        <f t="array" ref="U249">IFERROR(_xlfn.IFS(
S249="","",
--S249&lt;55,"Battery Defect",
--S249&lt;=69,"Battery D",
--S249&lt;=80,"Battery C",
--S249&gt;80,""
),"")</f>
        <v/>
      </c>
      <c r="V249" s="39" t="str" cm="1">
        <f t="array" ref="V249">IFERROR(_xlfn.IFS(
T249="","",
--T249&lt;55,"Battery Defect",
--T249&lt;=69,"Battery D",
--T249&lt;=80,"Battery C",
--T249&gt;80,""
),"")</f>
        <v/>
      </c>
      <c r="W249" s="39" t="str" cm="1">
        <f t="array" ref="W249">IF($AR249=0,"",IFERROR(IF(INDEX(Input!$N$2:$U$500,$AR249,0)=0,"",INDEX(Input!$N$2:$U$500,$AR249,0)),""))</f>
        <v/>
      </c>
      <c r="X249" s="39"/>
      <c r="Y249" s="39"/>
      <c r="Z249" s="39"/>
      <c r="AA249" s="39"/>
      <c r="AB249" s="39"/>
      <c r="AC249" s="39"/>
      <c r="AD249" s="39"/>
      <c r="AE249" s="29" t="str">
        <f t="shared" si="9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9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9" t="str" cm="1">
        <f t="array" ref="K250">IF($AR250=0,"",INDEX(Input!$D$2:$AC$500,$AR250,$AP$2)&amp;"")</f>
        <v/>
      </c>
      <c r="L250" s="39" t="str" cm="1">
        <f t="array" ref="L250">IF($AR250=0,"",INDEX(Input!$D$2:$AC$500,$AR250,$AP$3)&amp;"")</f>
        <v/>
      </c>
      <c r="M250" s="39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10"/>
        <v/>
      </c>
      <c r="O250" s="39" t="str" cm="1">
        <f t="array" ref="O250">IF($AR250=0,"",INDEX(Input!$D$2:$AC$500,$AR250,$AP$4)&amp;"")</f>
        <v/>
      </c>
      <c r="P250" s="39" t="str" cm="1">
        <f t="array" ref="P250">IF($AR250=0,"",IFERROR(_xlfn.TEXTJOIN(", ",TRUE,_xlfn._xlws.FILTER(INDEX(Input!$D$2:$AC$500,,$AP$6),Input!$J$2:$J$500=$B250)),""))</f>
        <v/>
      </c>
      <c r="Q250" s="29" t="str">
        <f t="shared" si="11"/>
        <v/>
      </c>
      <c r="R250" s="39" t="str" cm="1">
        <f t="array" ref="R250">IF($AR250=0,"",_xlfn.LET(_xlpm.Result,INDEX(Input!$D$2:$AC$500,$AR250,$AP$5),IF(_xlpm.Result="","",_xlpm.Result)))</f>
        <v/>
      </c>
      <c r="S250" s="39" t="str" cm="1">
        <f t="array" ref="S250">IF(R250="","",IFERROR(_xlfn.TEXTSPLIT(R250," / ", ,TRUE,0,),""))</f>
        <v/>
      </c>
      <c r="T250" s="39"/>
      <c r="U250" s="39" t="str" cm="1">
        <f t="array" ref="U250">IFERROR(_xlfn.IFS(
S250="","",
--S250&lt;55,"Battery Defect",
--S250&lt;=69,"Battery D",
--S250&lt;=80,"Battery C",
--S250&gt;80,""
),"")</f>
        <v/>
      </c>
      <c r="V250" s="39" t="str" cm="1">
        <f t="array" ref="V250">IFERROR(_xlfn.IFS(
T250="","",
--T250&lt;55,"Battery Defect",
--T250&lt;=69,"Battery D",
--T250&lt;=80,"Battery C",
--T250&gt;80,""
),"")</f>
        <v/>
      </c>
      <c r="W250" s="39" t="str" cm="1">
        <f t="array" ref="W250">IF($AR250=0,"",IFERROR(IF(INDEX(Input!$N$2:$U$500,$AR250,0)=0,"",INDEX(Input!$N$2:$U$500,$AR250,0)),""))</f>
        <v/>
      </c>
      <c r="X250" s="39"/>
      <c r="Y250" s="39"/>
      <c r="Z250" s="39"/>
      <c r="AA250" s="39"/>
      <c r="AB250" s="39"/>
      <c r="AC250" s="39"/>
      <c r="AD250" s="39"/>
      <c r="AE250" s="29" t="str">
        <f t="shared" si="9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9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9" t="str" cm="1">
        <f t="array" ref="K251">IF($AR251=0,"",INDEX(Input!$D$2:$AC$500,$AR251,$AP$2)&amp;"")</f>
        <v/>
      </c>
      <c r="L251" s="39" t="str" cm="1">
        <f t="array" ref="L251">IF($AR251=0,"",INDEX(Input!$D$2:$AC$500,$AR251,$AP$3)&amp;"")</f>
        <v/>
      </c>
      <c r="M251" s="39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10"/>
        <v/>
      </c>
      <c r="O251" s="39" t="str" cm="1">
        <f t="array" ref="O251">IF($AR251=0,"",INDEX(Input!$D$2:$AC$500,$AR251,$AP$4)&amp;"")</f>
        <v/>
      </c>
      <c r="P251" s="39" t="str" cm="1">
        <f t="array" ref="P251">IF($AR251=0,"",IFERROR(_xlfn.TEXTJOIN(", ",TRUE,_xlfn._xlws.FILTER(INDEX(Input!$D$2:$AC$500,,$AP$6),Input!$J$2:$J$500=$B251)),""))</f>
        <v/>
      </c>
      <c r="Q251" s="29" t="str">
        <f t="shared" si="11"/>
        <v/>
      </c>
      <c r="R251" s="39" t="str" cm="1">
        <f t="array" ref="R251">IF($AR251=0,"",_xlfn.LET(_xlpm.Result,INDEX(Input!$D$2:$AC$500,$AR251,$AP$5),IF(_xlpm.Result="","",_xlpm.Result)))</f>
        <v/>
      </c>
      <c r="S251" s="39" t="str" cm="1">
        <f t="array" ref="S251">IF(R251="","",IFERROR(_xlfn.TEXTSPLIT(R251," / ", ,TRUE,0,),""))</f>
        <v/>
      </c>
      <c r="T251" s="39"/>
      <c r="U251" s="39" t="str" cm="1">
        <f t="array" ref="U251">IFERROR(_xlfn.IFS(
S251="","",
--S251&lt;55,"Battery Defect",
--S251&lt;=69,"Battery D",
--S251&lt;=80,"Battery C",
--S251&gt;80,""
),"")</f>
        <v/>
      </c>
      <c r="V251" s="39" t="str" cm="1">
        <f t="array" ref="V251">IFERROR(_xlfn.IFS(
T251="","",
--T251&lt;55,"Battery Defect",
--T251&lt;=69,"Battery D",
--T251&lt;=80,"Battery C",
--T251&gt;80,""
),"")</f>
        <v/>
      </c>
      <c r="W251" s="39" t="str" cm="1">
        <f t="array" ref="W251">IF($AR251=0,"",IFERROR(IF(INDEX(Input!$N$2:$U$500,$AR251,0)=0,"",INDEX(Input!$N$2:$U$500,$AR251,0)),""))</f>
        <v/>
      </c>
      <c r="X251" s="39"/>
      <c r="Y251" s="39"/>
      <c r="Z251" s="39"/>
      <c r="AA251" s="39"/>
      <c r="AB251" s="39"/>
      <c r="AC251" s="39"/>
      <c r="AD251" s="39"/>
      <c r="AE251" s="29" t="str">
        <f t="shared" si="9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9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9" t="str" cm="1">
        <f t="array" ref="K252">IF($AR252=0,"",INDEX(Input!$D$2:$AC$500,$AR252,$AP$2)&amp;"")</f>
        <v/>
      </c>
      <c r="L252" s="39" t="str" cm="1">
        <f t="array" ref="L252">IF($AR252=0,"",INDEX(Input!$D$2:$AC$500,$AR252,$AP$3)&amp;"")</f>
        <v/>
      </c>
      <c r="M252" s="39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10"/>
        <v/>
      </c>
      <c r="O252" s="39" t="str" cm="1">
        <f t="array" ref="O252">IF($AR252=0,"",INDEX(Input!$D$2:$AC$500,$AR252,$AP$4)&amp;"")</f>
        <v/>
      </c>
      <c r="P252" s="39" t="str" cm="1">
        <f t="array" ref="P252">IF($AR252=0,"",IFERROR(_xlfn.TEXTJOIN(", ",TRUE,_xlfn._xlws.FILTER(INDEX(Input!$D$2:$AC$500,,$AP$6),Input!$J$2:$J$500=$B252)),""))</f>
        <v/>
      </c>
      <c r="Q252" s="29" t="str">
        <f t="shared" si="11"/>
        <v/>
      </c>
      <c r="R252" s="39" t="str" cm="1">
        <f t="array" ref="R252">IF($AR252=0,"",_xlfn.LET(_xlpm.Result,INDEX(Input!$D$2:$AC$500,$AR252,$AP$5),IF(_xlpm.Result="","",_xlpm.Result)))</f>
        <v/>
      </c>
      <c r="S252" s="39" t="str" cm="1">
        <f t="array" ref="S252">IF(R252="","",IFERROR(_xlfn.TEXTSPLIT(R252," / ", ,TRUE,0,),""))</f>
        <v/>
      </c>
      <c r="T252" s="39"/>
      <c r="U252" s="39" t="str" cm="1">
        <f t="array" ref="U252">IFERROR(_xlfn.IFS(
S252="","",
--S252&lt;55,"Battery Defect",
--S252&lt;=69,"Battery D",
--S252&lt;=80,"Battery C",
--S252&gt;80,""
),"")</f>
        <v/>
      </c>
      <c r="V252" s="39" t="str" cm="1">
        <f t="array" ref="V252">IFERROR(_xlfn.IFS(
T252="","",
--T252&lt;55,"Battery Defect",
--T252&lt;=69,"Battery D",
--T252&lt;=80,"Battery C",
--T252&gt;80,""
),"")</f>
        <v/>
      </c>
      <c r="W252" s="39" t="str" cm="1">
        <f t="array" ref="W252">IF($AR252=0,"",IFERROR(IF(INDEX(Input!$N$2:$U$500,$AR252,0)=0,"",INDEX(Input!$N$2:$U$500,$AR252,0)),""))</f>
        <v/>
      </c>
      <c r="X252" s="39"/>
      <c r="Y252" s="39"/>
      <c r="Z252" s="39"/>
      <c r="AA252" s="39"/>
      <c r="AB252" s="39"/>
      <c r="AC252" s="39"/>
      <c r="AD252" s="39"/>
      <c r="AE252" s="29" t="str">
        <f t="shared" si="9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9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9" t="str" cm="1">
        <f t="array" ref="K253">IF($AR253=0,"",INDEX(Input!$D$2:$AC$500,$AR253,$AP$2)&amp;"")</f>
        <v/>
      </c>
      <c r="L253" s="39" t="str" cm="1">
        <f t="array" ref="L253">IF($AR253=0,"",INDEX(Input!$D$2:$AC$500,$AR253,$AP$3)&amp;"")</f>
        <v/>
      </c>
      <c r="M253" s="39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10"/>
        <v/>
      </c>
      <c r="O253" s="39" t="str" cm="1">
        <f t="array" ref="O253">IF($AR253=0,"",INDEX(Input!$D$2:$AC$500,$AR253,$AP$4)&amp;"")</f>
        <v/>
      </c>
      <c r="P253" s="39" t="str" cm="1">
        <f t="array" ref="P253">IF($AR253=0,"",IFERROR(_xlfn.TEXTJOIN(", ",TRUE,_xlfn._xlws.FILTER(INDEX(Input!$D$2:$AC$500,,$AP$6),Input!$J$2:$J$500=$B253)),""))</f>
        <v/>
      </c>
      <c r="Q253" s="29" t="str">
        <f t="shared" si="11"/>
        <v/>
      </c>
      <c r="R253" s="39" t="str" cm="1">
        <f t="array" ref="R253">IF($AR253=0,"",_xlfn.LET(_xlpm.Result,INDEX(Input!$D$2:$AC$500,$AR253,$AP$5),IF(_xlpm.Result="","",_xlpm.Result)))</f>
        <v/>
      </c>
      <c r="S253" s="39" t="str" cm="1">
        <f t="array" ref="S253">IF(R253="","",IFERROR(_xlfn.TEXTSPLIT(R253," / ", ,TRUE,0,),""))</f>
        <v/>
      </c>
      <c r="T253" s="39"/>
      <c r="U253" s="39" t="str" cm="1">
        <f t="array" ref="U253">IFERROR(_xlfn.IFS(
S253="","",
--S253&lt;55,"Battery Defect",
--S253&lt;=69,"Battery D",
--S253&lt;=80,"Battery C",
--S253&gt;80,""
),"")</f>
        <v/>
      </c>
      <c r="V253" s="39" t="str" cm="1">
        <f t="array" ref="V253">IFERROR(_xlfn.IFS(
T253="","",
--T253&lt;55,"Battery Defect",
--T253&lt;=69,"Battery D",
--T253&lt;=80,"Battery C",
--T253&gt;80,""
),"")</f>
        <v/>
      </c>
      <c r="W253" s="39" t="str" cm="1">
        <f t="array" ref="W253">IF($AR253=0,"",IFERROR(IF(INDEX(Input!$N$2:$U$500,$AR253,0)=0,"",INDEX(Input!$N$2:$U$500,$AR253,0)),""))</f>
        <v/>
      </c>
      <c r="X253" s="39"/>
      <c r="Y253" s="39"/>
      <c r="Z253" s="39"/>
      <c r="AA253" s="39"/>
      <c r="AB253" s="39"/>
      <c r="AC253" s="39"/>
      <c r="AD253" s="39"/>
      <c r="AE253" s="29" t="str">
        <f t="shared" si="9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9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9" t="str" cm="1">
        <f t="array" ref="K254">IF($AR254=0,"",INDEX(Input!$D$2:$AC$500,$AR254,$AP$2)&amp;"")</f>
        <v/>
      </c>
      <c r="L254" s="39" t="str" cm="1">
        <f t="array" ref="L254">IF($AR254=0,"",INDEX(Input!$D$2:$AC$500,$AR254,$AP$3)&amp;"")</f>
        <v/>
      </c>
      <c r="M254" s="39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10"/>
        <v/>
      </c>
      <c r="O254" s="39" t="str" cm="1">
        <f t="array" ref="O254">IF($AR254=0,"",INDEX(Input!$D$2:$AC$500,$AR254,$AP$4)&amp;"")</f>
        <v/>
      </c>
      <c r="P254" s="39" t="str" cm="1">
        <f t="array" ref="P254">IF($AR254=0,"",IFERROR(_xlfn.TEXTJOIN(", ",TRUE,_xlfn._xlws.FILTER(INDEX(Input!$D$2:$AC$500,,$AP$6),Input!$J$2:$J$500=$B254)),""))</f>
        <v/>
      </c>
      <c r="Q254" s="29" t="str">
        <f t="shared" si="11"/>
        <v/>
      </c>
      <c r="R254" s="39" t="str" cm="1">
        <f t="array" ref="R254">IF($AR254=0,"",_xlfn.LET(_xlpm.Result,INDEX(Input!$D$2:$AC$500,$AR254,$AP$5),IF(_xlpm.Result="","",_xlpm.Result)))</f>
        <v/>
      </c>
      <c r="S254" s="39" t="str" cm="1">
        <f t="array" ref="S254">IF(R254="","",IFERROR(_xlfn.TEXTSPLIT(R254," / ", ,TRUE,0,),""))</f>
        <v/>
      </c>
      <c r="T254" s="39"/>
      <c r="U254" s="39" t="str" cm="1">
        <f t="array" ref="U254">IFERROR(_xlfn.IFS(
S254="","",
--S254&lt;55,"Battery Defect",
--S254&lt;=69,"Battery D",
--S254&lt;=80,"Battery C",
--S254&gt;80,""
),"")</f>
        <v/>
      </c>
      <c r="V254" s="39" t="str" cm="1">
        <f t="array" ref="V254">IFERROR(_xlfn.IFS(
T254="","",
--T254&lt;55,"Battery Defect",
--T254&lt;=69,"Battery D",
--T254&lt;=80,"Battery C",
--T254&gt;80,""
),"")</f>
        <v/>
      </c>
      <c r="W254" s="39" t="str" cm="1">
        <f t="array" ref="W254">IF($AR254=0,"",IFERROR(IF(INDEX(Input!$N$2:$U$500,$AR254,0)=0,"",INDEX(Input!$N$2:$U$500,$AR254,0)),""))</f>
        <v/>
      </c>
      <c r="X254" s="39"/>
      <c r="Y254" s="39"/>
      <c r="Z254" s="39"/>
      <c r="AA254" s="39"/>
      <c r="AB254" s="39"/>
      <c r="AC254" s="39"/>
      <c r="AD254" s="39"/>
      <c r="AE254" s="29" t="str">
        <f t="shared" si="9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9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9" t="str" cm="1">
        <f t="array" ref="K255">IF($AR255=0,"",INDEX(Input!$D$2:$AC$500,$AR255,$AP$2)&amp;"")</f>
        <v/>
      </c>
      <c r="L255" s="39" t="str" cm="1">
        <f t="array" ref="L255">IF($AR255=0,"",INDEX(Input!$D$2:$AC$500,$AR255,$AP$3)&amp;"")</f>
        <v/>
      </c>
      <c r="M255" s="39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10"/>
        <v/>
      </c>
      <c r="O255" s="39" t="str" cm="1">
        <f t="array" ref="O255">IF($AR255=0,"",INDEX(Input!$D$2:$AC$500,$AR255,$AP$4)&amp;"")</f>
        <v/>
      </c>
      <c r="P255" s="39" t="str" cm="1">
        <f t="array" ref="P255">IF($AR255=0,"",IFERROR(_xlfn.TEXTJOIN(", ",TRUE,_xlfn._xlws.FILTER(INDEX(Input!$D$2:$AC$500,,$AP$6),Input!$J$2:$J$500=$B255)),""))</f>
        <v/>
      </c>
      <c r="Q255" s="29" t="str">
        <f t="shared" si="11"/>
        <v/>
      </c>
      <c r="R255" s="39" t="str" cm="1">
        <f t="array" ref="R255">IF($AR255=0,"",_xlfn.LET(_xlpm.Result,INDEX(Input!$D$2:$AC$500,$AR255,$AP$5),IF(_xlpm.Result="","",_xlpm.Result)))</f>
        <v/>
      </c>
      <c r="S255" s="39" t="str" cm="1">
        <f t="array" ref="S255">IF(R255="","",IFERROR(_xlfn.TEXTSPLIT(R255," / ", ,TRUE,0,),""))</f>
        <v/>
      </c>
      <c r="T255" s="39"/>
      <c r="U255" s="39" t="str" cm="1">
        <f t="array" ref="U255">IFERROR(_xlfn.IFS(
S255="","",
--S255&lt;55,"Battery Defect",
--S255&lt;=69,"Battery D",
--S255&lt;=80,"Battery C",
--S255&gt;80,""
),"")</f>
        <v/>
      </c>
      <c r="V255" s="39" t="str" cm="1">
        <f t="array" ref="V255">IFERROR(_xlfn.IFS(
T255="","",
--T255&lt;55,"Battery Defect",
--T255&lt;=69,"Battery D",
--T255&lt;=80,"Battery C",
--T255&gt;80,""
),"")</f>
        <v/>
      </c>
      <c r="W255" s="39" t="str" cm="1">
        <f t="array" ref="W255">IF($AR255=0,"",IFERROR(IF(INDEX(Input!$N$2:$U$500,$AR255,0)=0,"",INDEX(Input!$N$2:$U$500,$AR255,0)),""))</f>
        <v/>
      </c>
      <c r="X255" s="39"/>
      <c r="Y255" s="39"/>
      <c r="Z255" s="39"/>
      <c r="AA255" s="39"/>
      <c r="AB255" s="39"/>
      <c r="AC255" s="39"/>
      <c r="AD255" s="39"/>
      <c r="AE255" s="29" t="str">
        <f t="shared" si="9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9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9" t="str" cm="1">
        <f t="array" ref="K256">IF($AR256=0,"",INDEX(Input!$D$2:$AC$500,$AR256,$AP$2)&amp;"")</f>
        <v/>
      </c>
      <c r="L256" s="39" t="str" cm="1">
        <f t="array" ref="L256">IF($AR256=0,"",INDEX(Input!$D$2:$AC$500,$AR256,$AP$3)&amp;"")</f>
        <v/>
      </c>
      <c r="M256" s="39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10"/>
        <v/>
      </c>
      <c r="O256" s="39" t="str" cm="1">
        <f t="array" ref="O256">IF($AR256=0,"",INDEX(Input!$D$2:$AC$500,$AR256,$AP$4)&amp;"")</f>
        <v/>
      </c>
      <c r="P256" s="39" t="str" cm="1">
        <f t="array" ref="P256">IF($AR256=0,"",IFERROR(_xlfn.TEXTJOIN(", ",TRUE,_xlfn._xlws.FILTER(INDEX(Input!$D$2:$AC$500,,$AP$6),Input!$J$2:$J$500=$B256)),""))</f>
        <v/>
      </c>
      <c r="Q256" s="29" t="str">
        <f t="shared" si="11"/>
        <v/>
      </c>
      <c r="R256" s="39" t="str" cm="1">
        <f t="array" ref="R256">IF($AR256=0,"",_xlfn.LET(_xlpm.Result,INDEX(Input!$D$2:$AC$500,$AR256,$AP$5),IF(_xlpm.Result="","",_xlpm.Result)))</f>
        <v/>
      </c>
      <c r="S256" s="39" t="str" cm="1">
        <f t="array" ref="S256">IF(R256="","",IFERROR(_xlfn.TEXTSPLIT(R256," / ", ,TRUE,0,),""))</f>
        <v/>
      </c>
      <c r="T256" s="39"/>
      <c r="U256" s="39" t="str" cm="1">
        <f t="array" ref="U256">IFERROR(_xlfn.IFS(
S256="","",
--S256&lt;55,"Battery Defect",
--S256&lt;=69,"Battery D",
--S256&lt;=80,"Battery C",
--S256&gt;80,""
),"")</f>
        <v/>
      </c>
      <c r="V256" s="39" t="str" cm="1">
        <f t="array" ref="V256">IFERROR(_xlfn.IFS(
T256="","",
--T256&lt;55,"Battery Defect",
--T256&lt;=69,"Battery D",
--T256&lt;=80,"Battery C",
--T256&gt;80,""
),"")</f>
        <v/>
      </c>
      <c r="W256" s="39" t="str" cm="1">
        <f t="array" ref="W256">IF($AR256=0,"",IFERROR(IF(INDEX(Input!$N$2:$U$500,$AR256,0)=0,"",INDEX(Input!$N$2:$U$500,$AR256,0)),""))</f>
        <v/>
      </c>
      <c r="X256" s="39"/>
      <c r="Y256" s="39"/>
      <c r="Z256" s="39"/>
      <c r="AA256" s="39"/>
      <c r="AB256" s="39"/>
      <c r="AC256" s="39"/>
      <c r="AD256" s="39"/>
      <c r="AE256" s="29" t="str">
        <f t="shared" si="9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9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9" t="str" cm="1">
        <f t="array" ref="K257">IF($AR257=0,"",INDEX(Input!$D$2:$AC$500,$AR257,$AP$2)&amp;"")</f>
        <v/>
      </c>
      <c r="L257" s="39" t="str" cm="1">
        <f t="array" ref="L257">IF($AR257=0,"",INDEX(Input!$D$2:$AC$500,$AR257,$AP$3)&amp;"")</f>
        <v/>
      </c>
      <c r="M257" s="39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10"/>
        <v/>
      </c>
      <c r="O257" s="39" t="str" cm="1">
        <f t="array" ref="O257">IF($AR257=0,"",INDEX(Input!$D$2:$AC$500,$AR257,$AP$4)&amp;"")</f>
        <v/>
      </c>
      <c r="P257" s="39" t="str" cm="1">
        <f t="array" ref="P257">IF($AR257=0,"",IFERROR(_xlfn.TEXTJOIN(", ",TRUE,_xlfn._xlws.FILTER(INDEX(Input!$D$2:$AC$500,,$AP$6),Input!$J$2:$J$500=$B257)),""))</f>
        <v/>
      </c>
      <c r="Q257" s="29" t="str">
        <f t="shared" si="11"/>
        <v/>
      </c>
      <c r="R257" s="39" t="str" cm="1">
        <f t="array" ref="R257">IF($AR257=0,"",_xlfn.LET(_xlpm.Result,INDEX(Input!$D$2:$AC$500,$AR257,$AP$5),IF(_xlpm.Result="","",_xlpm.Result)))</f>
        <v/>
      </c>
      <c r="S257" s="39" t="str" cm="1">
        <f t="array" ref="S257">IF(R257="","",IFERROR(_xlfn.TEXTSPLIT(R257," / ", ,TRUE,0,),""))</f>
        <v/>
      </c>
      <c r="T257" s="39"/>
      <c r="U257" s="39" t="str" cm="1">
        <f t="array" ref="U257">IFERROR(_xlfn.IFS(
S257="","",
--S257&lt;55,"Battery Defect",
--S257&lt;=69,"Battery D",
--S257&lt;=80,"Battery C",
--S257&gt;80,""
),"")</f>
        <v/>
      </c>
      <c r="V257" s="39" t="str" cm="1">
        <f t="array" ref="V257">IFERROR(_xlfn.IFS(
T257="","",
--T257&lt;55,"Battery Defect",
--T257&lt;=69,"Battery D",
--T257&lt;=80,"Battery C",
--T257&gt;80,""
),"")</f>
        <v/>
      </c>
      <c r="W257" s="39" t="str" cm="1">
        <f t="array" ref="W257">IF($AR257=0,"",IFERROR(IF(INDEX(Input!$N$2:$U$500,$AR257,0)=0,"",INDEX(Input!$N$2:$U$500,$AR257,0)),""))</f>
        <v/>
      </c>
      <c r="X257" s="39"/>
      <c r="Y257" s="39"/>
      <c r="Z257" s="39"/>
      <c r="AA257" s="39"/>
      <c r="AB257" s="39"/>
      <c r="AC257" s="39"/>
      <c r="AD257" s="39"/>
      <c r="AE257" s="29" t="str">
        <f t="shared" si="9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9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9" t="str" cm="1">
        <f t="array" ref="K258">IF($AR258=0,"",INDEX(Input!$D$2:$AC$500,$AR258,$AP$2)&amp;"")</f>
        <v/>
      </c>
      <c r="L258" s="39" t="str" cm="1">
        <f t="array" ref="L258">IF($AR258=0,"",INDEX(Input!$D$2:$AC$500,$AR258,$AP$3)&amp;"")</f>
        <v/>
      </c>
      <c r="M258" s="39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10"/>
        <v/>
      </c>
      <c r="O258" s="39" t="str" cm="1">
        <f t="array" ref="O258">IF($AR258=0,"",INDEX(Input!$D$2:$AC$500,$AR258,$AP$4)&amp;"")</f>
        <v/>
      </c>
      <c r="P258" s="39" t="str" cm="1">
        <f t="array" ref="P258">IF($AR258=0,"",IFERROR(_xlfn.TEXTJOIN(", ",TRUE,_xlfn._xlws.FILTER(INDEX(Input!$D$2:$AC$500,,$AP$6),Input!$J$2:$J$500=$B258)),""))</f>
        <v/>
      </c>
      <c r="Q258" s="29" t="str">
        <f t="shared" si="11"/>
        <v/>
      </c>
      <c r="R258" s="39" t="str" cm="1">
        <f t="array" ref="R258">IF($AR258=0,"",_xlfn.LET(_xlpm.Result,INDEX(Input!$D$2:$AC$500,$AR258,$AP$5),IF(_xlpm.Result="","",_xlpm.Result)))</f>
        <v/>
      </c>
      <c r="S258" s="39" t="str" cm="1">
        <f t="array" ref="S258">IF(R258="","",IFERROR(_xlfn.TEXTSPLIT(R258," / ", ,TRUE,0,),""))</f>
        <v/>
      </c>
      <c r="T258" s="39"/>
      <c r="U258" s="39" t="str" cm="1">
        <f t="array" ref="U258">IFERROR(_xlfn.IFS(
S258="","",
--S258&lt;55,"Battery Defect",
--S258&lt;=69,"Battery D",
--S258&lt;=80,"Battery C",
--S258&gt;80,""
),"")</f>
        <v/>
      </c>
      <c r="V258" s="39" t="str" cm="1">
        <f t="array" ref="V258">IFERROR(_xlfn.IFS(
T258="","",
--T258&lt;55,"Battery Defect",
--T258&lt;=69,"Battery D",
--T258&lt;=80,"Battery C",
--T258&gt;80,""
),"")</f>
        <v/>
      </c>
      <c r="W258" s="39" t="str" cm="1">
        <f t="array" ref="W258">IF($AR258=0,"",IFERROR(IF(INDEX(Input!$N$2:$U$500,$AR258,0)=0,"",INDEX(Input!$N$2:$U$500,$AR258,0)),""))</f>
        <v/>
      </c>
      <c r="X258" s="39"/>
      <c r="Y258" s="39"/>
      <c r="Z258" s="39"/>
      <c r="AA258" s="39"/>
      <c r="AB258" s="39"/>
      <c r="AC258" s="39"/>
      <c r="AD258" s="39"/>
      <c r="AE258" s="29" t="str">
        <f t="shared" ref="AE258:AE321" si="12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9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9" t="str" cm="1">
        <f t="array" ref="K259">IF($AR259=0,"",INDEX(Input!$D$2:$AC$500,$AR259,$AP$2)&amp;"")</f>
        <v/>
      </c>
      <c r="L259" s="39" t="str" cm="1">
        <f t="array" ref="L259">IF($AR259=0,"",INDEX(Input!$D$2:$AC$500,$AR259,$AP$3)&amp;"")</f>
        <v/>
      </c>
      <c r="M259" s="39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13">_xlfn.TEXTJOIN(" ",TRUE,SUBSTITUTE(K259,"i",""),M259)</f>
        <v/>
      </c>
      <c r="O259" s="39" t="str" cm="1">
        <f t="array" ref="O259">IF($AR259=0,"",INDEX(Input!$D$2:$AC$500,$AR259,$AP$4)&amp;"")</f>
        <v/>
      </c>
      <c r="P259" s="39" t="str" cm="1">
        <f t="array" ref="P259">IF($AR259=0,"",IFERROR(_xlfn.TEXTJOIN(", ",TRUE,_xlfn._xlws.FILTER(INDEX(Input!$D$2:$AC$500,,$AP$6),Input!$J$2:$J$500=$B259)),""))</f>
        <v/>
      </c>
      <c r="Q259" s="29" t="str">
        <f t="shared" ref="Q259:Q322" si="14">_xlfn.TEXTJOIN(" ",TRUE,P259,O259)</f>
        <v/>
      </c>
      <c r="R259" s="39" t="str" cm="1">
        <f t="array" ref="R259">IF($AR259=0,"",_xlfn.LET(_xlpm.Result,INDEX(Input!$D$2:$AC$500,$AR259,$AP$5),IF(_xlpm.Result="","",_xlpm.Result)))</f>
        <v/>
      </c>
      <c r="S259" s="39" t="str" cm="1">
        <f t="array" ref="S259">IF(R259="","",IFERROR(_xlfn.TEXTSPLIT(R259," / ", ,TRUE,0,),""))</f>
        <v/>
      </c>
      <c r="T259" s="39"/>
      <c r="U259" s="39" t="str" cm="1">
        <f t="array" ref="U259">IFERROR(_xlfn.IFS(
S259="","",
--S259&lt;55,"Battery Defect",
--S259&lt;=69,"Battery D",
--S259&lt;=80,"Battery C",
--S259&gt;80,""
),"")</f>
        <v/>
      </c>
      <c r="V259" s="39" t="str" cm="1">
        <f t="array" ref="V259">IFERROR(_xlfn.IFS(
T259="","",
--T259&lt;55,"Battery Defect",
--T259&lt;=69,"Battery D",
--T259&lt;=80,"Battery C",
--T259&gt;80,""
),"")</f>
        <v/>
      </c>
      <c r="W259" s="39" t="str" cm="1">
        <f t="array" ref="W259">IF($AR259=0,"",IFERROR(IF(INDEX(Input!$N$2:$U$500,$AR259,0)=0,"",INDEX(Input!$N$2:$U$500,$AR259,0)),""))</f>
        <v/>
      </c>
      <c r="X259" s="39"/>
      <c r="Y259" s="39"/>
      <c r="Z259" s="39"/>
      <c r="AA259" s="39"/>
      <c r="AB259" s="39"/>
      <c r="AC259" s="39"/>
      <c r="AD259" s="39"/>
      <c r="AE259" s="29" t="str">
        <f t="shared" si="12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9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9" t="str" cm="1">
        <f t="array" ref="K260">IF($AR260=0,"",INDEX(Input!$D$2:$AC$500,$AR260,$AP$2)&amp;"")</f>
        <v/>
      </c>
      <c r="L260" s="39" t="str" cm="1">
        <f t="array" ref="L260">IF($AR260=0,"",INDEX(Input!$D$2:$AC$500,$AR260,$AP$3)&amp;"")</f>
        <v/>
      </c>
      <c r="M260" s="39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13"/>
        <v/>
      </c>
      <c r="O260" s="39" t="str" cm="1">
        <f t="array" ref="O260">IF($AR260=0,"",INDEX(Input!$D$2:$AC$500,$AR260,$AP$4)&amp;"")</f>
        <v/>
      </c>
      <c r="P260" s="39" t="str" cm="1">
        <f t="array" ref="P260">IF($AR260=0,"",IFERROR(_xlfn.TEXTJOIN(", ",TRUE,_xlfn._xlws.FILTER(INDEX(Input!$D$2:$AC$500,,$AP$6),Input!$J$2:$J$500=$B260)),""))</f>
        <v/>
      </c>
      <c r="Q260" s="29" t="str">
        <f t="shared" si="14"/>
        <v/>
      </c>
      <c r="R260" s="39" t="str" cm="1">
        <f t="array" ref="R260">IF($AR260=0,"",_xlfn.LET(_xlpm.Result,INDEX(Input!$D$2:$AC$500,$AR260,$AP$5),IF(_xlpm.Result="","",_xlpm.Result)))</f>
        <v/>
      </c>
      <c r="S260" s="39" t="str" cm="1">
        <f t="array" ref="S260">IF(R260="","",IFERROR(_xlfn.TEXTSPLIT(R260," / ", ,TRUE,0,),""))</f>
        <v/>
      </c>
      <c r="T260" s="39"/>
      <c r="U260" s="39" t="str" cm="1">
        <f t="array" ref="U260">IFERROR(_xlfn.IFS(
S260="","",
--S260&lt;55,"Battery Defect",
--S260&lt;=69,"Battery D",
--S260&lt;=80,"Battery C",
--S260&gt;80,""
),"")</f>
        <v/>
      </c>
      <c r="V260" s="39" t="str" cm="1">
        <f t="array" ref="V260">IFERROR(_xlfn.IFS(
T260="","",
--T260&lt;55,"Battery Defect",
--T260&lt;=69,"Battery D",
--T260&lt;=80,"Battery C",
--T260&gt;80,""
),"")</f>
        <v/>
      </c>
      <c r="W260" s="39" t="str" cm="1">
        <f t="array" ref="W260">IF($AR260=0,"",IFERROR(IF(INDEX(Input!$N$2:$U$500,$AR260,0)=0,"",INDEX(Input!$N$2:$U$500,$AR260,0)),""))</f>
        <v/>
      </c>
      <c r="X260" s="39"/>
      <c r="Y260" s="39"/>
      <c r="Z260" s="39"/>
      <c r="AA260" s="39"/>
      <c r="AB260" s="39"/>
      <c r="AC260" s="39"/>
      <c r="AD260" s="39"/>
      <c r="AE260" s="29" t="str">
        <f t="shared" si="12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9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9" t="str" cm="1">
        <f t="array" ref="K261">IF($AR261=0,"",INDEX(Input!$D$2:$AC$500,$AR261,$AP$2)&amp;"")</f>
        <v/>
      </c>
      <c r="L261" s="39" t="str" cm="1">
        <f t="array" ref="L261">IF($AR261=0,"",INDEX(Input!$D$2:$AC$500,$AR261,$AP$3)&amp;"")</f>
        <v/>
      </c>
      <c r="M261" s="39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13"/>
        <v/>
      </c>
      <c r="O261" s="39" t="str" cm="1">
        <f t="array" ref="O261">IF($AR261=0,"",INDEX(Input!$D$2:$AC$500,$AR261,$AP$4)&amp;"")</f>
        <v/>
      </c>
      <c r="P261" s="39" t="str" cm="1">
        <f t="array" ref="P261">IF($AR261=0,"",IFERROR(_xlfn.TEXTJOIN(", ",TRUE,_xlfn._xlws.FILTER(INDEX(Input!$D$2:$AC$500,,$AP$6),Input!$J$2:$J$500=$B261)),""))</f>
        <v/>
      </c>
      <c r="Q261" s="29" t="str">
        <f t="shared" si="14"/>
        <v/>
      </c>
      <c r="R261" s="39" t="str" cm="1">
        <f t="array" ref="R261">IF($AR261=0,"",_xlfn.LET(_xlpm.Result,INDEX(Input!$D$2:$AC$500,$AR261,$AP$5),IF(_xlpm.Result="","",_xlpm.Result)))</f>
        <v/>
      </c>
      <c r="S261" s="39" t="str" cm="1">
        <f t="array" ref="S261">IF(R261="","",IFERROR(_xlfn.TEXTSPLIT(R261," / ", ,TRUE,0,),""))</f>
        <v/>
      </c>
      <c r="T261" s="39"/>
      <c r="U261" s="39" t="str" cm="1">
        <f t="array" ref="U261">IFERROR(_xlfn.IFS(
S261="","",
--S261&lt;55,"Battery Defect",
--S261&lt;=69,"Battery D",
--S261&lt;=80,"Battery C",
--S261&gt;80,""
),"")</f>
        <v/>
      </c>
      <c r="V261" s="39" t="str" cm="1">
        <f t="array" ref="V261">IFERROR(_xlfn.IFS(
T261="","",
--T261&lt;55,"Battery Defect",
--T261&lt;=69,"Battery D",
--T261&lt;=80,"Battery C",
--T261&gt;80,""
),"")</f>
        <v/>
      </c>
      <c r="W261" s="39" t="str" cm="1">
        <f t="array" ref="W261">IF($AR261=0,"",IFERROR(IF(INDEX(Input!$N$2:$U$500,$AR261,0)=0,"",INDEX(Input!$N$2:$U$500,$AR261,0)),""))</f>
        <v/>
      </c>
      <c r="X261" s="39"/>
      <c r="Y261" s="39"/>
      <c r="Z261" s="39"/>
      <c r="AA261" s="39"/>
      <c r="AB261" s="39"/>
      <c r="AC261" s="39"/>
      <c r="AD261" s="39"/>
      <c r="AE261" s="29" t="str">
        <f t="shared" si="12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9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9" t="str" cm="1">
        <f t="array" ref="K262">IF($AR262=0,"",INDEX(Input!$D$2:$AC$500,$AR262,$AP$2)&amp;"")</f>
        <v/>
      </c>
      <c r="L262" s="39" t="str" cm="1">
        <f t="array" ref="L262">IF($AR262=0,"",INDEX(Input!$D$2:$AC$500,$AR262,$AP$3)&amp;"")</f>
        <v/>
      </c>
      <c r="M262" s="39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13"/>
        <v/>
      </c>
      <c r="O262" s="39" t="str" cm="1">
        <f t="array" ref="O262">IF($AR262=0,"",INDEX(Input!$D$2:$AC$500,$AR262,$AP$4)&amp;"")</f>
        <v/>
      </c>
      <c r="P262" s="39" t="str" cm="1">
        <f t="array" ref="P262">IF($AR262=0,"",IFERROR(_xlfn.TEXTJOIN(", ",TRUE,_xlfn._xlws.FILTER(INDEX(Input!$D$2:$AC$500,,$AP$6),Input!$J$2:$J$500=$B262)),""))</f>
        <v/>
      </c>
      <c r="Q262" s="29" t="str">
        <f t="shared" si="14"/>
        <v/>
      </c>
      <c r="R262" s="39" t="str" cm="1">
        <f t="array" ref="R262">IF($AR262=0,"",_xlfn.LET(_xlpm.Result,INDEX(Input!$D$2:$AC$500,$AR262,$AP$5),IF(_xlpm.Result="","",_xlpm.Result)))</f>
        <v/>
      </c>
      <c r="S262" s="39" t="str" cm="1">
        <f t="array" ref="S262">IF(R262="","",IFERROR(_xlfn.TEXTSPLIT(R262," / ", ,TRUE,0,),""))</f>
        <v/>
      </c>
      <c r="T262" s="39"/>
      <c r="U262" s="39" t="str" cm="1">
        <f t="array" ref="U262">IFERROR(_xlfn.IFS(
S262="","",
--S262&lt;55,"Battery Defect",
--S262&lt;=69,"Battery D",
--S262&lt;=80,"Battery C",
--S262&gt;80,""
),"")</f>
        <v/>
      </c>
      <c r="V262" s="39" t="str" cm="1">
        <f t="array" ref="V262">IFERROR(_xlfn.IFS(
T262="","",
--T262&lt;55,"Battery Defect",
--T262&lt;=69,"Battery D",
--T262&lt;=80,"Battery C",
--T262&gt;80,""
),"")</f>
        <v/>
      </c>
      <c r="W262" s="39" t="str" cm="1">
        <f t="array" ref="W262">IF($AR262=0,"",IFERROR(IF(INDEX(Input!$N$2:$U$500,$AR262,0)=0,"",INDEX(Input!$N$2:$U$500,$AR262,0)),""))</f>
        <v/>
      </c>
      <c r="X262" s="39"/>
      <c r="Y262" s="39"/>
      <c r="Z262" s="39"/>
      <c r="AA262" s="39"/>
      <c r="AB262" s="39"/>
      <c r="AC262" s="39"/>
      <c r="AD262" s="39"/>
      <c r="AE262" s="29" t="str">
        <f t="shared" si="12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9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9" t="str" cm="1">
        <f t="array" ref="K263">IF($AR263=0,"",INDEX(Input!$D$2:$AC$500,$AR263,$AP$2)&amp;"")</f>
        <v/>
      </c>
      <c r="L263" s="39" t="str" cm="1">
        <f t="array" ref="L263">IF($AR263=0,"",INDEX(Input!$D$2:$AC$500,$AR263,$AP$3)&amp;"")</f>
        <v/>
      </c>
      <c r="M263" s="39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13"/>
        <v/>
      </c>
      <c r="O263" s="39" t="str" cm="1">
        <f t="array" ref="O263">IF($AR263=0,"",INDEX(Input!$D$2:$AC$500,$AR263,$AP$4)&amp;"")</f>
        <v/>
      </c>
      <c r="P263" s="39" t="str" cm="1">
        <f t="array" ref="P263">IF($AR263=0,"",IFERROR(_xlfn.TEXTJOIN(", ",TRUE,_xlfn._xlws.FILTER(INDEX(Input!$D$2:$AC$500,,$AP$6),Input!$J$2:$J$500=$B263)),""))</f>
        <v/>
      </c>
      <c r="Q263" s="29" t="str">
        <f t="shared" si="14"/>
        <v/>
      </c>
      <c r="R263" s="39" t="str" cm="1">
        <f t="array" ref="R263">IF($AR263=0,"",_xlfn.LET(_xlpm.Result,INDEX(Input!$D$2:$AC$500,$AR263,$AP$5),IF(_xlpm.Result="","",_xlpm.Result)))</f>
        <v/>
      </c>
      <c r="S263" s="39" t="str" cm="1">
        <f t="array" ref="S263">IF(R263="","",IFERROR(_xlfn.TEXTSPLIT(R263," / ", ,TRUE,0,),""))</f>
        <v/>
      </c>
      <c r="T263" s="39"/>
      <c r="U263" s="39" t="str" cm="1">
        <f t="array" ref="U263">IFERROR(_xlfn.IFS(
S263="","",
--S263&lt;55,"Battery Defect",
--S263&lt;=69,"Battery D",
--S263&lt;=80,"Battery C",
--S263&gt;80,""
),"")</f>
        <v/>
      </c>
      <c r="V263" s="39" t="str" cm="1">
        <f t="array" ref="V263">IFERROR(_xlfn.IFS(
T263="","",
--T263&lt;55,"Battery Defect",
--T263&lt;=69,"Battery D",
--T263&lt;=80,"Battery C",
--T263&gt;80,""
),"")</f>
        <v/>
      </c>
      <c r="W263" s="39" t="str" cm="1">
        <f t="array" ref="W263">IF($AR263=0,"",IFERROR(IF(INDEX(Input!$N$2:$U$500,$AR263,0)=0,"",INDEX(Input!$N$2:$U$500,$AR263,0)),""))</f>
        <v/>
      </c>
      <c r="X263" s="39"/>
      <c r="Y263" s="39"/>
      <c r="Z263" s="39"/>
      <c r="AA263" s="39"/>
      <c r="AB263" s="39"/>
      <c r="AC263" s="39"/>
      <c r="AD263" s="39"/>
      <c r="AE263" s="29" t="str">
        <f t="shared" si="12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9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9" t="str" cm="1">
        <f t="array" ref="K264">IF($AR264=0,"",INDEX(Input!$D$2:$AC$500,$AR264,$AP$2)&amp;"")</f>
        <v/>
      </c>
      <c r="L264" s="39" t="str" cm="1">
        <f t="array" ref="L264">IF($AR264=0,"",INDEX(Input!$D$2:$AC$500,$AR264,$AP$3)&amp;"")</f>
        <v/>
      </c>
      <c r="M264" s="39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13"/>
        <v/>
      </c>
      <c r="O264" s="39" t="str" cm="1">
        <f t="array" ref="O264">IF($AR264=0,"",INDEX(Input!$D$2:$AC$500,$AR264,$AP$4)&amp;"")</f>
        <v/>
      </c>
      <c r="P264" s="39" t="str" cm="1">
        <f t="array" ref="P264">IF($AR264=0,"",IFERROR(_xlfn.TEXTJOIN(", ",TRUE,_xlfn._xlws.FILTER(INDEX(Input!$D$2:$AC$500,,$AP$6),Input!$J$2:$J$500=$B264)),""))</f>
        <v/>
      </c>
      <c r="Q264" s="29" t="str">
        <f t="shared" si="14"/>
        <v/>
      </c>
      <c r="R264" s="39" t="str" cm="1">
        <f t="array" ref="R264">IF($AR264=0,"",_xlfn.LET(_xlpm.Result,INDEX(Input!$D$2:$AC$500,$AR264,$AP$5),IF(_xlpm.Result="","",_xlpm.Result)))</f>
        <v/>
      </c>
      <c r="S264" s="39" t="str" cm="1">
        <f t="array" ref="S264">IF(R264="","",IFERROR(_xlfn.TEXTSPLIT(R264," / ", ,TRUE,0,),""))</f>
        <v/>
      </c>
      <c r="T264" s="39"/>
      <c r="U264" s="39" t="str" cm="1">
        <f t="array" ref="U264">IFERROR(_xlfn.IFS(
S264="","",
--S264&lt;55,"Battery Defect",
--S264&lt;=69,"Battery D",
--S264&lt;=80,"Battery C",
--S264&gt;80,""
),"")</f>
        <v/>
      </c>
      <c r="V264" s="39" t="str" cm="1">
        <f t="array" ref="V264">IFERROR(_xlfn.IFS(
T264="","",
--T264&lt;55,"Battery Defect",
--T264&lt;=69,"Battery D",
--T264&lt;=80,"Battery C",
--T264&gt;80,""
),"")</f>
        <v/>
      </c>
      <c r="W264" s="39" t="str" cm="1">
        <f t="array" ref="W264">IF($AR264=0,"",IFERROR(IF(INDEX(Input!$N$2:$U$500,$AR264,0)=0,"",INDEX(Input!$N$2:$U$500,$AR264,0)),""))</f>
        <v/>
      </c>
      <c r="X264" s="39"/>
      <c r="Y264" s="39"/>
      <c r="Z264" s="39"/>
      <c r="AA264" s="39"/>
      <c r="AB264" s="39"/>
      <c r="AC264" s="39"/>
      <c r="AD264" s="39"/>
      <c r="AE264" s="29" t="str">
        <f t="shared" si="12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9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9" t="str" cm="1">
        <f t="array" ref="K265">IF($AR265=0,"",INDEX(Input!$D$2:$AC$500,$AR265,$AP$2)&amp;"")</f>
        <v/>
      </c>
      <c r="L265" s="39" t="str" cm="1">
        <f t="array" ref="L265">IF($AR265=0,"",INDEX(Input!$D$2:$AC$500,$AR265,$AP$3)&amp;"")</f>
        <v/>
      </c>
      <c r="M265" s="39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13"/>
        <v/>
      </c>
      <c r="O265" s="39" t="str" cm="1">
        <f t="array" ref="O265">IF($AR265=0,"",INDEX(Input!$D$2:$AC$500,$AR265,$AP$4)&amp;"")</f>
        <v/>
      </c>
      <c r="P265" s="39" t="str" cm="1">
        <f t="array" ref="P265">IF($AR265=0,"",IFERROR(_xlfn.TEXTJOIN(", ",TRUE,_xlfn._xlws.FILTER(INDEX(Input!$D$2:$AC$500,,$AP$6),Input!$J$2:$J$500=$B265)),""))</f>
        <v/>
      </c>
      <c r="Q265" s="29" t="str">
        <f t="shared" si="14"/>
        <v/>
      </c>
      <c r="R265" s="39" t="str" cm="1">
        <f t="array" ref="R265">IF($AR265=0,"",_xlfn.LET(_xlpm.Result,INDEX(Input!$D$2:$AC$500,$AR265,$AP$5),IF(_xlpm.Result="","",_xlpm.Result)))</f>
        <v/>
      </c>
      <c r="S265" s="39" t="str" cm="1">
        <f t="array" ref="S265">IF(R265="","",IFERROR(_xlfn.TEXTSPLIT(R265," / ", ,TRUE,0,),""))</f>
        <v/>
      </c>
      <c r="T265" s="39"/>
      <c r="U265" s="39" t="str" cm="1">
        <f t="array" ref="U265">IFERROR(_xlfn.IFS(
S265="","",
--S265&lt;55,"Battery Defect",
--S265&lt;=69,"Battery D",
--S265&lt;=80,"Battery C",
--S265&gt;80,""
),"")</f>
        <v/>
      </c>
      <c r="V265" s="39" t="str" cm="1">
        <f t="array" ref="V265">IFERROR(_xlfn.IFS(
T265="","",
--T265&lt;55,"Battery Defect",
--T265&lt;=69,"Battery D",
--T265&lt;=80,"Battery C",
--T265&gt;80,""
),"")</f>
        <v/>
      </c>
      <c r="W265" s="39" t="str" cm="1">
        <f t="array" ref="W265">IF($AR265=0,"",IFERROR(IF(INDEX(Input!$N$2:$U$500,$AR265,0)=0,"",INDEX(Input!$N$2:$U$500,$AR265,0)),""))</f>
        <v/>
      </c>
      <c r="X265" s="39"/>
      <c r="Y265" s="39"/>
      <c r="Z265" s="39"/>
      <c r="AA265" s="39"/>
      <c r="AB265" s="39"/>
      <c r="AC265" s="39"/>
      <c r="AD265" s="39"/>
      <c r="AE265" s="29" t="str">
        <f t="shared" si="12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9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9" t="str" cm="1">
        <f t="array" ref="K266">IF($AR266=0,"",INDEX(Input!$D$2:$AC$500,$AR266,$AP$2)&amp;"")</f>
        <v/>
      </c>
      <c r="L266" s="39" t="str" cm="1">
        <f t="array" ref="L266">IF($AR266=0,"",INDEX(Input!$D$2:$AC$500,$AR266,$AP$3)&amp;"")</f>
        <v/>
      </c>
      <c r="M266" s="39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13"/>
        <v/>
      </c>
      <c r="O266" s="39" t="str" cm="1">
        <f t="array" ref="O266">IF($AR266=0,"",INDEX(Input!$D$2:$AC$500,$AR266,$AP$4)&amp;"")</f>
        <v/>
      </c>
      <c r="P266" s="39" t="str" cm="1">
        <f t="array" ref="P266">IF($AR266=0,"",IFERROR(_xlfn.TEXTJOIN(", ",TRUE,_xlfn._xlws.FILTER(INDEX(Input!$D$2:$AC$500,,$AP$6),Input!$J$2:$J$500=$B266)),""))</f>
        <v/>
      </c>
      <c r="Q266" s="29" t="str">
        <f t="shared" si="14"/>
        <v/>
      </c>
      <c r="R266" s="39" t="str" cm="1">
        <f t="array" ref="R266">IF($AR266=0,"",_xlfn.LET(_xlpm.Result,INDEX(Input!$D$2:$AC$500,$AR266,$AP$5),IF(_xlpm.Result="","",_xlpm.Result)))</f>
        <v/>
      </c>
      <c r="S266" s="39" t="str" cm="1">
        <f t="array" ref="S266">IF(R266="","",IFERROR(_xlfn.TEXTSPLIT(R266," / ", ,TRUE,0,),""))</f>
        <v/>
      </c>
      <c r="T266" s="39"/>
      <c r="U266" s="39" t="str" cm="1">
        <f t="array" ref="U266">IFERROR(_xlfn.IFS(
S266="","",
--S266&lt;55,"Battery Defect",
--S266&lt;=69,"Battery D",
--S266&lt;=80,"Battery C",
--S266&gt;80,""
),"")</f>
        <v/>
      </c>
      <c r="V266" s="39" t="str" cm="1">
        <f t="array" ref="V266">IFERROR(_xlfn.IFS(
T266="","",
--T266&lt;55,"Battery Defect",
--T266&lt;=69,"Battery D",
--T266&lt;=80,"Battery C",
--T266&gt;80,""
),"")</f>
        <v/>
      </c>
      <c r="W266" s="39" t="str" cm="1">
        <f t="array" ref="W266">IF($AR266=0,"",IFERROR(IF(INDEX(Input!$N$2:$U$500,$AR266,0)=0,"",INDEX(Input!$N$2:$U$500,$AR266,0)),""))</f>
        <v/>
      </c>
      <c r="X266" s="39"/>
      <c r="Y266" s="39"/>
      <c r="Z266" s="39"/>
      <c r="AA266" s="39"/>
      <c r="AB266" s="39"/>
      <c r="AC266" s="39"/>
      <c r="AD266" s="39"/>
      <c r="AE266" s="29" t="str">
        <f t="shared" si="12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9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9" t="str" cm="1">
        <f t="array" ref="K267">IF($AR267=0,"",INDEX(Input!$D$2:$AC$500,$AR267,$AP$2)&amp;"")</f>
        <v/>
      </c>
      <c r="L267" s="39" t="str" cm="1">
        <f t="array" ref="L267">IF($AR267=0,"",INDEX(Input!$D$2:$AC$500,$AR267,$AP$3)&amp;"")</f>
        <v/>
      </c>
      <c r="M267" s="39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13"/>
        <v/>
      </c>
      <c r="O267" s="39" t="str" cm="1">
        <f t="array" ref="O267">IF($AR267=0,"",INDEX(Input!$D$2:$AC$500,$AR267,$AP$4)&amp;"")</f>
        <v/>
      </c>
      <c r="P267" s="39" t="str" cm="1">
        <f t="array" ref="P267">IF($AR267=0,"",IFERROR(_xlfn.TEXTJOIN(", ",TRUE,_xlfn._xlws.FILTER(INDEX(Input!$D$2:$AC$500,,$AP$6),Input!$J$2:$J$500=$B267)),""))</f>
        <v/>
      </c>
      <c r="Q267" s="29" t="str">
        <f t="shared" si="14"/>
        <v/>
      </c>
      <c r="R267" s="39" t="str" cm="1">
        <f t="array" ref="R267">IF($AR267=0,"",_xlfn.LET(_xlpm.Result,INDEX(Input!$D$2:$AC$500,$AR267,$AP$5),IF(_xlpm.Result="","",_xlpm.Result)))</f>
        <v/>
      </c>
      <c r="S267" s="39" t="str" cm="1">
        <f t="array" ref="S267">IF(R267="","",IFERROR(_xlfn.TEXTSPLIT(R267," / ", ,TRUE,0,),""))</f>
        <v/>
      </c>
      <c r="T267" s="39"/>
      <c r="U267" s="39" t="str" cm="1">
        <f t="array" ref="U267">IFERROR(_xlfn.IFS(
S267="","",
--S267&lt;55,"Battery Defect",
--S267&lt;=69,"Battery D",
--S267&lt;=80,"Battery C",
--S267&gt;80,""
),"")</f>
        <v/>
      </c>
      <c r="V267" s="39" t="str" cm="1">
        <f t="array" ref="V267">IFERROR(_xlfn.IFS(
T267="","",
--T267&lt;55,"Battery Defect",
--T267&lt;=69,"Battery D",
--T267&lt;=80,"Battery C",
--T267&gt;80,""
),"")</f>
        <v/>
      </c>
      <c r="W267" s="39" t="str" cm="1">
        <f t="array" ref="W267">IF($AR267=0,"",IFERROR(IF(INDEX(Input!$N$2:$U$500,$AR267,0)=0,"",INDEX(Input!$N$2:$U$500,$AR267,0)),""))</f>
        <v/>
      </c>
      <c r="X267" s="39"/>
      <c r="Y267" s="39"/>
      <c r="Z267" s="39"/>
      <c r="AA267" s="39"/>
      <c r="AB267" s="39"/>
      <c r="AC267" s="39"/>
      <c r="AD267" s="39"/>
      <c r="AE267" s="29" t="str">
        <f t="shared" si="12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9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9" t="str" cm="1">
        <f t="array" ref="K268">IF($AR268=0,"",INDEX(Input!$D$2:$AC$500,$AR268,$AP$2)&amp;"")</f>
        <v/>
      </c>
      <c r="L268" s="39" t="str" cm="1">
        <f t="array" ref="L268">IF($AR268=0,"",INDEX(Input!$D$2:$AC$500,$AR268,$AP$3)&amp;"")</f>
        <v/>
      </c>
      <c r="M268" s="39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13"/>
        <v/>
      </c>
      <c r="O268" s="39" t="str" cm="1">
        <f t="array" ref="O268">IF($AR268=0,"",INDEX(Input!$D$2:$AC$500,$AR268,$AP$4)&amp;"")</f>
        <v/>
      </c>
      <c r="P268" s="39" t="str" cm="1">
        <f t="array" ref="P268">IF($AR268=0,"",IFERROR(_xlfn.TEXTJOIN(", ",TRUE,_xlfn._xlws.FILTER(INDEX(Input!$D$2:$AC$500,,$AP$6),Input!$J$2:$J$500=$B268)),""))</f>
        <v/>
      </c>
      <c r="Q268" s="29" t="str">
        <f t="shared" si="14"/>
        <v/>
      </c>
      <c r="R268" s="39" t="str" cm="1">
        <f t="array" ref="R268">IF($AR268=0,"",_xlfn.LET(_xlpm.Result,INDEX(Input!$D$2:$AC$500,$AR268,$AP$5),IF(_xlpm.Result="","",_xlpm.Result)))</f>
        <v/>
      </c>
      <c r="S268" s="39" t="str" cm="1">
        <f t="array" ref="S268">IF(R268="","",IFERROR(_xlfn.TEXTSPLIT(R268," / ", ,TRUE,0,),""))</f>
        <v/>
      </c>
      <c r="T268" s="39"/>
      <c r="U268" s="39" t="str" cm="1">
        <f t="array" ref="U268">IFERROR(_xlfn.IFS(
S268="","",
--S268&lt;55,"Battery Defect",
--S268&lt;=69,"Battery D",
--S268&lt;=80,"Battery C",
--S268&gt;80,""
),"")</f>
        <v/>
      </c>
      <c r="V268" s="39" t="str" cm="1">
        <f t="array" ref="V268">IFERROR(_xlfn.IFS(
T268="","",
--T268&lt;55,"Battery Defect",
--T268&lt;=69,"Battery D",
--T268&lt;=80,"Battery C",
--T268&gt;80,""
),"")</f>
        <v/>
      </c>
      <c r="W268" s="39" t="str" cm="1">
        <f t="array" ref="W268">IF($AR268=0,"",IFERROR(IF(INDEX(Input!$N$2:$U$500,$AR268,0)=0,"",INDEX(Input!$N$2:$U$500,$AR268,0)),""))</f>
        <v/>
      </c>
      <c r="X268" s="39"/>
      <c r="Y268" s="39"/>
      <c r="Z268" s="39"/>
      <c r="AA268" s="39"/>
      <c r="AB268" s="39"/>
      <c r="AC268" s="39"/>
      <c r="AD268" s="39"/>
      <c r="AE268" s="29" t="str">
        <f t="shared" si="12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9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9" t="str" cm="1">
        <f t="array" ref="K269">IF($AR269=0,"",INDEX(Input!$D$2:$AC$500,$AR269,$AP$2)&amp;"")</f>
        <v/>
      </c>
      <c r="L269" s="39" t="str" cm="1">
        <f t="array" ref="L269">IF($AR269=0,"",INDEX(Input!$D$2:$AC$500,$AR269,$AP$3)&amp;"")</f>
        <v/>
      </c>
      <c r="M269" s="39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13"/>
        <v/>
      </c>
      <c r="O269" s="39" t="str" cm="1">
        <f t="array" ref="O269">IF($AR269=0,"",INDEX(Input!$D$2:$AC$500,$AR269,$AP$4)&amp;"")</f>
        <v/>
      </c>
      <c r="P269" s="39" t="str" cm="1">
        <f t="array" ref="P269">IF($AR269=0,"",IFERROR(_xlfn.TEXTJOIN(", ",TRUE,_xlfn._xlws.FILTER(INDEX(Input!$D$2:$AC$500,,$AP$6),Input!$J$2:$J$500=$B269)),""))</f>
        <v/>
      </c>
      <c r="Q269" s="29" t="str">
        <f t="shared" si="14"/>
        <v/>
      </c>
      <c r="R269" s="39" t="str" cm="1">
        <f t="array" ref="R269">IF($AR269=0,"",_xlfn.LET(_xlpm.Result,INDEX(Input!$D$2:$AC$500,$AR269,$AP$5),IF(_xlpm.Result="","",_xlpm.Result)))</f>
        <v/>
      </c>
      <c r="S269" s="39" t="str" cm="1">
        <f t="array" ref="S269">IF(R269="","",IFERROR(_xlfn.TEXTSPLIT(R269," / ", ,TRUE,0,),""))</f>
        <v/>
      </c>
      <c r="T269" s="39"/>
      <c r="U269" s="39" t="str" cm="1">
        <f t="array" ref="U269">IFERROR(_xlfn.IFS(
S269="","",
--S269&lt;55,"Battery Defect",
--S269&lt;=69,"Battery D",
--S269&lt;=80,"Battery C",
--S269&gt;80,""
),"")</f>
        <v/>
      </c>
      <c r="V269" s="39" t="str" cm="1">
        <f t="array" ref="V269">IFERROR(_xlfn.IFS(
T269="","",
--T269&lt;55,"Battery Defect",
--T269&lt;=69,"Battery D",
--T269&lt;=80,"Battery C",
--T269&gt;80,""
),"")</f>
        <v/>
      </c>
      <c r="W269" s="39" t="str" cm="1">
        <f t="array" ref="W269">IF($AR269=0,"",IFERROR(IF(INDEX(Input!$N$2:$U$500,$AR269,0)=0,"",INDEX(Input!$N$2:$U$500,$AR269,0)),""))</f>
        <v/>
      </c>
      <c r="X269" s="39"/>
      <c r="Y269" s="39"/>
      <c r="Z269" s="39"/>
      <c r="AA269" s="39"/>
      <c r="AB269" s="39"/>
      <c r="AC269" s="39"/>
      <c r="AD269" s="39"/>
      <c r="AE269" s="29" t="str">
        <f t="shared" si="12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9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9" t="str" cm="1">
        <f t="array" ref="K270">IF($AR270=0,"",INDEX(Input!$D$2:$AC$500,$AR270,$AP$2)&amp;"")</f>
        <v/>
      </c>
      <c r="L270" s="39" t="str" cm="1">
        <f t="array" ref="L270">IF($AR270=0,"",INDEX(Input!$D$2:$AC$500,$AR270,$AP$3)&amp;"")</f>
        <v/>
      </c>
      <c r="M270" s="39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13"/>
        <v/>
      </c>
      <c r="O270" s="39" t="str" cm="1">
        <f t="array" ref="O270">IF($AR270=0,"",INDEX(Input!$D$2:$AC$500,$AR270,$AP$4)&amp;"")</f>
        <v/>
      </c>
      <c r="P270" s="39" t="str" cm="1">
        <f t="array" ref="P270">IF($AR270=0,"",IFERROR(_xlfn.TEXTJOIN(", ",TRUE,_xlfn._xlws.FILTER(INDEX(Input!$D$2:$AC$500,,$AP$6),Input!$J$2:$J$500=$B270)),""))</f>
        <v/>
      </c>
      <c r="Q270" s="29" t="str">
        <f t="shared" si="14"/>
        <v/>
      </c>
      <c r="R270" s="39" t="str" cm="1">
        <f t="array" ref="R270">IF($AR270=0,"",_xlfn.LET(_xlpm.Result,INDEX(Input!$D$2:$AC$500,$AR270,$AP$5),IF(_xlpm.Result="","",_xlpm.Result)))</f>
        <v/>
      </c>
      <c r="S270" s="39" t="str" cm="1">
        <f t="array" ref="S270">IF(R270="","",IFERROR(_xlfn.TEXTSPLIT(R270," / ", ,TRUE,0,),""))</f>
        <v/>
      </c>
      <c r="T270" s="39"/>
      <c r="U270" s="39" t="str" cm="1">
        <f t="array" ref="U270">IFERROR(_xlfn.IFS(
S270="","",
--S270&lt;55,"Battery Defect",
--S270&lt;=69,"Battery D",
--S270&lt;=80,"Battery C",
--S270&gt;80,""
),"")</f>
        <v/>
      </c>
      <c r="V270" s="39" t="str" cm="1">
        <f t="array" ref="V270">IFERROR(_xlfn.IFS(
T270="","",
--T270&lt;55,"Battery Defect",
--T270&lt;=69,"Battery D",
--T270&lt;=80,"Battery C",
--T270&gt;80,""
),"")</f>
        <v/>
      </c>
      <c r="W270" s="39" t="str" cm="1">
        <f t="array" ref="W270">IF($AR270=0,"",IFERROR(IF(INDEX(Input!$N$2:$U$500,$AR270,0)=0,"",INDEX(Input!$N$2:$U$500,$AR270,0)),""))</f>
        <v/>
      </c>
      <c r="X270" s="39"/>
      <c r="Y270" s="39"/>
      <c r="Z270" s="39"/>
      <c r="AA270" s="39"/>
      <c r="AB270" s="39"/>
      <c r="AC270" s="39"/>
      <c r="AD270" s="39"/>
      <c r="AE270" s="29" t="str">
        <f t="shared" si="12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9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9" t="str" cm="1">
        <f t="array" ref="K271">IF($AR271=0,"",INDEX(Input!$D$2:$AC$500,$AR271,$AP$2)&amp;"")</f>
        <v/>
      </c>
      <c r="L271" s="39" t="str" cm="1">
        <f t="array" ref="L271">IF($AR271=0,"",INDEX(Input!$D$2:$AC$500,$AR271,$AP$3)&amp;"")</f>
        <v/>
      </c>
      <c r="M271" s="39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13"/>
        <v/>
      </c>
      <c r="O271" s="39" t="str" cm="1">
        <f t="array" ref="O271">IF($AR271=0,"",INDEX(Input!$D$2:$AC$500,$AR271,$AP$4)&amp;"")</f>
        <v/>
      </c>
      <c r="P271" s="39" t="str" cm="1">
        <f t="array" ref="P271">IF($AR271=0,"",IFERROR(_xlfn.TEXTJOIN(", ",TRUE,_xlfn._xlws.FILTER(INDEX(Input!$D$2:$AC$500,,$AP$6),Input!$J$2:$J$500=$B271)),""))</f>
        <v/>
      </c>
      <c r="Q271" s="29" t="str">
        <f t="shared" si="14"/>
        <v/>
      </c>
      <c r="R271" s="39" t="str" cm="1">
        <f t="array" ref="R271">IF($AR271=0,"",_xlfn.LET(_xlpm.Result,INDEX(Input!$D$2:$AC$500,$AR271,$AP$5),IF(_xlpm.Result="","",_xlpm.Result)))</f>
        <v/>
      </c>
      <c r="S271" s="39" t="str" cm="1">
        <f t="array" ref="S271">IF(R271="","",IFERROR(_xlfn.TEXTSPLIT(R271," / ", ,TRUE,0,),""))</f>
        <v/>
      </c>
      <c r="T271" s="39"/>
      <c r="U271" s="39" t="str" cm="1">
        <f t="array" ref="U271">IFERROR(_xlfn.IFS(
S271="","",
--S271&lt;55,"Battery Defect",
--S271&lt;=69,"Battery D",
--S271&lt;=80,"Battery C",
--S271&gt;80,""
),"")</f>
        <v/>
      </c>
      <c r="V271" s="39" t="str" cm="1">
        <f t="array" ref="V271">IFERROR(_xlfn.IFS(
T271="","",
--T271&lt;55,"Battery Defect",
--T271&lt;=69,"Battery D",
--T271&lt;=80,"Battery C",
--T271&gt;80,""
),"")</f>
        <v/>
      </c>
      <c r="W271" s="39" t="str" cm="1">
        <f t="array" ref="W271">IF($AR271=0,"",IFERROR(IF(INDEX(Input!$N$2:$U$500,$AR271,0)=0,"",INDEX(Input!$N$2:$U$500,$AR271,0)),""))</f>
        <v/>
      </c>
      <c r="X271" s="39"/>
      <c r="Y271" s="39"/>
      <c r="Z271" s="39"/>
      <c r="AA271" s="39"/>
      <c r="AB271" s="39"/>
      <c r="AC271" s="39"/>
      <c r="AD271" s="39"/>
      <c r="AE271" s="29" t="str">
        <f t="shared" si="12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9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9" t="str" cm="1">
        <f t="array" ref="K272">IF($AR272=0,"",INDEX(Input!$D$2:$AC$500,$AR272,$AP$2)&amp;"")</f>
        <v/>
      </c>
      <c r="L272" s="39" t="str" cm="1">
        <f t="array" ref="L272">IF($AR272=0,"",INDEX(Input!$D$2:$AC$500,$AR272,$AP$3)&amp;"")</f>
        <v/>
      </c>
      <c r="M272" s="39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13"/>
        <v/>
      </c>
      <c r="O272" s="39" t="str" cm="1">
        <f t="array" ref="O272">IF($AR272=0,"",INDEX(Input!$D$2:$AC$500,$AR272,$AP$4)&amp;"")</f>
        <v/>
      </c>
      <c r="P272" s="39" t="str" cm="1">
        <f t="array" ref="P272">IF($AR272=0,"",IFERROR(_xlfn.TEXTJOIN(", ",TRUE,_xlfn._xlws.FILTER(INDEX(Input!$D$2:$AC$500,,$AP$6),Input!$J$2:$J$500=$B272)),""))</f>
        <v/>
      </c>
      <c r="Q272" s="29" t="str">
        <f t="shared" si="14"/>
        <v/>
      </c>
      <c r="R272" s="39" t="str" cm="1">
        <f t="array" ref="R272">IF($AR272=0,"",_xlfn.LET(_xlpm.Result,INDEX(Input!$D$2:$AC$500,$AR272,$AP$5),IF(_xlpm.Result="","",_xlpm.Result)))</f>
        <v/>
      </c>
      <c r="S272" s="39" t="str" cm="1">
        <f t="array" ref="S272">IF(R272="","",IFERROR(_xlfn.TEXTSPLIT(R272," / ", ,TRUE,0,),""))</f>
        <v/>
      </c>
      <c r="T272" s="39"/>
      <c r="U272" s="39" t="str" cm="1">
        <f t="array" ref="U272">IFERROR(_xlfn.IFS(
S272="","",
--S272&lt;55,"Battery Defect",
--S272&lt;=69,"Battery D",
--S272&lt;=80,"Battery C",
--S272&gt;80,""
),"")</f>
        <v/>
      </c>
      <c r="V272" s="39" t="str" cm="1">
        <f t="array" ref="V272">IFERROR(_xlfn.IFS(
T272="","",
--T272&lt;55,"Battery Defect",
--T272&lt;=69,"Battery D",
--T272&lt;=80,"Battery C",
--T272&gt;80,""
),"")</f>
        <v/>
      </c>
      <c r="W272" s="39" t="str" cm="1">
        <f t="array" ref="W272">IF($AR272=0,"",IFERROR(IF(INDEX(Input!$N$2:$U$500,$AR272,0)=0,"",INDEX(Input!$N$2:$U$500,$AR272,0)),""))</f>
        <v/>
      </c>
      <c r="X272" s="39"/>
      <c r="Y272" s="39"/>
      <c r="Z272" s="39"/>
      <c r="AA272" s="39"/>
      <c r="AB272" s="39"/>
      <c r="AC272" s="39"/>
      <c r="AD272" s="39"/>
      <c r="AE272" s="29" t="str">
        <f t="shared" si="12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9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9" t="str" cm="1">
        <f t="array" ref="K273">IF($AR273=0,"",INDEX(Input!$D$2:$AC$500,$AR273,$AP$2)&amp;"")</f>
        <v/>
      </c>
      <c r="L273" s="39" t="str" cm="1">
        <f t="array" ref="L273">IF($AR273=0,"",INDEX(Input!$D$2:$AC$500,$AR273,$AP$3)&amp;"")</f>
        <v/>
      </c>
      <c r="M273" s="39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13"/>
        <v/>
      </c>
      <c r="O273" s="39" t="str" cm="1">
        <f t="array" ref="O273">IF($AR273=0,"",INDEX(Input!$D$2:$AC$500,$AR273,$AP$4)&amp;"")</f>
        <v/>
      </c>
      <c r="P273" s="39" t="str" cm="1">
        <f t="array" ref="P273">IF($AR273=0,"",IFERROR(_xlfn.TEXTJOIN(", ",TRUE,_xlfn._xlws.FILTER(INDEX(Input!$D$2:$AC$500,,$AP$6),Input!$J$2:$J$500=$B273)),""))</f>
        <v/>
      </c>
      <c r="Q273" s="29" t="str">
        <f t="shared" si="14"/>
        <v/>
      </c>
      <c r="R273" s="39" t="str" cm="1">
        <f t="array" ref="R273">IF($AR273=0,"",_xlfn.LET(_xlpm.Result,INDEX(Input!$D$2:$AC$500,$AR273,$AP$5),IF(_xlpm.Result="","",_xlpm.Result)))</f>
        <v/>
      </c>
      <c r="S273" s="39" t="str" cm="1">
        <f t="array" ref="S273">IF(R273="","",IFERROR(_xlfn.TEXTSPLIT(R273," / ", ,TRUE,0,),""))</f>
        <v/>
      </c>
      <c r="T273" s="39"/>
      <c r="U273" s="39" t="str" cm="1">
        <f t="array" ref="U273">IFERROR(_xlfn.IFS(
S273="","",
--S273&lt;55,"Battery Defect",
--S273&lt;=69,"Battery D",
--S273&lt;=80,"Battery C",
--S273&gt;80,""
),"")</f>
        <v/>
      </c>
      <c r="V273" s="39" t="str" cm="1">
        <f t="array" ref="V273">IFERROR(_xlfn.IFS(
T273="","",
--T273&lt;55,"Battery Defect",
--T273&lt;=69,"Battery D",
--T273&lt;=80,"Battery C",
--T273&gt;80,""
),"")</f>
        <v/>
      </c>
      <c r="W273" s="39" t="str" cm="1">
        <f t="array" ref="W273">IF($AR273=0,"",IFERROR(IF(INDEX(Input!$N$2:$U$500,$AR273,0)=0,"",INDEX(Input!$N$2:$U$500,$AR273,0)),""))</f>
        <v/>
      </c>
      <c r="X273" s="39"/>
      <c r="Y273" s="39"/>
      <c r="Z273" s="39"/>
      <c r="AA273" s="39"/>
      <c r="AB273" s="39"/>
      <c r="AC273" s="39"/>
      <c r="AD273" s="39"/>
      <c r="AE273" s="29" t="str">
        <f t="shared" si="12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9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9" t="str" cm="1">
        <f t="array" ref="K274">IF($AR274=0,"",INDEX(Input!$D$2:$AC$500,$AR274,$AP$2)&amp;"")</f>
        <v/>
      </c>
      <c r="L274" s="39" t="str" cm="1">
        <f t="array" ref="L274">IF($AR274=0,"",INDEX(Input!$D$2:$AC$500,$AR274,$AP$3)&amp;"")</f>
        <v/>
      </c>
      <c r="M274" s="39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13"/>
        <v/>
      </c>
      <c r="O274" s="39" t="str" cm="1">
        <f t="array" ref="O274">IF($AR274=0,"",INDEX(Input!$D$2:$AC$500,$AR274,$AP$4)&amp;"")</f>
        <v/>
      </c>
      <c r="P274" s="39" t="str" cm="1">
        <f t="array" ref="P274">IF($AR274=0,"",IFERROR(_xlfn.TEXTJOIN(", ",TRUE,_xlfn._xlws.FILTER(INDEX(Input!$D$2:$AC$500,,$AP$6),Input!$J$2:$J$500=$B274)),""))</f>
        <v/>
      </c>
      <c r="Q274" s="29" t="str">
        <f t="shared" si="14"/>
        <v/>
      </c>
      <c r="R274" s="39" t="str" cm="1">
        <f t="array" ref="R274">IF($AR274=0,"",_xlfn.LET(_xlpm.Result,INDEX(Input!$D$2:$AC$500,$AR274,$AP$5),IF(_xlpm.Result="","",_xlpm.Result)))</f>
        <v/>
      </c>
      <c r="S274" s="39" t="str" cm="1">
        <f t="array" ref="S274">IF(R274="","",IFERROR(_xlfn.TEXTSPLIT(R274," / ", ,TRUE,0,),""))</f>
        <v/>
      </c>
      <c r="T274" s="39"/>
      <c r="U274" s="39" t="str" cm="1">
        <f t="array" ref="U274">IFERROR(_xlfn.IFS(
S274="","",
--S274&lt;55,"Battery Defect",
--S274&lt;=69,"Battery D",
--S274&lt;=80,"Battery C",
--S274&gt;80,""
),"")</f>
        <v/>
      </c>
      <c r="V274" s="39" t="str" cm="1">
        <f t="array" ref="V274">IFERROR(_xlfn.IFS(
T274="","",
--T274&lt;55,"Battery Defect",
--T274&lt;=69,"Battery D",
--T274&lt;=80,"Battery C",
--T274&gt;80,""
),"")</f>
        <v/>
      </c>
      <c r="W274" s="39" t="str" cm="1">
        <f t="array" ref="W274">IF($AR274=0,"",IFERROR(IF(INDEX(Input!$N$2:$U$500,$AR274,0)=0,"",INDEX(Input!$N$2:$U$500,$AR274,0)),""))</f>
        <v/>
      </c>
      <c r="X274" s="39"/>
      <c r="Y274" s="39"/>
      <c r="Z274" s="39"/>
      <c r="AA274" s="39"/>
      <c r="AB274" s="39"/>
      <c r="AC274" s="39"/>
      <c r="AD274" s="39"/>
      <c r="AE274" s="29" t="str">
        <f t="shared" si="12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9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9" t="str" cm="1">
        <f t="array" ref="K275">IF($AR275=0,"",INDEX(Input!$D$2:$AC$500,$AR275,$AP$2)&amp;"")</f>
        <v/>
      </c>
      <c r="L275" s="39" t="str" cm="1">
        <f t="array" ref="L275">IF($AR275=0,"",INDEX(Input!$D$2:$AC$500,$AR275,$AP$3)&amp;"")</f>
        <v/>
      </c>
      <c r="M275" s="39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13"/>
        <v/>
      </c>
      <c r="O275" s="39" t="str" cm="1">
        <f t="array" ref="O275">IF($AR275=0,"",INDEX(Input!$D$2:$AC$500,$AR275,$AP$4)&amp;"")</f>
        <v/>
      </c>
      <c r="P275" s="39" t="str" cm="1">
        <f t="array" ref="P275">IF($AR275=0,"",IFERROR(_xlfn.TEXTJOIN(", ",TRUE,_xlfn._xlws.FILTER(INDEX(Input!$D$2:$AC$500,,$AP$6),Input!$J$2:$J$500=$B275)),""))</f>
        <v/>
      </c>
      <c r="Q275" s="29" t="str">
        <f t="shared" si="14"/>
        <v/>
      </c>
      <c r="R275" s="39" t="str" cm="1">
        <f t="array" ref="R275">IF($AR275=0,"",_xlfn.LET(_xlpm.Result,INDEX(Input!$D$2:$AC$500,$AR275,$AP$5),IF(_xlpm.Result="","",_xlpm.Result)))</f>
        <v/>
      </c>
      <c r="S275" s="39" t="str" cm="1">
        <f t="array" ref="S275">IF(R275="","",IFERROR(_xlfn.TEXTSPLIT(R275," / ", ,TRUE,0,),""))</f>
        <v/>
      </c>
      <c r="T275" s="39"/>
      <c r="U275" s="39" t="str" cm="1">
        <f t="array" ref="U275">IFERROR(_xlfn.IFS(
S275="","",
--S275&lt;55,"Battery Defect",
--S275&lt;=69,"Battery D",
--S275&lt;=80,"Battery C",
--S275&gt;80,""
),"")</f>
        <v/>
      </c>
      <c r="V275" s="39" t="str" cm="1">
        <f t="array" ref="V275">IFERROR(_xlfn.IFS(
T275="","",
--T275&lt;55,"Battery Defect",
--T275&lt;=69,"Battery D",
--T275&lt;=80,"Battery C",
--T275&gt;80,""
),"")</f>
        <v/>
      </c>
      <c r="W275" s="39" t="str" cm="1">
        <f t="array" ref="W275">IF($AR275=0,"",IFERROR(IF(INDEX(Input!$N$2:$U$500,$AR275,0)=0,"",INDEX(Input!$N$2:$U$500,$AR275,0)),""))</f>
        <v/>
      </c>
      <c r="X275" s="39"/>
      <c r="Y275" s="39"/>
      <c r="Z275" s="39"/>
      <c r="AA275" s="39"/>
      <c r="AB275" s="39"/>
      <c r="AC275" s="39"/>
      <c r="AD275" s="39"/>
      <c r="AE275" s="29" t="str">
        <f t="shared" si="12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9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9" t="str" cm="1">
        <f t="array" ref="K276">IF($AR276=0,"",INDEX(Input!$D$2:$AC$500,$AR276,$AP$2)&amp;"")</f>
        <v/>
      </c>
      <c r="L276" s="39" t="str" cm="1">
        <f t="array" ref="L276">IF($AR276=0,"",INDEX(Input!$D$2:$AC$500,$AR276,$AP$3)&amp;"")</f>
        <v/>
      </c>
      <c r="M276" s="39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13"/>
        <v/>
      </c>
      <c r="O276" s="39" t="str" cm="1">
        <f t="array" ref="O276">IF($AR276=0,"",INDEX(Input!$D$2:$AC$500,$AR276,$AP$4)&amp;"")</f>
        <v/>
      </c>
      <c r="P276" s="39" t="str" cm="1">
        <f t="array" ref="P276">IF($AR276=0,"",IFERROR(_xlfn.TEXTJOIN(", ",TRUE,_xlfn._xlws.FILTER(INDEX(Input!$D$2:$AC$500,,$AP$6),Input!$J$2:$J$500=$B276)),""))</f>
        <v/>
      </c>
      <c r="Q276" s="29" t="str">
        <f t="shared" si="14"/>
        <v/>
      </c>
      <c r="R276" s="39" t="str" cm="1">
        <f t="array" ref="R276">IF($AR276=0,"",_xlfn.LET(_xlpm.Result,INDEX(Input!$D$2:$AC$500,$AR276,$AP$5),IF(_xlpm.Result="","",_xlpm.Result)))</f>
        <v/>
      </c>
      <c r="S276" s="39" t="str" cm="1">
        <f t="array" ref="S276">IF(R276="","",IFERROR(_xlfn.TEXTSPLIT(R276," / ", ,TRUE,0,),""))</f>
        <v/>
      </c>
      <c r="T276" s="39"/>
      <c r="U276" s="39" t="str" cm="1">
        <f t="array" ref="U276">IFERROR(_xlfn.IFS(
S276="","",
--S276&lt;55,"Battery Defect",
--S276&lt;=69,"Battery D",
--S276&lt;=80,"Battery C",
--S276&gt;80,""
),"")</f>
        <v/>
      </c>
      <c r="V276" s="39" t="str" cm="1">
        <f t="array" ref="V276">IFERROR(_xlfn.IFS(
T276="","",
--T276&lt;55,"Battery Defect",
--T276&lt;=69,"Battery D",
--T276&lt;=80,"Battery C",
--T276&gt;80,""
),"")</f>
        <v/>
      </c>
      <c r="W276" s="39" t="str" cm="1">
        <f t="array" ref="W276">IF($AR276=0,"",IFERROR(IF(INDEX(Input!$N$2:$U$500,$AR276,0)=0,"",INDEX(Input!$N$2:$U$500,$AR276,0)),""))</f>
        <v/>
      </c>
      <c r="X276" s="39"/>
      <c r="Y276" s="39"/>
      <c r="Z276" s="39"/>
      <c r="AA276" s="39"/>
      <c r="AB276" s="39"/>
      <c r="AC276" s="39"/>
      <c r="AD276" s="39"/>
      <c r="AE276" s="29" t="str">
        <f t="shared" si="12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9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9" t="str" cm="1">
        <f t="array" ref="K277">IF($AR277=0,"",INDEX(Input!$D$2:$AC$500,$AR277,$AP$2)&amp;"")</f>
        <v/>
      </c>
      <c r="L277" s="39" t="str" cm="1">
        <f t="array" ref="L277">IF($AR277=0,"",INDEX(Input!$D$2:$AC$500,$AR277,$AP$3)&amp;"")</f>
        <v/>
      </c>
      <c r="M277" s="39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13"/>
        <v/>
      </c>
      <c r="O277" s="39" t="str" cm="1">
        <f t="array" ref="O277">IF($AR277=0,"",INDEX(Input!$D$2:$AC$500,$AR277,$AP$4)&amp;"")</f>
        <v/>
      </c>
      <c r="P277" s="39" t="str" cm="1">
        <f t="array" ref="P277">IF($AR277=0,"",IFERROR(_xlfn.TEXTJOIN(", ",TRUE,_xlfn._xlws.FILTER(INDEX(Input!$D$2:$AC$500,,$AP$6),Input!$J$2:$J$500=$B277)),""))</f>
        <v/>
      </c>
      <c r="Q277" s="29" t="str">
        <f t="shared" si="14"/>
        <v/>
      </c>
      <c r="R277" s="39" t="str" cm="1">
        <f t="array" ref="R277">IF($AR277=0,"",_xlfn.LET(_xlpm.Result,INDEX(Input!$D$2:$AC$500,$AR277,$AP$5),IF(_xlpm.Result="","",_xlpm.Result)))</f>
        <v/>
      </c>
      <c r="S277" s="39" t="str" cm="1">
        <f t="array" ref="S277">IF(R277="","",IFERROR(_xlfn.TEXTSPLIT(R277," / ", ,TRUE,0,),""))</f>
        <v/>
      </c>
      <c r="T277" s="39"/>
      <c r="U277" s="39" t="str" cm="1">
        <f t="array" ref="U277">IFERROR(_xlfn.IFS(
S277="","",
--S277&lt;55,"Battery Defect",
--S277&lt;=69,"Battery D",
--S277&lt;=80,"Battery C",
--S277&gt;80,""
),"")</f>
        <v/>
      </c>
      <c r="V277" s="39" t="str" cm="1">
        <f t="array" ref="V277">IFERROR(_xlfn.IFS(
T277="","",
--T277&lt;55,"Battery Defect",
--T277&lt;=69,"Battery D",
--T277&lt;=80,"Battery C",
--T277&gt;80,""
),"")</f>
        <v/>
      </c>
      <c r="W277" s="39" t="str" cm="1">
        <f t="array" ref="W277">IF($AR277=0,"",IFERROR(IF(INDEX(Input!$N$2:$U$500,$AR277,0)=0,"",INDEX(Input!$N$2:$U$500,$AR277,0)),""))</f>
        <v/>
      </c>
      <c r="X277" s="39"/>
      <c r="Y277" s="39"/>
      <c r="Z277" s="39"/>
      <c r="AA277" s="39"/>
      <c r="AB277" s="39"/>
      <c r="AC277" s="39"/>
      <c r="AD277" s="39"/>
      <c r="AE277" s="29" t="str">
        <f t="shared" si="12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9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9" t="str" cm="1">
        <f t="array" ref="K278">IF($AR278=0,"",INDEX(Input!$D$2:$AC$500,$AR278,$AP$2)&amp;"")</f>
        <v/>
      </c>
      <c r="L278" s="39" t="str" cm="1">
        <f t="array" ref="L278">IF($AR278=0,"",INDEX(Input!$D$2:$AC$500,$AR278,$AP$3)&amp;"")</f>
        <v/>
      </c>
      <c r="M278" s="39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13"/>
        <v/>
      </c>
      <c r="O278" s="39" t="str" cm="1">
        <f t="array" ref="O278">IF($AR278=0,"",INDEX(Input!$D$2:$AC$500,$AR278,$AP$4)&amp;"")</f>
        <v/>
      </c>
      <c r="P278" s="39" t="str" cm="1">
        <f t="array" ref="P278">IF($AR278=0,"",IFERROR(_xlfn.TEXTJOIN(", ",TRUE,_xlfn._xlws.FILTER(INDEX(Input!$D$2:$AC$500,,$AP$6),Input!$J$2:$J$500=$B278)),""))</f>
        <v/>
      </c>
      <c r="Q278" s="29" t="str">
        <f t="shared" si="14"/>
        <v/>
      </c>
      <c r="R278" s="39" t="str" cm="1">
        <f t="array" ref="R278">IF($AR278=0,"",_xlfn.LET(_xlpm.Result,INDEX(Input!$D$2:$AC$500,$AR278,$AP$5),IF(_xlpm.Result="","",_xlpm.Result)))</f>
        <v/>
      </c>
      <c r="S278" s="39" t="str" cm="1">
        <f t="array" ref="S278">IF(R278="","",IFERROR(_xlfn.TEXTSPLIT(R278," / ", ,TRUE,0,),""))</f>
        <v/>
      </c>
      <c r="T278" s="39"/>
      <c r="U278" s="39" t="str" cm="1">
        <f t="array" ref="U278">IFERROR(_xlfn.IFS(
S278="","",
--S278&lt;55,"Battery Defect",
--S278&lt;=69,"Battery D",
--S278&lt;=80,"Battery C",
--S278&gt;80,""
),"")</f>
        <v/>
      </c>
      <c r="V278" s="39" t="str" cm="1">
        <f t="array" ref="V278">IFERROR(_xlfn.IFS(
T278="","",
--T278&lt;55,"Battery Defect",
--T278&lt;=69,"Battery D",
--T278&lt;=80,"Battery C",
--T278&gt;80,""
),"")</f>
        <v/>
      </c>
      <c r="W278" s="39" t="str" cm="1">
        <f t="array" ref="W278">IF($AR278=0,"",IFERROR(IF(INDEX(Input!$N$2:$U$500,$AR278,0)=0,"",INDEX(Input!$N$2:$U$500,$AR278,0)),""))</f>
        <v/>
      </c>
      <c r="X278" s="39"/>
      <c r="Y278" s="39"/>
      <c r="Z278" s="39"/>
      <c r="AA278" s="39"/>
      <c r="AB278" s="39"/>
      <c r="AC278" s="39"/>
      <c r="AD278" s="39"/>
      <c r="AE278" s="29" t="str">
        <f t="shared" si="12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9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9" t="str" cm="1">
        <f t="array" ref="K279">IF($AR279=0,"",INDEX(Input!$D$2:$AC$500,$AR279,$AP$2)&amp;"")</f>
        <v/>
      </c>
      <c r="L279" s="39" t="str" cm="1">
        <f t="array" ref="L279">IF($AR279=0,"",INDEX(Input!$D$2:$AC$500,$AR279,$AP$3)&amp;"")</f>
        <v/>
      </c>
      <c r="M279" s="39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13"/>
        <v/>
      </c>
      <c r="O279" s="39" t="str" cm="1">
        <f t="array" ref="O279">IF($AR279=0,"",INDEX(Input!$D$2:$AC$500,$AR279,$AP$4)&amp;"")</f>
        <v/>
      </c>
      <c r="P279" s="39" t="str" cm="1">
        <f t="array" ref="P279">IF($AR279=0,"",IFERROR(_xlfn.TEXTJOIN(", ",TRUE,_xlfn._xlws.FILTER(INDEX(Input!$D$2:$AC$500,,$AP$6),Input!$J$2:$J$500=$B279)),""))</f>
        <v/>
      </c>
      <c r="Q279" s="29" t="str">
        <f t="shared" si="14"/>
        <v/>
      </c>
      <c r="R279" s="39" t="str" cm="1">
        <f t="array" ref="R279">IF($AR279=0,"",_xlfn.LET(_xlpm.Result,INDEX(Input!$D$2:$AC$500,$AR279,$AP$5),IF(_xlpm.Result="","",_xlpm.Result)))</f>
        <v/>
      </c>
      <c r="S279" s="39" t="str" cm="1">
        <f t="array" ref="S279">IF(R279="","",IFERROR(_xlfn.TEXTSPLIT(R279," / ", ,TRUE,0,),""))</f>
        <v/>
      </c>
      <c r="T279" s="39"/>
      <c r="U279" s="39" t="str" cm="1">
        <f t="array" ref="U279">IFERROR(_xlfn.IFS(
S279="","",
--S279&lt;55,"Battery Defect",
--S279&lt;=69,"Battery D",
--S279&lt;=80,"Battery C",
--S279&gt;80,""
),"")</f>
        <v/>
      </c>
      <c r="V279" s="39" t="str" cm="1">
        <f t="array" ref="V279">IFERROR(_xlfn.IFS(
T279="","",
--T279&lt;55,"Battery Defect",
--T279&lt;=69,"Battery D",
--T279&lt;=80,"Battery C",
--T279&gt;80,""
),"")</f>
        <v/>
      </c>
      <c r="W279" s="39" t="str" cm="1">
        <f t="array" ref="W279">IF($AR279=0,"",IFERROR(IF(INDEX(Input!$N$2:$U$500,$AR279,0)=0,"",INDEX(Input!$N$2:$U$500,$AR279,0)),""))</f>
        <v/>
      </c>
      <c r="X279" s="39"/>
      <c r="Y279" s="39"/>
      <c r="Z279" s="39"/>
      <c r="AA279" s="39"/>
      <c r="AB279" s="39"/>
      <c r="AC279" s="39"/>
      <c r="AD279" s="39"/>
      <c r="AE279" s="29" t="str">
        <f t="shared" si="12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9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9" t="str" cm="1">
        <f t="array" ref="K280">IF($AR280=0,"",INDEX(Input!$D$2:$AC$500,$AR280,$AP$2)&amp;"")</f>
        <v/>
      </c>
      <c r="L280" s="39" t="str" cm="1">
        <f t="array" ref="L280">IF($AR280=0,"",INDEX(Input!$D$2:$AC$500,$AR280,$AP$3)&amp;"")</f>
        <v/>
      </c>
      <c r="M280" s="39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13"/>
        <v/>
      </c>
      <c r="O280" s="39" t="str" cm="1">
        <f t="array" ref="O280">IF($AR280=0,"",INDEX(Input!$D$2:$AC$500,$AR280,$AP$4)&amp;"")</f>
        <v/>
      </c>
      <c r="P280" s="39" t="str" cm="1">
        <f t="array" ref="P280">IF($AR280=0,"",IFERROR(_xlfn.TEXTJOIN(", ",TRUE,_xlfn._xlws.FILTER(INDEX(Input!$D$2:$AC$500,,$AP$6),Input!$J$2:$J$500=$B280)),""))</f>
        <v/>
      </c>
      <c r="Q280" s="29" t="str">
        <f t="shared" si="14"/>
        <v/>
      </c>
      <c r="R280" s="39" t="str" cm="1">
        <f t="array" ref="R280">IF($AR280=0,"",_xlfn.LET(_xlpm.Result,INDEX(Input!$D$2:$AC$500,$AR280,$AP$5),IF(_xlpm.Result="","",_xlpm.Result)))</f>
        <v/>
      </c>
      <c r="S280" s="39" t="str" cm="1">
        <f t="array" ref="S280">IF(R280="","",IFERROR(_xlfn.TEXTSPLIT(R280," / ", ,TRUE,0,),""))</f>
        <v/>
      </c>
      <c r="T280" s="39"/>
      <c r="U280" s="39" t="str" cm="1">
        <f t="array" ref="U280">IFERROR(_xlfn.IFS(
S280="","",
--S280&lt;55,"Battery Defect",
--S280&lt;=69,"Battery D",
--S280&lt;=80,"Battery C",
--S280&gt;80,""
),"")</f>
        <v/>
      </c>
      <c r="V280" s="39" t="str" cm="1">
        <f t="array" ref="V280">IFERROR(_xlfn.IFS(
T280="","",
--T280&lt;55,"Battery Defect",
--T280&lt;=69,"Battery D",
--T280&lt;=80,"Battery C",
--T280&gt;80,""
),"")</f>
        <v/>
      </c>
      <c r="W280" s="39" t="str" cm="1">
        <f t="array" ref="W280">IF($AR280=0,"",IFERROR(IF(INDEX(Input!$N$2:$U$500,$AR280,0)=0,"",INDEX(Input!$N$2:$U$500,$AR280,0)),""))</f>
        <v/>
      </c>
      <c r="X280" s="39"/>
      <c r="Y280" s="39"/>
      <c r="Z280" s="39"/>
      <c r="AA280" s="39"/>
      <c r="AB280" s="39"/>
      <c r="AC280" s="39"/>
      <c r="AD280" s="39"/>
      <c r="AE280" s="29" t="str">
        <f t="shared" si="12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9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9" t="str" cm="1">
        <f t="array" ref="K281">IF($AR281=0,"",INDEX(Input!$D$2:$AC$500,$AR281,$AP$2)&amp;"")</f>
        <v/>
      </c>
      <c r="L281" s="39" t="str" cm="1">
        <f t="array" ref="L281">IF($AR281=0,"",INDEX(Input!$D$2:$AC$500,$AR281,$AP$3)&amp;"")</f>
        <v/>
      </c>
      <c r="M281" s="39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13"/>
        <v/>
      </c>
      <c r="O281" s="39" t="str" cm="1">
        <f t="array" ref="O281">IF($AR281=0,"",INDEX(Input!$D$2:$AC$500,$AR281,$AP$4)&amp;"")</f>
        <v/>
      </c>
      <c r="P281" s="39" t="str" cm="1">
        <f t="array" ref="P281">IF($AR281=0,"",IFERROR(_xlfn.TEXTJOIN(", ",TRUE,_xlfn._xlws.FILTER(INDEX(Input!$D$2:$AC$500,,$AP$6),Input!$J$2:$J$500=$B281)),""))</f>
        <v/>
      </c>
      <c r="Q281" s="29" t="str">
        <f t="shared" si="14"/>
        <v/>
      </c>
      <c r="R281" s="39" t="str" cm="1">
        <f t="array" ref="R281">IF($AR281=0,"",_xlfn.LET(_xlpm.Result,INDEX(Input!$D$2:$AC$500,$AR281,$AP$5),IF(_xlpm.Result="","",_xlpm.Result)))</f>
        <v/>
      </c>
      <c r="S281" s="39" t="str" cm="1">
        <f t="array" ref="S281">IF(R281="","",IFERROR(_xlfn.TEXTSPLIT(R281," / ", ,TRUE,0,),""))</f>
        <v/>
      </c>
      <c r="T281" s="39"/>
      <c r="U281" s="39" t="str" cm="1">
        <f t="array" ref="U281">IFERROR(_xlfn.IFS(
S281="","",
--S281&lt;55,"Battery Defect",
--S281&lt;=69,"Battery D",
--S281&lt;=80,"Battery C",
--S281&gt;80,""
),"")</f>
        <v/>
      </c>
      <c r="V281" s="39" t="str" cm="1">
        <f t="array" ref="V281">IFERROR(_xlfn.IFS(
T281="","",
--T281&lt;55,"Battery Defect",
--T281&lt;=69,"Battery D",
--T281&lt;=80,"Battery C",
--T281&gt;80,""
),"")</f>
        <v/>
      </c>
      <c r="W281" s="39" t="str" cm="1">
        <f t="array" ref="W281">IF($AR281=0,"",IFERROR(IF(INDEX(Input!$N$2:$U$500,$AR281,0)=0,"",INDEX(Input!$N$2:$U$500,$AR281,0)),""))</f>
        <v/>
      </c>
      <c r="X281" s="39"/>
      <c r="Y281" s="39"/>
      <c r="Z281" s="39"/>
      <c r="AA281" s="39"/>
      <c r="AB281" s="39"/>
      <c r="AC281" s="39"/>
      <c r="AD281" s="39"/>
      <c r="AE281" s="29" t="str">
        <f t="shared" si="12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9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9" t="str" cm="1">
        <f t="array" ref="K282">IF($AR282=0,"",INDEX(Input!$D$2:$AC$500,$AR282,$AP$2)&amp;"")</f>
        <v/>
      </c>
      <c r="L282" s="39" t="str" cm="1">
        <f t="array" ref="L282">IF($AR282=0,"",INDEX(Input!$D$2:$AC$500,$AR282,$AP$3)&amp;"")</f>
        <v/>
      </c>
      <c r="M282" s="39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13"/>
        <v/>
      </c>
      <c r="O282" s="39" t="str" cm="1">
        <f t="array" ref="O282">IF($AR282=0,"",INDEX(Input!$D$2:$AC$500,$AR282,$AP$4)&amp;"")</f>
        <v/>
      </c>
      <c r="P282" s="39" t="str" cm="1">
        <f t="array" ref="P282">IF($AR282=0,"",IFERROR(_xlfn.TEXTJOIN(", ",TRUE,_xlfn._xlws.FILTER(INDEX(Input!$D$2:$AC$500,,$AP$6),Input!$J$2:$J$500=$B282)),""))</f>
        <v/>
      </c>
      <c r="Q282" s="29" t="str">
        <f t="shared" si="14"/>
        <v/>
      </c>
      <c r="R282" s="39" t="str" cm="1">
        <f t="array" ref="R282">IF($AR282=0,"",_xlfn.LET(_xlpm.Result,INDEX(Input!$D$2:$AC$500,$AR282,$AP$5),IF(_xlpm.Result="","",_xlpm.Result)))</f>
        <v/>
      </c>
      <c r="S282" s="39" t="str" cm="1">
        <f t="array" ref="S282">IF(R282="","",IFERROR(_xlfn.TEXTSPLIT(R282," / ", ,TRUE,0,),""))</f>
        <v/>
      </c>
      <c r="T282" s="39"/>
      <c r="U282" s="39" t="str" cm="1">
        <f t="array" ref="U282">IFERROR(_xlfn.IFS(
S282="","",
--S282&lt;55,"Battery Defect",
--S282&lt;=69,"Battery D",
--S282&lt;=80,"Battery C",
--S282&gt;80,""
),"")</f>
        <v/>
      </c>
      <c r="V282" s="39" t="str" cm="1">
        <f t="array" ref="V282">IFERROR(_xlfn.IFS(
T282="","",
--T282&lt;55,"Battery Defect",
--T282&lt;=69,"Battery D",
--T282&lt;=80,"Battery C",
--T282&gt;80,""
),"")</f>
        <v/>
      </c>
      <c r="W282" s="39" t="str" cm="1">
        <f t="array" ref="W282">IF($AR282=0,"",IFERROR(IF(INDEX(Input!$N$2:$U$500,$AR282,0)=0,"",INDEX(Input!$N$2:$U$500,$AR282,0)),""))</f>
        <v/>
      </c>
      <c r="X282" s="39"/>
      <c r="Y282" s="39"/>
      <c r="Z282" s="39"/>
      <c r="AA282" s="39"/>
      <c r="AB282" s="39"/>
      <c r="AC282" s="39"/>
      <c r="AD282" s="39"/>
      <c r="AE282" s="29" t="str">
        <f t="shared" si="12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9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9" t="str" cm="1">
        <f t="array" ref="K283">IF($AR283=0,"",INDEX(Input!$D$2:$AC$500,$AR283,$AP$2)&amp;"")</f>
        <v/>
      </c>
      <c r="L283" s="39" t="str" cm="1">
        <f t="array" ref="L283">IF($AR283=0,"",INDEX(Input!$D$2:$AC$500,$AR283,$AP$3)&amp;"")</f>
        <v/>
      </c>
      <c r="M283" s="39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13"/>
        <v/>
      </c>
      <c r="O283" s="39" t="str" cm="1">
        <f t="array" ref="O283">IF($AR283=0,"",INDEX(Input!$D$2:$AC$500,$AR283,$AP$4)&amp;"")</f>
        <v/>
      </c>
      <c r="P283" s="39" t="str" cm="1">
        <f t="array" ref="P283">IF($AR283=0,"",IFERROR(_xlfn.TEXTJOIN(", ",TRUE,_xlfn._xlws.FILTER(INDEX(Input!$D$2:$AC$500,,$AP$6),Input!$J$2:$J$500=$B283)),""))</f>
        <v/>
      </c>
      <c r="Q283" s="29" t="str">
        <f t="shared" si="14"/>
        <v/>
      </c>
      <c r="R283" s="39" t="str" cm="1">
        <f t="array" ref="R283">IF($AR283=0,"",_xlfn.LET(_xlpm.Result,INDEX(Input!$D$2:$AC$500,$AR283,$AP$5),IF(_xlpm.Result="","",_xlpm.Result)))</f>
        <v/>
      </c>
      <c r="S283" s="39" t="str" cm="1">
        <f t="array" ref="S283">IF(R283="","",IFERROR(_xlfn.TEXTSPLIT(R283," / ", ,TRUE,0,),""))</f>
        <v/>
      </c>
      <c r="T283" s="39"/>
      <c r="U283" s="39" t="str" cm="1">
        <f t="array" ref="U283">IFERROR(_xlfn.IFS(
S283="","",
--S283&lt;55,"Battery Defect",
--S283&lt;=69,"Battery D",
--S283&lt;=80,"Battery C",
--S283&gt;80,""
),"")</f>
        <v/>
      </c>
      <c r="V283" s="39" t="str" cm="1">
        <f t="array" ref="V283">IFERROR(_xlfn.IFS(
T283="","",
--T283&lt;55,"Battery Defect",
--T283&lt;=69,"Battery D",
--T283&lt;=80,"Battery C",
--T283&gt;80,""
),"")</f>
        <v/>
      </c>
      <c r="W283" s="39" t="str" cm="1">
        <f t="array" ref="W283">IF($AR283=0,"",IFERROR(IF(INDEX(Input!$N$2:$U$500,$AR283,0)=0,"",INDEX(Input!$N$2:$U$500,$AR283,0)),""))</f>
        <v/>
      </c>
      <c r="X283" s="39"/>
      <c r="Y283" s="39"/>
      <c r="Z283" s="39"/>
      <c r="AA283" s="39"/>
      <c r="AB283" s="39"/>
      <c r="AC283" s="39"/>
      <c r="AD283" s="39"/>
      <c r="AE283" s="29" t="str">
        <f t="shared" si="12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9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9" t="str" cm="1">
        <f t="array" ref="K284">IF($AR284=0,"",INDEX(Input!$D$2:$AC$500,$AR284,$AP$2)&amp;"")</f>
        <v/>
      </c>
      <c r="L284" s="39" t="str" cm="1">
        <f t="array" ref="L284">IF($AR284=0,"",INDEX(Input!$D$2:$AC$500,$AR284,$AP$3)&amp;"")</f>
        <v/>
      </c>
      <c r="M284" s="39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13"/>
        <v/>
      </c>
      <c r="O284" s="39" t="str" cm="1">
        <f t="array" ref="O284">IF($AR284=0,"",INDEX(Input!$D$2:$AC$500,$AR284,$AP$4)&amp;"")</f>
        <v/>
      </c>
      <c r="P284" s="39" t="str" cm="1">
        <f t="array" ref="P284">IF($AR284=0,"",IFERROR(_xlfn.TEXTJOIN(", ",TRUE,_xlfn._xlws.FILTER(INDEX(Input!$D$2:$AC$500,,$AP$6),Input!$J$2:$J$500=$B284)),""))</f>
        <v/>
      </c>
      <c r="Q284" s="29" t="str">
        <f t="shared" si="14"/>
        <v/>
      </c>
      <c r="R284" s="39" t="str" cm="1">
        <f t="array" ref="R284">IF($AR284=0,"",_xlfn.LET(_xlpm.Result,INDEX(Input!$D$2:$AC$500,$AR284,$AP$5),IF(_xlpm.Result="","",_xlpm.Result)))</f>
        <v/>
      </c>
      <c r="S284" s="39" t="str" cm="1">
        <f t="array" ref="S284">IF(R284="","",IFERROR(_xlfn.TEXTSPLIT(R284," / ", ,TRUE,0,),""))</f>
        <v/>
      </c>
      <c r="T284" s="39"/>
      <c r="U284" s="39" t="str" cm="1">
        <f t="array" ref="U284">IFERROR(_xlfn.IFS(
S284="","",
--S284&lt;55,"Battery Defect",
--S284&lt;=69,"Battery D",
--S284&lt;=80,"Battery C",
--S284&gt;80,""
),"")</f>
        <v/>
      </c>
      <c r="V284" s="39" t="str" cm="1">
        <f t="array" ref="V284">IFERROR(_xlfn.IFS(
T284="","",
--T284&lt;55,"Battery Defect",
--T284&lt;=69,"Battery D",
--T284&lt;=80,"Battery C",
--T284&gt;80,""
),"")</f>
        <v/>
      </c>
      <c r="W284" s="39" t="str" cm="1">
        <f t="array" ref="W284">IF($AR284=0,"",IFERROR(IF(INDEX(Input!$N$2:$U$500,$AR284,0)=0,"",INDEX(Input!$N$2:$U$500,$AR284,0)),""))</f>
        <v/>
      </c>
      <c r="X284" s="39"/>
      <c r="Y284" s="39"/>
      <c r="Z284" s="39"/>
      <c r="AA284" s="39"/>
      <c r="AB284" s="39"/>
      <c r="AC284" s="39"/>
      <c r="AD284" s="39"/>
      <c r="AE284" s="29" t="str">
        <f t="shared" si="12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9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9" t="str" cm="1">
        <f t="array" ref="K285">IF($AR285=0,"",INDEX(Input!$D$2:$AC$500,$AR285,$AP$2)&amp;"")</f>
        <v/>
      </c>
      <c r="L285" s="39" t="str" cm="1">
        <f t="array" ref="L285">IF($AR285=0,"",INDEX(Input!$D$2:$AC$500,$AR285,$AP$3)&amp;"")</f>
        <v/>
      </c>
      <c r="M285" s="39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13"/>
        <v/>
      </c>
      <c r="O285" s="39" t="str" cm="1">
        <f t="array" ref="O285">IF($AR285=0,"",INDEX(Input!$D$2:$AC$500,$AR285,$AP$4)&amp;"")</f>
        <v/>
      </c>
      <c r="P285" s="39" t="str" cm="1">
        <f t="array" ref="P285">IF($AR285=0,"",IFERROR(_xlfn.TEXTJOIN(", ",TRUE,_xlfn._xlws.FILTER(INDEX(Input!$D$2:$AC$500,,$AP$6),Input!$J$2:$J$500=$B285)),""))</f>
        <v/>
      </c>
      <c r="Q285" s="29" t="str">
        <f t="shared" si="14"/>
        <v/>
      </c>
      <c r="R285" s="39" t="str" cm="1">
        <f t="array" ref="R285">IF($AR285=0,"",_xlfn.LET(_xlpm.Result,INDEX(Input!$D$2:$AC$500,$AR285,$AP$5),IF(_xlpm.Result="","",_xlpm.Result)))</f>
        <v/>
      </c>
      <c r="S285" s="39" t="str" cm="1">
        <f t="array" ref="S285">IF(R285="","",IFERROR(_xlfn.TEXTSPLIT(R285," / ", ,TRUE,0,),""))</f>
        <v/>
      </c>
      <c r="T285" s="39"/>
      <c r="U285" s="39" t="str" cm="1">
        <f t="array" ref="U285">IFERROR(_xlfn.IFS(
S285="","",
--S285&lt;55,"Battery Defect",
--S285&lt;=69,"Battery D",
--S285&lt;=80,"Battery C",
--S285&gt;80,""
),"")</f>
        <v/>
      </c>
      <c r="V285" s="39" t="str" cm="1">
        <f t="array" ref="V285">IFERROR(_xlfn.IFS(
T285="","",
--T285&lt;55,"Battery Defect",
--T285&lt;=69,"Battery D",
--T285&lt;=80,"Battery C",
--T285&gt;80,""
),"")</f>
        <v/>
      </c>
      <c r="W285" s="39" t="str" cm="1">
        <f t="array" ref="W285">IF($AR285=0,"",IFERROR(IF(INDEX(Input!$N$2:$U$500,$AR285,0)=0,"",INDEX(Input!$N$2:$U$500,$AR285,0)),""))</f>
        <v/>
      </c>
      <c r="X285" s="39"/>
      <c r="Y285" s="39"/>
      <c r="Z285" s="39"/>
      <c r="AA285" s="39"/>
      <c r="AB285" s="39"/>
      <c r="AC285" s="39"/>
      <c r="AD285" s="39"/>
      <c r="AE285" s="29" t="str">
        <f t="shared" si="12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9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9" t="str" cm="1">
        <f t="array" ref="K286">IF($AR286=0,"",INDEX(Input!$D$2:$AC$500,$AR286,$AP$2)&amp;"")</f>
        <v/>
      </c>
      <c r="L286" s="39" t="str" cm="1">
        <f t="array" ref="L286">IF($AR286=0,"",INDEX(Input!$D$2:$AC$500,$AR286,$AP$3)&amp;"")</f>
        <v/>
      </c>
      <c r="M286" s="39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13"/>
        <v/>
      </c>
      <c r="O286" s="39" t="str" cm="1">
        <f t="array" ref="O286">IF($AR286=0,"",INDEX(Input!$D$2:$AC$500,$AR286,$AP$4)&amp;"")</f>
        <v/>
      </c>
      <c r="P286" s="39" t="str" cm="1">
        <f t="array" ref="P286">IF($AR286=0,"",IFERROR(_xlfn.TEXTJOIN(", ",TRUE,_xlfn._xlws.FILTER(INDEX(Input!$D$2:$AC$500,,$AP$6),Input!$J$2:$J$500=$B286)),""))</f>
        <v/>
      </c>
      <c r="Q286" s="29" t="str">
        <f t="shared" si="14"/>
        <v/>
      </c>
      <c r="R286" s="39" t="str" cm="1">
        <f t="array" ref="R286">IF($AR286=0,"",_xlfn.LET(_xlpm.Result,INDEX(Input!$D$2:$AC$500,$AR286,$AP$5),IF(_xlpm.Result="","",_xlpm.Result)))</f>
        <v/>
      </c>
      <c r="S286" s="39" t="str" cm="1">
        <f t="array" ref="S286">IF(R286="","",IFERROR(_xlfn.TEXTSPLIT(R286," / ", ,TRUE,0,),""))</f>
        <v/>
      </c>
      <c r="T286" s="39"/>
      <c r="U286" s="39" t="str" cm="1">
        <f t="array" ref="U286">IFERROR(_xlfn.IFS(
S286="","",
--S286&lt;55,"Battery Defect",
--S286&lt;=69,"Battery D",
--S286&lt;=80,"Battery C",
--S286&gt;80,""
),"")</f>
        <v/>
      </c>
      <c r="V286" s="39" t="str" cm="1">
        <f t="array" ref="V286">IFERROR(_xlfn.IFS(
T286="","",
--T286&lt;55,"Battery Defect",
--T286&lt;=69,"Battery D",
--T286&lt;=80,"Battery C",
--T286&gt;80,""
),"")</f>
        <v/>
      </c>
      <c r="W286" s="39" t="str" cm="1">
        <f t="array" ref="W286">IF($AR286=0,"",IFERROR(IF(INDEX(Input!$N$2:$U$500,$AR286,0)=0,"",INDEX(Input!$N$2:$U$500,$AR286,0)),""))</f>
        <v/>
      </c>
      <c r="X286" s="39"/>
      <c r="Y286" s="39"/>
      <c r="Z286" s="39"/>
      <c r="AA286" s="39"/>
      <c r="AB286" s="39"/>
      <c r="AC286" s="39"/>
      <c r="AD286" s="39"/>
      <c r="AE286" s="29" t="str">
        <f t="shared" si="12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9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9" t="str" cm="1">
        <f t="array" ref="K287">IF($AR287=0,"",INDEX(Input!$D$2:$AC$500,$AR287,$AP$2)&amp;"")</f>
        <v/>
      </c>
      <c r="L287" s="39" t="str" cm="1">
        <f t="array" ref="L287">IF($AR287=0,"",INDEX(Input!$D$2:$AC$500,$AR287,$AP$3)&amp;"")</f>
        <v/>
      </c>
      <c r="M287" s="39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13"/>
        <v/>
      </c>
      <c r="O287" s="39" t="str" cm="1">
        <f t="array" ref="O287">IF($AR287=0,"",INDEX(Input!$D$2:$AC$500,$AR287,$AP$4)&amp;"")</f>
        <v/>
      </c>
      <c r="P287" s="39" t="str" cm="1">
        <f t="array" ref="P287">IF($AR287=0,"",IFERROR(_xlfn.TEXTJOIN(", ",TRUE,_xlfn._xlws.FILTER(INDEX(Input!$D$2:$AC$500,,$AP$6),Input!$J$2:$J$500=$B287)),""))</f>
        <v/>
      </c>
      <c r="Q287" s="29" t="str">
        <f t="shared" si="14"/>
        <v/>
      </c>
      <c r="R287" s="39" t="str" cm="1">
        <f t="array" ref="R287">IF($AR287=0,"",_xlfn.LET(_xlpm.Result,INDEX(Input!$D$2:$AC$500,$AR287,$AP$5),IF(_xlpm.Result="","",_xlpm.Result)))</f>
        <v/>
      </c>
      <c r="S287" s="39" t="str" cm="1">
        <f t="array" ref="S287">IF(R287="","",IFERROR(_xlfn.TEXTSPLIT(R287," / ", ,TRUE,0,),""))</f>
        <v/>
      </c>
      <c r="T287" s="39"/>
      <c r="U287" s="39" t="str" cm="1">
        <f t="array" ref="U287">IFERROR(_xlfn.IFS(
S287="","",
--S287&lt;55,"Battery Defect",
--S287&lt;=69,"Battery D",
--S287&lt;=80,"Battery C",
--S287&gt;80,""
),"")</f>
        <v/>
      </c>
      <c r="V287" s="39" t="str" cm="1">
        <f t="array" ref="V287">IFERROR(_xlfn.IFS(
T287="","",
--T287&lt;55,"Battery Defect",
--T287&lt;=69,"Battery D",
--T287&lt;=80,"Battery C",
--T287&gt;80,""
),"")</f>
        <v/>
      </c>
      <c r="W287" s="39" t="str" cm="1">
        <f t="array" ref="W287">IF($AR287=0,"",IFERROR(IF(INDEX(Input!$N$2:$U$500,$AR287,0)=0,"",INDEX(Input!$N$2:$U$500,$AR287,0)),""))</f>
        <v/>
      </c>
      <c r="X287" s="39"/>
      <c r="Y287" s="39"/>
      <c r="Z287" s="39"/>
      <c r="AA287" s="39"/>
      <c r="AB287" s="39"/>
      <c r="AC287" s="39"/>
      <c r="AD287" s="39"/>
      <c r="AE287" s="29" t="str">
        <f t="shared" si="12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9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9" t="str" cm="1">
        <f t="array" ref="K288">IF($AR288=0,"",INDEX(Input!$D$2:$AC$500,$AR288,$AP$2)&amp;"")</f>
        <v/>
      </c>
      <c r="L288" s="39" t="str" cm="1">
        <f t="array" ref="L288">IF($AR288=0,"",INDEX(Input!$D$2:$AC$500,$AR288,$AP$3)&amp;"")</f>
        <v/>
      </c>
      <c r="M288" s="39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13"/>
        <v/>
      </c>
      <c r="O288" s="39" t="str" cm="1">
        <f t="array" ref="O288">IF($AR288=0,"",INDEX(Input!$D$2:$AC$500,$AR288,$AP$4)&amp;"")</f>
        <v/>
      </c>
      <c r="P288" s="39" t="str" cm="1">
        <f t="array" ref="P288">IF($AR288=0,"",IFERROR(_xlfn.TEXTJOIN(", ",TRUE,_xlfn._xlws.FILTER(INDEX(Input!$D$2:$AC$500,,$AP$6),Input!$J$2:$J$500=$B288)),""))</f>
        <v/>
      </c>
      <c r="Q288" s="29" t="str">
        <f t="shared" si="14"/>
        <v/>
      </c>
      <c r="R288" s="39" t="str" cm="1">
        <f t="array" ref="R288">IF($AR288=0,"",_xlfn.LET(_xlpm.Result,INDEX(Input!$D$2:$AC$500,$AR288,$AP$5),IF(_xlpm.Result="","",_xlpm.Result)))</f>
        <v/>
      </c>
      <c r="S288" s="39" t="str" cm="1">
        <f t="array" ref="S288">IF(R288="","",IFERROR(_xlfn.TEXTSPLIT(R288," / ", ,TRUE,0,),""))</f>
        <v/>
      </c>
      <c r="T288" s="39"/>
      <c r="U288" s="39" t="str" cm="1">
        <f t="array" ref="U288">IFERROR(_xlfn.IFS(
S288="","",
--S288&lt;55,"Battery Defect",
--S288&lt;=69,"Battery D",
--S288&lt;=80,"Battery C",
--S288&gt;80,""
),"")</f>
        <v/>
      </c>
      <c r="V288" s="39" t="str" cm="1">
        <f t="array" ref="V288">IFERROR(_xlfn.IFS(
T288="","",
--T288&lt;55,"Battery Defect",
--T288&lt;=69,"Battery D",
--T288&lt;=80,"Battery C",
--T288&gt;80,""
),"")</f>
        <v/>
      </c>
      <c r="W288" s="39" t="str" cm="1">
        <f t="array" ref="W288">IF($AR288=0,"",IFERROR(IF(INDEX(Input!$N$2:$U$500,$AR288,0)=0,"",INDEX(Input!$N$2:$U$500,$AR288,0)),""))</f>
        <v/>
      </c>
      <c r="X288" s="39"/>
      <c r="Y288" s="39"/>
      <c r="Z288" s="39"/>
      <c r="AA288" s="39"/>
      <c r="AB288" s="39"/>
      <c r="AC288" s="39"/>
      <c r="AD288" s="39"/>
      <c r="AE288" s="29" t="str">
        <f t="shared" si="12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9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9" t="str" cm="1">
        <f t="array" ref="K289">IF($AR289=0,"",INDEX(Input!$D$2:$AC$500,$AR289,$AP$2)&amp;"")</f>
        <v/>
      </c>
      <c r="L289" s="39" t="str" cm="1">
        <f t="array" ref="L289">IF($AR289=0,"",INDEX(Input!$D$2:$AC$500,$AR289,$AP$3)&amp;"")</f>
        <v/>
      </c>
      <c r="M289" s="39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13"/>
        <v/>
      </c>
      <c r="O289" s="39" t="str" cm="1">
        <f t="array" ref="O289">IF($AR289=0,"",INDEX(Input!$D$2:$AC$500,$AR289,$AP$4)&amp;"")</f>
        <v/>
      </c>
      <c r="P289" s="39" t="str" cm="1">
        <f t="array" ref="P289">IF($AR289=0,"",IFERROR(_xlfn.TEXTJOIN(", ",TRUE,_xlfn._xlws.FILTER(INDEX(Input!$D$2:$AC$500,,$AP$6),Input!$J$2:$J$500=$B289)),""))</f>
        <v/>
      </c>
      <c r="Q289" s="29" t="str">
        <f t="shared" si="14"/>
        <v/>
      </c>
      <c r="R289" s="39" t="str" cm="1">
        <f t="array" ref="R289">IF($AR289=0,"",_xlfn.LET(_xlpm.Result,INDEX(Input!$D$2:$AC$500,$AR289,$AP$5),IF(_xlpm.Result="","",_xlpm.Result)))</f>
        <v/>
      </c>
      <c r="S289" s="39" t="str" cm="1">
        <f t="array" ref="S289">IF(R289="","",IFERROR(_xlfn.TEXTSPLIT(R289," / ", ,TRUE,0,),""))</f>
        <v/>
      </c>
      <c r="T289" s="39"/>
      <c r="U289" s="39" t="str" cm="1">
        <f t="array" ref="U289">IFERROR(_xlfn.IFS(
S289="","",
--S289&lt;55,"Battery Defect",
--S289&lt;=69,"Battery D",
--S289&lt;=80,"Battery C",
--S289&gt;80,""
),"")</f>
        <v/>
      </c>
      <c r="V289" s="39" t="str" cm="1">
        <f t="array" ref="V289">IFERROR(_xlfn.IFS(
T289="","",
--T289&lt;55,"Battery Defect",
--T289&lt;=69,"Battery D",
--T289&lt;=80,"Battery C",
--T289&gt;80,""
),"")</f>
        <v/>
      </c>
      <c r="W289" s="39" t="str" cm="1">
        <f t="array" ref="W289">IF($AR289=0,"",IFERROR(IF(INDEX(Input!$N$2:$U$500,$AR289,0)=0,"",INDEX(Input!$N$2:$U$500,$AR289,0)),""))</f>
        <v/>
      </c>
      <c r="X289" s="39"/>
      <c r="Y289" s="39"/>
      <c r="Z289" s="39"/>
      <c r="AA289" s="39"/>
      <c r="AB289" s="39"/>
      <c r="AC289" s="39"/>
      <c r="AD289" s="39"/>
      <c r="AE289" s="29" t="str">
        <f t="shared" si="12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9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9" t="str" cm="1">
        <f t="array" ref="K290">IF($AR290=0,"",INDEX(Input!$D$2:$AC$500,$AR290,$AP$2)&amp;"")</f>
        <v/>
      </c>
      <c r="L290" s="39" t="str" cm="1">
        <f t="array" ref="L290">IF($AR290=0,"",INDEX(Input!$D$2:$AC$500,$AR290,$AP$3)&amp;"")</f>
        <v/>
      </c>
      <c r="M290" s="39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13"/>
        <v/>
      </c>
      <c r="O290" s="39" t="str" cm="1">
        <f t="array" ref="O290">IF($AR290=0,"",INDEX(Input!$D$2:$AC$500,$AR290,$AP$4)&amp;"")</f>
        <v/>
      </c>
      <c r="P290" s="39" t="str" cm="1">
        <f t="array" ref="P290">IF($AR290=0,"",IFERROR(_xlfn.TEXTJOIN(", ",TRUE,_xlfn._xlws.FILTER(INDEX(Input!$D$2:$AC$500,,$AP$6),Input!$J$2:$J$500=$B290)),""))</f>
        <v/>
      </c>
      <c r="Q290" s="29" t="str">
        <f t="shared" si="14"/>
        <v/>
      </c>
      <c r="R290" s="39" t="str" cm="1">
        <f t="array" ref="R290">IF($AR290=0,"",_xlfn.LET(_xlpm.Result,INDEX(Input!$D$2:$AC$500,$AR290,$AP$5),IF(_xlpm.Result="","",_xlpm.Result)))</f>
        <v/>
      </c>
      <c r="S290" s="39" t="str" cm="1">
        <f t="array" ref="S290">IF(R290="","",IFERROR(_xlfn.TEXTSPLIT(R290," / ", ,TRUE,0,),""))</f>
        <v/>
      </c>
      <c r="T290" s="39"/>
      <c r="U290" s="39" t="str" cm="1">
        <f t="array" ref="U290">IFERROR(_xlfn.IFS(
S290="","",
--S290&lt;55,"Battery Defect",
--S290&lt;=69,"Battery D",
--S290&lt;=80,"Battery C",
--S290&gt;80,""
),"")</f>
        <v/>
      </c>
      <c r="V290" s="39" t="str" cm="1">
        <f t="array" ref="V290">IFERROR(_xlfn.IFS(
T290="","",
--T290&lt;55,"Battery Defect",
--T290&lt;=69,"Battery D",
--T290&lt;=80,"Battery C",
--T290&gt;80,""
),"")</f>
        <v/>
      </c>
      <c r="W290" s="39" t="str" cm="1">
        <f t="array" ref="W290">IF($AR290=0,"",IFERROR(IF(INDEX(Input!$N$2:$U$500,$AR290,0)=0,"",INDEX(Input!$N$2:$U$500,$AR290,0)),""))</f>
        <v/>
      </c>
      <c r="X290" s="39"/>
      <c r="Y290" s="39"/>
      <c r="Z290" s="39"/>
      <c r="AA290" s="39"/>
      <c r="AB290" s="39"/>
      <c r="AC290" s="39"/>
      <c r="AD290" s="39"/>
      <c r="AE290" s="29" t="str">
        <f t="shared" si="12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9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9" t="str" cm="1">
        <f t="array" ref="K291">IF($AR291=0,"",INDEX(Input!$D$2:$AC$500,$AR291,$AP$2)&amp;"")</f>
        <v/>
      </c>
      <c r="L291" s="39" t="str" cm="1">
        <f t="array" ref="L291">IF($AR291=0,"",INDEX(Input!$D$2:$AC$500,$AR291,$AP$3)&amp;"")</f>
        <v/>
      </c>
      <c r="M291" s="39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13"/>
        <v/>
      </c>
      <c r="O291" s="39" t="str" cm="1">
        <f t="array" ref="O291">IF($AR291=0,"",INDEX(Input!$D$2:$AC$500,$AR291,$AP$4)&amp;"")</f>
        <v/>
      </c>
      <c r="P291" s="39" t="str" cm="1">
        <f t="array" ref="P291">IF($AR291=0,"",IFERROR(_xlfn.TEXTJOIN(", ",TRUE,_xlfn._xlws.FILTER(INDEX(Input!$D$2:$AC$500,,$AP$6),Input!$J$2:$J$500=$B291)),""))</f>
        <v/>
      </c>
      <c r="Q291" s="29" t="str">
        <f t="shared" si="14"/>
        <v/>
      </c>
      <c r="R291" s="39" t="str" cm="1">
        <f t="array" ref="R291">IF($AR291=0,"",_xlfn.LET(_xlpm.Result,INDEX(Input!$D$2:$AC$500,$AR291,$AP$5),IF(_xlpm.Result="","",_xlpm.Result)))</f>
        <v/>
      </c>
      <c r="S291" s="39" t="str" cm="1">
        <f t="array" ref="S291">IF(R291="","",IFERROR(_xlfn.TEXTSPLIT(R291," / ", ,TRUE,0,),""))</f>
        <v/>
      </c>
      <c r="T291" s="39"/>
      <c r="U291" s="39" t="str" cm="1">
        <f t="array" ref="U291">IFERROR(_xlfn.IFS(
S291="","",
--S291&lt;55,"Battery Defect",
--S291&lt;=69,"Battery D",
--S291&lt;=80,"Battery C",
--S291&gt;80,""
),"")</f>
        <v/>
      </c>
      <c r="V291" s="39" t="str" cm="1">
        <f t="array" ref="V291">IFERROR(_xlfn.IFS(
T291="","",
--T291&lt;55,"Battery Defect",
--T291&lt;=69,"Battery D",
--T291&lt;=80,"Battery C",
--T291&gt;80,""
),"")</f>
        <v/>
      </c>
      <c r="W291" s="39" t="str" cm="1">
        <f t="array" ref="W291">IF($AR291=0,"",IFERROR(IF(INDEX(Input!$N$2:$U$500,$AR291,0)=0,"",INDEX(Input!$N$2:$U$500,$AR291,0)),""))</f>
        <v/>
      </c>
      <c r="X291" s="39"/>
      <c r="Y291" s="39"/>
      <c r="Z291" s="39"/>
      <c r="AA291" s="39"/>
      <c r="AB291" s="39"/>
      <c r="AC291" s="39"/>
      <c r="AD291" s="39"/>
      <c r="AE291" s="29" t="str">
        <f t="shared" si="12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9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9" t="str" cm="1">
        <f t="array" ref="K292">IF($AR292=0,"",INDEX(Input!$D$2:$AC$500,$AR292,$AP$2)&amp;"")</f>
        <v/>
      </c>
      <c r="L292" s="39" t="str" cm="1">
        <f t="array" ref="L292">IF($AR292=0,"",INDEX(Input!$D$2:$AC$500,$AR292,$AP$3)&amp;"")</f>
        <v/>
      </c>
      <c r="M292" s="39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13"/>
        <v/>
      </c>
      <c r="O292" s="39" t="str" cm="1">
        <f t="array" ref="O292">IF($AR292=0,"",INDEX(Input!$D$2:$AC$500,$AR292,$AP$4)&amp;"")</f>
        <v/>
      </c>
      <c r="P292" s="39" t="str" cm="1">
        <f t="array" ref="P292">IF($AR292=0,"",IFERROR(_xlfn.TEXTJOIN(", ",TRUE,_xlfn._xlws.FILTER(INDEX(Input!$D$2:$AC$500,,$AP$6),Input!$J$2:$J$500=$B292)),""))</f>
        <v/>
      </c>
      <c r="Q292" s="29" t="str">
        <f t="shared" si="14"/>
        <v/>
      </c>
      <c r="R292" s="39" t="str" cm="1">
        <f t="array" ref="R292">IF($AR292=0,"",_xlfn.LET(_xlpm.Result,INDEX(Input!$D$2:$AC$500,$AR292,$AP$5),IF(_xlpm.Result="","",_xlpm.Result)))</f>
        <v/>
      </c>
      <c r="S292" s="39" t="str" cm="1">
        <f t="array" ref="S292">IF(R292="","",IFERROR(_xlfn.TEXTSPLIT(R292," / ", ,TRUE,0,),""))</f>
        <v/>
      </c>
      <c r="T292" s="39"/>
      <c r="U292" s="39" t="str" cm="1">
        <f t="array" ref="U292">IFERROR(_xlfn.IFS(
S292="","",
--S292&lt;55,"Battery Defect",
--S292&lt;=69,"Battery D",
--S292&lt;=80,"Battery C",
--S292&gt;80,""
),"")</f>
        <v/>
      </c>
      <c r="V292" s="39" t="str" cm="1">
        <f t="array" ref="V292">IFERROR(_xlfn.IFS(
T292="","",
--T292&lt;55,"Battery Defect",
--T292&lt;=69,"Battery D",
--T292&lt;=80,"Battery C",
--T292&gt;80,""
),"")</f>
        <v/>
      </c>
      <c r="W292" s="39" t="str" cm="1">
        <f t="array" ref="W292">IF($AR292=0,"",IFERROR(IF(INDEX(Input!$N$2:$U$500,$AR292,0)=0,"",INDEX(Input!$N$2:$U$500,$AR292,0)),""))</f>
        <v/>
      </c>
      <c r="X292" s="39"/>
      <c r="Y292" s="39"/>
      <c r="Z292" s="39"/>
      <c r="AA292" s="39"/>
      <c r="AB292" s="39"/>
      <c r="AC292" s="39"/>
      <c r="AD292" s="39"/>
      <c r="AE292" s="29" t="str">
        <f t="shared" si="12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9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9" t="str" cm="1">
        <f t="array" ref="K293">IF($AR293=0,"",INDEX(Input!$D$2:$AC$500,$AR293,$AP$2)&amp;"")</f>
        <v/>
      </c>
      <c r="L293" s="39" t="str" cm="1">
        <f t="array" ref="L293">IF($AR293=0,"",INDEX(Input!$D$2:$AC$500,$AR293,$AP$3)&amp;"")</f>
        <v/>
      </c>
      <c r="M293" s="39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13"/>
        <v/>
      </c>
      <c r="O293" s="39" t="str" cm="1">
        <f t="array" ref="O293">IF($AR293=0,"",INDEX(Input!$D$2:$AC$500,$AR293,$AP$4)&amp;"")</f>
        <v/>
      </c>
      <c r="P293" s="39" t="str" cm="1">
        <f t="array" ref="P293">IF($AR293=0,"",IFERROR(_xlfn.TEXTJOIN(", ",TRUE,_xlfn._xlws.FILTER(INDEX(Input!$D$2:$AC$500,,$AP$6),Input!$J$2:$J$500=$B293)),""))</f>
        <v/>
      </c>
      <c r="Q293" s="29" t="str">
        <f t="shared" si="14"/>
        <v/>
      </c>
      <c r="R293" s="39" t="str" cm="1">
        <f t="array" ref="R293">IF($AR293=0,"",_xlfn.LET(_xlpm.Result,INDEX(Input!$D$2:$AC$500,$AR293,$AP$5),IF(_xlpm.Result="","",_xlpm.Result)))</f>
        <v/>
      </c>
      <c r="S293" s="39" t="str" cm="1">
        <f t="array" ref="S293">IF(R293="","",IFERROR(_xlfn.TEXTSPLIT(R293," / ", ,TRUE,0,),""))</f>
        <v/>
      </c>
      <c r="T293" s="39"/>
      <c r="U293" s="39" t="str" cm="1">
        <f t="array" ref="U293">IFERROR(_xlfn.IFS(
S293="","",
--S293&lt;55,"Battery Defect",
--S293&lt;=69,"Battery D",
--S293&lt;=80,"Battery C",
--S293&gt;80,""
),"")</f>
        <v/>
      </c>
      <c r="V293" s="39" t="str" cm="1">
        <f t="array" ref="V293">IFERROR(_xlfn.IFS(
T293="","",
--T293&lt;55,"Battery Defect",
--T293&lt;=69,"Battery D",
--T293&lt;=80,"Battery C",
--T293&gt;80,""
),"")</f>
        <v/>
      </c>
      <c r="W293" s="39" t="str" cm="1">
        <f t="array" ref="W293">IF($AR293=0,"",IFERROR(IF(INDEX(Input!$N$2:$U$500,$AR293,0)=0,"",INDEX(Input!$N$2:$U$500,$AR293,0)),""))</f>
        <v/>
      </c>
      <c r="X293" s="39"/>
      <c r="Y293" s="39"/>
      <c r="Z293" s="39"/>
      <c r="AA293" s="39"/>
      <c r="AB293" s="39"/>
      <c r="AC293" s="39"/>
      <c r="AD293" s="39"/>
      <c r="AE293" s="29" t="str">
        <f t="shared" si="12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9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9" t="str" cm="1">
        <f t="array" ref="K294">IF($AR294=0,"",INDEX(Input!$D$2:$AC$500,$AR294,$AP$2)&amp;"")</f>
        <v/>
      </c>
      <c r="L294" s="39" t="str" cm="1">
        <f t="array" ref="L294">IF($AR294=0,"",INDEX(Input!$D$2:$AC$500,$AR294,$AP$3)&amp;"")</f>
        <v/>
      </c>
      <c r="M294" s="39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13"/>
        <v/>
      </c>
      <c r="O294" s="39" t="str" cm="1">
        <f t="array" ref="O294">IF($AR294=0,"",INDEX(Input!$D$2:$AC$500,$AR294,$AP$4)&amp;"")</f>
        <v/>
      </c>
      <c r="P294" s="39" t="str" cm="1">
        <f t="array" ref="P294">IF($AR294=0,"",IFERROR(_xlfn.TEXTJOIN(", ",TRUE,_xlfn._xlws.FILTER(INDEX(Input!$D$2:$AC$500,,$AP$6),Input!$J$2:$J$500=$B294)),""))</f>
        <v/>
      </c>
      <c r="Q294" s="29" t="str">
        <f t="shared" si="14"/>
        <v/>
      </c>
      <c r="R294" s="39" t="str" cm="1">
        <f t="array" ref="R294">IF($AR294=0,"",_xlfn.LET(_xlpm.Result,INDEX(Input!$D$2:$AC$500,$AR294,$AP$5),IF(_xlpm.Result="","",_xlpm.Result)))</f>
        <v/>
      </c>
      <c r="S294" s="39" t="str" cm="1">
        <f t="array" ref="S294">IF(R294="","",IFERROR(_xlfn.TEXTSPLIT(R294," / ", ,TRUE,0,),""))</f>
        <v/>
      </c>
      <c r="T294" s="39"/>
      <c r="U294" s="39" t="str" cm="1">
        <f t="array" ref="U294">IFERROR(_xlfn.IFS(
S294="","",
--S294&lt;55,"Battery Defect",
--S294&lt;=69,"Battery D",
--S294&lt;=80,"Battery C",
--S294&gt;80,""
),"")</f>
        <v/>
      </c>
      <c r="V294" s="39" t="str" cm="1">
        <f t="array" ref="V294">IFERROR(_xlfn.IFS(
T294="","",
--T294&lt;55,"Battery Defect",
--T294&lt;=69,"Battery D",
--T294&lt;=80,"Battery C",
--T294&gt;80,""
),"")</f>
        <v/>
      </c>
      <c r="W294" s="39" t="str" cm="1">
        <f t="array" ref="W294">IF($AR294=0,"",IFERROR(IF(INDEX(Input!$N$2:$U$500,$AR294,0)=0,"",INDEX(Input!$N$2:$U$500,$AR294,0)),""))</f>
        <v/>
      </c>
      <c r="X294" s="39"/>
      <c r="Y294" s="39"/>
      <c r="Z294" s="39"/>
      <c r="AA294" s="39"/>
      <c r="AB294" s="39"/>
      <c r="AC294" s="39"/>
      <c r="AD294" s="39"/>
      <c r="AE294" s="29" t="str">
        <f t="shared" si="12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9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9" t="str" cm="1">
        <f t="array" ref="K295">IF($AR295=0,"",INDEX(Input!$D$2:$AC$500,$AR295,$AP$2)&amp;"")</f>
        <v/>
      </c>
      <c r="L295" s="39" t="str" cm="1">
        <f t="array" ref="L295">IF($AR295=0,"",INDEX(Input!$D$2:$AC$500,$AR295,$AP$3)&amp;"")</f>
        <v/>
      </c>
      <c r="M295" s="39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13"/>
        <v/>
      </c>
      <c r="O295" s="39" t="str" cm="1">
        <f t="array" ref="O295">IF($AR295=0,"",INDEX(Input!$D$2:$AC$500,$AR295,$AP$4)&amp;"")</f>
        <v/>
      </c>
      <c r="P295" s="39" t="str" cm="1">
        <f t="array" ref="P295">IF($AR295=0,"",IFERROR(_xlfn.TEXTJOIN(", ",TRUE,_xlfn._xlws.FILTER(INDEX(Input!$D$2:$AC$500,,$AP$6),Input!$J$2:$J$500=$B295)),""))</f>
        <v/>
      </c>
      <c r="Q295" s="29" t="str">
        <f t="shared" si="14"/>
        <v/>
      </c>
      <c r="R295" s="39" t="str" cm="1">
        <f t="array" ref="R295">IF($AR295=0,"",_xlfn.LET(_xlpm.Result,INDEX(Input!$D$2:$AC$500,$AR295,$AP$5),IF(_xlpm.Result="","",_xlpm.Result)))</f>
        <v/>
      </c>
      <c r="S295" s="39" t="str" cm="1">
        <f t="array" ref="S295">IF(R295="","",IFERROR(_xlfn.TEXTSPLIT(R295," / ", ,TRUE,0,),""))</f>
        <v/>
      </c>
      <c r="T295" s="39"/>
      <c r="U295" s="39" t="str" cm="1">
        <f t="array" ref="U295">IFERROR(_xlfn.IFS(
S295="","",
--S295&lt;55,"Battery Defect",
--S295&lt;=69,"Battery D",
--S295&lt;=80,"Battery C",
--S295&gt;80,""
),"")</f>
        <v/>
      </c>
      <c r="V295" s="39" t="str" cm="1">
        <f t="array" ref="V295">IFERROR(_xlfn.IFS(
T295="","",
--T295&lt;55,"Battery Defect",
--T295&lt;=69,"Battery D",
--T295&lt;=80,"Battery C",
--T295&gt;80,""
),"")</f>
        <v/>
      </c>
      <c r="W295" s="39" t="str" cm="1">
        <f t="array" ref="W295">IF($AR295=0,"",IFERROR(IF(INDEX(Input!$N$2:$U$500,$AR295,0)=0,"",INDEX(Input!$N$2:$U$500,$AR295,0)),""))</f>
        <v/>
      </c>
      <c r="X295" s="39"/>
      <c r="Y295" s="39"/>
      <c r="Z295" s="39"/>
      <c r="AA295" s="39"/>
      <c r="AB295" s="39"/>
      <c r="AC295" s="39"/>
      <c r="AD295" s="39"/>
      <c r="AE295" s="29" t="str">
        <f t="shared" si="12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9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9" t="str" cm="1">
        <f t="array" ref="K296">IF($AR296=0,"",INDEX(Input!$D$2:$AC$500,$AR296,$AP$2)&amp;"")</f>
        <v/>
      </c>
      <c r="L296" s="39" t="str" cm="1">
        <f t="array" ref="L296">IF($AR296=0,"",INDEX(Input!$D$2:$AC$500,$AR296,$AP$3)&amp;"")</f>
        <v/>
      </c>
      <c r="M296" s="39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13"/>
        <v/>
      </c>
      <c r="O296" s="39" t="str" cm="1">
        <f t="array" ref="O296">IF($AR296=0,"",INDEX(Input!$D$2:$AC$500,$AR296,$AP$4)&amp;"")</f>
        <v/>
      </c>
      <c r="P296" s="39" t="str" cm="1">
        <f t="array" ref="P296">IF($AR296=0,"",IFERROR(_xlfn.TEXTJOIN(", ",TRUE,_xlfn._xlws.FILTER(INDEX(Input!$D$2:$AC$500,,$AP$6),Input!$J$2:$J$500=$B296)),""))</f>
        <v/>
      </c>
      <c r="Q296" s="29" t="str">
        <f t="shared" si="14"/>
        <v/>
      </c>
      <c r="R296" s="39" t="str" cm="1">
        <f t="array" ref="R296">IF($AR296=0,"",_xlfn.LET(_xlpm.Result,INDEX(Input!$D$2:$AC$500,$AR296,$AP$5),IF(_xlpm.Result="","",_xlpm.Result)))</f>
        <v/>
      </c>
      <c r="S296" s="39" t="str" cm="1">
        <f t="array" ref="S296">IF(R296="","",IFERROR(_xlfn.TEXTSPLIT(R296," / ", ,TRUE,0,),""))</f>
        <v/>
      </c>
      <c r="T296" s="39"/>
      <c r="U296" s="39" t="str" cm="1">
        <f t="array" ref="U296">IFERROR(_xlfn.IFS(
S296="","",
--S296&lt;55,"Battery Defect",
--S296&lt;=69,"Battery D",
--S296&lt;=80,"Battery C",
--S296&gt;80,""
),"")</f>
        <v/>
      </c>
      <c r="V296" s="39" t="str" cm="1">
        <f t="array" ref="V296">IFERROR(_xlfn.IFS(
T296="","",
--T296&lt;55,"Battery Defect",
--T296&lt;=69,"Battery D",
--T296&lt;=80,"Battery C",
--T296&gt;80,""
),"")</f>
        <v/>
      </c>
      <c r="W296" s="39" t="str" cm="1">
        <f t="array" ref="W296">IF($AR296=0,"",IFERROR(IF(INDEX(Input!$N$2:$U$500,$AR296,0)=0,"",INDEX(Input!$N$2:$U$500,$AR296,0)),""))</f>
        <v/>
      </c>
      <c r="X296" s="39"/>
      <c r="Y296" s="39"/>
      <c r="Z296" s="39"/>
      <c r="AA296" s="39"/>
      <c r="AB296" s="39"/>
      <c r="AC296" s="39"/>
      <c r="AD296" s="39"/>
      <c r="AE296" s="29" t="str">
        <f t="shared" si="12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9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9" t="str" cm="1">
        <f t="array" ref="K297">IF($AR297=0,"",INDEX(Input!$D$2:$AC$500,$AR297,$AP$2)&amp;"")</f>
        <v/>
      </c>
      <c r="L297" s="39" t="str" cm="1">
        <f t="array" ref="L297">IF($AR297=0,"",INDEX(Input!$D$2:$AC$500,$AR297,$AP$3)&amp;"")</f>
        <v/>
      </c>
      <c r="M297" s="39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13"/>
        <v/>
      </c>
      <c r="O297" s="39" t="str" cm="1">
        <f t="array" ref="O297">IF($AR297=0,"",INDEX(Input!$D$2:$AC$500,$AR297,$AP$4)&amp;"")</f>
        <v/>
      </c>
      <c r="P297" s="39" t="str" cm="1">
        <f t="array" ref="P297">IF($AR297=0,"",IFERROR(_xlfn.TEXTJOIN(", ",TRUE,_xlfn._xlws.FILTER(INDEX(Input!$D$2:$AC$500,,$AP$6),Input!$J$2:$J$500=$B297)),""))</f>
        <v/>
      </c>
      <c r="Q297" s="29" t="str">
        <f t="shared" si="14"/>
        <v/>
      </c>
      <c r="R297" s="39" t="str" cm="1">
        <f t="array" ref="R297">IF($AR297=0,"",_xlfn.LET(_xlpm.Result,INDEX(Input!$D$2:$AC$500,$AR297,$AP$5),IF(_xlpm.Result="","",_xlpm.Result)))</f>
        <v/>
      </c>
      <c r="S297" s="39" t="str" cm="1">
        <f t="array" ref="S297">IF(R297="","",IFERROR(_xlfn.TEXTSPLIT(R297," / ", ,TRUE,0,),""))</f>
        <v/>
      </c>
      <c r="T297" s="39"/>
      <c r="U297" s="39" t="str" cm="1">
        <f t="array" ref="U297">IFERROR(_xlfn.IFS(
S297="","",
--S297&lt;55,"Battery Defect",
--S297&lt;=69,"Battery D",
--S297&lt;=80,"Battery C",
--S297&gt;80,""
),"")</f>
        <v/>
      </c>
      <c r="V297" s="39" t="str" cm="1">
        <f t="array" ref="V297">IFERROR(_xlfn.IFS(
T297="","",
--T297&lt;55,"Battery Defect",
--T297&lt;=69,"Battery D",
--T297&lt;=80,"Battery C",
--T297&gt;80,""
),"")</f>
        <v/>
      </c>
      <c r="W297" s="39" t="str" cm="1">
        <f t="array" ref="W297">IF($AR297=0,"",IFERROR(IF(INDEX(Input!$N$2:$U$500,$AR297,0)=0,"",INDEX(Input!$N$2:$U$500,$AR297,0)),""))</f>
        <v/>
      </c>
      <c r="X297" s="39"/>
      <c r="Y297" s="39"/>
      <c r="Z297" s="39"/>
      <c r="AA297" s="39"/>
      <c r="AB297" s="39"/>
      <c r="AC297" s="39"/>
      <c r="AD297" s="39"/>
      <c r="AE297" s="29" t="str">
        <f t="shared" si="12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9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9" t="str" cm="1">
        <f t="array" ref="K298">IF($AR298=0,"",INDEX(Input!$D$2:$AC$500,$AR298,$AP$2)&amp;"")</f>
        <v/>
      </c>
      <c r="L298" s="39" t="str" cm="1">
        <f t="array" ref="L298">IF($AR298=0,"",INDEX(Input!$D$2:$AC$500,$AR298,$AP$3)&amp;"")</f>
        <v/>
      </c>
      <c r="M298" s="39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13"/>
        <v/>
      </c>
      <c r="O298" s="39" t="str" cm="1">
        <f t="array" ref="O298">IF($AR298=0,"",INDEX(Input!$D$2:$AC$500,$AR298,$AP$4)&amp;"")</f>
        <v/>
      </c>
      <c r="P298" s="39" t="str" cm="1">
        <f t="array" ref="P298">IF($AR298=0,"",IFERROR(_xlfn.TEXTJOIN(", ",TRUE,_xlfn._xlws.FILTER(INDEX(Input!$D$2:$AC$500,,$AP$6),Input!$J$2:$J$500=$B298)),""))</f>
        <v/>
      </c>
      <c r="Q298" s="29" t="str">
        <f t="shared" si="14"/>
        <v/>
      </c>
      <c r="R298" s="39" t="str" cm="1">
        <f t="array" ref="R298">IF($AR298=0,"",_xlfn.LET(_xlpm.Result,INDEX(Input!$D$2:$AC$500,$AR298,$AP$5),IF(_xlpm.Result="","",_xlpm.Result)))</f>
        <v/>
      </c>
      <c r="S298" s="39" t="str" cm="1">
        <f t="array" ref="S298">IF(R298="","",IFERROR(_xlfn.TEXTSPLIT(R298," / ", ,TRUE,0,),""))</f>
        <v/>
      </c>
      <c r="T298" s="39"/>
      <c r="U298" s="39" t="str" cm="1">
        <f t="array" ref="U298">IFERROR(_xlfn.IFS(
S298="","",
--S298&lt;55,"Battery Defect",
--S298&lt;=69,"Battery D",
--S298&lt;=80,"Battery C",
--S298&gt;80,""
),"")</f>
        <v/>
      </c>
      <c r="V298" s="39" t="str" cm="1">
        <f t="array" ref="V298">IFERROR(_xlfn.IFS(
T298="","",
--T298&lt;55,"Battery Defect",
--T298&lt;=69,"Battery D",
--T298&lt;=80,"Battery C",
--T298&gt;80,""
),"")</f>
        <v/>
      </c>
      <c r="W298" s="39" t="str" cm="1">
        <f t="array" ref="W298">IF($AR298=0,"",IFERROR(IF(INDEX(Input!$N$2:$U$500,$AR298,0)=0,"",INDEX(Input!$N$2:$U$500,$AR298,0)),""))</f>
        <v/>
      </c>
      <c r="X298" s="39"/>
      <c r="Y298" s="39"/>
      <c r="Z298" s="39"/>
      <c r="AA298" s="39"/>
      <c r="AB298" s="39"/>
      <c r="AC298" s="39"/>
      <c r="AD298" s="39"/>
      <c r="AE298" s="29" t="str">
        <f t="shared" si="12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9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9" t="str" cm="1">
        <f t="array" ref="K299">IF($AR299=0,"",INDEX(Input!$D$2:$AC$500,$AR299,$AP$2)&amp;"")</f>
        <v/>
      </c>
      <c r="L299" s="39" t="str" cm="1">
        <f t="array" ref="L299">IF($AR299=0,"",INDEX(Input!$D$2:$AC$500,$AR299,$AP$3)&amp;"")</f>
        <v/>
      </c>
      <c r="M299" s="39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13"/>
        <v/>
      </c>
      <c r="O299" s="39" t="str" cm="1">
        <f t="array" ref="O299">IF($AR299=0,"",INDEX(Input!$D$2:$AC$500,$AR299,$AP$4)&amp;"")</f>
        <v/>
      </c>
      <c r="P299" s="39" t="str" cm="1">
        <f t="array" ref="P299">IF($AR299=0,"",IFERROR(_xlfn.TEXTJOIN(", ",TRUE,_xlfn._xlws.FILTER(INDEX(Input!$D$2:$AC$500,,$AP$6),Input!$J$2:$J$500=$B299)),""))</f>
        <v/>
      </c>
      <c r="Q299" s="29" t="str">
        <f t="shared" si="14"/>
        <v/>
      </c>
      <c r="R299" s="39" t="str" cm="1">
        <f t="array" ref="R299">IF($AR299=0,"",_xlfn.LET(_xlpm.Result,INDEX(Input!$D$2:$AC$500,$AR299,$AP$5),IF(_xlpm.Result="","",_xlpm.Result)))</f>
        <v/>
      </c>
      <c r="S299" s="39" t="str" cm="1">
        <f t="array" ref="S299">IF(R299="","",IFERROR(_xlfn.TEXTSPLIT(R299," / ", ,TRUE,0,),""))</f>
        <v/>
      </c>
      <c r="T299" s="39"/>
      <c r="U299" s="39" t="str" cm="1">
        <f t="array" ref="U299">IFERROR(_xlfn.IFS(
S299="","",
--S299&lt;55,"Battery Defect",
--S299&lt;=69,"Battery D",
--S299&lt;=80,"Battery C",
--S299&gt;80,""
),"")</f>
        <v/>
      </c>
      <c r="V299" s="39" t="str" cm="1">
        <f t="array" ref="V299">IFERROR(_xlfn.IFS(
T299="","",
--T299&lt;55,"Battery Defect",
--T299&lt;=69,"Battery D",
--T299&lt;=80,"Battery C",
--T299&gt;80,""
),"")</f>
        <v/>
      </c>
      <c r="W299" s="39" t="str" cm="1">
        <f t="array" ref="W299">IF($AR299=0,"",IFERROR(IF(INDEX(Input!$N$2:$U$500,$AR299,0)=0,"",INDEX(Input!$N$2:$U$500,$AR299,0)),""))</f>
        <v/>
      </c>
      <c r="X299" s="39"/>
      <c r="Y299" s="39"/>
      <c r="Z299" s="39"/>
      <c r="AA299" s="39"/>
      <c r="AB299" s="39"/>
      <c r="AC299" s="39"/>
      <c r="AD299" s="39"/>
      <c r="AE299" s="29" t="str">
        <f t="shared" si="12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9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9" t="str" cm="1">
        <f t="array" ref="K300">IF($AR300=0,"",INDEX(Input!$D$2:$AC$500,$AR300,$AP$2)&amp;"")</f>
        <v/>
      </c>
      <c r="L300" s="39" t="str" cm="1">
        <f t="array" ref="L300">IF($AR300=0,"",INDEX(Input!$D$2:$AC$500,$AR300,$AP$3)&amp;"")</f>
        <v/>
      </c>
      <c r="M300" s="39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13"/>
        <v/>
      </c>
      <c r="O300" s="39" t="str" cm="1">
        <f t="array" ref="O300">IF($AR300=0,"",INDEX(Input!$D$2:$AC$500,$AR300,$AP$4)&amp;"")</f>
        <v/>
      </c>
      <c r="P300" s="39" t="str" cm="1">
        <f t="array" ref="P300">IF($AR300=0,"",IFERROR(_xlfn.TEXTJOIN(", ",TRUE,_xlfn._xlws.FILTER(INDEX(Input!$D$2:$AC$500,,$AP$6),Input!$J$2:$J$500=$B300)),""))</f>
        <v/>
      </c>
      <c r="Q300" s="29" t="str">
        <f t="shared" si="14"/>
        <v/>
      </c>
      <c r="R300" s="39" t="str" cm="1">
        <f t="array" ref="R300">IF($AR300=0,"",_xlfn.LET(_xlpm.Result,INDEX(Input!$D$2:$AC$500,$AR300,$AP$5),IF(_xlpm.Result="","",_xlpm.Result)))</f>
        <v/>
      </c>
      <c r="S300" s="39" t="str" cm="1">
        <f t="array" ref="S300">IF(R300="","",IFERROR(_xlfn.TEXTSPLIT(R300," / ", ,TRUE,0,),""))</f>
        <v/>
      </c>
      <c r="T300" s="39"/>
      <c r="U300" s="39" t="str" cm="1">
        <f t="array" ref="U300">IFERROR(_xlfn.IFS(
S300="","",
--S300&lt;55,"Battery Defect",
--S300&lt;=69,"Battery D",
--S300&lt;=80,"Battery C",
--S300&gt;80,""
),"")</f>
        <v/>
      </c>
      <c r="V300" s="39" t="str" cm="1">
        <f t="array" ref="V300">IFERROR(_xlfn.IFS(
T300="","",
--T300&lt;55,"Battery Defect",
--T300&lt;=69,"Battery D",
--T300&lt;=80,"Battery C",
--T300&gt;80,""
),"")</f>
        <v/>
      </c>
      <c r="W300" s="39" t="str" cm="1">
        <f t="array" ref="W300">IF($AR300=0,"",IFERROR(IF(INDEX(Input!$N$2:$U$500,$AR300,0)=0,"",INDEX(Input!$N$2:$U$500,$AR300,0)),""))</f>
        <v/>
      </c>
      <c r="X300" s="39"/>
      <c r="Y300" s="39"/>
      <c r="Z300" s="39"/>
      <c r="AA300" s="39"/>
      <c r="AB300" s="39"/>
      <c r="AC300" s="39"/>
      <c r="AD300" s="39"/>
      <c r="AE300" s="29" t="str">
        <f t="shared" si="12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9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9" t="str" cm="1">
        <f t="array" ref="K301">IF($AR301=0,"",INDEX(Input!$D$2:$AC$500,$AR301,$AP$2)&amp;"")</f>
        <v/>
      </c>
      <c r="L301" s="39" t="str" cm="1">
        <f t="array" ref="L301">IF($AR301=0,"",INDEX(Input!$D$2:$AC$500,$AR301,$AP$3)&amp;"")</f>
        <v/>
      </c>
      <c r="M301" s="39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13"/>
        <v/>
      </c>
      <c r="O301" s="39" t="str" cm="1">
        <f t="array" ref="O301">IF($AR301=0,"",INDEX(Input!$D$2:$AC$500,$AR301,$AP$4)&amp;"")</f>
        <v/>
      </c>
      <c r="P301" s="39" t="str" cm="1">
        <f t="array" ref="P301">IF($AR301=0,"",IFERROR(_xlfn.TEXTJOIN(", ",TRUE,_xlfn._xlws.FILTER(INDEX(Input!$D$2:$AC$500,,$AP$6),Input!$J$2:$J$500=$B301)),""))</f>
        <v/>
      </c>
      <c r="Q301" s="29" t="str">
        <f t="shared" si="14"/>
        <v/>
      </c>
      <c r="R301" s="39" t="str" cm="1">
        <f t="array" ref="R301">IF($AR301=0,"",_xlfn.LET(_xlpm.Result,INDEX(Input!$D$2:$AC$500,$AR301,$AP$5),IF(_xlpm.Result="","",_xlpm.Result)))</f>
        <v/>
      </c>
      <c r="S301" s="39" t="str" cm="1">
        <f t="array" ref="S301">IF(R301="","",IFERROR(_xlfn.TEXTSPLIT(R301," / ", ,TRUE,0,),""))</f>
        <v/>
      </c>
      <c r="T301" s="39"/>
      <c r="U301" s="39" t="str" cm="1">
        <f t="array" ref="U301">IFERROR(_xlfn.IFS(
S301="","",
--S301&lt;55,"Battery Defect",
--S301&lt;=69,"Battery D",
--S301&lt;=80,"Battery C",
--S301&gt;80,""
),"")</f>
        <v/>
      </c>
      <c r="V301" s="39" t="str" cm="1">
        <f t="array" ref="V301">IFERROR(_xlfn.IFS(
T301="","",
--T301&lt;55,"Battery Defect",
--T301&lt;=69,"Battery D",
--T301&lt;=80,"Battery C",
--T301&gt;80,""
),"")</f>
        <v/>
      </c>
      <c r="W301" s="39" t="str" cm="1">
        <f t="array" ref="W301">IF($AR301=0,"",IFERROR(IF(INDEX(Input!$N$2:$U$500,$AR301,0)=0,"",INDEX(Input!$N$2:$U$500,$AR301,0)),""))</f>
        <v/>
      </c>
      <c r="X301" s="39"/>
      <c r="Y301" s="39"/>
      <c r="Z301" s="39"/>
      <c r="AA301" s="39"/>
      <c r="AB301" s="39"/>
      <c r="AC301" s="39"/>
      <c r="AD301" s="39"/>
      <c r="AE301" s="29" t="str">
        <f t="shared" si="12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9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9" t="str" cm="1">
        <f t="array" ref="K302">IF($AR302=0,"",INDEX(Input!$D$2:$AC$500,$AR302,$AP$2)&amp;"")</f>
        <v/>
      </c>
      <c r="L302" s="39" t="str" cm="1">
        <f t="array" ref="L302">IF($AR302=0,"",INDEX(Input!$D$2:$AC$500,$AR302,$AP$3)&amp;"")</f>
        <v/>
      </c>
      <c r="M302" s="39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13"/>
        <v/>
      </c>
      <c r="O302" s="39" t="str" cm="1">
        <f t="array" ref="O302">IF($AR302=0,"",INDEX(Input!$D$2:$AC$500,$AR302,$AP$4)&amp;"")</f>
        <v/>
      </c>
      <c r="P302" s="39" t="str" cm="1">
        <f t="array" ref="P302">IF($AR302=0,"",IFERROR(_xlfn.TEXTJOIN(", ",TRUE,_xlfn._xlws.FILTER(INDEX(Input!$D$2:$AC$500,,$AP$6),Input!$J$2:$J$500=$B302)),""))</f>
        <v/>
      </c>
      <c r="Q302" s="29" t="str">
        <f t="shared" si="14"/>
        <v/>
      </c>
      <c r="R302" s="39" t="str" cm="1">
        <f t="array" ref="R302">IF($AR302=0,"",_xlfn.LET(_xlpm.Result,INDEX(Input!$D$2:$AC$500,$AR302,$AP$5),IF(_xlpm.Result="","",_xlpm.Result)))</f>
        <v/>
      </c>
      <c r="S302" s="39" t="str" cm="1">
        <f t="array" ref="S302">IF(R302="","",IFERROR(_xlfn.TEXTSPLIT(R302," / ", ,TRUE,0,),""))</f>
        <v/>
      </c>
      <c r="T302" s="39"/>
      <c r="U302" s="39" t="str" cm="1">
        <f t="array" ref="U302">IFERROR(_xlfn.IFS(
S302="","",
--S302&lt;55,"Battery Defect",
--S302&lt;=69,"Battery D",
--S302&lt;=80,"Battery C",
--S302&gt;80,""
),"")</f>
        <v/>
      </c>
      <c r="V302" s="39" t="str" cm="1">
        <f t="array" ref="V302">IFERROR(_xlfn.IFS(
T302="","",
--T302&lt;55,"Battery Defect",
--T302&lt;=69,"Battery D",
--T302&lt;=80,"Battery C",
--T302&gt;80,""
),"")</f>
        <v/>
      </c>
      <c r="W302" s="39" t="str" cm="1">
        <f t="array" ref="W302">IF($AR302=0,"",IFERROR(IF(INDEX(Input!$N$2:$U$500,$AR302,0)=0,"",INDEX(Input!$N$2:$U$500,$AR302,0)),""))</f>
        <v/>
      </c>
      <c r="X302" s="39"/>
      <c r="Y302" s="39"/>
      <c r="Z302" s="39"/>
      <c r="AA302" s="39"/>
      <c r="AB302" s="39"/>
      <c r="AC302" s="39"/>
      <c r="AD302" s="39"/>
      <c r="AE302" s="29" t="str">
        <f t="shared" si="12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9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9" t="str" cm="1">
        <f t="array" ref="K303">IF($AR303=0,"",INDEX(Input!$D$2:$AC$500,$AR303,$AP$2)&amp;"")</f>
        <v/>
      </c>
      <c r="L303" s="39" t="str" cm="1">
        <f t="array" ref="L303">IF($AR303=0,"",INDEX(Input!$D$2:$AC$500,$AR303,$AP$3)&amp;"")</f>
        <v/>
      </c>
      <c r="M303" s="39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13"/>
        <v/>
      </c>
      <c r="O303" s="39" t="str" cm="1">
        <f t="array" ref="O303">IF($AR303=0,"",INDEX(Input!$D$2:$AC$500,$AR303,$AP$4)&amp;"")</f>
        <v/>
      </c>
      <c r="P303" s="39" t="str" cm="1">
        <f t="array" ref="P303">IF($AR303=0,"",IFERROR(_xlfn.TEXTJOIN(", ",TRUE,_xlfn._xlws.FILTER(INDEX(Input!$D$2:$AC$500,,$AP$6),Input!$J$2:$J$500=$B303)),""))</f>
        <v/>
      </c>
      <c r="Q303" s="29" t="str">
        <f t="shared" si="14"/>
        <v/>
      </c>
      <c r="R303" s="39" t="str" cm="1">
        <f t="array" ref="R303">IF($AR303=0,"",_xlfn.LET(_xlpm.Result,INDEX(Input!$D$2:$AC$500,$AR303,$AP$5),IF(_xlpm.Result="","",_xlpm.Result)))</f>
        <v/>
      </c>
      <c r="S303" s="39" t="str" cm="1">
        <f t="array" ref="S303">IF(R303="","",IFERROR(_xlfn.TEXTSPLIT(R303," / ", ,TRUE,0,),""))</f>
        <v/>
      </c>
      <c r="T303" s="39"/>
      <c r="U303" s="39" t="str" cm="1">
        <f t="array" ref="U303">IFERROR(_xlfn.IFS(
S303="","",
--S303&lt;55,"Battery Defect",
--S303&lt;=69,"Battery D",
--S303&lt;=80,"Battery C",
--S303&gt;80,""
),"")</f>
        <v/>
      </c>
      <c r="V303" s="39" t="str" cm="1">
        <f t="array" ref="V303">IFERROR(_xlfn.IFS(
T303="","",
--T303&lt;55,"Battery Defect",
--T303&lt;=69,"Battery D",
--T303&lt;=80,"Battery C",
--T303&gt;80,""
),"")</f>
        <v/>
      </c>
      <c r="W303" s="39" t="str" cm="1">
        <f t="array" ref="W303">IF($AR303=0,"",IFERROR(IF(INDEX(Input!$N$2:$U$500,$AR303,0)=0,"",INDEX(Input!$N$2:$U$500,$AR303,0)),""))</f>
        <v/>
      </c>
      <c r="X303" s="39"/>
      <c r="Y303" s="39"/>
      <c r="Z303" s="39"/>
      <c r="AA303" s="39"/>
      <c r="AB303" s="39"/>
      <c r="AC303" s="39"/>
      <c r="AD303" s="39"/>
      <c r="AE303" s="29" t="str">
        <f t="shared" si="12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9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9" t="str" cm="1">
        <f t="array" ref="K304">IF($AR304=0,"",INDEX(Input!$D$2:$AC$500,$AR304,$AP$2)&amp;"")</f>
        <v/>
      </c>
      <c r="L304" s="39" t="str" cm="1">
        <f t="array" ref="L304">IF($AR304=0,"",INDEX(Input!$D$2:$AC$500,$AR304,$AP$3)&amp;"")</f>
        <v/>
      </c>
      <c r="M304" s="39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13"/>
        <v/>
      </c>
      <c r="O304" s="39" t="str" cm="1">
        <f t="array" ref="O304">IF($AR304=0,"",INDEX(Input!$D$2:$AC$500,$AR304,$AP$4)&amp;"")</f>
        <v/>
      </c>
      <c r="P304" s="39" t="str" cm="1">
        <f t="array" ref="P304">IF($AR304=0,"",IFERROR(_xlfn.TEXTJOIN(", ",TRUE,_xlfn._xlws.FILTER(INDEX(Input!$D$2:$AC$500,,$AP$6),Input!$J$2:$J$500=$B304)),""))</f>
        <v/>
      </c>
      <c r="Q304" s="29" t="str">
        <f t="shared" si="14"/>
        <v/>
      </c>
      <c r="R304" s="39" t="str" cm="1">
        <f t="array" ref="R304">IF($AR304=0,"",_xlfn.LET(_xlpm.Result,INDEX(Input!$D$2:$AC$500,$AR304,$AP$5),IF(_xlpm.Result="","",_xlpm.Result)))</f>
        <v/>
      </c>
      <c r="S304" s="39" t="str" cm="1">
        <f t="array" ref="S304">IF(R304="","",IFERROR(_xlfn.TEXTSPLIT(R304," / ", ,TRUE,0,),""))</f>
        <v/>
      </c>
      <c r="T304" s="39"/>
      <c r="U304" s="39" t="str" cm="1">
        <f t="array" ref="U304">IFERROR(_xlfn.IFS(
S304="","",
--S304&lt;55,"Battery Defect",
--S304&lt;=69,"Battery D",
--S304&lt;=80,"Battery C",
--S304&gt;80,""
),"")</f>
        <v/>
      </c>
      <c r="V304" s="39" t="str" cm="1">
        <f t="array" ref="V304">IFERROR(_xlfn.IFS(
T304="","",
--T304&lt;55,"Battery Defect",
--T304&lt;=69,"Battery D",
--T304&lt;=80,"Battery C",
--T304&gt;80,""
),"")</f>
        <v/>
      </c>
      <c r="W304" s="39" t="str" cm="1">
        <f t="array" ref="W304">IF($AR304=0,"",IFERROR(IF(INDEX(Input!$N$2:$U$500,$AR304,0)=0,"",INDEX(Input!$N$2:$U$500,$AR304,0)),""))</f>
        <v/>
      </c>
      <c r="X304" s="39"/>
      <c r="Y304" s="39"/>
      <c r="Z304" s="39"/>
      <c r="AA304" s="39"/>
      <c r="AB304" s="39"/>
      <c r="AC304" s="39"/>
      <c r="AD304" s="39"/>
      <c r="AE304" s="29" t="str">
        <f t="shared" si="12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9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9" t="str" cm="1">
        <f t="array" ref="K305">IF($AR305=0,"",INDEX(Input!$D$2:$AC$500,$AR305,$AP$2)&amp;"")</f>
        <v/>
      </c>
      <c r="L305" s="39" t="str" cm="1">
        <f t="array" ref="L305">IF($AR305=0,"",INDEX(Input!$D$2:$AC$500,$AR305,$AP$3)&amp;"")</f>
        <v/>
      </c>
      <c r="M305" s="39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13"/>
        <v/>
      </c>
      <c r="O305" s="39" t="str" cm="1">
        <f t="array" ref="O305">IF($AR305=0,"",INDEX(Input!$D$2:$AC$500,$AR305,$AP$4)&amp;"")</f>
        <v/>
      </c>
      <c r="P305" s="39" t="str" cm="1">
        <f t="array" ref="P305">IF($AR305=0,"",IFERROR(_xlfn.TEXTJOIN(", ",TRUE,_xlfn._xlws.FILTER(INDEX(Input!$D$2:$AC$500,,$AP$6),Input!$J$2:$J$500=$B305)),""))</f>
        <v/>
      </c>
      <c r="Q305" s="29" t="str">
        <f t="shared" si="14"/>
        <v/>
      </c>
      <c r="R305" s="39" t="str" cm="1">
        <f t="array" ref="R305">IF($AR305=0,"",_xlfn.LET(_xlpm.Result,INDEX(Input!$D$2:$AC$500,$AR305,$AP$5),IF(_xlpm.Result="","",_xlpm.Result)))</f>
        <v/>
      </c>
      <c r="S305" s="39" t="str" cm="1">
        <f t="array" ref="S305">IF(R305="","",IFERROR(_xlfn.TEXTSPLIT(R305," / ", ,TRUE,0,),""))</f>
        <v/>
      </c>
      <c r="T305" s="39"/>
      <c r="U305" s="39" t="str" cm="1">
        <f t="array" ref="U305">IFERROR(_xlfn.IFS(
S305="","",
--S305&lt;55,"Battery Defect",
--S305&lt;=69,"Battery D",
--S305&lt;=80,"Battery C",
--S305&gt;80,""
),"")</f>
        <v/>
      </c>
      <c r="V305" s="39" t="str" cm="1">
        <f t="array" ref="V305">IFERROR(_xlfn.IFS(
T305="","",
--T305&lt;55,"Battery Defect",
--T305&lt;=69,"Battery D",
--T305&lt;=80,"Battery C",
--T305&gt;80,""
),"")</f>
        <v/>
      </c>
      <c r="W305" s="39" t="str" cm="1">
        <f t="array" ref="W305">IF($AR305=0,"",IFERROR(IF(INDEX(Input!$N$2:$U$500,$AR305,0)=0,"",INDEX(Input!$N$2:$U$500,$AR305,0)),""))</f>
        <v/>
      </c>
      <c r="X305" s="39"/>
      <c r="Y305" s="39"/>
      <c r="Z305" s="39"/>
      <c r="AA305" s="39"/>
      <c r="AB305" s="39"/>
      <c r="AC305" s="39"/>
      <c r="AD305" s="39"/>
      <c r="AE305" s="29" t="str">
        <f t="shared" si="12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9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9" t="str" cm="1">
        <f t="array" ref="K306">IF($AR306=0,"",INDEX(Input!$D$2:$AC$500,$AR306,$AP$2)&amp;"")</f>
        <v/>
      </c>
      <c r="L306" s="39" t="str" cm="1">
        <f t="array" ref="L306">IF($AR306=0,"",INDEX(Input!$D$2:$AC$500,$AR306,$AP$3)&amp;"")</f>
        <v/>
      </c>
      <c r="M306" s="39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13"/>
        <v/>
      </c>
      <c r="O306" s="39" t="str" cm="1">
        <f t="array" ref="O306">IF($AR306=0,"",INDEX(Input!$D$2:$AC$500,$AR306,$AP$4)&amp;"")</f>
        <v/>
      </c>
      <c r="P306" s="39" t="str" cm="1">
        <f t="array" ref="P306">IF($AR306=0,"",IFERROR(_xlfn.TEXTJOIN(", ",TRUE,_xlfn._xlws.FILTER(INDEX(Input!$D$2:$AC$500,,$AP$6),Input!$J$2:$J$500=$B306)),""))</f>
        <v/>
      </c>
      <c r="Q306" s="29" t="str">
        <f t="shared" si="14"/>
        <v/>
      </c>
      <c r="R306" s="39" t="str" cm="1">
        <f t="array" ref="R306">IF($AR306=0,"",_xlfn.LET(_xlpm.Result,INDEX(Input!$D$2:$AC$500,$AR306,$AP$5),IF(_xlpm.Result="","",_xlpm.Result)))</f>
        <v/>
      </c>
      <c r="S306" s="39" t="str" cm="1">
        <f t="array" ref="S306">IF(R306="","",IFERROR(_xlfn.TEXTSPLIT(R306," / ", ,TRUE,0,),""))</f>
        <v/>
      </c>
      <c r="T306" s="39"/>
      <c r="U306" s="39" t="str" cm="1">
        <f t="array" ref="U306">IFERROR(_xlfn.IFS(
S306="","",
--S306&lt;55,"Battery Defect",
--S306&lt;=69,"Battery D",
--S306&lt;=80,"Battery C",
--S306&gt;80,""
),"")</f>
        <v/>
      </c>
      <c r="V306" s="39" t="str" cm="1">
        <f t="array" ref="V306">IFERROR(_xlfn.IFS(
T306="","",
--T306&lt;55,"Battery Defect",
--T306&lt;=69,"Battery D",
--T306&lt;=80,"Battery C",
--T306&gt;80,""
),"")</f>
        <v/>
      </c>
      <c r="W306" s="39" t="str" cm="1">
        <f t="array" ref="W306">IF($AR306=0,"",IFERROR(IF(INDEX(Input!$N$2:$U$500,$AR306,0)=0,"",INDEX(Input!$N$2:$U$500,$AR306,0)),""))</f>
        <v/>
      </c>
      <c r="X306" s="39"/>
      <c r="Y306" s="39"/>
      <c r="Z306" s="39"/>
      <c r="AA306" s="39"/>
      <c r="AB306" s="39"/>
      <c r="AC306" s="39"/>
      <c r="AD306" s="39"/>
      <c r="AE306" s="29" t="str">
        <f t="shared" si="12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9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9" t="str" cm="1">
        <f t="array" ref="K307">IF($AR307=0,"",INDEX(Input!$D$2:$AC$500,$AR307,$AP$2)&amp;"")</f>
        <v/>
      </c>
      <c r="L307" s="39" t="str" cm="1">
        <f t="array" ref="L307">IF($AR307=0,"",INDEX(Input!$D$2:$AC$500,$AR307,$AP$3)&amp;"")</f>
        <v/>
      </c>
      <c r="M307" s="39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13"/>
        <v/>
      </c>
      <c r="O307" s="39" t="str" cm="1">
        <f t="array" ref="O307">IF($AR307=0,"",INDEX(Input!$D$2:$AC$500,$AR307,$AP$4)&amp;"")</f>
        <v/>
      </c>
      <c r="P307" s="39" t="str" cm="1">
        <f t="array" ref="P307">IF($AR307=0,"",IFERROR(_xlfn.TEXTJOIN(", ",TRUE,_xlfn._xlws.FILTER(INDEX(Input!$D$2:$AC$500,,$AP$6),Input!$J$2:$J$500=$B307)),""))</f>
        <v/>
      </c>
      <c r="Q307" s="29" t="str">
        <f t="shared" si="14"/>
        <v/>
      </c>
      <c r="R307" s="39" t="str" cm="1">
        <f t="array" ref="R307">IF($AR307=0,"",_xlfn.LET(_xlpm.Result,INDEX(Input!$D$2:$AC$500,$AR307,$AP$5),IF(_xlpm.Result="","",_xlpm.Result)))</f>
        <v/>
      </c>
      <c r="S307" s="39" t="str" cm="1">
        <f t="array" ref="S307">IF(R307="","",IFERROR(_xlfn.TEXTSPLIT(R307," / ", ,TRUE,0,),""))</f>
        <v/>
      </c>
      <c r="T307" s="39"/>
      <c r="U307" s="39" t="str" cm="1">
        <f t="array" ref="U307">IFERROR(_xlfn.IFS(
S307="","",
--S307&lt;55,"Battery Defect",
--S307&lt;=69,"Battery D",
--S307&lt;=80,"Battery C",
--S307&gt;80,""
),"")</f>
        <v/>
      </c>
      <c r="V307" s="39" t="str" cm="1">
        <f t="array" ref="V307">IFERROR(_xlfn.IFS(
T307="","",
--T307&lt;55,"Battery Defect",
--T307&lt;=69,"Battery D",
--T307&lt;=80,"Battery C",
--T307&gt;80,""
),"")</f>
        <v/>
      </c>
      <c r="W307" s="39" t="str" cm="1">
        <f t="array" ref="W307">IF($AR307=0,"",IFERROR(IF(INDEX(Input!$N$2:$U$500,$AR307,0)=0,"",INDEX(Input!$N$2:$U$500,$AR307,0)),""))</f>
        <v/>
      </c>
      <c r="X307" s="39"/>
      <c r="Y307" s="39"/>
      <c r="Z307" s="39"/>
      <c r="AA307" s="39"/>
      <c r="AB307" s="39"/>
      <c r="AC307" s="39"/>
      <c r="AD307" s="39"/>
      <c r="AE307" s="29" t="str">
        <f t="shared" si="12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9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9" t="str" cm="1">
        <f t="array" ref="K308">IF($AR308=0,"",INDEX(Input!$D$2:$AC$500,$AR308,$AP$2)&amp;"")</f>
        <v/>
      </c>
      <c r="L308" s="39" t="str" cm="1">
        <f t="array" ref="L308">IF($AR308=0,"",INDEX(Input!$D$2:$AC$500,$AR308,$AP$3)&amp;"")</f>
        <v/>
      </c>
      <c r="M308" s="39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13"/>
        <v/>
      </c>
      <c r="O308" s="39" t="str" cm="1">
        <f t="array" ref="O308">IF($AR308=0,"",INDEX(Input!$D$2:$AC$500,$AR308,$AP$4)&amp;"")</f>
        <v/>
      </c>
      <c r="P308" s="39" t="str" cm="1">
        <f t="array" ref="P308">IF($AR308=0,"",IFERROR(_xlfn.TEXTJOIN(", ",TRUE,_xlfn._xlws.FILTER(INDEX(Input!$D$2:$AC$500,,$AP$6),Input!$J$2:$J$500=$B308)),""))</f>
        <v/>
      </c>
      <c r="Q308" s="29" t="str">
        <f t="shared" si="14"/>
        <v/>
      </c>
      <c r="R308" s="39" t="str" cm="1">
        <f t="array" ref="R308">IF($AR308=0,"",_xlfn.LET(_xlpm.Result,INDEX(Input!$D$2:$AC$500,$AR308,$AP$5),IF(_xlpm.Result="","",_xlpm.Result)))</f>
        <v/>
      </c>
      <c r="S308" s="39" t="str" cm="1">
        <f t="array" ref="S308">IF(R308="","",IFERROR(_xlfn.TEXTSPLIT(R308," / ", ,TRUE,0,),""))</f>
        <v/>
      </c>
      <c r="T308" s="39"/>
      <c r="U308" s="39" t="str" cm="1">
        <f t="array" ref="U308">IFERROR(_xlfn.IFS(
S308="","",
--S308&lt;55,"Battery Defect",
--S308&lt;=69,"Battery D",
--S308&lt;=80,"Battery C",
--S308&gt;80,""
),"")</f>
        <v/>
      </c>
      <c r="V308" s="39" t="str" cm="1">
        <f t="array" ref="V308">IFERROR(_xlfn.IFS(
T308="","",
--T308&lt;55,"Battery Defect",
--T308&lt;=69,"Battery D",
--T308&lt;=80,"Battery C",
--T308&gt;80,""
),"")</f>
        <v/>
      </c>
      <c r="W308" s="39" t="str" cm="1">
        <f t="array" ref="W308">IF($AR308=0,"",IFERROR(IF(INDEX(Input!$N$2:$U$500,$AR308,0)=0,"",INDEX(Input!$N$2:$U$500,$AR308,0)),""))</f>
        <v/>
      </c>
      <c r="X308" s="39"/>
      <c r="Y308" s="39"/>
      <c r="Z308" s="39"/>
      <c r="AA308" s="39"/>
      <c r="AB308" s="39"/>
      <c r="AC308" s="39"/>
      <c r="AD308" s="39"/>
      <c r="AE308" s="29" t="str">
        <f t="shared" si="12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9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9" t="str" cm="1">
        <f t="array" ref="K309">IF($AR309=0,"",INDEX(Input!$D$2:$AC$500,$AR309,$AP$2)&amp;"")</f>
        <v/>
      </c>
      <c r="L309" s="39" t="str" cm="1">
        <f t="array" ref="L309">IF($AR309=0,"",INDEX(Input!$D$2:$AC$500,$AR309,$AP$3)&amp;"")</f>
        <v/>
      </c>
      <c r="M309" s="39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13"/>
        <v/>
      </c>
      <c r="O309" s="39" t="str" cm="1">
        <f t="array" ref="O309">IF($AR309=0,"",INDEX(Input!$D$2:$AC$500,$AR309,$AP$4)&amp;"")</f>
        <v/>
      </c>
      <c r="P309" s="39" t="str" cm="1">
        <f t="array" ref="P309">IF($AR309=0,"",IFERROR(_xlfn.TEXTJOIN(", ",TRUE,_xlfn._xlws.FILTER(INDEX(Input!$D$2:$AC$500,,$AP$6),Input!$J$2:$J$500=$B309)),""))</f>
        <v/>
      </c>
      <c r="Q309" s="29" t="str">
        <f t="shared" si="14"/>
        <v/>
      </c>
      <c r="R309" s="39" t="str" cm="1">
        <f t="array" ref="R309">IF($AR309=0,"",_xlfn.LET(_xlpm.Result,INDEX(Input!$D$2:$AC$500,$AR309,$AP$5),IF(_xlpm.Result="","",_xlpm.Result)))</f>
        <v/>
      </c>
      <c r="S309" s="39" t="str" cm="1">
        <f t="array" ref="S309">IF(R309="","",IFERROR(_xlfn.TEXTSPLIT(R309," / ", ,TRUE,0,),""))</f>
        <v/>
      </c>
      <c r="T309" s="39"/>
      <c r="U309" s="39" t="str" cm="1">
        <f t="array" ref="U309">IFERROR(_xlfn.IFS(
S309="","",
--S309&lt;55,"Battery Defect",
--S309&lt;=69,"Battery D",
--S309&lt;=80,"Battery C",
--S309&gt;80,""
),"")</f>
        <v/>
      </c>
      <c r="V309" s="39" t="str" cm="1">
        <f t="array" ref="V309">IFERROR(_xlfn.IFS(
T309="","",
--T309&lt;55,"Battery Defect",
--T309&lt;=69,"Battery D",
--T309&lt;=80,"Battery C",
--T309&gt;80,""
),"")</f>
        <v/>
      </c>
      <c r="W309" s="39" t="str" cm="1">
        <f t="array" ref="W309">IF($AR309=0,"",IFERROR(IF(INDEX(Input!$N$2:$U$500,$AR309,0)=0,"",INDEX(Input!$N$2:$U$500,$AR309,0)),""))</f>
        <v/>
      </c>
      <c r="X309" s="39"/>
      <c r="Y309" s="39"/>
      <c r="Z309" s="39"/>
      <c r="AA309" s="39"/>
      <c r="AB309" s="39"/>
      <c r="AC309" s="39"/>
      <c r="AD309" s="39"/>
      <c r="AE309" s="29" t="str">
        <f t="shared" si="12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9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9" t="str" cm="1">
        <f t="array" ref="K310">IF($AR310=0,"",INDEX(Input!$D$2:$AC$500,$AR310,$AP$2)&amp;"")</f>
        <v/>
      </c>
      <c r="L310" s="39" t="str" cm="1">
        <f t="array" ref="L310">IF($AR310=0,"",INDEX(Input!$D$2:$AC$500,$AR310,$AP$3)&amp;"")</f>
        <v/>
      </c>
      <c r="M310" s="39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13"/>
        <v/>
      </c>
      <c r="O310" s="39" t="str" cm="1">
        <f t="array" ref="O310">IF($AR310=0,"",INDEX(Input!$D$2:$AC$500,$AR310,$AP$4)&amp;"")</f>
        <v/>
      </c>
      <c r="P310" s="39" t="str" cm="1">
        <f t="array" ref="P310">IF($AR310=0,"",IFERROR(_xlfn.TEXTJOIN(", ",TRUE,_xlfn._xlws.FILTER(INDEX(Input!$D$2:$AC$500,,$AP$6),Input!$J$2:$J$500=$B310)),""))</f>
        <v/>
      </c>
      <c r="Q310" s="29" t="str">
        <f t="shared" si="14"/>
        <v/>
      </c>
      <c r="R310" s="39" t="str" cm="1">
        <f t="array" ref="R310">IF($AR310=0,"",_xlfn.LET(_xlpm.Result,INDEX(Input!$D$2:$AC$500,$AR310,$AP$5),IF(_xlpm.Result="","",_xlpm.Result)))</f>
        <v/>
      </c>
      <c r="S310" s="39" t="str" cm="1">
        <f t="array" ref="S310">IF(R310="","",IFERROR(_xlfn.TEXTSPLIT(R310," / ", ,TRUE,0,),""))</f>
        <v/>
      </c>
      <c r="T310" s="39"/>
      <c r="U310" s="39" t="str" cm="1">
        <f t="array" ref="U310">IFERROR(_xlfn.IFS(
S310="","",
--S310&lt;55,"Battery Defect",
--S310&lt;=69,"Battery D",
--S310&lt;=80,"Battery C",
--S310&gt;80,""
),"")</f>
        <v/>
      </c>
      <c r="V310" s="39" t="str" cm="1">
        <f t="array" ref="V310">IFERROR(_xlfn.IFS(
T310="","",
--T310&lt;55,"Battery Defect",
--T310&lt;=69,"Battery D",
--T310&lt;=80,"Battery C",
--T310&gt;80,""
),"")</f>
        <v/>
      </c>
      <c r="W310" s="39" t="str" cm="1">
        <f t="array" ref="W310">IF($AR310=0,"",IFERROR(IF(INDEX(Input!$N$2:$U$500,$AR310,0)=0,"",INDEX(Input!$N$2:$U$500,$AR310,0)),""))</f>
        <v/>
      </c>
      <c r="X310" s="39"/>
      <c r="Y310" s="39"/>
      <c r="Z310" s="39"/>
      <c r="AA310" s="39"/>
      <c r="AB310" s="39"/>
      <c r="AC310" s="39"/>
      <c r="AD310" s="39"/>
      <c r="AE310" s="29" t="str">
        <f t="shared" si="12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9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9" t="str" cm="1">
        <f t="array" ref="K311">IF($AR311=0,"",INDEX(Input!$D$2:$AC$500,$AR311,$AP$2)&amp;"")</f>
        <v/>
      </c>
      <c r="L311" s="39" t="str" cm="1">
        <f t="array" ref="L311">IF($AR311=0,"",INDEX(Input!$D$2:$AC$500,$AR311,$AP$3)&amp;"")</f>
        <v/>
      </c>
      <c r="M311" s="39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13"/>
        <v/>
      </c>
      <c r="O311" s="39" t="str" cm="1">
        <f t="array" ref="O311">IF($AR311=0,"",INDEX(Input!$D$2:$AC$500,$AR311,$AP$4)&amp;"")</f>
        <v/>
      </c>
      <c r="P311" s="39" t="str" cm="1">
        <f t="array" ref="P311">IF($AR311=0,"",IFERROR(_xlfn.TEXTJOIN(", ",TRUE,_xlfn._xlws.FILTER(INDEX(Input!$D$2:$AC$500,,$AP$6),Input!$J$2:$J$500=$B311)),""))</f>
        <v/>
      </c>
      <c r="Q311" s="29" t="str">
        <f t="shared" si="14"/>
        <v/>
      </c>
      <c r="R311" s="39" t="str" cm="1">
        <f t="array" ref="R311">IF($AR311=0,"",_xlfn.LET(_xlpm.Result,INDEX(Input!$D$2:$AC$500,$AR311,$AP$5),IF(_xlpm.Result="","",_xlpm.Result)))</f>
        <v/>
      </c>
      <c r="S311" s="39" t="str" cm="1">
        <f t="array" ref="S311">IF(R311="","",IFERROR(_xlfn.TEXTSPLIT(R311," / ", ,TRUE,0,),""))</f>
        <v/>
      </c>
      <c r="T311" s="39"/>
      <c r="U311" s="39" t="str" cm="1">
        <f t="array" ref="U311">IFERROR(_xlfn.IFS(
S311="","",
--S311&lt;55,"Battery Defect",
--S311&lt;=69,"Battery D",
--S311&lt;=80,"Battery C",
--S311&gt;80,""
),"")</f>
        <v/>
      </c>
      <c r="V311" s="39" t="str" cm="1">
        <f t="array" ref="V311">IFERROR(_xlfn.IFS(
T311="","",
--T311&lt;55,"Battery Defect",
--T311&lt;=69,"Battery D",
--T311&lt;=80,"Battery C",
--T311&gt;80,""
),"")</f>
        <v/>
      </c>
      <c r="W311" s="39" t="str" cm="1">
        <f t="array" ref="W311">IF($AR311=0,"",IFERROR(IF(INDEX(Input!$N$2:$U$500,$AR311,0)=0,"",INDEX(Input!$N$2:$U$500,$AR311,0)),""))</f>
        <v/>
      </c>
      <c r="X311" s="39"/>
      <c r="Y311" s="39"/>
      <c r="Z311" s="39"/>
      <c r="AA311" s="39"/>
      <c r="AB311" s="39"/>
      <c r="AC311" s="39"/>
      <c r="AD311" s="39"/>
      <c r="AE311" s="29" t="str">
        <f t="shared" si="12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9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9" t="str" cm="1">
        <f t="array" ref="K312">IF($AR312=0,"",INDEX(Input!$D$2:$AC$500,$AR312,$AP$2)&amp;"")</f>
        <v/>
      </c>
      <c r="L312" s="39" t="str" cm="1">
        <f t="array" ref="L312">IF($AR312=0,"",INDEX(Input!$D$2:$AC$500,$AR312,$AP$3)&amp;"")</f>
        <v/>
      </c>
      <c r="M312" s="39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13"/>
        <v/>
      </c>
      <c r="O312" s="39" t="str" cm="1">
        <f t="array" ref="O312">IF($AR312=0,"",INDEX(Input!$D$2:$AC$500,$AR312,$AP$4)&amp;"")</f>
        <v/>
      </c>
      <c r="P312" s="39" t="str" cm="1">
        <f t="array" ref="P312">IF($AR312=0,"",IFERROR(_xlfn.TEXTJOIN(", ",TRUE,_xlfn._xlws.FILTER(INDEX(Input!$D$2:$AC$500,,$AP$6),Input!$J$2:$J$500=$B312)),""))</f>
        <v/>
      </c>
      <c r="Q312" s="29" t="str">
        <f t="shared" si="14"/>
        <v/>
      </c>
      <c r="R312" s="39" t="str" cm="1">
        <f t="array" ref="R312">IF($AR312=0,"",_xlfn.LET(_xlpm.Result,INDEX(Input!$D$2:$AC$500,$AR312,$AP$5),IF(_xlpm.Result="","",_xlpm.Result)))</f>
        <v/>
      </c>
      <c r="S312" s="39" t="str" cm="1">
        <f t="array" ref="S312">IF(R312="","",IFERROR(_xlfn.TEXTSPLIT(R312," / ", ,TRUE,0,),""))</f>
        <v/>
      </c>
      <c r="T312" s="39"/>
      <c r="U312" s="39" t="str" cm="1">
        <f t="array" ref="U312">IFERROR(_xlfn.IFS(
S312="","",
--S312&lt;55,"Battery Defect",
--S312&lt;=69,"Battery D",
--S312&lt;=80,"Battery C",
--S312&gt;80,""
),"")</f>
        <v/>
      </c>
      <c r="V312" s="39" t="str" cm="1">
        <f t="array" ref="V312">IFERROR(_xlfn.IFS(
T312="","",
--T312&lt;55,"Battery Defect",
--T312&lt;=69,"Battery D",
--T312&lt;=80,"Battery C",
--T312&gt;80,""
),"")</f>
        <v/>
      </c>
      <c r="W312" s="39" t="str" cm="1">
        <f t="array" ref="W312">IF($AR312=0,"",IFERROR(IF(INDEX(Input!$N$2:$U$500,$AR312,0)=0,"",INDEX(Input!$N$2:$U$500,$AR312,0)),""))</f>
        <v/>
      </c>
      <c r="X312" s="39"/>
      <c r="Y312" s="39"/>
      <c r="Z312" s="39"/>
      <c r="AA312" s="39"/>
      <c r="AB312" s="39"/>
      <c r="AC312" s="39"/>
      <c r="AD312" s="39"/>
      <c r="AE312" s="29" t="str">
        <f t="shared" si="12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9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9" t="str" cm="1">
        <f t="array" ref="K313">IF($AR313=0,"",INDEX(Input!$D$2:$AC$500,$AR313,$AP$2)&amp;"")</f>
        <v/>
      </c>
      <c r="L313" s="39" t="str" cm="1">
        <f t="array" ref="L313">IF($AR313=0,"",INDEX(Input!$D$2:$AC$500,$AR313,$AP$3)&amp;"")</f>
        <v/>
      </c>
      <c r="M313" s="39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13"/>
        <v/>
      </c>
      <c r="O313" s="39" t="str" cm="1">
        <f t="array" ref="O313">IF($AR313=0,"",INDEX(Input!$D$2:$AC$500,$AR313,$AP$4)&amp;"")</f>
        <v/>
      </c>
      <c r="P313" s="39" t="str" cm="1">
        <f t="array" ref="P313">IF($AR313=0,"",IFERROR(_xlfn.TEXTJOIN(", ",TRUE,_xlfn._xlws.FILTER(INDEX(Input!$D$2:$AC$500,,$AP$6),Input!$J$2:$J$500=$B313)),""))</f>
        <v/>
      </c>
      <c r="Q313" s="29" t="str">
        <f t="shared" si="14"/>
        <v/>
      </c>
      <c r="R313" s="39" t="str" cm="1">
        <f t="array" ref="R313">IF($AR313=0,"",_xlfn.LET(_xlpm.Result,INDEX(Input!$D$2:$AC$500,$AR313,$AP$5),IF(_xlpm.Result="","",_xlpm.Result)))</f>
        <v/>
      </c>
      <c r="S313" s="39" t="str" cm="1">
        <f t="array" ref="S313">IF(R313="","",IFERROR(_xlfn.TEXTSPLIT(R313," / ", ,TRUE,0,),""))</f>
        <v/>
      </c>
      <c r="T313" s="39"/>
      <c r="U313" s="39" t="str" cm="1">
        <f t="array" ref="U313">IFERROR(_xlfn.IFS(
S313="","",
--S313&lt;55,"Battery Defect",
--S313&lt;=69,"Battery D",
--S313&lt;=80,"Battery C",
--S313&gt;80,""
),"")</f>
        <v/>
      </c>
      <c r="V313" s="39" t="str" cm="1">
        <f t="array" ref="V313">IFERROR(_xlfn.IFS(
T313="","",
--T313&lt;55,"Battery Defect",
--T313&lt;=69,"Battery D",
--T313&lt;=80,"Battery C",
--T313&gt;80,""
),"")</f>
        <v/>
      </c>
      <c r="W313" s="39" t="str" cm="1">
        <f t="array" ref="W313">IF($AR313=0,"",IFERROR(IF(INDEX(Input!$N$2:$U$500,$AR313,0)=0,"",INDEX(Input!$N$2:$U$500,$AR313,0)),""))</f>
        <v/>
      </c>
      <c r="X313" s="39"/>
      <c r="Y313" s="39"/>
      <c r="Z313" s="39"/>
      <c r="AA313" s="39"/>
      <c r="AB313" s="39"/>
      <c r="AC313" s="39"/>
      <c r="AD313" s="39"/>
      <c r="AE313" s="29" t="str">
        <f t="shared" si="12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9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9" t="str" cm="1">
        <f t="array" ref="K314">IF($AR314=0,"",INDEX(Input!$D$2:$AC$500,$AR314,$AP$2)&amp;"")</f>
        <v/>
      </c>
      <c r="L314" s="39" t="str" cm="1">
        <f t="array" ref="L314">IF($AR314=0,"",INDEX(Input!$D$2:$AC$500,$AR314,$AP$3)&amp;"")</f>
        <v/>
      </c>
      <c r="M314" s="39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13"/>
        <v/>
      </c>
      <c r="O314" s="39" t="str" cm="1">
        <f t="array" ref="O314">IF($AR314=0,"",INDEX(Input!$D$2:$AC$500,$AR314,$AP$4)&amp;"")</f>
        <v/>
      </c>
      <c r="P314" s="39" t="str" cm="1">
        <f t="array" ref="P314">IF($AR314=0,"",IFERROR(_xlfn.TEXTJOIN(", ",TRUE,_xlfn._xlws.FILTER(INDEX(Input!$D$2:$AC$500,,$AP$6),Input!$J$2:$J$500=$B314)),""))</f>
        <v/>
      </c>
      <c r="Q314" s="29" t="str">
        <f t="shared" si="14"/>
        <v/>
      </c>
      <c r="R314" s="39" t="str" cm="1">
        <f t="array" ref="R314">IF($AR314=0,"",_xlfn.LET(_xlpm.Result,INDEX(Input!$D$2:$AC$500,$AR314,$AP$5),IF(_xlpm.Result="","",_xlpm.Result)))</f>
        <v/>
      </c>
      <c r="S314" s="39" t="str" cm="1">
        <f t="array" ref="S314">IF(R314="","",IFERROR(_xlfn.TEXTSPLIT(R314," / ", ,TRUE,0,),""))</f>
        <v/>
      </c>
      <c r="T314" s="39"/>
      <c r="U314" s="39" t="str" cm="1">
        <f t="array" ref="U314">IFERROR(_xlfn.IFS(
S314="","",
--S314&lt;55,"Battery Defect",
--S314&lt;=69,"Battery D",
--S314&lt;=80,"Battery C",
--S314&gt;80,""
),"")</f>
        <v/>
      </c>
      <c r="V314" s="39" t="str" cm="1">
        <f t="array" ref="V314">IFERROR(_xlfn.IFS(
T314="","",
--T314&lt;55,"Battery Defect",
--T314&lt;=69,"Battery D",
--T314&lt;=80,"Battery C",
--T314&gt;80,""
),"")</f>
        <v/>
      </c>
      <c r="W314" s="39" t="str" cm="1">
        <f t="array" ref="W314">IF($AR314=0,"",IFERROR(IF(INDEX(Input!$N$2:$U$500,$AR314,0)=0,"",INDEX(Input!$N$2:$U$500,$AR314,0)),""))</f>
        <v/>
      </c>
      <c r="X314" s="39"/>
      <c r="Y314" s="39"/>
      <c r="Z314" s="39"/>
      <c r="AA314" s="39"/>
      <c r="AB314" s="39"/>
      <c r="AC314" s="39"/>
      <c r="AD314" s="39"/>
      <c r="AE314" s="29" t="str">
        <f t="shared" si="12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9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9" t="str" cm="1">
        <f t="array" ref="K315">IF($AR315=0,"",INDEX(Input!$D$2:$AC$500,$AR315,$AP$2)&amp;"")</f>
        <v/>
      </c>
      <c r="L315" s="39" t="str" cm="1">
        <f t="array" ref="L315">IF($AR315=0,"",INDEX(Input!$D$2:$AC$500,$AR315,$AP$3)&amp;"")</f>
        <v/>
      </c>
      <c r="M315" s="39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13"/>
        <v/>
      </c>
      <c r="O315" s="39" t="str" cm="1">
        <f t="array" ref="O315">IF($AR315=0,"",INDEX(Input!$D$2:$AC$500,$AR315,$AP$4)&amp;"")</f>
        <v/>
      </c>
      <c r="P315" s="39" t="str" cm="1">
        <f t="array" ref="P315">IF($AR315=0,"",IFERROR(_xlfn.TEXTJOIN(", ",TRUE,_xlfn._xlws.FILTER(INDEX(Input!$D$2:$AC$500,,$AP$6),Input!$J$2:$J$500=$B315)),""))</f>
        <v/>
      </c>
      <c r="Q315" s="29" t="str">
        <f t="shared" si="14"/>
        <v/>
      </c>
      <c r="R315" s="39" t="str" cm="1">
        <f t="array" ref="R315">IF($AR315=0,"",_xlfn.LET(_xlpm.Result,INDEX(Input!$D$2:$AC$500,$AR315,$AP$5),IF(_xlpm.Result="","",_xlpm.Result)))</f>
        <v/>
      </c>
      <c r="S315" s="39" t="str" cm="1">
        <f t="array" ref="S315">IF(R315="","",IFERROR(_xlfn.TEXTSPLIT(R315," / ", ,TRUE,0,),""))</f>
        <v/>
      </c>
      <c r="T315" s="39"/>
      <c r="U315" s="39" t="str" cm="1">
        <f t="array" ref="U315">IFERROR(_xlfn.IFS(
S315="","",
--S315&lt;55,"Battery Defect",
--S315&lt;=69,"Battery D",
--S315&lt;=80,"Battery C",
--S315&gt;80,""
),"")</f>
        <v/>
      </c>
      <c r="V315" s="39" t="str" cm="1">
        <f t="array" ref="V315">IFERROR(_xlfn.IFS(
T315="","",
--T315&lt;55,"Battery Defect",
--T315&lt;=69,"Battery D",
--T315&lt;=80,"Battery C",
--T315&gt;80,""
),"")</f>
        <v/>
      </c>
      <c r="W315" s="39" t="str" cm="1">
        <f t="array" ref="W315">IF($AR315=0,"",IFERROR(IF(INDEX(Input!$N$2:$U$500,$AR315,0)=0,"",INDEX(Input!$N$2:$U$500,$AR315,0)),""))</f>
        <v/>
      </c>
      <c r="X315" s="39"/>
      <c r="Y315" s="39"/>
      <c r="Z315" s="39"/>
      <c r="AA315" s="39"/>
      <c r="AB315" s="39"/>
      <c r="AC315" s="39"/>
      <c r="AD315" s="39"/>
      <c r="AE315" s="29" t="str">
        <f t="shared" si="12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9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9" t="str" cm="1">
        <f t="array" ref="K316">IF($AR316=0,"",INDEX(Input!$D$2:$AC$500,$AR316,$AP$2)&amp;"")</f>
        <v/>
      </c>
      <c r="L316" s="39" t="str" cm="1">
        <f t="array" ref="L316">IF($AR316=0,"",INDEX(Input!$D$2:$AC$500,$AR316,$AP$3)&amp;"")</f>
        <v/>
      </c>
      <c r="M316" s="39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13"/>
        <v/>
      </c>
      <c r="O316" s="39" t="str" cm="1">
        <f t="array" ref="O316">IF($AR316=0,"",INDEX(Input!$D$2:$AC$500,$AR316,$AP$4)&amp;"")</f>
        <v/>
      </c>
      <c r="P316" s="39" t="str" cm="1">
        <f t="array" ref="P316">IF($AR316=0,"",IFERROR(_xlfn.TEXTJOIN(", ",TRUE,_xlfn._xlws.FILTER(INDEX(Input!$D$2:$AC$500,,$AP$6),Input!$J$2:$J$500=$B316)),""))</f>
        <v/>
      </c>
      <c r="Q316" s="29" t="str">
        <f t="shared" si="14"/>
        <v/>
      </c>
      <c r="R316" s="39" t="str" cm="1">
        <f t="array" ref="R316">IF($AR316=0,"",_xlfn.LET(_xlpm.Result,INDEX(Input!$D$2:$AC$500,$AR316,$AP$5),IF(_xlpm.Result="","",_xlpm.Result)))</f>
        <v/>
      </c>
      <c r="S316" s="39" t="str" cm="1">
        <f t="array" ref="S316">IF(R316="","",IFERROR(_xlfn.TEXTSPLIT(R316," / ", ,TRUE,0,),""))</f>
        <v/>
      </c>
      <c r="T316" s="39"/>
      <c r="U316" s="39" t="str" cm="1">
        <f t="array" ref="U316">IFERROR(_xlfn.IFS(
S316="","",
--S316&lt;55,"Battery Defect",
--S316&lt;=69,"Battery D",
--S316&lt;=80,"Battery C",
--S316&gt;80,""
),"")</f>
        <v/>
      </c>
      <c r="V316" s="39" t="str" cm="1">
        <f t="array" ref="V316">IFERROR(_xlfn.IFS(
T316="","",
--T316&lt;55,"Battery Defect",
--T316&lt;=69,"Battery D",
--T316&lt;=80,"Battery C",
--T316&gt;80,""
),"")</f>
        <v/>
      </c>
      <c r="W316" s="39" t="str" cm="1">
        <f t="array" ref="W316">IF($AR316=0,"",IFERROR(IF(INDEX(Input!$N$2:$U$500,$AR316,0)=0,"",INDEX(Input!$N$2:$U$500,$AR316,0)),""))</f>
        <v/>
      </c>
      <c r="X316" s="39"/>
      <c r="Y316" s="39"/>
      <c r="Z316" s="39"/>
      <c r="AA316" s="39"/>
      <c r="AB316" s="39"/>
      <c r="AC316" s="39"/>
      <c r="AD316" s="39"/>
      <c r="AE316" s="29" t="str">
        <f t="shared" si="12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9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9" t="str" cm="1">
        <f t="array" ref="K317">IF($AR317=0,"",INDEX(Input!$D$2:$AC$500,$AR317,$AP$2)&amp;"")</f>
        <v/>
      </c>
      <c r="L317" s="39" t="str" cm="1">
        <f t="array" ref="L317">IF($AR317=0,"",INDEX(Input!$D$2:$AC$500,$AR317,$AP$3)&amp;"")</f>
        <v/>
      </c>
      <c r="M317" s="39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13"/>
        <v/>
      </c>
      <c r="O317" s="39" t="str" cm="1">
        <f t="array" ref="O317">IF($AR317=0,"",INDEX(Input!$D$2:$AC$500,$AR317,$AP$4)&amp;"")</f>
        <v/>
      </c>
      <c r="P317" s="39" t="str" cm="1">
        <f t="array" ref="P317">IF($AR317=0,"",IFERROR(_xlfn.TEXTJOIN(", ",TRUE,_xlfn._xlws.FILTER(INDEX(Input!$D$2:$AC$500,,$AP$6),Input!$J$2:$J$500=$B317)),""))</f>
        <v/>
      </c>
      <c r="Q317" s="29" t="str">
        <f t="shared" si="14"/>
        <v/>
      </c>
      <c r="R317" s="39" t="str" cm="1">
        <f t="array" ref="R317">IF($AR317=0,"",_xlfn.LET(_xlpm.Result,INDEX(Input!$D$2:$AC$500,$AR317,$AP$5),IF(_xlpm.Result="","",_xlpm.Result)))</f>
        <v/>
      </c>
      <c r="S317" s="39" t="str" cm="1">
        <f t="array" ref="S317">IF(R317="","",IFERROR(_xlfn.TEXTSPLIT(R317," / ", ,TRUE,0,),""))</f>
        <v/>
      </c>
      <c r="T317" s="39"/>
      <c r="U317" s="39" t="str" cm="1">
        <f t="array" ref="U317">IFERROR(_xlfn.IFS(
S317="","",
--S317&lt;55,"Battery Defect",
--S317&lt;=69,"Battery D",
--S317&lt;=80,"Battery C",
--S317&gt;80,""
),"")</f>
        <v/>
      </c>
      <c r="V317" s="39" t="str" cm="1">
        <f t="array" ref="V317">IFERROR(_xlfn.IFS(
T317="","",
--T317&lt;55,"Battery Defect",
--T317&lt;=69,"Battery D",
--T317&lt;=80,"Battery C",
--T317&gt;80,""
),"")</f>
        <v/>
      </c>
      <c r="W317" s="39" t="str" cm="1">
        <f t="array" ref="W317">IF($AR317=0,"",IFERROR(IF(INDEX(Input!$N$2:$U$500,$AR317,0)=0,"",INDEX(Input!$N$2:$U$500,$AR317,0)),""))</f>
        <v/>
      </c>
      <c r="X317" s="39"/>
      <c r="Y317" s="39"/>
      <c r="Z317" s="39"/>
      <c r="AA317" s="39"/>
      <c r="AB317" s="39"/>
      <c r="AC317" s="39"/>
      <c r="AD317" s="39"/>
      <c r="AE317" s="29" t="str">
        <f t="shared" si="12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9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9" t="str" cm="1">
        <f t="array" ref="K318">IF($AR318=0,"",INDEX(Input!$D$2:$AC$500,$AR318,$AP$2)&amp;"")</f>
        <v/>
      </c>
      <c r="L318" s="39" t="str" cm="1">
        <f t="array" ref="L318">IF($AR318=0,"",INDEX(Input!$D$2:$AC$500,$AR318,$AP$3)&amp;"")</f>
        <v/>
      </c>
      <c r="M318" s="39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13"/>
        <v/>
      </c>
      <c r="O318" s="39" t="str" cm="1">
        <f t="array" ref="O318">IF($AR318=0,"",INDEX(Input!$D$2:$AC$500,$AR318,$AP$4)&amp;"")</f>
        <v/>
      </c>
      <c r="P318" s="39" t="str" cm="1">
        <f t="array" ref="P318">IF($AR318=0,"",IFERROR(_xlfn.TEXTJOIN(", ",TRUE,_xlfn._xlws.FILTER(INDEX(Input!$D$2:$AC$500,,$AP$6),Input!$J$2:$J$500=$B318)),""))</f>
        <v/>
      </c>
      <c r="Q318" s="29" t="str">
        <f t="shared" si="14"/>
        <v/>
      </c>
      <c r="R318" s="39" t="str" cm="1">
        <f t="array" ref="R318">IF($AR318=0,"",_xlfn.LET(_xlpm.Result,INDEX(Input!$D$2:$AC$500,$AR318,$AP$5),IF(_xlpm.Result="","",_xlpm.Result)))</f>
        <v/>
      </c>
      <c r="S318" s="39" t="str" cm="1">
        <f t="array" ref="S318">IF(R318="","",IFERROR(_xlfn.TEXTSPLIT(R318," / ", ,TRUE,0,),""))</f>
        <v/>
      </c>
      <c r="T318" s="39"/>
      <c r="U318" s="39" t="str" cm="1">
        <f t="array" ref="U318">IFERROR(_xlfn.IFS(
S318="","",
--S318&lt;55,"Battery Defect",
--S318&lt;=69,"Battery D",
--S318&lt;=80,"Battery C",
--S318&gt;80,""
),"")</f>
        <v/>
      </c>
      <c r="V318" s="39" t="str" cm="1">
        <f t="array" ref="V318">IFERROR(_xlfn.IFS(
T318="","",
--T318&lt;55,"Battery Defect",
--T318&lt;=69,"Battery D",
--T318&lt;=80,"Battery C",
--T318&gt;80,""
),"")</f>
        <v/>
      </c>
      <c r="W318" s="39" t="str" cm="1">
        <f t="array" ref="W318">IF($AR318=0,"",IFERROR(IF(INDEX(Input!$N$2:$U$500,$AR318,0)=0,"",INDEX(Input!$N$2:$U$500,$AR318,0)),""))</f>
        <v/>
      </c>
      <c r="X318" s="39"/>
      <c r="Y318" s="39"/>
      <c r="Z318" s="39"/>
      <c r="AA318" s="39"/>
      <c r="AB318" s="39"/>
      <c r="AC318" s="39"/>
      <c r="AD318" s="39"/>
      <c r="AE318" s="29" t="str">
        <f t="shared" si="12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9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9" t="str" cm="1">
        <f t="array" ref="K319">IF($AR319=0,"",INDEX(Input!$D$2:$AC$500,$AR319,$AP$2)&amp;"")</f>
        <v/>
      </c>
      <c r="L319" s="39" t="str" cm="1">
        <f t="array" ref="L319">IF($AR319=0,"",INDEX(Input!$D$2:$AC$500,$AR319,$AP$3)&amp;"")</f>
        <v/>
      </c>
      <c r="M319" s="39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13"/>
        <v/>
      </c>
      <c r="O319" s="39" t="str" cm="1">
        <f t="array" ref="O319">IF($AR319=0,"",INDEX(Input!$D$2:$AC$500,$AR319,$AP$4)&amp;"")</f>
        <v/>
      </c>
      <c r="P319" s="39" t="str" cm="1">
        <f t="array" ref="P319">IF($AR319=0,"",IFERROR(_xlfn.TEXTJOIN(", ",TRUE,_xlfn._xlws.FILTER(INDEX(Input!$D$2:$AC$500,,$AP$6),Input!$J$2:$J$500=$B319)),""))</f>
        <v/>
      </c>
      <c r="Q319" s="29" t="str">
        <f t="shared" si="14"/>
        <v/>
      </c>
      <c r="R319" s="39" t="str" cm="1">
        <f t="array" ref="R319">IF($AR319=0,"",_xlfn.LET(_xlpm.Result,INDEX(Input!$D$2:$AC$500,$AR319,$AP$5),IF(_xlpm.Result="","",_xlpm.Result)))</f>
        <v/>
      </c>
      <c r="S319" s="39" t="str" cm="1">
        <f t="array" ref="S319">IF(R319="","",IFERROR(_xlfn.TEXTSPLIT(R319," / ", ,TRUE,0,),""))</f>
        <v/>
      </c>
      <c r="T319" s="39"/>
      <c r="U319" s="39" t="str" cm="1">
        <f t="array" ref="U319">IFERROR(_xlfn.IFS(
S319="","",
--S319&lt;55,"Battery Defect",
--S319&lt;=69,"Battery D",
--S319&lt;=80,"Battery C",
--S319&gt;80,""
),"")</f>
        <v/>
      </c>
      <c r="V319" s="39" t="str" cm="1">
        <f t="array" ref="V319">IFERROR(_xlfn.IFS(
T319="","",
--T319&lt;55,"Battery Defect",
--T319&lt;=69,"Battery D",
--T319&lt;=80,"Battery C",
--T319&gt;80,""
),"")</f>
        <v/>
      </c>
      <c r="W319" s="39" t="str" cm="1">
        <f t="array" ref="W319">IF($AR319=0,"",IFERROR(IF(INDEX(Input!$N$2:$U$500,$AR319,0)=0,"",INDEX(Input!$N$2:$U$500,$AR319,0)),""))</f>
        <v/>
      </c>
      <c r="X319" s="39"/>
      <c r="Y319" s="39"/>
      <c r="Z319" s="39"/>
      <c r="AA319" s="39"/>
      <c r="AB319" s="39"/>
      <c r="AC319" s="39"/>
      <c r="AD319" s="39"/>
      <c r="AE319" s="29" t="str">
        <f t="shared" si="12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9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9" t="str" cm="1">
        <f t="array" ref="K320">IF($AR320=0,"",INDEX(Input!$D$2:$AC$500,$AR320,$AP$2)&amp;"")</f>
        <v/>
      </c>
      <c r="L320" s="39" t="str" cm="1">
        <f t="array" ref="L320">IF($AR320=0,"",INDEX(Input!$D$2:$AC$500,$AR320,$AP$3)&amp;"")</f>
        <v/>
      </c>
      <c r="M320" s="39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13"/>
        <v/>
      </c>
      <c r="O320" s="39" t="str" cm="1">
        <f t="array" ref="O320">IF($AR320=0,"",INDEX(Input!$D$2:$AC$500,$AR320,$AP$4)&amp;"")</f>
        <v/>
      </c>
      <c r="P320" s="39" t="str" cm="1">
        <f t="array" ref="P320">IF($AR320=0,"",IFERROR(_xlfn.TEXTJOIN(", ",TRUE,_xlfn._xlws.FILTER(INDEX(Input!$D$2:$AC$500,,$AP$6),Input!$J$2:$J$500=$B320)),""))</f>
        <v/>
      </c>
      <c r="Q320" s="29" t="str">
        <f t="shared" si="14"/>
        <v/>
      </c>
      <c r="R320" s="39" t="str" cm="1">
        <f t="array" ref="R320">IF($AR320=0,"",_xlfn.LET(_xlpm.Result,INDEX(Input!$D$2:$AC$500,$AR320,$AP$5),IF(_xlpm.Result="","",_xlpm.Result)))</f>
        <v/>
      </c>
      <c r="S320" s="39" t="str" cm="1">
        <f t="array" ref="S320">IF(R320="","",IFERROR(_xlfn.TEXTSPLIT(R320," / ", ,TRUE,0,),""))</f>
        <v/>
      </c>
      <c r="T320" s="39"/>
      <c r="U320" s="39" t="str" cm="1">
        <f t="array" ref="U320">IFERROR(_xlfn.IFS(
S320="","",
--S320&lt;55,"Battery Defect",
--S320&lt;=69,"Battery D",
--S320&lt;=80,"Battery C",
--S320&gt;80,""
),"")</f>
        <v/>
      </c>
      <c r="V320" s="39" t="str" cm="1">
        <f t="array" ref="V320">IFERROR(_xlfn.IFS(
T320="","",
--T320&lt;55,"Battery Defect",
--T320&lt;=69,"Battery D",
--T320&lt;=80,"Battery C",
--T320&gt;80,""
),"")</f>
        <v/>
      </c>
      <c r="W320" s="39" t="str" cm="1">
        <f t="array" ref="W320">IF($AR320=0,"",IFERROR(IF(INDEX(Input!$N$2:$U$500,$AR320,0)=0,"",INDEX(Input!$N$2:$U$500,$AR320,0)),""))</f>
        <v/>
      </c>
      <c r="X320" s="39"/>
      <c r="Y320" s="39"/>
      <c r="Z320" s="39"/>
      <c r="AA320" s="39"/>
      <c r="AB320" s="39"/>
      <c r="AC320" s="39"/>
      <c r="AD320" s="39"/>
      <c r="AE320" s="29" t="str">
        <f t="shared" si="12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9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9" t="str" cm="1">
        <f t="array" ref="K321">IF($AR321=0,"",INDEX(Input!$D$2:$AC$500,$AR321,$AP$2)&amp;"")</f>
        <v/>
      </c>
      <c r="L321" s="39" t="str" cm="1">
        <f t="array" ref="L321">IF($AR321=0,"",INDEX(Input!$D$2:$AC$500,$AR321,$AP$3)&amp;"")</f>
        <v/>
      </c>
      <c r="M321" s="39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13"/>
        <v/>
      </c>
      <c r="O321" s="39" t="str" cm="1">
        <f t="array" ref="O321">IF($AR321=0,"",INDEX(Input!$D$2:$AC$500,$AR321,$AP$4)&amp;"")</f>
        <v/>
      </c>
      <c r="P321" s="39" t="str" cm="1">
        <f t="array" ref="P321">IF($AR321=0,"",IFERROR(_xlfn.TEXTJOIN(", ",TRUE,_xlfn._xlws.FILTER(INDEX(Input!$D$2:$AC$500,,$AP$6),Input!$J$2:$J$500=$B321)),""))</f>
        <v/>
      </c>
      <c r="Q321" s="29" t="str">
        <f t="shared" si="14"/>
        <v/>
      </c>
      <c r="R321" s="39" t="str" cm="1">
        <f t="array" ref="R321">IF($AR321=0,"",_xlfn.LET(_xlpm.Result,INDEX(Input!$D$2:$AC$500,$AR321,$AP$5),IF(_xlpm.Result="","",_xlpm.Result)))</f>
        <v/>
      </c>
      <c r="S321" s="39" t="str" cm="1">
        <f t="array" ref="S321">IF(R321="","",IFERROR(_xlfn.TEXTSPLIT(R321," / ", ,TRUE,0,),""))</f>
        <v/>
      </c>
      <c r="T321" s="39"/>
      <c r="U321" s="39" t="str" cm="1">
        <f t="array" ref="U321">IFERROR(_xlfn.IFS(
S321="","",
--S321&lt;55,"Battery Defect",
--S321&lt;=69,"Battery D",
--S321&lt;=80,"Battery C",
--S321&gt;80,""
),"")</f>
        <v/>
      </c>
      <c r="V321" s="39" t="str" cm="1">
        <f t="array" ref="V321">IFERROR(_xlfn.IFS(
T321="","",
--T321&lt;55,"Battery Defect",
--T321&lt;=69,"Battery D",
--T321&lt;=80,"Battery C",
--T321&gt;80,""
),"")</f>
        <v/>
      </c>
      <c r="W321" s="39" t="str" cm="1">
        <f t="array" ref="W321">IF($AR321=0,"",IFERROR(IF(INDEX(Input!$N$2:$U$500,$AR321,0)=0,"",INDEX(Input!$N$2:$U$500,$AR321,0)),""))</f>
        <v/>
      </c>
      <c r="X321" s="39"/>
      <c r="Y321" s="39"/>
      <c r="Z321" s="39"/>
      <c r="AA321" s="39"/>
      <c r="AB321" s="39"/>
      <c r="AC321" s="39"/>
      <c r="AD321" s="39"/>
      <c r="AE321" s="29" t="str">
        <f t="shared" si="12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9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9" t="str" cm="1">
        <f t="array" ref="K322">IF($AR322=0,"",INDEX(Input!$D$2:$AC$500,$AR322,$AP$2)&amp;"")</f>
        <v/>
      </c>
      <c r="L322" s="39" t="str" cm="1">
        <f t="array" ref="L322">IF($AR322=0,"",INDEX(Input!$D$2:$AC$500,$AR322,$AP$3)&amp;"")</f>
        <v/>
      </c>
      <c r="M322" s="39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13"/>
        <v/>
      </c>
      <c r="O322" s="39" t="str" cm="1">
        <f t="array" ref="O322">IF($AR322=0,"",INDEX(Input!$D$2:$AC$500,$AR322,$AP$4)&amp;"")</f>
        <v/>
      </c>
      <c r="P322" s="39" t="str" cm="1">
        <f t="array" ref="P322">IF($AR322=0,"",IFERROR(_xlfn.TEXTJOIN(", ",TRUE,_xlfn._xlws.FILTER(INDEX(Input!$D$2:$AC$500,,$AP$6),Input!$J$2:$J$500=$B322)),""))</f>
        <v/>
      </c>
      <c r="Q322" s="29" t="str">
        <f t="shared" si="14"/>
        <v/>
      </c>
      <c r="R322" s="39" t="str" cm="1">
        <f t="array" ref="R322">IF($AR322=0,"",_xlfn.LET(_xlpm.Result,INDEX(Input!$D$2:$AC$500,$AR322,$AP$5),IF(_xlpm.Result="","",_xlpm.Result)))</f>
        <v/>
      </c>
      <c r="S322" s="39" t="str" cm="1">
        <f t="array" ref="S322">IF(R322="","",IFERROR(_xlfn.TEXTSPLIT(R322," / ", ,TRUE,0,),""))</f>
        <v/>
      </c>
      <c r="T322" s="39"/>
      <c r="U322" s="39" t="str" cm="1">
        <f t="array" ref="U322">IFERROR(_xlfn.IFS(
S322="","",
--S322&lt;55,"Battery Defect",
--S322&lt;=69,"Battery D",
--S322&lt;=80,"Battery C",
--S322&gt;80,""
),"")</f>
        <v/>
      </c>
      <c r="V322" s="39" t="str" cm="1">
        <f t="array" ref="V322">IFERROR(_xlfn.IFS(
T322="","",
--T322&lt;55,"Battery Defect",
--T322&lt;=69,"Battery D",
--T322&lt;=80,"Battery C",
--T322&gt;80,""
),"")</f>
        <v/>
      </c>
      <c r="W322" s="39" t="str" cm="1">
        <f t="array" ref="W322">IF($AR322=0,"",IFERROR(IF(INDEX(Input!$N$2:$U$500,$AR322,0)=0,"",INDEX(Input!$N$2:$U$500,$AR322,0)),""))</f>
        <v/>
      </c>
      <c r="X322" s="39"/>
      <c r="Y322" s="39"/>
      <c r="Z322" s="39"/>
      <c r="AA322" s="39"/>
      <c r="AB322" s="39"/>
      <c r="AC322" s="39"/>
      <c r="AD322" s="39"/>
      <c r="AE322" s="29" t="str">
        <f t="shared" ref="AE322:AE385" si="15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9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9" t="str" cm="1">
        <f t="array" ref="K323">IF($AR323=0,"",INDEX(Input!$D$2:$AC$500,$AR323,$AP$2)&amp;"")</f>
        <v/>
      </c>
      <c r="L323" s="39" t="str" cm="1">
        <f t="array" ref="L323">IF($AR323=0,"",INDEX(Input!$D$2:$AC$500,$AR323,$AP$3)&amp;"")</f>
        <v/>
      </c>
      <c r="M323" s="39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6">_xlfn.TEXTJOIN(" ",TRUE,SUBSTITUTE(K323,"i",""),M323)</f>
        <v/>
      </c>
      <c r="O323" s="39" t="str" cm="1">
        <f t="array" ref="O323">IF($AR323=0,"",INDEX(Input!$D$2:$AC$500,$AR323,$AP$4)&amp;"")</f>
        <v/>
      </c>
      <c r="P323" s="39" t="str" cm="1">
        <f t="array" ref="P323">IF($AR323=0,"",IFERROR(_xlfn.TEXTJOIN(", ",TRUE,_xlfn._xlws.FILTER(INDEX(Input!$D$2:$AC$500,,$AP$6),Input!$J$2:$J$500=$B323)),""))</f>
        <v/>
      </c>
      <c r="Q323" s="29" t="str">
        <f t="shared" ref="Q323:Q386" si="17">_xlfn.TEXTJOIN(" ",TRUE,P323,O323)</f>
        <v/>
      </c>
      <c r="R323" s="39" t="str" cm="1">
        <f t="array" ref="R323">IF($AR323=0,"",_xlfn.LET(_xlpm.Result,INDEX(Input!$D$2:$AC$500,$AR323,$AP$5),IF(_xlpm.Result="","",_xlpm.Result)))</f>
        <v/>
      </c>
      <c r="S323" s="39" t="str" cm="1">
        <f t="array" ref="S323">IF(R323="","",IFERROR(_xlfn.TEXTSPLIT(R323," / ", ,TRUE,0,),""))</f>
        <v/>
      </c>
      <c r="T323" s="39"/>
      <c r="U323" s="39" t="str" cm="1">
        <f t="array" ref="U323">IFERROR(_xlfn.IFS(
S323="","",
--S323&lt;55,"Battery Defect",
--S323&lt;=69,"Battery D",
--S323&lt;=80,"Battery C",
--S323&gt;80,""
),"")</f>
        <v/>
      </c>
      <c r="V323" s="39" t="str" cm="1">
        <f t="array" ref="V323">IFERROR(_xlfn.IFS(
T323="","",
--T323&lt;55,"Battery Defect",
--T323&lt;=69,"Battery D",
--T323&lt;=80,"Battery C",
--T323&gt;80,""
),"")</f>
        <v/>
      </c>
      <c r="W323" s="39" t="str" cm="1">
        <f t="array" ref="W323">IF($AR323=0,"",IFERROR(IF(INDEX(Input!$N$2:$U$500,$AR323,0)=0,"",INDEX(Input!$N$2:$U$500,$AR323,0)),""))</f>
        <v/>
      </c>
      <c r="X323" s="39"/>
      <c r="Y323" s="39"/>
      <c r="Z323" s="39"/>
      <c r="AA323" s="39"/>
      <c r="AB323" s="39"/>
      <c r="AC323" s="39"/>
      <c r="AD323" s="39"/>
      <c r="AE323" s="29" t="str">
        <f t="shared" si="15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9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9" t="str" cm="1">
        <f t="array" ref="K324">IF($AR324=0,"",INDEX(Input!$D$2:$AC$500,$AR324,$AP$2)&amp;"")</f>
        <v/>
      </c>
      <c r="L324" s="39" t="str" cm="1">
        <f t="array" ref="L324">IF($AR324=0,"",INDEX(Input!$D$2:$AC$500,$AR324,$AP$3)&amp;"")</f>
        <v/>
      </c>
      <c r="M324" s="39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6"/>
        <v/>
      </c>
      <c r="O324" s="39" t="str" cm="1">
        <f t="array" ref="O324">IF($AR324=0,"",INDEX(Input!$D$2:$AC$500,$AR324,$AP$4)&amp;"")</f>
        <v/>
      </c>
      <c r="P324" s="39" t="str" cm="1">
        <f t="array" ref="P324">IF($AR324=0,"",IFERROR(_xlfn.TEXTJOIN(", ",TRUE,_xlfn._xlws.FILTER(INDEX(Input!$D$2:$AC$500,,$AP$6),Input!$J$2:$J$500=$B324)),""))</f>
        <v/>
      </c>
      <c r="Q324" s="29" t="str">
        <f t="shared" si="17"/>
        <v/>
      </c>
      <c r="R324" s="39" t="str" cm="1">
        <f t="array" ref="R324">IF($AR324=0,"",_xlfn.LET(_xlpm.Result,INDEX(Input!$D$2:$AC$500,$AR324,$AP$5),IF(_xlpm.Result="","",_xlpm.Result)))</f>
        <v/>
      </c>
      <c r="S324" s="39" t="str" cm="1">
        <f t="array" ref="S324">IF(R324="","",IFERROR(_xlfn.TEXTSPLIT(R324," / ", ,TRUE,0,),""))</f>
        <v/>
      </c>
      <c r="T324" s="39"/>
      <c r="U324" s="39" t="str" cm="1">
        <f t="array" ref="U324">IFERROR(_xlfn.IFS(
S324="","",
--S324&lt;55,"Battery Defect",
--S324&lt;=69,"Battery D",
--S324&lt;=80,"Battery C",
--S324&gt;80,""
),"")</f>
        <v/>
      </c>
      <c r="V324" s="39" t="str" cm="1">
        <f t="array" ref="V324">IFERROR(_xlfn.IFS(
T324="","",
--T324&lt;55,"Battery Defect",
--T324&lt;=69,"Battery D",
--T324&lt;=80,"Battery C",
--T324&gt;80,""
),"")</f>
        <v/>
      </c>
      <c r="W324" s="39" t="str" cm="1">
        <f t="array" ref="W324">IF($AR324=0,"",IFERROR(IF(INDEX(Input!$N$2:$U$500,$AR324,0)=0,"",INDEX(Input!$N$2:$U$500,$AR324,0)),""))</f>
        <v/>
      </c>
      <c r="X324" s="39"/>
      <c r="Y324" s="39"/>
      <c r="Z324" s="39"/>
      <c r="AA324" s="39"/>
      <c r="AB324" s="39"/>
      <c r="AC324" s="39"/>
      <c r="AD324" s="39"/>
      <c r="AE324" s="29" t="str">
        <f t="shared" si="15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9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9" t="str" cm="1">
        <f t="array" ref="K325">IF($AR325=0,"",INDEX(Input!$D$2:$AC$500,$AR325,$AP$2)&amp;"")</f>
        <v/>
      </c>
      <c r="L325" s="39" t="str" cm="1">
        <f t="array" ref="L325">IF($AR325=0,"",INDEX(Input!$D$2:$AC$500,$AR325,$AP$3)&amp;"")</f>
        <v/>
      </c>
      <c r="M325" s="39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6"/>
        <v/>
      </c>
      <c r="O325" s="39" t="str" cm="1">
        <f t="array" ref="O325">IF($AR325=0,"",INDEX(Input!$D$2:$AC$500,$AR325,$AP$4)&amp;"")</f>
        <v/>
      </c>
      <c r="P325" s="39" t="str" cm="1">
        <f t="array" ref="P325">IF($AR325=0,"",IFERROR(_xlfn.TEXTJOIN(", ",TRUE,_xlfn._xlws.FILTER(INDEX(Input!$D$2:$AC$500,,$AP$6),Input!$J$2:$J$500=$B325)),""))</f>
        <v/>
      </c>
      <c r="Q325" s="29" t="str">
        <f t="shared" si="17"/>
        <v/>
      </c>
      <c r="R325" s="39" t="str" cm="1">
        <f t="array" ref="R325">IF($AR325=0,"",_xlfn.LET(_xlpm.Result,INDEX(Input!$D$2:$AC$500,$AR325,$AP$5),IF(_xlpm.Result="","",_xlpm.Result)))</f>
        <v/>
      </c>
      <c r="S325" s="39" t="str" cm="1">
        <f t="array" ref="S325">IF(R325="","",IFERROR(_xlfn.TEXTSPLIT(R325," / ", ,TRUE,0,),""))</f>
        <v/>
      </c>
      <c r="T325" s="39"/>
      <c r="U325" s="39" t="str" cm="1">
        <f t="array" ref="U325">IFERROR(_xlfn.IFS(
S325="","",
--S325&lt;55,"Battery Defect",
--S325&lt;=69,"Battery D",
--S325&lt;=80,"Battery C",
--S325&gt;80,""
),"")</f>
        <v/>
      </c>
      <c r="V325" s="39" t="str" cm="1">
        <f t="array" ref="V325">IFERROR(_xlfn.IFS(
T325="","",
--T325&lt;55,"Battery Defect",
--T325&lt;=69,"Battery D",
--T325&lt;=80,"Battery C",
--T325&gt;80,""
),"")</f>
        <v/>
      </c>
      <c r="W325" s="39" t="str" cm="1">
        <f t="array" ref="W325">IF($AR325=0,"",IFERROR(IF(INDEX(Input!$N$2:$U$500,$AR325,0)=0,"",INDEX(Input!$N$2:$U$500,$AR325,0)),""))</f>
        <v/>
      </c>
      <c r="X325" s="39"/>
      <c r="Y325" s="39"/>
      <c r="Z325" s="39"/>
      <c r="AA325" s="39"/>
      <c r="AB325" s="39"/>
      <c r="AC325" s="39"/>
      <c r="AD325" s="39"/>
      <c r="AE325" s="29" t="str">
        <f t="shared" si="15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9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9" t="str" cm="1">
        <f t="array" ref="K326">IF($AR326=0,"",INDEX(Input!$D$2:$AC$500,$AR326,$AP$2)&amp;"")</f>
        <v/>
      </c>
      <c r="L326" s="39" t="str" cm="1">
        <f t="array" ref="L326">IF($AR326=0,"",INDEX(Input!$D$2:$AC$500,$AR326,$AP$3)&amp;"")</f>
        <v/>
      </c>
      <c r="M326" s="39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6"/>
        <v/>
      </c>
      <c r="O326" s="39" t="str" cm="1">
        <f t="array" ref="O326">IF($AR326=0,"",INDEX(Input!$D$2:$AC$500,$AR326,$AP$4)&amp;"")</f>
        <v/>
      </c>
      <c r="P326" s="39" t="str" cm="1">
        <f t="array" ref="P326">IF($AR326=0,"",IFERROR(_xlfn.TEXTJOIN(", ",TRUE,_xlfn._xlws.FILTER(INDEX(Input!$D$2:$AC$500,,$AP$6),Input!$J$2:$J$500=$B326)),""))</f>
        <v/>
      </c>
      <c r="Q326" s="29" t="str">
        <f t="shared" si="17"/>
        <v/>
      </c>
      <c r="R326" s="39" t="str" cm="1">
        <f t="array" ref="R326">IF($AR326=0,"",_xlfn.LET(_xlpm.Result,INDEX(Input!$D$2:$AC$500,$AR326,$AP$5),IF(_xlpm.Result="","",_xlpm.Result)))</f>
        <v/>
      </c>
      <c r="S326" s="39" t="str" cm="1">
        <f t="array" ref="S326">IF(R326="","",IFERROR(_xlfn.TEXTSPLIT(R326," / ", ,TRUE,0,),""))</f>
        <v/>
      </c>
      <c r="T326" s="39"/>
      <c r="U326" s="39" t="str" cm="1">
        <f t="array" ref="U326">IFERROR(_xlfn.IFS(
S326="","",
--S326&lt;55,"Battery Defect",
--S326&lt;=69,"Battery D",
--S326&lt;=80,"Battery C",
--S326&gt;80,""
),"")</f>
        <v/>
      </c>
      <c r="V326" s="39" t="str" cm="1">
        <f t="array" ref="V326">IFERROR(_xlfn.IFS(
T326="","",
--T326&lt;55,"Battery Defect",
--T326&lt;=69,"Battery D",
--T326&lt;=80,"Battery C",
--T326&gt;80,""
),"")</f>
        <v/>
      </c>
      <c r="W326" s="39" t="str" cm="1">
        <f t="array" ref="W326">IF($AR326=0,"",IFERROR(IF(INDEX(Input!$N$2:$U$500,$AR326,0)=0,"",INDEX(Input!$N$2:$U$500,$AR326,0)),""))</f>
        <v/>
      </c>
      <c r="X326" s="39"/>
      <c r="Y326" s="39"/>
      <c r="Z326" s="39"/>
      <c r="AA326" s="39"/>
      <c r="AB326" s="39"/>
      <c r="AC326" s="39"/>
      <c r="AD326" s="39"/>
      <c r="AE326" s="29" t="str">
        <f t="shared" si="15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9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9" t="str" cm="1">
        <f t="array" ref="K327">IF($AR327=0,"",INDEX(Input!$D$2:$AC$500,$AR327,$AP$2)&amp;"")</f>
        <v/>
      </c>
      <c r="L327" s="39" t="str" cm="1">
        <f t="array" ref="L327">IF($AR327=0,"",INDEX(Input!$D$2:$AC$500,$AR327,$AP$3)&amp;"")</f>
        <v/>
      </c>
      <c r="M327" s="39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6"/>
        <v/>
      </c>
      <c r="O327" s="39" t="str" cm="1">
        <f t="array" ref="O327">IF($AR327=0,"",INDEX(Input!$D$2:$AC$500,$AR327,$AP$4)&amp;"")</f>
        <v/>
      </c>
      <c r="P327" s="39" t="str" cm="1">
        <f t="array" ref="P327">IF($AR327=0,"",IFERROR(_xlfn.TEXTJOIN(", ",TRUE,_xlfn._xlws.FILTER(INDEX(Input!$D$2:$AC$500,,$AP$6),Input!$J$2:$J$500=$B327)),""))</f>
        <v/>
      </c>
      <c r="Q327" s="29" t="str">
        <f t="shared" si="17"/>
        <v/>
      </c>
      <c r="R327" s="39" t="str" cm="1">
        <f t="array" ref="R327">IF($AR327=0,"",_xlfn.LET(_xlpm.Result,INDEX(Input!$D$2:$AC$500,$AR327,$AP$5),IF(_xlpm.Result="","",_xlpm.Result)))</f>
        <v/>
      </c>
      <c r="S327" s="39" t="str" cm="1">
        <f t="array" ref="S327">IF(R327="","",IFERROR(_xlfn.TEXTSPLIT(R327," / ", ,TRUE,0,),""))</f>
        <v/>
      </c>
      <c r="T327" s="39"/>
      <c r="U327" s="39" t="str" cm="1">
        <f t="array" ref="U327">IFERROR(_xlfn.IFS(
S327="","",
--S327&lt;55,"Battery Defect",
--S327&lt;=69,"Battery D",
--S327&lt;=80,"Battery C",
--S327&gt;80,""
),"")</f>
        <v/>
      </c>
      <c r="V327" s="39" t="str" cm="1">
        <f t="array" ref="V327">IFERROR(_xlfn.IFS(
T327="","",
--T327&lt;55,"Battery Defect",
--T327&lt;=69,"Battery D",
--T327&lt;=80,"Battery C",
--T327&gt;80,""
),"")</f>
        <v/>
      </c>
      <c r="W327" s="39" t="str" cm="1">
        <f t="array" ref="W327">IF($AR327=0,"",IFERROR(IF(INDEX(Input!$N$2:$U$500,$AR327,0)=0,"",INDEX(Input!$N$2:$U$500,$AR327,0)),""))</f>
        <v/>
      </c>
      <c r="X327" s="39"/>
      <c r="Y327" s="39"/>
      <c r="Z327" s="39"/>
      <c r="AA327" s="39"/>
      <c r="AB327" s="39"/>
      <c r="AC327" s="39"/>
      <c r="AD327" s="39"/>
      <c r="AE327" s="29" t="str">
        <f t="shared" si="15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9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9" t="str" cm="1">
        <f t="array" ref="K328">IF($AR328=0,"",INDEX(Input!$D$2:$AC$500,$AR328,$AP$2)&amp;"")</f>
        <v/>
      </c>
      <c r="L328" s="39" t="str" cm="1">
        <f t="array" ref="L328">IF($AR328=0,"",INDEX(Input!$D$2:$AC$500,$AR328,$AP$3)&amp;"")</f>
        <v/>
      </c>
      <c r="M328" s="39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6"/>
        <v/>
      </c>
      <c r="O328" s="39" t="str" cm="1">
        <f t="array" ref="O328">IF($AR328=0,"",INDEX(Input!$D$2:$AC$500,$AR328,$AP$4)&amp;"")</f>
        <v/>
      </c>
      <c r="P328" s="39" t="str" cm="1">
        <f t="array" ref="P328">IF($AR328=0,"",IFERROR(_xlfn.TEXTJOIN(", ",TRUE,_xlfn._xlws.FILTER(INDEX(Input!$D$2:$AC$500,,$AP$6),Input!$J$2:$J$500=$B328)),""))</f>
        <v/>
      </c>
      <c r="Q328" s="29" t="str">
        <f t="shared" si="17"/>
        <v/>
      </c>
      <c r="R328" s="39" t="str" cm="1">
        <f t="array" ref="R328">IF($AR328=0,"",_xlfn.LET(_xlpm.Result,INDEX(Input!$D$2:$AC$500,$AR328,$AP$5),IF(_xlpm.Result="","",_xlpm.Result)))</f>
        <v/>
      </c>
      <c r="S328" s="39" t="str" cm="1">
        <f t="array" ref="S328">IF(R328="","",IFERROR(_xlfn.TEXTSPLIT(R328," / ", ,TRUE,0,),""))</f>
        <v/>
      </c>
      <c r="T328" s="39"/>
      <c r="U328" s="39" t="str" cm="1">
        <f t="array" ref="U328">IFERROR(_xlfn.IFS(
S328="","",
--S328&lt;55,"Battery Defect",
--S328&lt;=69,"Battery D",
--S328&lt;=80,"Battery C",
--S328&gt;80,""
),"")</f>
        <v/>
      </c>
      <c r="V328" s="39" t="str" cm="1">
        <f t="array" ref="V328">IFERROR(_xlfn.IFS(
T328="","",
--T328&lt;55,"Battery Defect",
--T328&lt;=69,"Battery D",
--T328&lt;=80,"Battery C",
--T328&gt;80,""
),"")</f>
        <v/>
      </c>
      <c r="W328" s="39" t="str" cm="1">
        <f t="array" ref="W328">IF($AR328=0,"",IFERROR(IF(INDEX(Input!$N$2:$U$500,$AR328,0)=0,"",INDEX(Input!$N$2:$U$500,$AR328,0)),""))</f>
        <v/>
      </c>
      <c r="X328" s="39"/>
      <c r="Y328" s="39"/>
      <c r="Z328" s="39"/>
      <c r="AA328" s="39"/>
      <c r="AB328" s="39"/>
      <c r="AC328" s="39"/>
      <c r="AD328" s="39"/>
      <c r="AE328" s="29" t="str">
        <f t="shared" si="15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9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9" t="str" cm="1">
        <f t="array" ref="K329">IF($AR329=0,"",INDEX(Input!$D$2:$AC$500,$AR329,$AP$2)&amp;"")</f>
        <v/>
      </c>
      <c r="L329" s="39" t="str" cm="1">
        <f t="array" ref="L329">IF($AR329=0,"",INDEX(Input!$D$2:$AC$500,$AR329,$AP$3)&amp;"")</f>
        <v/>
      </c>
      <c r="M329" s="39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6"/>
        <v/>
      </c>
      <c r="O329" s="39" t="str" cm="1">
        <f t="array" ref="O329">IF($AR329=0,"",INDEX(Input!$D$2:$AC$500,$AR329,$AP$4)&amp;"")</f>
        <v/>
      </c>
      <c r="P329" s="39" t="str" cm="1">
        <f t="array" ref="P329">IF($AR329=0,"",IFERROR(_xlfn.TEXTJOIN(", ",TRUE,_xlfn._xlws.FILTER(INDEX(Input!$D$2:$AC$500,,$AP$6),Input!$J$2:$J$500=$B329)),""))</f>
        <v/>
      </c>
      <c r="Q329" s="29" t="str">
        <f t="shared" si="17"/>
        <v/>
      </c>
      <c r="R329" s="39" t="str" cm="1">
        <f t="array" ref="R329">IF($AR329=0,"",_xlfn.LET(_xlpm.Result,INDEX(Input!$D$2:$AC$500,$AR329,$AP$5),IF(_xlpm.Result="","",_xlpm.Result)))</f>
        <v/>
      </c>
      <c r="S329" s="39" t="str" cm="1">
        <f t="array" ref="S329">IF(R329="","",IFERROR(_xlfn.TEXTSPLIT(R329," / ", ,TRUE,0,),""))</f>
        <v/>
      </c>
      <c r="T329" s="39"/>
      <c r="U329" s="39" t="str" cm="1">
        <f t="array" ref="U329">IFERROR(_xlfn.IFS(
S329="","",
--S329&lt;55,"Battery Defect",
--S329&lt;=69,"Battery D",
--S329&lt;=80,"Battery C",
--S329&gt;80,""
),"")</f>
        <v/>
      </c>
      <c r="V329" s="39" t="str" cm="1">
        <f t="array" ref="V329">IFERROR(_xlfn.IFS(
T329="","",
--T329&lt;55,"Battery Defect",
--T329&lt;=69,"Battery D",
--T329&lt;=80,"Battery C",
--T329&gt;80,""
),"")</f>
        <v/>
      </c>
      <c r="W329" s="39" t="str" cm="1">
        <f t="array" ref="W329">IF($AR329=0,"",IFERROR(IF(INDEX(Input!$N$2:$U$500,$AR329,0)=0,"",INDEX(Input!$N$2:$U$500,$AR329,0)),""))</f>
        <v/>
      </c>
      <c r="X329" s="39"/>
      <c r="Y329" s="39"/>
      <c r="Z329" s="39"/>
      <c r="AA329" s="39"/>
      <c r="AB329" s="39"/>
      <c r="AC329" s="39"/>
      <c r="AD329" s="39"/>
      <c r="AE329" s="29" t="str">
        <f t="shared" si="15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9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9" t="str" cm="1">
        <f t="array" ref="K330">IF($AR330=0,"",INDEX(Input!$D$2:$AC$500,$AR330,$AP$2)&amp;"")</f>
        <v/>
      </c>
      <c r="L330" s="39" t="str" cm="1">
        <f t="array" ref="L330">IF($AR330=0,"",INDEX(Input!$D$2:$AC$500,$AR330,$AP$3)&amp;"")</f>
        <v/>
      </c>
      <c r="M330" s="39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6"/>
        <v/>
      </c>
      <c r="O330" s="39" t="str" cm="1">
        <f t="array" ref="O330">IF($AR330=0,"",INDEX(Input!$D$2:$AC$500,$AR330,$AP$4)&amp;"")</f>
        <v/>
      </c>
      <c r="P330" s="39" t="str" cm="1">
        <f t="array" ref="P330">IF($AR330=0,"",IFERROR(_xlfn.TEXTJOIN(", ",TRUE,_xlfn._xlws.FILTER(INDEX(Input!$D$2:$AC$500,,$AP$6),Input!$J$2:$J$500=$B330)),""))</f>
        <v/>
      </c>
      <c r="Q330" s="29" t="str">
        <f t="shared" si="17"/>
        <v/>
      </c>
      <c r="R330" s="39" t="str" cm="1">
        <f t="array" ref="R330">IF($AR330=0,"",_xlfn.LET(_xlpm.Result,INDEX(Input!$D$2:$AC$500,$AR330,$AP$5),IF(_xlpm.Result="","",_xlpm.Result)))</f>
        <v/>
      </c>
      <c r="S330" s="39" t="str" cm="1">
        <f t="array" ref="S330">IF(R330="","",IFERROR(_xlfn.TEXTSPLIT(R330," / ", ,TRUE,0,),""))</f>
        <v/>
      </c>
      <c r="T330" s="39"/>
      <c r="U330" s="39" t="str" cm="1">
        <f t="array" ref="U330">IFERROR(_xlfn.IFS(
S330="","",
--S330&lt;55,"Battery Defect",
--S330&lt;=69,"Battery D",
--S330&lt;=80,"Battery C",
--S330&gt;80,""
),"")</f>
        <v/>
      </c>
      <c r="V330" s="39" t="str" cm="1">
        <f t="array" ref="V330">IFERROR(_xlfn.IFS(
T330="","",
--T330&lt;55,"Battery Defect",
--T330&lt;=69,"Battery D",
--T330&lt;=80,"Battery C",
--T330&gt;80,""
),"")</f>
        <v/>
      </c>
      <c r="W330" s="39" t="str" cm="1">
        <f t="array" ref="W330">IF($AR330=0,"",IFERROR(IF(INDEX(Input!$N$2:$U$500,$AR330,0)=0,"",INDEX(Input!$N$2:$U$500,$AR330,0)),""))</f>
        <v/>
      </c>
      <c r="X330" s="39"/>
      <c r="Y330" s="39"/>
      <c r="Z330" s="39"/>
      <c r="AA330" s="39"/>
      <c r="AB330" s="39"/>
      <c r="AC330" s="39"/>
      <c r="AD330" s="39"/>
      <c r="AE330" s="29" t="str">
        <f t="shared" si="15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9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9" t="str" cm="1">
        <f t="array" ref="K331">IF($AR331=0,"",INDEX(Input!$D$2:$AC$500,$AR331,$AP$2)&amp;"")</f>
        <v/>
      </c>
      <c r="L331" s="39" t="str" cm="1">
        <f t="array" ref="L331">IF($AR331=0,"",INDEX(Input!$D$2:$AC$500,$AR331,$AP$3)&amp;"")</f>
        <v/>
      </c>
      <c r="M331" s="39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6"/>
        <v/>
      </c>
      <c r="O331" s="39" t="str" cm="1">
        <f t="array" ref="O331">IF($AR331=0,"",INDEX(Input!$D$2:$AC$500,$AR331,$AP$4)&amp;"")</f>
        <v/>
      </c>
      <c r="P331" s="39" t="str" cm="1">
        <f t="array" ref="P331">IF($AR331=0,"",IFERROR(_xlfn.TEXTJOIN(", ",TRUE,_xlfn._xlws.FILTER(INDEX(Input!$D$2:$AC$500,,$AP$6),Input!$J$2:$J$500=$B331)),""))</f>
        <v/>
      </c>
      <c r="Q331" s="29" t="str">
        <f t="shared" si="17"/>
        <v/>
      </c>
      <c r="R331" s="39" t="str" cm="1">
        <f t="array" ref="R331">IF($AR331=0,"",_xlfn.LET(_xlpm.Result,INDEX(Input!$D$2:$AC$500,$AR331,$AP$5),IF(_xlpm.Result="","",_xlpm.Result)))</f>
        <v/>
      </c>
      <c r="S331" s="39" t="str" cm="1">
        <f t="array" ref="S331">IF(R331="","",IFERROR(_xlfn.TEXTSPLIT(R331," / ", ,TRUE,0,),""))</f>
        <v/>
      </c>
      <c r="T331" s="39"/>
      <c r="U331" s="39" t="str" cm="1">
        <f t="array" ref="U331">IFERROR(_xlfn.IFS(
S331="","",
--S331&lt;55,"Battery Defect",
--S331&lt;=69,"Battery D",
--S331&lt;=80,"Battery C",
--S331&gt;80,""
),"")</f>
        <v/>
      </c>
      <c r="V331" s="39" t="str" cm="1">
        <f t="array" ref="V331">IFERROR(_xlfn.IFS(
T331="","",
--T331&lt;55,"Battery Defect",
--T331&lt;=69,"Battery D",
--T331&lt;=80,"Battery C",
--T331&gt;80,""
),"")</f>
        <v/>
      </c>
      <c r="W331" s="39" t="str" cm="1">
        <f t="array" ref="W331">IF($AR331=0,"",IFERROR(IF(INDEX(Input!$N$2:$U$500,$AR331,0)=0,"",INDEX(Input!$N$2:$U$500,$AR331,0)),""))</f>
        <v/>
      </c>
      <c r="X331" s="39"/>
      <c r="Y331" s="39"/>
      <c r="Z331" s="39"/>
      <c r="AA331" s="39"/>
      <c r="AB331" s="39"/>
      <c r="AC331" s="39"/>
      <c r="AD331" s="39"/>
      <c r="AE331" s="29" t="str">
        <f t="shared" si="15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9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9" t="str" cm="1">
        <f t="array" ref="K332">IF($AR332=0,"",INDEX(Input!$D$2:$AC$500,$AR332,$AP$2)&amp;"")</f>
        <v/>
      </c>
      <c r="L332" s="39" t="str" cm="1">
        <f t="array" ref="L332">IF($AR332=0,"",INDEX(Input!$D$2:$AC$500,$AR332,$AP$3)&amp;"")</f>
        <v/>
      </c>
      <c r="M332" s="39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6"/>
        <v/>
      </c>
      <c r="O332" s="39" t="str" cm="1">
        <f t="array" ref="O332">IF($AR332=0,"",INDEX(Input!$D$2:$AC$500,$AR332,$AP$4)&amp;"")</f>
        <v/>
      </c>
      <c r="P332" s="39" t="str" cm="1">
        <f t="array" ref="P332">IF($AR332=0,"",IFERROR(_xlfn.TEXTJOIN(", ",TRUE,_xlfn._xlws.FILTER(INDEX(Input!$D$2:$AC$500,,$AP$6),Input!$J$2:$J$500=$B332)),""))</f>
        <v/>
      </c>
      <c r="Q332" s="29" t="str">
        <f t="shared" si="17"/>
        <v/>
      </c>
      <c r="R332" s="39" t="str" cm="1">
        <f t="array" ref="R332">IF($AR332=0,"",_xlfn.LET(_xlpm.Result,INDEX(Input!$D$2:$AC$500,$AR332,$AP$5),IF(_xlpm.Result="","",_xlpm.Result)))</f>
        <v/>
      </c>
      <c r="S332" s="39" t="str" cm="1">
        <f t="array" ref="S332">IF(R332="","",IFERROR(_xlfn.TEXTSPLIT(R332," / ", ,TRUE,0,),""))</f>
        <v/>
      </c>
      <c r="T332" s="39"/>
      <c r="U332" s="39" t="str" cm="1">
        <f t="array" ref="U332">IFERROR(_xlfn.IFS(
S332="","",
--S332&lt;55,"Battery Defect",
--S332&lt;=69,"Battery D",
--S332&lt;=80,"Battery C",
--S332&gt;80,""
),"")</f>
        <v/>
      </c>
      <c r="V332" s="39" t="str" cm="1">
        <f t="array" ref="V332">IFERROR(_xlfn.IFS(
T332="","",
--T332&lt;55,"Battery Defect",
--T332&lt;=69,"Battery D",
--T332&lt;=80,"Battery C",
--T332&gt;80,""
),"")</f>
        <v/>
      </c>
      <c r="W332" s="39" t="str" cm="1">
        <f t="array" ref="W332">IF($AR332=0,"",IFERROR(IF(INDEX(Input!$N$2:$U$500,$AR332,0)=0,"",INDEX(Input!$N$2:$U$500,$AR332,0)),""))</f>
        <v/>
      </c>
      <c r="X332" s="39"/>
      <c r="Y332" s="39"/>
      <c r="Z332" s="39"/>
      <c r="AA332" s="39"/>
      <c r="AB332" s="39"/>
      <c r="AC332" s="39"/>
      <c r="AD332" s="39"/>
      <c r="AE332" s="29" t="str">
        <f t="shared" si="15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9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9" t="str" cm="1">
        <f t="array" ref="K333">IF($AR333=0,"",INDEX(Input!$D$2:$AC$500,$AR333,$AP$2)&amp;"")</f>
        <v/>
      </c>
      <c r="L333" s="39" t="str" cm="1">
        <f t="array" ref="L333">IF($AR333=0,"",INDEX(Input!$D$2:$AC$500,$AR333,$AP$3)&amp;"")</f>
        <v/>
      </c>
      <c r="M333" s="39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6"/>
        <v/>
      </c>
      <c r="O333" s="39" t="str" cm="1">
        <f t="array" ref="O333">IF($AR333=0,"",INDEX(Input!$D$2:$AC$500,$AR333,$AP$4)&amp;"")</f>
        <v/>
      </c>
      <c r="P333" s="39" t="str" cm="1">
        <f t="array" ref="P333">IF($AR333=0,"",IFERROR(_xlfn.TEXTJOIN(", ",TRUE,_xlfn._xlws.FILTER(INDEX(Input!$D$2:$AC$500,,$AP$6),Input!$J$2:$J$500=$B333)),""))</f>
        <v/>
      </c>
      <c r="Q333" s="29" t="str">
        <f t="shared" si="17"/>
        <v/>
      </c>
      <c r="R333" s="39" t="str" cm="1">
        <f t="array" ref="R333">IF($AR333=0,"",_xlfn.LET(_xlpm.Result,INDEX(Input!$D$2:$AC$500,$AR333,$AP$5),IF(_xlpm.Result="","",_xlpm.Result)))</f>
        <v/>
      </c>
      <c r="S333" s="39" t="str" cm="1">
        <f t="array" ref="S333">IF(R333="","",IFERROR(_xlfn.TEXTSPLIT(R333," / ", ,TRUE,0,),""))</f>
        <v/>
      </c>
      <c r="T333" s="39"/>
      <c r="U333" s="39" t="str" cm="1">
        <f t="array" ref="U333">IFERROR(_xlfn.IFS(
S333="","",
--S333&lt;55,"Battery Defect",
--S333&lt;=69,"Battery D",
--S333&lt;=80,"Battery C",
--S333&gt;80,""
),"")</f>
        <v/>
      </c>
      <c r="V333" s="39" t="str" cm="1">
        <f t="array" ref="V333">IFERROR(_xlfn.IFS(
T333="","",
--T333&lt;55,"Battery Defect",
--T333&lt;=69,"Battery D",
--T333&lt;=80,"Battery C",
--T333&gt;80,""
),"")</f>
        <v/>
      </c>
      <c r="W333" s="39" t="str" cm="1">
        <f t="array" ref="W333">IF($AR333=0,"",IFERROR(IF(INDEX(Input!$N$2:$U$500,$AR333,0)=0,"",INDEX(Input!$N$2:$U$500,$AR333,0)),""))</f>
        <v/>
      </c>
      <c r="X333" s="39"/>
      <c r="Y333" s="39"/>
      <c r="Z333" s="39"/>
      <c r="AA333" s="39"/>
      <c r="AB333" s="39"/>
      <c r="AC333" s="39"/>
      <c r="AD333" s="39"/>
      <c r="AE333" s="29" t="str">
        <f t="shared" si="15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9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9" t="str" cm="1">
        <f t="array" ref="K334">IF($AR334=0,"",INDEX(Input!$D$2:$AC$500,$AR334,$AP$2)&amp;"")</f>
        <v/>
      </c>
      <c r="L334" s="39" t="str" cm="1">
        <f t="array" ref="L334">IF($AR334=0,"",INDEX(Input!$D$2:$AC$500,$AR334,$AP$3)&amp;"")</f>
        <v/>
      </c>
      <c r="M334" s="39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6"/>
        <v/>
      </c>
      <c r="O334" s="39" t="str" cm="1">
        <f t="array" ref="O334">IF($AR334=0,"",INDEX(Input!$D$2:$AC$500,$AR334,$AP$4)&amp;"")</f>
        <v/>
      </c>
      <c r="P334" s="39" t="str" cm="1">
        <f t="array" ref="P334">IF($AR334=0,"",IFERROR(_xlfn.TEXTJOIN(", ",TRUE,_xlfn._xlws.FILTER(INDEX(Input!$D$2:$AC$500,,$AP$6),Input!$J$2:$J$500=$B334)),""))</f>
        <v/>
      </c>
      <c r="Q334" s="29" t="str">
        <f t="shared" si="17"/>
        <v/>
      </c>
      <c r="R334" s="39" t="str" cm="1">
        <f t="array" ref="R334">IF($AR334=0,"",_xlfn.LET(_xlpm.Result,INDEX(Input!$D$2:$AC$500,$AR334,$AP$5),IF(_xlpm.Result="","",_xlpm.Result)))</f>
        <v/>
      </c>
      <c r="S334" s="39" t="str" cm="1">
        <f t="array" ref="S334">IF(R334="","",IFERROR(_xlfn.TEXTSPLIT(R334," / ", ,TRUE,0,),""))</f>
        <v/>
      </c>
      <c r="T334" s="39"/>
      <c r="U334" s="39" t="str" cm="1">
        <f t="array" ref="U334">IFERROR(_xlfn.IFS(
S334="","",
--S334&lt;55,"Battery Defect",
--S334&lt;=69,"Battery D",
--S334&lt;=80,"Battery C",
--S334&gt;80,""
),"")</f>
        <v/>
      </c>
      <c r="V334" s="39" t="str" cm="1">
        <f t="array" ref="V334">IFERROR(_xlfn.IFS(
T334="","",
--T334&lt;55,"Battery Defect",
--T334&lt;=69,"Battery D",
--T334&lt;=80,"Battery C",
--T334&gt;80,""
),"")</f>
        <v/>
      </c>
      <c r="W334" s="39" t="str" cm="1">
        <f t="array" ref="W334">IF($AR334=0,"",IFERROR(IF(INDEX(Input!$N$2:$U$500,$AR334,0)=0,"",INDEX(Input!$N$2:$U$500,$AR334,0)),""))</f>
        <v/>
      </c>
      <c r="X334" s="39"/>
      <c r="Y334" s="39"/>
      <c r="Z334" s="39"/>
      <c r="AA334" s="39"/>
      <c r="AB334" s="39"/>
      <c r="AC334" s="39"/>
      <c r="AD334" s="39"/>
      <c r="AE334" s="29" t="str">
        <f t="shared" si="15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9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9" t="str" cm="1">
        <f t="array" ref="K335">IF($AR335=0,"",INDEX(Input!$D$2:$AC$500,$AR335,$AP$2)&amp;"")</f>
        <v/>
      </c>
      <c r="L335" s="39" t="str" cm="1">
        <f t="array" ref="L335">IF($AR335=0,"",INDEX(Input!$D$2:$AC$500,$AR335,$AP$3)&amp;"")</f>
        <v/>
      </c>
      <c r="M335" s="39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6"/>
        <v/>
      </c>
      <c r="O335" s="39" t="str" cm="1">
        <f t="array" ref="O335">IF($AR335=0,"",INDEX(Input!$D$2:$AC$500,$AR335,$AP$4)&amp;"")</f>
        <v/>
      </c>
      <c r="P335" s="39" t="str" cm="1">
        <f t="array" ref="P335">IF($AR335=0,"",IFERROR(_xlfn.TEXTJOIN(", ",TRUE,_xlfn._xlws.FILTER(INDEX(Input!$D$2:$AC$500,,$AP$6),Input!$J$2:$J$500=$B335)),""))</f>
        <v/>
      </c>
      <c r="Q335" s="29" t="str">
        <f t="shared" si="17"/>
        <v/>
      </c>
      <c r="R335" s="39" t="str" cm="1">
        <f t="array" ref="R335">IF($AR335=0,"",_xlfn.LET(_xlpm.Result,INDEX(Input!$D$2:$AC$500,$AR335,$AP$5),IF(_xlpm.Result="","",_xlpm.Result)))</f>
        <v/>
      </c>
      <c r="S335" s="39" t="str" cm="1">
        <f t="array" ref="S335">IF(R335="","",IFERROR(_xlfn.TEXTSPLIT(R335," / ", ,TRUE,0,),""))</f>
        <v/>
      </c>
      <c r="T335" s="39"/>
      <c r="U335" s="39" t="str" cm="1">
        <f t="array" ref="U335">IFERROR(_xlfn.IFS(
S335="","",
--S335&lt;55,"Battery Defect",
--S335&lt;=69,"Battery D",
--S335&lt;=80,"Battery C",
--S335&gt;80,""
),"")</f>
        <v/>
      </c>
      <c r="V335" s="39" t="str" cm="1">
        <f t="array" ref="V335">IFERROR(_xlfn.IFS(
T335="","",
--T335&lt;55,"Battery Defect",
--T335&lt;=69,"Battery D",
--T335&lt;=80,"Battery C",
--T335&gt;80,""
),"")</f>
        <v/>
      </c>
      <c r="W335" s="39" t="str" cm="1">
        <f t="array" ref="W335">IF($AR335=0,"",IFERROR(IF(INDEX(Input!$N$2:$U$500,$AR335,0)=0,"",INDEX(Input!$N$2:$U$500,$AR335,0)),""))</f>
        <v/>
      </c>
      <c r="X335" s="39"/>
      <c r="Y335" s="39"/>
      <c r="Z335" s="39"/>
      <c r="AA335" s="39"/>
      <c r="AB335" s="39"/>
      <c r="AC335" s="39"/>
      <c r="AD335" s="39"/>
      <c r="AE335" s="29" t="str">
        <f t="shared" si="15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9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9" t="str" cm="1">
        <f t="array" ref="K336">IF($AR336=0,"",INDEX(Input!$D$2:$AC$500,$AR336,$AP$2)&amp;"")</f>
        <v/>
      </c>
      <c r="L336" s="39" t="str" cm="1">
        <f t="array" ref="L336">IF($AR336=0,"",INDEX(Input!$D$2:$AC$500,$AR336,$AP$3)&amp;"")</f>
        <v/>
      </c>
      <c r="M336" s="39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6"/>
        <v/>
      </c>
      <c r="O336" s="39" t="str" cm="1">
        <f t="array" ref="O336">IF($AR336=0,"",INDEX(Input!$D$2:$AC$500,$AR336,$AP$4)&amp;"")</f>
        <v/>
      </c>
      <c r="P336" s="39" t="str" cm="1">
        <f t="array" ref="P336">IF($AR336=0,"",IFERROR(_xlfn.TEXTJOIN(", ",TRUE,_xlfn._xlws.FILTER(INDEX(Input!$D$2:$AC$500,,$AP$6),Input!$J$2:$J$500=$B336)),""))</f>
        <v/>
      </c>
      <c r="Q336" s="29" t="str">
        <f t="shared" si="17"/>
        <v/>
      </c>
      <c r="R336" s="39" t="str" cm="1">
        <f t="array" ref="R336">IF($AR336=0,"",_xlfn.LET(_xlpm.Result,INDEX(Input!$D$2:$AC$500,$AR336,$AP$5),IF(_xlpm.Result="","",_xlpm.Result)))</f>
        <v/>
      </c>
      <c r="S336" s="39" t="str" cm="1">
        <f t="array" ref="S336">IF(R336="","",IFERROR(_xlfn.TEXTSPLIT(R336," / ", ,TRUE,0,),""))</f>
        <v/>
      </c>
      <c r="T336" s="39"/>
      <c r="U336" s="39" t="str" cm="1">
        <f t="array" ref="U336">IFERROR(_xlfn.IFS(
S336="","",
--S336&lt;55,"Battery Defect",
--S336&lt;=69,"Battery D",
--S336&lt;=80,"Battery C",
--S336&gt;80,""
),"")</f>
        <v/>
      </c>
      <c r="V336" s="39" t="str" cm="1">
        <f t="array" ref="V336">IFERROR(_xlfn.IFS(
T336="","",
--T336&lt;55,"Battery Defect",
--T336&lt;=69,"Battery D",
--T336&lt;=80,"Battery C",
--T336&gt;80,""
),"")</f>
        <v/>
      </c>
      <c r="W336" s="39" t="str" cm="1">
        <f t="array" ref="W336">IF($AR336=0,"",IFERROR(IF(INDEX(Input!$N$2:$U$500,$AR336,0)=0,"",INDEX(Input!$N$2:$U$500,$AR336,0)),""))</f>
        <v/>
      </c>
      <c r="X336" s="39"/>
      <c r="Y336" s="39"/>
      <c r="Z336" s="39"/>
      <c r="AA336" s="39"/>
      <c r="AB336" s="39"/>
      <c r="AC336" s="39"/>
      <c r="AD336" s="39"/>
      <c r="AE336" s="29" t="str">
        <f t="shared" si="15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9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9" t="str" cm="1">
        <f t="array" ref="K337">IF($AR337=0,"",INDEX(Input!$D$2:$AC$500,$AR337,$AP$2)&amp;"")</f>
        <v/>
      </c>
      <c r="L337" s="39" t="str" cm="1">
        <f t="array" ref="L337">IF($AR337=0,"",INDEX(Input!$D$2:$AC$500,$AR337,$AP$3)&amp;"")</f>
        <v/>
      </c>
      <c r="M337" s="39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6"/>
        <v/>
      </c>
      <c r="O337" s="39" t="str" cm="1">
        <f t="array" ref="O337">IF($AR337=0,"",INDEX(Input!$D$2:$AC$500,$AR337,$AP$4)&amp;"")</f>
        <v/>
      </c>
      <c r="P337" s="39" t="str" cm="1">
        <f t="array" ref="P337">IF($AR337=0,"",IFERROR(_xlfn.TEXTJOIN(", ",TRUE,_xlfn._xlws.FILTER(INDEX(Input!$D$2:$AC$500,,$AP$6),Input!$J$2:$J$500=$B337)),""))</f>
        <v/>
      </c>
      <c r="Q337" s="29" t="str">
        <f t="shared" si="17"/>
        <v/>
      </c>
      <c r="R337" s="39" t="str" cm="1">
        <f t="array" ref="R337">IF($AR337=0,"",_xlfn.LET(_xlpm.Result,INDEX(Input!$D$2:$AC$500,$AR337,$AP$5),IF(_xlpm.Result="","",_xlpm.Result)))</f>
        <v/>
      </c>
      <c r="S337" s="39" t="str" cm="1">
        <f t="array" ref="S337">IF(R337="","",IFERROR(_xlfn.TEXTSPLIT(R337," / ", ,TRUE,0,),""))</f>
        <v/>
      </c>
      <c r="T337" s="39"/>
      <c r="U337" s="39" t="str" cm="1">
        <f t="array" ref="U337">IFERROR(_xlfn.IFS(
S337="","",
--S337&lt;55,"Battery Defect",
--S337&lt;=69,"Battery D",
--S337&lt;=80,"Battery C",
--S337&gt;80,""
),"")</f>
        <v/>
      </c>
      <c r="V337" s="39" t="str" cm="1">
        <f t="array" ref="V337">IFERROR(_xlfn.IFS(
T337="","",
--T337&lt;55,"Battery Defect",
--T337&lt;=69,"Battery D",
--T337&lt;=80,"Battery C",
--T337&gt;80,""
),"")</f>
        <v/>
      </c>
      <c r="W337" s="39" t="str" cm="1">
        <f t="array" ref="W337">IF($AR337=0,"",IFERROR(IF(INDEX(Input!$N$2:$U$500,$AR337,0)=0,"",INDEX(Input!$N$2:$U$500,$AR337,0)),""))</f>
        <v/>
      </c>
      <c r="X337" s="39"/>
      <c r="Y337" s="39"/>
      <c r="Z337" s="39"/>
      <c r="AA337" s="39"/>
      <c r="AB337" s="39"/>
      <c r="AC337" s="39"/>
      <c r="AD337" s="39"/>
      <c r="AE337" s="29" t="str">
        <f t="shared" si="15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9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9" t="str" cm="1">
        <f t="array" ref="K338">IF($AR338=0,"",INDEX(Input!$D$2:$AC$500,$AR338,$AP$2)&amp;"")</f>
        <v/>
      </c>
      <c r="L338" s="39" t="str" cm="1">
        <f t="array" ref="L338">IF($AR338=0,"",INDEX(Input!$D$2:$AC$500,$AR338,$AP$3)&amp;"")</f>
        <v/>
      </c>
      <c r="M338" s="39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6"/>
        <v/>
      </c>
      <c r="O338" s="39" t="str" cm="1">
        <f t="array" ref="O338">IF($AR338=0,"",INDEX(Input!$D$2:$AC$500,$AR338,$AP$4)&amp;"")</f>
        <v/>
      </c>
      <c r="P338" s="39" t="str" cm="1">
        <f t="array" ref="P338">IF($AR338=0,"",IFERROR(_xlfn.TEXTJOIN(", ",TRUE,_xlfn._xlws.FILTER(INDEX(Input!$D$2:$AC$500,,$AP$6),Input!$J$2:$J$500=$B338)),""))</f>
        <v/>
      </c>
      <c r="Q338" s="29" t="str">
        <f t="shared" si="17"/>
        <v/>
      </c>
      <c r="R338" s="39" t="str" cm="1">
        <f t="array" ref="R338">IF($AR338=0,"",_xlfn.LET(_xlpm.Result,INDEX(Input!$D$2:$AC$500,$AR338,$AP$5),IF(_xlpm.Result="","",_xlpm.Result)))</f>
        <v/>
      </c>
      <c r="S338" s="39" t="str" cm="1">
        <f t="array" ref="S338">IF(R338="","",IFERROR(_xlfn.TEXTSPLIT(R338," / ", ,TRUE,0,),""))</f>
        <v/>
      </c>
      <c r="T338" s="39"/>
      <c r="U338" s="39" t="str" cm="1">
        <f t="array" ref="U338">IFERROR(_xlfn.IFS(
S338="","",
--S338&lt;55,"Battery Defect",
--S338&lt;=69,"Battery D",
--S338&lt;=80,"Battery C",
--S338&gt;80,""
),"")</f>
        <v/>
      </c>
      <c r="V338" s="39" t="str" cm="1">
        <f t="array" ref="V338">IFERROR(_xlfn.IFS(
T338="","",
--T338&lt;55,"Battery Defect",
--T338&lt;=69,"Battery D",
--T338&lt;=80,"Battery C",
--T338&gt;80,""
),"")</f>
        <v/>
      </c>
      <c r="W338" s="39" t="str" cm="1">
        <f t="array" ref="W338">IF($AR338=0,"",IFERROR(IF(INDEX(Input!$N$2:$U$500,$AR338,0)=0,"",INDEX(Input!$N$2:$U$500,$AR338,0)),""))</f>
        <v/>
      </c>
      <c r="X338" s="39"/>
      <c r="Y338" s="39"/>
      <c r="Z338" s="39"/>
      <c r="AA338" s="39"/>
      <c r="AB338" s="39"/>
      <c r="AC338" s="39"/>
      <c r="AD338" s="39"/>
      <c r="AE338" s="29" t="str">
        <f t="shared" si="15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9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9" t="str" cm="1">
        <f t="array" ref="K339">IF($AR339=0,"",INDEX(Input!$D$2:$AC$500,$AR339,$AP$2)&amp;"")</f>
        <v/>
      </c>
      <c r="L339" s="39" t="str" cm="1">
        <f t="array" ref="L339">IF($AR339=0,"",INDEX(Input!$D$2:$AC$500,$AR339,$AP$3)&amp;"")</f>
        <v/>
      </c>
      <c r="M339" s="39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6"/>
        <v/>
      </c>
      <c r="O339" s="39" t="str" cm="1">
        <f t="array" ref="O339">IF($AR339=0,"",INDEX(Input!$D$2:$AC$500,$AR339,$AP$4)&amp;"")</f>
        <v/>
      </c>
      <c r="P339" s="39" t="str" cm="1">
        <f t="array" ref="P339">IF($AR339=0,"",IFERROR(_xlfn.TEXTJOIN(", ",TRUE,_xlfn._xlws.FILTER(INDEX(Input!$D$2:$AC$500,,$AP$6),Input!$J$2:$J$500=$B339)),""))</f>
        <v/>
      </c>
      <c r="Q339" s="29" t="str">
        <f t="shared" si="17"/>
        <v/>
      </c>
      <c r="R339" s="39" t="str" cm="1">
        <f t="array" ref="R339">IF($AR339=0,"",_xlfn.LET(_xlpm.Result,INDEX(Input!$D$2:$AC$500,$AR339,$AP$5),IF(_xlpm.Result="","",_xlpm.Result)))</f>
        <v/>
      </c>
      <c r="S339" s="39" t="str" cm="1">
        <f t="array" ref="S339">IF(R339="","",IFERROR(_xlfn.TEXTSPLIT(R339," / ", ,TRUE,0,),""))</f>
        <v/>
      </c>
      <c r="T339" s="39"/>
      <c r="U339" s="39" t="str" cm="1">
        <f t="array" ref="U339">IFERROR(_xlfn.IFS(
S339="","",
--S339&lt;55,"Battery Defect",
--S339&lt;=69,"Battery D",
--S339&lt;=80,"Battery C",
--S339&gt;80,""
),"")</f>
        <v/>
      </c>
      <c r="V339" s="39" t="str" cm="1">
        <f t="array" ref="V339">IFERROR(_xlfn.IFS(
T339="","",
--T339&lt;55,"Battery Defect",
--T339&lt;=69,"Battery D",
--T339&lt;=80,"Battery C",
--T339&gt;80,""
),"")</f>
        <v/>
      </c>
      <c r="W339" s="39" t="str" cm="1">
        <f t="array" ref="W339">IF($AR339=0,"",IFERROR(IF(INDEX(Input!$N$2:$U$500,$AR339,0)=0,"",INDEX(Input!$N$2:$U$500,$AR339,0)),""))</f>
        <v/>
      </c>
      <c r="X339" s="39"/>
      <c r="Y339" s="39"/>
      <c r="Z339" s="39"/>
      <c r="AA339" s="39"/>
      <c r="AB339" s="39"/>
      <c r="AC339" s="39"/>
      <c r="AD339" s="39"/>
      <c r="AE339" s="29" t="str">
        <f t="shared" si="15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9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9" t="str" cm="1">
        <f t="array" ref="K340">IF($AR340=0,"",INDEX(Input!$D$2:$AC$500,$AR340,$AP$2)&amp;"")</f>
        <v/>
      </c>
      <c r="L340" s="39" t="str" cm="1">
        <f t="array" ref="L340">IF($AR340=0,"",INDEX(Input!$D$2:$AC$500,$AR340,$AP$3)&amp;"")</f>
        <v/>
      </c>
      <c r="M340" s="39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6"/>
        <v/>
      </c>
      <c r="O340" s="39" t="str" cm="1">
        <f t="array" ref="O340">IF($AR340=0,"",INDEX(Input!$D$2:$AC$500,$AR340,$AP$4)&amp;"")</f>
        <v/>
      </c>
      <c r="P340" s="39" t="str" cm="1">
        <f t="array" ref="P340">IF($AR340=0,"",IFERROR(_xlfn.TEXTJOIN(", ",TRUE,_xlfn._xlws.FILTER(INDEX(Input!$D$2:$AC$500,,$AP$6),Input!$J$2:$J$500=$B340)),""))</f>
        <v/>
      </c>
      <c r="Q340" s="29" t="str">
        <f t="shared" si="17"/>
        <v/>
      </c>
      <c r="R340" s="39" t="str" cm="1">
        <f t="array" ref="R340">IF($AR340=0,"",_xlfn.LET(_xlpm.Result,INDEX(Input!$D$2:$AC$500,$AR340,$AP$5),IF(_xlpm.Result="","",_xlpm.Result)))</f>
        <v/>
      </c>
      <c r="S340" s="39" t="str" cm="1">
        <f t="array" ref="S340">IF(R340="","",IFERROR(_xlfn.TEXTSPLIT(R340," / ", ,TRUE,0,),""))</f>
        <v/>
      </c>
      <c r="T340" s="39"/>
      <c r="U340" s="39" t="str" cm="1">
        <f t="array" ref="U340">IFERROR(_xlfn.IFS(
S340="","",
--S340&lt;55,"Battery Defect",
--S340&lt;=69,"Battery D",
--S340&lt;=80,"Battery C",
--S340&gt;80,""
),"")</f>
        <v/>
      </c>
      <c r="V340" s="39" t="str" cm="1">
        <f t="array" ref="V340">IFERROR(_xlfn.IFS(
T340="","",
--T340&lt;55,"Battery Defect",
--T340&lt;=69,"Battery D",
--T340&lt;=80,"Battery C",
--T340&gt;80,""
),"")</f>
        <v/>
      </c>
      <c r="W340" s="39" t="str" cm="1">
        <f t="array" ref="W340">IF($AR340=0,"",IFERROR(IF(INDEX(Input!$N$2:$U$500,$AR340,0)=0,"",INDEX(Input!$N$2:$U$500,$AR340,0)),""))</f>
        <v/>
      </c>
      <c r="X340" s="39"/>
      <c r="Y340" s="39"/>
      <c r="Z340" s="39"/>
      <c r="AA340" s="39"/>
      <c r="AB340" s="39"/>
      <c r="AC340" s="39"/>
      <c r="AD340" s="39"/>
      <c r="AE340" s="29" t="str">
        <f t="shared" si="15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9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9" t="str" cm="1">
        <f t="array" ref="K341">IF($AR341=0,"",INDEX(Input!$D$2:$AC$500,$AR341,$AP$2)&amp;"")</f>
        <v/>
      </c>
      <c r="L341" s="39" t="str" cm="1">
        <f t="array" ref="L341">IF($AR341=0,"",INDEX(Input!$D$2:$AC$500,$AR341,$AP$3)&amp;"")</f>
        <v/>
      </c>
      <c r="M341" s="39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6"/>
        <v/>
      </c>
      <c r="O341" s="39" t="str" cm="1">
        <f t="array" ref="O341">IF($AR341=0,"",INDEX(Input!$D$2:$AC$500,$AR341,$AP$4)&amp;"")</f>
        <v/>
      </c>
      <c r="P341" s="39" t="str" cm="1">
        <f t="array" ref="P341">IF($AR341=0,"",IFERROR(_xlfn.TEXTJOIN(", ",TRUE,_xlfn._xlws.FILTER(INDEX(Input!$D$2:$AC$500,,$AP$6),Input!$J$2:$J$500=$B341)),""))</f>
        <v/>
      </c>
      <c r="Q341" s="29" t="str">
        <f t="shared" si="17"/>
        <v/>
      </c>
      <c r="R341" s="39" t="str" cm="1">
        <f t="array" ref="R341">IF($AR341=0,"",_xlfn.LET(_xlpm.Result,INDEX(Input!$D$2:$AC$500,$AR341,$AP$5),IF(_xlpm.Result="","",_xlpm.Result)))</f>
        <v/>
      </c>
      <c r="S341" s="39" t="str" cm="1">
        <f t="array" ref="S341">IF(R341="","",IFERROR(_xlfn.TEXTSPLIT(R341," / ", ,TRUE,0,),""))</f>
        <v/>
      </c>
      <c r="T341" s="39"/>
      <c r="U341" s="39" t="str" cm="1">
        <f t="array" ref="U341">IFERROR(_xlfn.IFS(
S341="","",
--S341&lt;55,"Battery Defect",
--S341&lt;=69,"Battery D",
--S341&lt;=80,"Battery C",
--S341&gt;80,""
),"")</f>
        <v/>
      </c>
      <c r="V341" s="39" t="str" cm="1">
        <f t="array" ref="V341">IFERROR(_xlfn.IFS(
T341="","",
--T341&lt;55,"Battery Defect",
--T341&lt;=69,"Battery D",
--T341&lt;=80,"Battery C",
--T341&gt;80,""
),"")</f>
        <v/>
      </c>
      <c r="W341" s="39" t="str" cm="1">
        <f t="array" ref="W341">IF($AR341=0,"",IFERROR(IF(INDEX(Input!$N$2:$U$500,$AR341,0)=0,"",INDEX(Input!$N$2:$U$500,$AR341,0)),""))</f>
        <v/>
      </c>
      <c r="X341" s="39"/>
      <c r="Y341" s="39"/>
      <c r="Z341" s="39"/>
      <c r="AA341" s="39"/>
      <c r="AB341" s="39"/>
      <c r="AC341" s="39"/>
      <c r="AD341" s="39"/>
      <c r="AE341" s="29" t="str">
        <f t="shared" si="15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9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9" t="str" cm="1">
        <f t="array" ref="K342">IF($AR342=0,"",INDEX(Input!$D$2:$AC$500,$AR342,$AP$2)&amp;"")</f>
        <v/>
      </c>
      <c r="L342" s="39" t="str" cm="1">
        <f t="array" ref="L342">IF($AR342=0,"",INDEX(Input!$D$2:$AC$500,$AR342,$AP$3)&amp;"")</f>
        <v/>
      </c>
      <c r="M342" s="39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6"/>
        <v/>
      </c>
      <c r="O342" s="39" t="str" cm="1">
        <f t="array" ref="O342">IF($AR342=0,"",INDEX(Input!$D$2:$AC$500,$AR342,$AP$4)&amp;"")</f>
        <v/>
      </c>
      <c r="P342" s="39" t="str" cm="1">
        <f t="array" ref="P342">IF($AR342=0,"",IFERROR(_xlfn.TEXTJOIN(", ",TRUE,_xlfn._xlws.FILTER(INDEX(Input!$D$2:$AC$500,,$AP$6),Input!$J$2:$J$500=$B342)),""))</f>
        <v/>
      </c>
      <c r="Q342" s="29" t="str">
        <f t="shared" si="17"/>
        <v/>
      </c>
      <c r="R342" s="39" t="str" cm="1">
        <f t="array" ref="R342">IF($AR342=0,"",_xlfn.LET(_xlpm.Result,INDEX(Input!$D$2:$AC$500,$AR342,$AP$5),IF(_xlpm.Result="","",_xlpm.Result)))</f>
        <v/>
      </c>
      <c r="S342" s="39" t="str" cm="1">
        <f t="array" ref="S342">IF(R342="","",IFERROR(_xlfn.TEXTSPLIT(R342," / ", ,TRUE,0,),""))</f>
        <v/>
      </c>
      <c r="T342" s="39"/>
      <c r="U342" s="39" t="str" cm="1">
        <f t="array" ref="U342">IFERROR(_xlfn.IFS(
S342="","",
--S342&lt;55,"Battery Defect",
--S342&lt;=69,"Battery D",
--S342&lt;=80,"Battery C",
--S342&gt;80,""
),"")</f>
        <v/>
      </c>
      <c r="V342" s="39" t="str" cm="1">
        <f t="array" ref="V342">IFERROR(_xlfn.IFS(
T342="","",
--T342&lt;55,"Battery Defect",
--T342&lt;=69,"Battery D",
--T342&lt;=80,"Battery C",
--T342&gt;80,""
),"")</f>
        <v/>
      </c>
      <c r="W342" s="39" t="str" cm="1">
        <f t="array" ref="W342">IF($AR342=0,"",IFERROR(IF(INDEX(Input!$N$2:$U$500,$AR342,0)=0,"",INDEX(Input!$N$2:$U$500,$AR342,0)),""))</f>
        <v/>
      </c>
      <c r="X342" s="39"/>
      <c r="Y342" s="39"/>
      <c r="Z342" s="39"/>
      <c r="AA342" s="39"/>
      <c r="AB342" s="39"/>
      <c r="AC342" s="39"/>
      <c r="AD342" s="39"/>
      <c r="AE342" s="29" t="str">
        <f t="shared" si="15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9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9" t="str" cm="1">
        <f t="array" ref="K343">IF($AR343=0,"",INDEX(Input!$D$2:$AC$500,$AR343,$AP$2)&amp;"")</f>
        <v/>
      </c>
      <c r="L343" s="39" t="str" cm="1">
        <f t="array" ref="L343">IF($AR343=0,"",INDEX(Input!$D$2:$AC$500,$AR343,$AP$3)&amp;"")</f>
        <v/>
      </c>
      <c r="M343" s="39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6"/>
        <v/>
      </c>
      <c r="O343" s="39" t="str" cm="1">
        <f t="array" ref="O343">IF($AR343=0,"",INDEX(Input!$D$2:$AC$500,$AR343,$AP$4)&amp;"")</f>
        <v/>
      </c>
      <c r="P343" s="39" t="str" cm="1">
        <f t="array" ref="P343">IF($AR343=0,"",IFERROR(_xlfn.TEXTJOIN(", ",TRUE,_xlfn._xlws.FILTER(INDEX(Input!$D$2:$AC$500,,$AP$6),Input!$J$2:$J$500=$B343)),""))</f>
        <v/>
      </c>
      <c r="Q343" s="29" t="str">
        <f t="shared" si="17"/>
        <v/>
      </c>
      <c r="R343" s="39" t="str" cm="1">
        <f t="array" ref="R343">IF($AR343=0,"",_xlfn.LET(_xlpm.Result,INDEX(Input!$D$2:$AC$500,$AR343,$AP$5),IF(_xlpm.Result="","",_xlpm.Result)))</f>
        <v/>
      </c>
      <c r="S343" s="39" t="str" cm="1">
        <f t="array" ref="S343">IF(R343="","",IFERROR(_xlfn.TEXTSPLIT(R343," / ", ,TRUE,0,),""))</f>
        <v/>
      </c>
      <c r="T343" s="39"/>
      <c r="U343" s="39" t="str" cm="1">
        <f t="array" ref="U343">IFERROR(_xlfn.IFS(
S343="","",
--S343&lt;55,"Battery Defect",
--S343&lt;=69,"Battery D",
--S343&lt;=80,"Battery C",
--S343&gt;80,""
),"")</f>
        <v/>
      </c>
      <c r="V343" s="39" t="str" cm="1">
        <f t="array" ref="V343">IFERROR(_xlfn.IFS(
T343="","",
--T343&lt;55,"Battery Defect",
--T343&lt;=69,"Battery D",
--T343&lt;=80,"Battery C",
--T343&gt;80,""
),"")</f>
        <v/>
      </c>
      <c r="W343" s="39" t="str" cm="1">
        <f t="array" ref="W343">IF($AR343=0,"",IFERROR(IF(INDEX(Input!$N$2:$U$500,$AR343,0)=0,"",INDEX(Input!$N$2:$U$500,$AR343,0)),""))</f>
        <v/>
      </c>
      <c r="X343" s="39"/>
      <c r="Y343" s="39"/>
      <c r="Z343" s="39"/>
      <c r="AA343" s="39"/>
      <c r="AB343" s="39"/>
      <c r="AC343" s="39"/>
      <c r="AD343" s="39"/>
      <c r="AE343" s="29" t="str">
        <f t="shared" si="15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9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9" t="str" cm="1">
        <f t="array" ref="K344">IF($AR344=0,"",INDEX(Input!$D$2:$AC$500,$AR344,$AP$2)&amp;"")</f>
        <v/>
      </c>
      <c r="L344" s="39" t="str" cm="1">
        <f t="array" ref="L344">IF($AR344=0,"",INDEX(Input!$D$2:$AC$500,$AR344,$AP$3)&amp;"")</f>
        <v/>
      </c>
      <c r="M344" s="39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6"/>
        <v/>
      </c>
      <c r="O344" s="39" t="str" cm="1">
        <f t="array" ref="O344">IF($AR344=0,"",INDEX(Input!$D$2:$AC$500,$AR344,$AP$4)&amp;"")</f>
        <v/>
      </c>
      <c r="P344" s="39" t="str" cm="1">
        <f t="array" ref="P344">IF($AR344=0,"",IFERROR(_xlfn.TEXTJOIN(", ",TRUE,_xlfn._xlws.FILTER(INDEX(Input!$D$2:$AC$500,,$AP$6),Input!$J$2:$J$500=$B344)),""))</f>
        <v/>
      </c>
      <c r="Q344" s="29" t="str">
        <f t="shared" si="17"/>
        <v/>
      </c>
      <c r="R344" s="39" t="str" cm="1">
        <f t="array" ref="R344">IF($AR344=0,"",_xlfn.LET(_xlpm.Result,INDEX(Input!$D$2:$AC$500,$AR344,$AP$5),IF(_xlpm.Result="","",_xlpm.Result)))</f>
        <v/>
      </c>
      <c r="S344" s="39" t="str" cm="1">
        <f t="array" ref="S344">IF(R344="","",IFERROR(_xlfn.TEXTSPLIT(R344," / ", ,TRUE,0,),""))</f>
        <v/>
      </c>
      <c r="T344" s="39"/>
      <c r="U344" s="39" t="str" cm="1">
        <f t="array" ref="U344">IFERROR(_xlfn.IFS(
S344="","",
--S344&lt;55,"Battery Defect",
--S344&lt;=69,"Battery D",
--S344&lt;=80,"Battery C",
--S344&gt;80,""
),"")</f>
        <v/>
      </c>
      <c r="V344" s="39" t="str" cm="1">
        <f t="array" ref="V344">IFERROR(_xlfn.IFS(
T344="","",
--T344&lt;55,"Battery Defect",
--T344&lt;=69,"Battery D",
--T344&lt;=80,"Battery C",
--T344&gt;80,""
),"")</f>
        <v/>
      </c>
      <c r="W344" s="39" t="str" cm="1">
        <f t="array" ref="W344">IF($AR344=0,"",IFERROR(IF(INDEX(Input!$N$2:$U$500,$AR344,0)=0,"",INDEX(Input!$N$2:$U$500,$AR344,0)),""))</f>
        <v/>
      </c>
      <c r="X344" s="39"/>
      <c r="Y344" s="39"/>
      <c r="Z344" s="39"/>
      <c r="AA344" s="39"/>
      <c r="AB344" s="39"/>
      <c r="AC344" s="39"/>
      <c r="AD344" s="39"/>
      <c r="AE344" s="29" t="str">
        <f t="shared" si="15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9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9" t="str" cm="1">
        <f t="array" ref="K345">IF($AR345=0,"",INDEX(Input!$D$2:$AC$500,$AR345,$AP$2)&amp;"")</f>
        <v/>
      </c>
      <c r="L345" s="39" t="str" cm="1">
        <f t="array" ref="L345">IF($AR345=0,"",INDEX(Input!$D$2:$AC$500,$AR345,$AP$3)&amp;"")</f>
        <v/>
      </c>
      <c r="M345" s="39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6"/>
        <v/>
      </c>
      <c r="O345" s="39" t="str" cm="1">
        <f t="array" ref="O345">IF($AR345=0,"",INDEX(Input!$D$2:$AC$500,$AR345,$AP$4)&amp;"")</f>
        <v/>
      </c>
      <c r="P345" s="39" t="str" cm="1">
        <f t="array" ref="P345">IF($AR345=0,"",IFERROR(_xlfn.TEXTJOIN(", ",TRUE,_xlfn._xlws.FILTER(INDEX(Input!$D$2:$AC$500,,$AP$6),Input!$J$2:$J$500=$B345)),""))</f>
        <v/>
      </c>
      <c r="Q345" s="29" t="str">
        <f t="shared" si="17"/>
        <v/>
      </c>
      <c r="R345" s="39" t="str" cm="1">
        <f t="array" ref="R345">IF($AR345=0,"",_xlfn.LET(_xlpm.Result,INDEX(Input!$D$2:$AC$500,$AR345,$AP$5),IF(_xlpm.Result="","",_xlpm.Result)))</f>
        <v/>
      </c>
      <c r="S345" s="39" t="str" cm="1">
        <f t="array" ref="S345">IF(R345="","",IFERROR(_xlfn.TEXTSPLIT(R345," / ", ,TRUE,0,),""))</f>
        <v/>
      </c>
      <c r="T345" s="39"/>
      <c r="U345" s="39" t="str" cm="1">
        <f t="array" ref="U345">IFERROR(_xlfn.IFS(
S345="","",
--S345&lt;55,"Battery Defect",
--S345&lt;=69,"Battery D",
--S345&lt;=80,"Battery C",
--S345&gt;80,""
),"")</f>
        <v/>
      </c>
      <c r="V345" s="39" t="str" cm="1">
        <f t="array" ref="V345">IFERROR(_xlfn.IFS(
T345="","",
--T345&lt;55,"Battery Defect",
--T345&lt;=69,"Battery D",
--T345&lt;=80,"Battery C",
--T345&gt;80,""
),"")</f>
        <v/>
      </c>
      <c r="W345" s="39" t="str" cm="1">
        <f t="array" ref="W345">IF($AR345=0,"",IFERROR(IF(INDEX(Input!$N$2:$U$500,$AR345,0)=0,"",INDEX(Input!$N$2:$U$500,$AR345,0)),""))</f>
        <v/>
      </c>
      <c r="X345" s="39"/>
      <c r="Y345" s="39"/>
      <c r="Z345" s="39"/>
      <c r="AA345" s="39"/>
      <c r="AB345" s="39"/>
      <c r="AC345" s="39"/>
      <c r="AD345" s="39"/>
      <c r="AE345" s="29" t="str">
        <f t="shared" si="15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9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9" t="str" cm="1">
        <f t="array" ref="K346">IF($AR346=0,"",INDEX(Input!$D$2:$AC$500,$AR346,$AP$2)&amp;"")</f>
        <v/>
      </c>
      <c r="L346" s="39" t="str" cm="1">
        <f t="array" ref="L346">IF($AR346=0,"",INDEX(Input!$D$2:$AC$500,$AR346,$AP$3)&amp;"")</f>
        <v/>
      </c>
      <c r="M346" s="39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6"/>
        <v/>
      </c>
      <c r="O346" s="39" t="str" cm="1">
        <f t="array" ref="O346">IF($AR346=0,"",INDEX(Input!$D$2:$AC$500,$AR346,$AP$4)&amp;"")</f>
        <v/>
      </c>
      <c r="P346" s="39" t="str" cm="1">
        <f t="array" ref="P346">IF($AR346=0,"",IFERROR(_xlfn.TEXTJOIN(", ",TRUE,_xlfn._xlws.FILTER(INDEX(Input!$D$2:$AC$500,,$AP$6),Input!$J$2:$J$500=$B346)),""))</f>
        <v/>
      </c>
      <c r="Q346" s="29" t="str">
        <f t="shared" si="17"/>
        <v/>
      </c>
      <c r="R346" s="39" t="str" cm="1">
        <f t="array" ref="R346">IF($AR346=0,"",_xlfn.LET(_xlpm.Result,INDEX(Input!$D$2:$AC$500,$AR346,$AP$5),IF(_xlpm.Result="","",_xlpm.Result)))</f>
        <v/>
      </c>
      <c r="S346" s="39" t="str" cm="1">
        <f t="array" ref="S346">IF(R346="","",IFERROR(_xlfn.TEXTSPLIT(R346," / ", ,TRUE,0,),""))</f>
        <v/>
      </c>
      <c r="T346" s="39"/>
      <c r="U346" s="39" t="str" cm="1">
        <f t="array" ref="U346">IFERROR(_xlfn.IFS(
S346="","",
--S346&lt;55,"Battery Defect",
--S346&lt;=69,"Battery D",
--S346&lt;=80,"Battery C",
--S346&gt;80,""
),"")</f>
        <v/>
      </c>
      <c r="V346" s="39" t="str" cm="1">
        <f t="array" ref="V346">IFERROR(_xlfn.IFS(
T346="","",
--T346&lt;55,"Battery Defect",
--T346&lt;=69,"Battery D",
--T346&lt;=80,"Battery C",
--T346&gt;80,""
),"")</f>
        <v/>
      </c>
      <c r="W346" s="39" t="str" cm="1">
        <f t="array" ref="W346">IF($AR346=0,"",IFERROR(IF(INDEX(Input!$N$2:$U$500,$AR346,0)=0,"",INDEX(Input!$N$2:$U$500,$AR346,0)),""))</f>
        <v/>
      </c>
      <c r="X346" s="39"/>
      <c r="Y346" s="39"/>
      <c r="Z346" s="39"/>
      <c r="AA346" s="39"/>
      <c r="AB346" s="39"/>
      <c r="AC346" s="39"/>
      <c r="AD346" s="39"/>
      <c r="AE346" s="29" t="str">
        <f t="shared" si="15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9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9" t="str" cm="1">
        <f t="array" ref="K347">IF($AR347=0,"",INDEX(Input!$D$2:$AC$500,$AR347,$AP$2)&amp;"")</f>
        <v/>
      </c>
      <c r="L347" s="39" t="str" cm="1">
        <f t="array" ref="L347">IF($AR347=0,"",INDEX(Input!$D$2:$AC$500,$AR347,$AP$3)&amp;"")</f>
        <v/>
      </c>
      <c r="M347" s="39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6"/>
        <v/>
      </c>
      <c r="O347" s="39" t="str" cm="1">
        <f t="array" ref="O347">IF($AR347=0,"",INDEX(Input!$D$2:$AC$500,$AR347,$AP$4)&amp;"")</f>
        <v/>
      </c>
      <c r="P347" s="39" t="str" cm="1">
        <f t="array" ref="P347">IF($AR347=0,"",IFERROR(_xlfn.TEXTJOIN(", ",TRUE,_xlfn._xlws.FILTER(INDEX(Input!$D$2:$AC$500,,$AP$6),Input!$J$2:$J$500=$B347)),""))</f>
        <v/>
      </c>
      <c r="Q347" s="29" t="str">
        <f t="shared" si="17"/>
        <v/>
      </c>
      <c r="R347" s="39" t="str" cm="1">
        <f t="array" ref="R347">IF($AR347=0,"",_xlfn.LET(_xlpm.Result,INDEX(Input!$D$2:$AC$500,$AR347,$AP$5),IF(_xlpm.Result="","",_xlpm.Result)))</f>
        <v/>
      </c>
      <c r="S347" s="39" t="str" cm="1">
        <f t="array" ref="S347">IF(R347="","",IFERROR(_xlfn.TEXTSPLIT(R347," / ", ,TRUE,0,),""))</f>
        <v/>
      </c>
      <c r="T347" s="39"/>
      <c r="U347" s="39" t="str" cm="1">
        <f t="array" ref="U347">IFERROR(_xlfn.IFS(
S347="","",
--S347&lt;55,"Battery Defect",
--S347&lt;=69,"Battery D",
--S347&lt;=80,"Battery C",
--S347&gt;80,""
),"")</f>
        <v/>
      </c>
      <c r="V347" s="39" t="str" cm="1">
        <f t="array" ref="V347">IFERROR(_xlfn.IFS(
T347="","",
--T347&lt;55,"Battery Defect",
--T347&lt;=69,"Battery D",
--T347&lt;=80,"Battery C",
--T347&gt;80,""
),"")</f>
        <v/>
      </c>
      <c r="W347" s="39" t="str" cm="1">
        <f t="array" ref="W347">IF($AR347=0,"",IFERROR(IF(INDEX(Input!$N$2:$U$500,$AR347,0)=0,"",INDEX(Input!$N$2:$U$500,$AR347,0)),""))</f>
        <v/>
      </c>
      <c r="X347" s="39"/>
      <c r="Y347" s="39"/>
      <c r="Z347" s="39"/>
      <c r="AA347" s="39"/>
      <c r="AB347" s="39"/>
      <c r="AC347" s="39"/>
      <c r="AD347" s="39"/>
      <c r="AE347" s="29" t="str">
        <f t="shared" si="15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9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9" t="str" cm="1">
        <f t="array" ref="K348">IF($AR348=0,"",INDEX(Input!$D$2:$AC$500,$AR348,$AP$2)&amp;"")</f>
        <v/>
      </c>
      <c r="L348" s="39" t="str" cm="1">
        <f t="array" ref="L348">IF($AR348=0,"",INDEX(Input!$D$2:$AC$500,$AR348,$AP$3)&amp;"")</f>
        <v/>
      </c>
      <c r="M348" s="39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6"/>
        <v/>
      </c>
      <c r="O348" s="39" t="str" cm="1">
        <f t="array" ref="O348">IF($AR348=0,"",INDEX(Input!$D$2:$AC$500,$AR348,$AP$4)&amp;"")</f>
        <v/>
      </c>
      <c r="P348" s="39" t="str" cm="1">
        <f t="array" ref="P348">IF($AR348=0,"",IFERROR(_xlfn.TEXTJOIN(", ",TRUE,_xlfn._xlws.FILTER(INDEX(Input!$D$2:$AC$500,,$AP$6),Input!$J$2:$J$500=$B348)),""))</f>
        <v/>
      </c>
      <c r="Q348" s="29" t="str">
        <f t="shared" si="17"/>
        <v/>
      </c>
      <c r="R348" s="39" t="str" cm="1">
        <f t="array" ref="R348">IF($AR348=0,"",_xlfn.LET(_xlpm.Result,INDEX(Input!$D$2:$AC$500,$AR348,$AP$5),IF(_xlpm.Result="","",_xlpm.Result)))</f>
        <v/>
      </c>
      <c r="S348" s="39" t="str" cm="1">
        <f t="array" ref="S348">IF(R348="","",IFERROR(_xlfn.TEXTSPLIT(R348," / ", ,TRUE,0,),""))</f>
        <v/>
      </c>
      <c r="T348" s="39"/>
      <c r="U348" s="39" t="str" cm="1">
        <f t="array" ref="U348">IFERROR(_xlfn.IFS(
S348="","",
--S348&lt;55,"Battery Defect",
--S348&lt;=69,"Battery D",
--S348&lt;=80,"Battery C",
--S348&gt;80,""
),"")</f>
        <v/>
      </c>
      <c r="V348" s="39" t="str" cm="1">
        <f t="array" ref="V348">IFERROR(_xlfn.IFS(
T348="","",
--T348&lt;55,"Battery Defect",
--T348&lt;=69,"Battery D",
--T348&lt;=80,"Battery C",
--T348&gt;80,""
),"")</f>
        <v/>
      </c>
      <c r="W348" s="39" t="str" cm="1">
        <f t="array" ref="W348">IF($AR348=0,"",IFERROR(IF(INDEX(Input!$N$2:$U$500,$AR348,0)=0,"",INDEX(Input!$N$2:$U$500,$AR348,0)),""))</f>
        <v/>
      </c>
      <c r="X348" s="39"/>
      <c r="Y348" s="39"/>
      <c r="Z348" s="39"/>
      <c r="AA348" s="39"/>
      <c r="AB348" s="39"/>
      <c r="AC348" s="39"/>
      <c r="AD348" s="39"/>
      <c r="AE348" s="29" t="str">
        <f t="shared" si="15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9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9" t="str" cm="1">
        <f t="array" ref="K349">IF($AR349=0,"",INDEX(Input!$D$2:$AC$500,$AR349,$AP$2)&amp;"")</f>
        <v/>
      </c>
      <c r="L349" s="39" t="str" cm="1">
        <f t="array" ref="L349">IF($AR349=0,"",INDEX(Input!$D$2:$AC$500,$AR349,$AP$3)&amp;"")</f>
        <v/>
      </c>
      <c r="M349" s="39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6"/>
        <v/>
      </c>
      <c r="O349" s="39" t="str" cm="1">
        <f t="array" ref="O349">IF($AR349=0,"",INDEX(Input!$D$2:$AC$500,$AR349,$AP$4)&amp;"")</f>
        <v/>
      </c>
      <c r="P349" s="39" t="str" cm="1">
        <f t="array" ref="P349">IF($AR349=0,"",IFERROR(_xlfn.TEXTJOIN(", ",TRUE,_xlfn._xlws.FILTER(INDEX(Input!$D$2:$AC$500,,$AP$6),Input!$J$2:$J$500=$B349)),""))</f>
        <v/>
      </c>
      <c r="Q349" s="29" t="str">
        <f t="shared" si="17"/>
        <v/>
      </c>
      <c r="R349" s="39" t="str" cm="1">
        <f t="array" ref="R349">IF($AR349=0,"",_xlfn.LET(_xlpm.Result,INDEX(Input!$D$2:$AC$500,$AR349,$AP$5),IF(_xlpm.Result="","",_xlpm.Result)))</f>
        <v/>
      </c>
      <c r="S349" s="39" t="str" cm="1">
        <f t="array" ref="S349">IF(R349="","",IFERROR(_xlfn.TEXTSPLIT(R349," / ", ,TRUE,0,),""))</f>
        <v/>
      </c>
      <c r="T349" s="39"/>
      <c r="U349" s="39" t="str" cm="1">
        <f t="array" ref="U349">IFERROR(_xlfn.IFS(
S349="","",
--S349&lt;55,"Battery Defect",
--S349&lt;=69,"Battery D",
--S349&lt;=80,"Battery C",
--S349&gt;80,""
),"")</f>
        <v/>
      </c>
      <c r="V349" s="39" t="str" cm="1">
        <f t="array" ref="V349">IFERROR(_xlfn.IFS(
T349="","",
--T349&lt;55,"Battery Defect",
--T349&lt;=69,"Battery D",
--T349&lt;=80,"Battery C",
--T349&gt;80,""
),"")</f>
        <v/>
      </c>
      <c r="W349" s="39" t="str" cm="1">
        <f t="array" ref="W349">IF($AR349=0,"",IFERROR(IF(INDEX(Input!$N$2:$U$500,$AR349,0)=0,"",INDEX(Input!$N$2:$U$500,$AR349,0)),""))</f>
        <v/>
      </c>
      <c r="X349" s="39"/>
      <c r="Y349" s="39"/>
      <c r="Z349" s="39"/>
      <c r="AA349" s="39"/>
      <c r="AB349" s="39"/>
      <c r="AC349" s="39"/>
      <c r="AD349" s="39"/>
      <c r="AE349" s="29" t="str">
        <f t="shared" si="15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9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9" t="str" cm="1">
        <f t="array" ref="K350">IF($AR350=0,"",INDEX(Input!$D$2:$AC$500,$AR350,$AP$2)&amp;"")</f>
        <v/>
      </c>
      <c r="L350" s="39" t="str" cm="1">
        <f t="array" ref="L350">IF($AR350=0,"",INDEX(Input!$D$2:$AC$500,$AR350,$AP$3)&amp;"")</f>
        <v/>
      </c>
      <c r="M350" s="39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6"/>
        <v/>
      </c>
      <c r="O350" s="39" t="str" cm="1">
        <f t="array" ref="O350">IF($AR350=0,"",INDEX(Input!$D$2:$AC$500,$AR350,$AP$4)&amp;"")</f>
        <v/>
      </c>
      <c r="P350" s="39" t="str" cm="1">
        <f t="array" ref="P350">IF($AR350=0,"",IFERROR(_xlfn.TEXTJOIN(", ",TRUE,_xlfn._xlws.FILTER(INDEX(Input!$D$2:$AC$500,,$AP$6),Input!$J$2:$J$500=$B350)),""))</f>
        <v/>
      </c>
      <c r="Q350" s="29" t="str">
        <f t="shared" si="17"/>
        <v/>
      </c>
      <c r="R350" s="39" t="str" cm="1">
        <f t="array" ref="R350">IF($AR350=0,"",_xlfn.LET(_xlpm.Result,INDEX(Input!$D$2:$AC$500,$AR350,$AP$5),IF(_xlpm.Result="","",_xlpm.Result)))</f>
        <v/>
      </c>
      <c r="S350" s="39" t="str" cm="1">
        <f t="array" ref="S350">IF(R350="","",IFERROR(_xlfn.TEXTSPLIT(R350," / ", ,TRUE,0,),""))</f>
        <v/>
      </c>
      <c r="T350" s="39"/>
      <c r="U350" s="39" t="str" cm="1">
        <f t="array" ref="U350">IFERROR(_xlfn.IFS(
S350="","",
--S350&lt;55,"Battery Defect",
--S350&lt;=69,"Battery D",
--S350&lt;=80,"Battery C",
--S350&gt;80,""
),"")</f>
        <v/>
      </c>
      <c r="V350" s="39" t="str" cm="1">
        <f t="array" ref="V350">IFERROR(_xlfn.IFS(
T350="","",
--T350&lt;55,"Battery Defect",
--T350&lt;=69,"Battery D",
--T350&lt;=80,"Battery C",
--T350&gt;80,""
),"")</f>
        <v/>
      </c>
      <c r="W350" s="39" t="str" cm="1">
        <f t="array" ref="W350">IF($AR350=0,"",IFERROR(IF(INDEX(Input!$N$2:$U$500,$AR350,0)=0,"",INDEX(Input!$N$2:$U$500,$AR350,0)),""))</f>
        <v/>
      </c>
      <c r="X350" s="39"/>
      <c r="Y350" s="39"/>
      <c r="Z350" s="39"/>
      <c r="AA350" s="39"/>
      <c r="AB350" s="39"/>
      <c r="AC350" s="39"/>
      <c r="AD350" s="39"/>
      <c r="AE350" s="29" t="str">
        <f t="shared" si="15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9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9" t="str" cm="1">
        <f t="array" ref="K351">IF($AR351=0,"",INDEX(Input!$D$2:$AC$500,$AR351,$AP$2)&amp;"")</f>
        <v/>
      </c>
      <c r="L351" s="39" t="str" cm="1">
        <f t="array" ref="L351">IF($AR351=0,"",INDEX(Input!$D$2:$AC$500,$AR351,$AP$3)&amp;"")</f>
        <v/>
      </c>
      <c r="M351" s="39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6"/>
        <v/>
      </c>
      <c r="O351" s="39" t="str" cm="1">
        <f t="array" ref="O351">IF($AR351=0,"",INDEX(Input!$D$2:$AC$500,$AR351,$AP$4)&amp;"")</f>
        <v/>
      </c>
      <c r="P351" s="39" t="str" cm="1">
        <f t="array" ref="P351">IF($AR351=0,"",IFERROR(_xlfn.TEXTJOIN(", ",TRUE,_xlfn._xlws.FILTER(INDEX(Input!$D$2:$AC$500,,$AP$6),Input!$J$2:$J$500=$B351)),""))</f>
        <v/>
      </c>
      <c r="Q351" s="29" t="str">
        <f t="shared" si="17"/>
        <v/>
      </c>
      <c r="R351" s="39" t="str" cm="1">
        <f t="array" ref="R351">IF($AR351=0,"",_xlfn.LET(_xlpm.Result,INDEX(Input!$D$2:$AC$500,$AR351,$AP$5),IF(_xlpm.Result="","",_xlpm.Result)))</f>
        <v/>
      </c>
      <c r="S351" s="39" t="str" cm="1">
        <f t="array" ref="S351">IF(R351="","",IFERROR(_xlfn.TEXTSPLIT(R351," / ", ,TRUE,0,),""))</f>
        <v/>
      </c>
      <c r="T351" s="39"/>
      <c r="U351" s="39" t="str" cm="1">
        <f t="array" ref="U351">IFERROR(_xlfn.IFS(
S351="","",
--S351&lt;55,"Battery Defect",
--S351&lt;=69,"Battery D",
--S351&lt;=80,"Battery C",
--S351&gt;80,""
),"")</f>
        <v/>
      </c>
      <c r="V351" s="39" t="str" cm="1">
        <f t="array" ref="V351">IFERROR(_xlfn.IFS(
T351="","",
--T351&lt;55,"Battery Defect",
--T351&lt;=69,"Battery D",
--T351&lt;=80,"Battery C",
--T351&gt;80,""
),"")</f>
        <v/>
      </c>
      <c r="W351" s="39" t="str" cm="1">
        <f t="array" ref="W351">IF($AR351=0,"",IFERROR(IF(INDEX(Input!$N$2:$U$500,$AR351,0)=0,"",INDEX(Input!$N$2:$U$500,$AR351,0)),""))</f>
        <v/>
      </c>
      <c r="X351" s="39"/>
      <c r="Y351" s="39"/>
      <c r="Z351" s="39"/>
      <c r="AA351" s="39"/>
      <c r="AB351" s="39"/>
      <c r="AC351" s="39"/>
      <c r="AD351" s="39"/>
      <c r="AE351" s="29" t="str">
        <f t="shared" si="15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9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9" t="str" cm="1">
        <f t="array" ref="K352">IF($AR352=0,"",INDEX(Input!$D$2:$AC$500,$AR352,$AP$2)&amp;"")</f>
        <v/>
      </c>
      <c r="L352" s="39" t="str" cm="1">
        <f t="array" ref="L352">IF($AR352=0,"",INDEX(Input!$D$2:$AC$500,$AR352,$AP$3)&amp;"")</f>
        <v/>
      </c>
      <c r="M352" s="39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6"/>
        <v/>
      </c>
      <c r="O352" s="39" t="str" cm="1">
        <f t="array" ref="O352">IF($AR352=0,"",INDEX(Input!$D$2:$AC$500,$AR352,$AP$4)&amp;"")</f>
        <v/>
      </c>
      <c r="P352" s="39" t="str" cm="1">
        <f t="array" ref="P352">IF($AR352=0,"",IFERROR(_xlfn.TEXTJOIN(", ",TRUE,_xlfn._xlws.FILTER(INDEX(Input!$D$2:$AC$500,,$AP$6),Input!$J$2:$J$500=$B352)),""))</f>
        <v/>
      </c>
      <c r="Q352" s="29" t="str">
        <f t="shared" si="17"/>
        <v/>
      </c>
      <c r="R352" s="39" t="str" cm="1">
        <f t="array" ref="R352">IF($AR352=0,"",_xlfn.LET(_xlpm.Result,INDEX(Input!$D$2:$AC$500,$AR352,$AP$5),IF(_xlpm.Result="","",_xlpm.Result)))</f>
        <v/>
      </c>
      <c r="S352" s="39" t="str" cm="1">
        <f t="array" ref="S352">IF(R352="","",IFERROR(_xlfn.TEXTSPLIT(R352," / ", ,TRUE,0,),""))</f>
        <v/>
      </c>
      <c r="T352" s="39"/>
      <c r="U352" s="39" t="str" cm="1">
        <f t="array" ref="U352">IFERROR(_xlfn.IFS(
S352="","",
--S352&lt;55,"Battery Defect",
--S352&lt;=69,"Battery D",
--S352&lt;=80,"Battery C",
--S352&gt;80,""
),"")</f>
        <v/>
      </c>
      <c r="V352" s="39" t="str" cm="1">
        <f t="array" ref="V352">IFERROR(_xlfn.IFS(
T352="","",
--T352&lt;55,"Battery Defect",
--T352&lt;=69,"Battery D",
--T352&lt;=80,"Battery C",
--T352&gt;80,""
),"")</f>
        <v/>
      </c>
      <c r="W352" s="39" t="str" cm="1">
        <f t="array" ref="W352">IF($AR352=0,"",IFERROR(IF(INDEX(Input!$N$2:$U$500,$AR352,0)=0,"",INDEX(Input!$N$2:$U$500,$AR352,0)),""))</f>
        <v/>
      </c>
      <c r="X352" s="39"/>
      <c r="Y352" s="39"/>
      <c r="Z352" s="39"/>
      <c r="AA352" s="39"/>
      <c r="AB352" s="39"/>
      <c r="AC352" s="39"/>
      <c r="AD352" s="39"/>
      <c r="AE352" s="29" t="str">
        <f t="shared" si="15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9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9" t="str" cm="1">
        <f t="array" ref="K353">IF($AR353=0,"",INDEX(Input!$D$2:$AC$500,$AR353,$AP$2)&amp;"")</f>
        <v/>
      </c>
      <c r="L353" s="39" t="str" cm="1">
        <f t="array" ref="L353">IF($AR353=0,"",INDEX(Input!$D$2:$AC$500,$AR353,$AP$3)&amp;"")</f>
        <v/>
      </c>
      <c r="M353" s="39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6"/>
        <v/>
      </c>
      <c r="O353" s="39" t="str" cm="1">
        <f t="array" ref="O353">IF($AR353=0,"",INDEX(Input!$D$2:$AC$500,$AR353,$AP$4)&amp;"")</f>
        <v/>
      </c>
      <c r="P353" s="39" t="str" cm="1">
        <f t="array" ref="P353">IF($AR353=0,"",IFERROR(_xlfn.TEXTJOIN(", ",TRUE,_xlfn._xlws.FILTER(INDEX(Input!$D$2:$AC$500,,$AP$6),Input!$J$2:$J$500=$B353)),""))</f>
        <v/>
      </c>
      <c r="Q353" s="29" t="str">
        <f t="shared" si="17"/>
        <v/>
      </c>
      <c r="R353" s="39" t="str" cm="1">
        <f t="array" ref="R353">IF($AR353=0,"",_xlfn.LET(_xlpm.Result,INDEX(Input!$D$2:$AC$500,$AR353,$AP$5),IF(_xlpm.Result="","",_xlpm.Result)))</f>
        <v/>
      </c>
      <c r="S353" s="39" t="str" cm="1">
        <f t="array" ref="S353">IF(R353="","",IFERROR(_xlfn.TEXTSPLIT(R353," / ", ,TRUE,0,),""))</f>
        <v/>
      </c>
      <c r="T353" s="39"/>
      <c r="U353" s="39" t="str" cm="1">
        <f t="array" ref="U353">IFERROR(_xlfn.IFS(
S353="","",
--S353&lt;55,"Battery Defect",
--S353&lt;=69,"Battery D",
--S353&lt;=80,"Battery C",
--S353&gt;80,""
),"")</f>
        <v/>
      </c>
      <c r="V353" s="39" t="str" cm="1">
        <f t="array" ref="V353">IFERROR(_xlfn.IFS(
T353="","",
--T353&lt;55,"Battery Defect",
--T353&lt;=69,"Battery D",
--T353&lt;=80,"Battery C",
--T353&gt;80,""
),"")</f>
        <v/>
      </c>
      <c r="W353" s="39" t="str" cm="1">
        <f t="array" ref="W353">IF($AR353=0,"",IFERROR(IF(INDEX(Input!$N$2:$U$500,$AR353,0)=0,"",INDEX(Input!$N$2:$U$500,$AR353,0)),""))</f>
        <v/>
      </c>
      <c r="X353" s="39"/>
      <c r="Y353" s="39"/>
      <c r="Z353" s="39"/>
      <c r="AA353" s="39"/>
      <c r="AB353" s="39"/>
      <c r="AC353" s="39"/>
      <c r="AD353" s="39"/>
      <c r="AE353" s="29" t="str">
        <f t="shared" si="15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9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9" t="str" cm="1">
        <f t="array" ref="K354">IF($AR354=0,"",INDEX(Input!$D$2:$AC$500,$AR354,$AP$2)&amp;"")</f>
        <v/>
      </c>
      <c r="L354" s="39" t="str" cm="1">
        <f t="array" ref="L354">IF($AR354=0,"",INDEX(Input!$D$2:$AC$500,$AR354,$AP$3)&amp;"")</f>
        <v/>
      </c>
      <c r="M354" s="39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6"/>
        <v/>
      </c>
      <c r="O354" s="39" t="str" cm="1">
        <f t="array" ref="O354">IF($AR354=0,"",INDEX(Input!$D$2:$AC$500,$AR354,$AP$4)&amp;"")</f>
        <v/>
      </c>
      <c r="P354" s="39" t="str" cm="1">
        <f t="array" ref="P354">IF($AR354=0,"",IFERROR(_xlfn.TEXTJOIN(", ",TRUE,_xlfn._xlws.FILTER(INDEX(Input!$D$2:$AC$500,,$AP$6),Input!$J$2:$J$500=$B354)),""))</f>
        <v/>
      </c>
      <c r="Q354" s="29" t="str">
        <f t="shared" si="17"/>
        <v/>
      </c>
      <c r="R354" s="39" t="str" cm="1">
        <f t="array" ref="R354">IF($AR354=0,"",_xlfn.LET(_xlpm.Result,INDEX(Input!$D$2:$AC$500,$AR354,$AP$5),IF(_xlpm.Result="","",_xlpm.Result)))</f>
        <v/>
      </c>
      <c r="S354" s="39" t="str" cm="1">
        <f t="array" ref="S354">IF(R354="","",IFERROR(_xlfn.TEXTSPLIT(R354," / ", ,TRUE,0,),""))</f>
        <v/>
      </c>
      <c r="T354" s="39"/>
      <c r="U354" s="39" t="str" cm="1">
        <f t="array" ref="U354">IFERROR(_xlfn.IFS(
S354="","",
--S354&lt;55,"Battery Defect",
--S354&lt;=69,"Battery D",
--S354&lt;=80,"Battery C",
--S354&gt;80,""
),"")</f>
        <v/>
      </c>
      <c r="V354" s="39" t="str" cm="1">
        <f t="array" ref="V354">IFERROR(_xlfn.IFS(
T354="","",
--T354&lt;55,"Battery Defect",
--T354&lt;=69,"Battery D",
--T354&lt;=80,"Battery C",
--T354&gt;80,""
),"")</f>
        <v/>
      </c>
      <c r="W354" s="39" t="str" cm="1">
        <f t="array" ref="W354">IF($AR354=0,"",IFERROR(IF(INDEX(Input!$N$2:$U$500,$AR354,0)=0,"",INDEX(Input!$N$2:$U$500,$AR354,0)),""))</f>
        <v/>
      </c>
      <c r="X354" s="39"/>
      <c r="Y354" s="39"/>
      <c r="Z354" s="39"/>
      <c r="AA354" s="39"/>
      <c r="AB354" s="39"/>
      <c r="AC354" s="39"/>
      <c r="AD354" s="39"/>
      <c r="AE354" s="29" t="str">
        <f t="shared" si="15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9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9" t="str" cm="1">
        <f t="array" ref="K355">IF($AR355=0,"",INDEX(Input!$D$2:$AC$500,$AR355,$AP$2)&amp;"")</f>
        <v/>
      </c>
      <c r="L355" s="39" t="str" cm="1">
        <f t="array" ref="L355">IF($AR355=0,"",INDEX(Input!$D$2:$AC$500,$AR355,$AP$3)&amp;"")</f>
        <v/>
      </c>
      <c r="M355" s="39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6"/>
        <v/>
      </c>
      <c r="O355" s="39" t="str" cm="1">
        <f t="array" ref="O355">IF($AR355=0,"",INDEX(Input!$D$2:$AC$500,$AR355,$AP$4)&amp;"")</f>
        <v/>
      </c>
      <c r="P355" s="39" t="str" cm="1">
        <f t="array" ref="P355">IF($AR355=0,"",IFERROR(_xlfn.TEXTJOIN(", ",TRUE,_xlfn._xlws.FILTER(INDEX(Input!$D$2:$AC$500,,$AP$6),Input!$J$2:$J$500=$B355)),""))</f>
        <v/>
      </c>
      <c r="Q355" s="29" t="str">
        <f t="shared" si="17"/>
        <v/>
      </c>
      <c r="R355" s="39" t="str" cm="1">
        <f t="array" ref="R355">IF($AR355=0,"",_xlfn.LET(_xlpm.Result,INDEX(Input!$D$2:$AC$500,$AR355,$AP$5),IF(_xlpm.Result="","",_xlpm.Result)))</f>
        <v/>
      </c>
      <c r="S355" s="39" t="str" cm="1">
        <f t="array" ref="S355">IF(R355="","",IFERROR(_xlfn.TEXTSPLIT(R355," / ", ,TRUE,0,),""))</f>
        <v/>
      </c>
      <c r="T355" s="39"/>
      <c r="U355" s="39" t="str" cm="1">
        <f t="array" ref="U355">IFERROR(_xlfn.IFS(
S355="","",
--S355&lt;55,"Battery Defect",
--S355&lt;=69,"Battery D",
--S355&lt;=80,"Battery C",
--S355&gt;80,""
),"")</f>
        <v/>
      </c>
      <c r="V355" s="39" t="str" cm="1">
        <f t="array" ref="V355">IFERROR(_xlfn.IFS(
T355="","",
--T355&lt;55,"Battery Defect",
--T355&lt;=69,"Battery D",
--T355&lt;=80,"Battery C",
--T355&gt;80,""
),"")</f>
        <v/>
      </c>
      <c r="W355" s="39" t="str" cm="1">
        <f t="array" ref="W355">IF($AR355=0,"",IFERROR(IF(INDEX(Input!$N$2:$U$500,$AR355,0)=0,"",INDEX(Input!$N$2:$U$500,$AR355,0)),""))</f>
        <v/>
      </c>
      <c r="X355" s="39"/>
      <c r="Y355" s="39"/>
      <c r="Z355" s="39"/>
      <c r="AA355" s="39"/>
      <c r="AB355" s="39"/>
      <c r="AC355" s="39"/>
      <c r="AD355" s="39"/>
      <c r="AE355" s="29" t="str">
        <f t="shared" si="15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9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9" t="str" cm="1">
        <f t="array" ref="K356">IF($AR356=0,"",INDEX(Input!$D$2:$AC$500,$AR356,$AP$2)&amp;"")</f>
        <v/>
      </c>
      <c r="L356" s="39" t="str" cm="1">
        <f t="array" ref="L356">IF($AR356=0,"",INDEX(Input!$D$2:$AC$500,$AR356,$AP$3)&amp;"")</f>
        <v/>
      </c>
      <c r="M356" s="39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6"/>
        <v/>
      </c>
      <c r="O356" s="39" t="str" cm="1">
        <f t="array" ref="O356">IF($AR356=0,"",INDEX(Input!$D$2:$AC$500,$AR356,$AP$4)&amp;"")</f>
        <v/>
      </c>
      <c r="P356" s="39" t="str" cm="1">
        <f t="array" ref="P356">IF($AR356=0,"",IFERROR(_xlfn.TEXTJOIN(", ",TRUE,_xlfn._xlws.FILTER(INDEX(Input!$D$2:$AC$500,,$AP$6),Input!$J$2:$J$500=$B356)),""))</f>
        <v/>
      </c>
      <c r="Q356" s="29" t="str">
        <f t="shared" si="17"/>
        <v/>
      </c>
      <c r="R356" s="39" t="str" cm="1">
        <f t="array" ref="R356">IF($AR356=0,"",_xlfn.LET(_xlpm.Result,INDEX(Input!$D$2:$AC$500,$AR356,$AP$5),IF(_xlpm.Result="","",_xlpm.Result)))</f>
        <v/>
      </c>
      <c r="S356" s="39" t="str" cm="1">
        <f t="array" ref="S356">IF(R356="","",IFERROR(_xlfn.TEXTSPLIT(R356," / ", ,TRUE,0,),""))</f>
        <v/>
      </c>
      <c r="T356" s="39"/>
      <c r="U356" s="39" t="str" cm="1">
        <f t="array" ref="U356">IFERROR(_xlfn.IFS(
S356="","",
--S356&lt;55,"Battery Defect",
--S356&lt;=69,"Battery D",
--S356&lt;=80,"Battery C",
--S356&gt;80,""
),"")</f>
        <v/>
      </c>
      <c r="V356" s="39" t="str" cm="1">
        <f t="array" ref="V356">IFERROR(_xlfn.IFS(
T356="","",
--T356&lt;55,"Battery Defect",
--T356&lt;=69,"Battery D",
--T356&lt;=80,"Battery C",
--T356&gt;80,""
),"")</f>
        <v/>
      </c>
      <c r="W356" s="39" t="str" cm="1">
        <f t="array" ref="W356">IF($AR356=0,"",IFERROR(IF(INDEX(Input!$N$2:$U$500,$AR356,0)=0,"",INDEX(Input!$N$2:$U$500,$AR356,0)),""))</f>
        <v/>
      </c>
      <c r="X356" s="39"/>
      <c r="Y356" s="39"/>
      <c r="Z356" s="39"/>
      <c r="AA356" s="39"/>
      <c r="AB356" s="39"/>
      <c r="AC356" s="39"/>
      <c r="AD356" s="39"/>
      <c r="AE356" s="29" t="str">
        <f t="shared" si="15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9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9" t="str" cm="1">
        <f t="array" ref="K357">IF($AR357=0,"",INDEX(Input!$D$2:$AC$500,$AR357,$AP$2)&amp;"")</f>
        <v/>
      </c>
      <c r="L357" s="39" t="str" cm="1">
        <f t="array" ref="L357">IF($AR357=0,"",INDEX(Input!$D$2:$AC$500,$AR357,$AP$3)&amp;"")</f>
        <v/>
      </c>
      <c r="M357" s="39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6"/>
        <v/>
      </c>
      <c r="O357" s="39" t="str" cm="1">
        <f t="array" ref="O357">IF($AR357=0,"",INDEX(Input!$D$2:$AC$500,$AR357,$AP$4)&amp;"")</f>
        <v/>
      </c>
      <c r="P357" s="39" t="str" cm="1">
        <f t="array" ref="P357">IF($AR357=0,"",IFERROR(_xlfn.TEXTJOIN(", ",TRUE,_xlfn._xlws.FILTER(INDEX(Input!$D$2:$AC$500,,$AP$6),Input!$J$2:$J$500=$B357)),""))</f>
        <v/>
      </c>
      <c r="Q357" s="29" t="str">
        <f t="shared" si="17"/>
        <v/>
      </c>
      <c r="R357" s="39" t="str" cm="1">
        <f t="array" ref="R357">IF($AR357=0,"",_xlfn.LET(_xlpm.Result,INDEX(Input!$D$2:$AC$500,$AR357,$AP$5),IF(_xlpm.Result="","",_xlpm.Result)))</f>
        <v/>
      </c>
      <c r="S357" s="39" t="str" cm="1">
        <f t="array" ref="S357">IF(R357="","",IFERROR(_xlfn.TEXTSPLIT(R357," / ", ,TRUE,0,),""))</f>
        <v/>
      </c>
      <c r="T357" s="39"/>
      <c r="U357" s="39" t="str" cm="1">
        <f t="array" ref="U357">IFERROR(_xlfn.IFS(
S357="","",
--S357&lt;55,"Battery Defect",
--S357&lt;=69,"Battery D",
--S357&lt;=80,"Battery C",
--S357&gt;80,""
),"")</f>
        <v/>
      </c>
      <c r="V357" s="39" t="str" cm="1">
        <f t="array" ref="V357">IFERROR(_xlfn.IFS(
T357="","",
--T357&lt;55,"Battery Defect",
--T357&lt;=69,"Battery D",
--T357&lt;=80,"Battery C",
--T357&gt;80,""
),"")</f>
        <v/>
      </c>
      <c r="W357" s="39" t="str" cm="1">
        <f t="array" ref="W357">IF($AR357=0,"",IFERROR(IF(INDEX(Input!$N$2:$U$500,$AR357,0)=0,"",INDEX(Input!$N$2:$U$500,$AR357,0)),""))</f>
        <v/>
      </c>
      <c r="X357" s="39"/>
      <c r="Y357" s="39"/>
      <c r="Z357" s="39"/>
      <c r="AA357" s="39"/>
      <c r="AB357" s="39"/>
      <c r="AC357" s="39"/>
      <c r="AD357" s="39"/>
      <c r="AE357" s="29" t="str">
        <f t="shared" si="15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9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9" t="str" cm="1">
        <f t="array" ref="K358">IF($AR358=0,"",INDEX(Input!$D$2:$AC$500,$AR358,$AP$2)&amp;"")</f>
        <v/>
      </c>
      <c r="L358" s="39" t="str" cm="1">
        <f t="array" ref="L358">IF($AR358=0,"",INDEX(Input!$D$2:$AC$500,$AR358,$AP$3)&amp;"")</f>
        <v/>
      </c>
      <c r="M358" s="39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6"/>
        <v/>
      </c>
      <c r="O358" s="39" t="str" cm="1">
        <f t="array" ref="O358">IF($AR358=0,"",INDEX(Input!$D$2:$AC$500,$AR358,$AP$4)&amp;"")</f>
        <v/>
      </c>
      <c r="P358" s="39" t="str" cm="1">
        <f t="array" ref="P358">IF($AR358=0,"",IFERROR(_xlfn.TEXTJOIN(", ",TRUE,_xlfn._xlws.FILTER(INDEX(Input!$D$2:$AC$500,,$AP$6),Input!$J$2:$J$500=$B358)),""))</f>
        <v/>
      </c>
      <c r="Q358" s="29" t="str">
        <f t="shared" si="17"/>
        <v/>
      </c>
      <c r="R358" s="39" t="str" cm="1">
        <f t="array" ref="R358">IF($AR358=0,"",_xlfn.LET(_xlpm.Result,INDEX(Input!$D$2:$AC$500,$AR358,$AP$5),IF(_xlpm.Result="","",_xlpm.Result)))</f>
        <v/>
      </c>
      <c r="S358" s="39" t="str" cm="1">
        <f t="array" ref="S358">IF(R358="","",IFERROR(_xlfn.TEXTSPLIT(R358," / ", ,TRUE,0,),""))</f>
        <v/>
      </c>
      <c r="T358" s="39"/>
      <c r="U358" s="39" t="str" cm="1">
        <f t="array" ref="U358">IFERROR(_xlfn.IFS(
S358="","",
--S358&lt;55,"Battery Defect",
--S358&lt;=69,"Battery D",
--S358&lt;=80,"Battery C",
--S358&gt;80,""
),"")</f>
        <v/>
      </c>
      <c r="V358" s="39" t="str" cm="1">
        <f t="array" ref="V358">IFERROR(_xlfn.IFS(
T358="","",
--T358&lt;55,"Battery Defect",
--T358&lt;=69,"Battery D",
--T358&lt;=80,"Battery C",
--T358&gt;80,""
),"")</f>
        <v/>
      </c>
      <c r="W358" s="39" t="str" cm="1">
        <f t="array" ref="W358">IF($AR358=0,"",IFERROR(IF(INDEX(Input!$N$2:$U$500,$AR358,0)=0,"",INDEX(Input!$N$2:$U$500,$AR358,0)),""))</f>
        <v/>
      </c>
      <c r="X358" s="39"/>
      <c r="Y358" s="39"/>
      <c r="Z358" s="39"/>
      <c r="AA358" s="39"/>
      <c r="AB358" s="39"/>
      <c r="AC358" s="39"/>
      <c r="AD358" s="39"/>
      <c r="AE358" s="29" t="str">
        <f t="shared" si="15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9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9" t="str" cm="1">
        <f t="array" ref="K359">IF($AR359=0,"",INDEX(Input!$D$2:$AC$500,$AR359,$AP$2)&amp;"")</f>
        <v/>
      </c>
      <c r="L359" s="39" t="str" cm="1">
        <f t="array" ref="L359">IF($AR359=0,"",INDEX(Input!$D$2:$AC$500,$AR359,$AP$3)&amp;"")</f>
        <v/>
      </c>
      <c r="M359" s="39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6"/>
        <v/>
      </c>
      <c r="O359" s="39" t="str" cm="1">
        <f t="array" ref="O359">IF($AR359=0,"",INDEX(Input!$D$2:$AC$500,$AR359,$AP$4)&amp;"")</f>
        <v/>
      </c>
      <c r="P359" s="39" t="str" cm="1">
        <f t="array" ref="P359">IF($AR359=0,"",IFERROR(_xlfn.TEXTJOIN(", ",TRUE,_xlfn._xlws.FILTER(INDEX(Input!$D$2:$AC$500,,$AP$6),Input!$J$2:$J$500=$B359)),""))</f>
        <v/>
      </c>
      <c r="Q359" s="29" t="str">
        <f t="shared" si="17"/>
        <v/>
      </c>
      <c r="R359" s="39" t="str" cm="1">
        <f t="array" ref="R359">IF($AR359=0,"",_xlfn.LET(_xlpm.Result,INDEX(Input!$D$2:$AC$500,$AR359,$AP$5),IF(_xlpm.Result="","",_xlpm.Result)))</f>
        <v/>
      </c>
      <c r="S359" s="39" t="str" cm="1">
        <f t="array" ref="S359">IF(R359="","",IFERROR(_xlfn.TEXTSPLIT(R359," / ", ,TRUE,0,),""))</f>
        <v/>
      </c>
      <c r="T359" s="39"/>
      <c r="U359" s="39" t="str" cm="1">
        <f t="array" ref="U359">IFERROR(_xlfn.IFS(
S359="","",
--S359&lt;55,"Battery Defect",
--S359&lt;=69,"Battery D",
--S359&lt;=80,"Battery C",
--S359&gt;80,""
),"")</f>
        <v/>
      </c>
      <c r="V359" s="39" t="str" cm="1">
        <f t="array" ref="V359">IFERROR(_xlfn.IFS(
T359="","",
--T359&lt;55,"Battery Defect",
--T359&lt;=69,"Battery D",
--T359&lt;=80,"Battery C",
--T359&gt;80,""
),"")</f>
        <v/>
      </c>
      <c r="W359" s="39" t="str" cm="1">
        <f t="array" ref="W359">IF($AR359=0,"",IFERROR(IF(INDEX(Input!$N$2:$U$500,$AR359,0)=0,"",INDEX(Input!$N$2:$U$500,$AR359,0)),""))</f>
        <v/>
      </c>
      <c r="X359" s="39"/>
      <c r="Y359" s="39"/>
      <c r="Z359" s="39"/>
      <c r="AA359" s="39"/>
      <c r="AB359" s="39"/>
      <c r="AC359" s="39"/>
      <c r="AD359" s="39"/>
      <c r="AE359" s="29" t="str">
        <f t="shared" si="15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9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9" t="str" cm="1">
        <f t="array" ref="K360">IF($AR360=0,"",INDEX(Input!$D$2:$AC$500,$AR360,$AP$2)&amp;"")</f>
        <v/>
      </c>
      <c r="L360" s="39" t="str" cm="1">
        <f t="array" ref="L360">IF($AR360=0,"",INDEX(Input!$D$2:$AC$500,$AR360,$AP$3)&amp;"")</f>
        <v/>
      </c>
      <c r="M360" s="39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6"/>
        <v/>
      </c>
      <c r="O360" s="39" t="str" cm="1">
        <f t="array" ref="O360">IF($AR360=0,"",INDEX(Input!$D$2:$AC$500,$AR360,$AP$4)&amp;"")</f>
        <v/>
      </c>
      <c r="P360" s="39" t="str" cm="1">
        <f t="array" ref="P360">IF($AR360=0,"",IFERROR(_xlfn.TEXTJOIN(", ",TRUE,_xlfn._xlws.FILTER(INDEX(Input!$D$2:$AC$500,,$AP$6),Input!$J$2:$J$500=$B360)),""))</f>
        <v/>
      </c>
      <c r="Q360" s="29" t="str">
        <f t="shared" si="17"/>
        <v/>
      </c>
      <c r="R360" s="39" t="str" cm="1">
        <f t="array" ref="R360">IF($AR360=0,"",_xlfn.LET(_xlpm.Result,INDEX(Input!$D$2:$AC$500,$AR360,$AP$5),IF(_xlpm.Result="","",_xlpm.Result)))</f>
        <v/>
      </c>
      <c r="S360" s="39" t="str" cm="1">
        <f t="array" ref="S360">IF(R360="","",IFERROR(_xlfn.TEXTSPLIT(R360," / ", ,TRUE,0,),""))</f>
        <v/>
      </c>
      <c r="T360" s="39"/>
      <c r="U360" s="39" t="str" cm="1">
        <f t="array" ref="U360">IFERROR(_xlfn.IFS(
S360="","",
--S360&lt;55,"Battery Defect",
--S360&lt;=69,"Battery D",
--S360&lt;=80,"Battery C",
--S360&gt;80,""
),"")</f>
        <v/>
      </c>
      <c r="V360" s="39" t="str" cm="1">
        <f t="array" ref="V360">IFERROR(_xlfn.IFS(
T360="","",
--T360&lt;55,"Battery Defect",
--T360&lt;=69,"Battery D",
--T360&lt;=80,"Battery C",
--T360&gt;80,""
),"")</f>
        <v/>
      </c>
      <c r="W360" s="39" t="str" cm="1">
        <f t="array" ref="W360">IF($AR360=0,"",IFERROR(IF(INDEX(Input!$N$2:$U$500,$AR360,0)=0,"",INDEX(Input!$N$2:$U$500,$AR360,0)),""))</f>
        <v/>
      </c>
      <c r="X360" s="39"/>
      <c r="Y360" s="39"/>
      <c r="Z360" s="39"/>
      <c r="AA360" s="39"/>
      <c r="AB360" s="39"/>
      <c r="AC360" s="39"/>
      <c r="AD360" s="39"/>
      <c r="AE360" s="29" t="str">
        <f t="shared" si="15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9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9" t="str" cm="1">
        <f t="array" ref="K361">IF($AR361=0,"",INDEX(Input!$D$2:$AC$500,$AR361,$AP$2)&amp;"")</f>
        <v/>
      </c>
      <c r="L361" s="39" t="str" cm="1">
        <f t="array" ref="L361">IF($AR361=0,"",INDEX(Input!$D$2:$AC$500,$AR361,$AP$3)&amp;"")</f>
        <v/>
      </c>
      <c r="M361" s="39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6"/>
        <v/>
      </c>
      <c r="O361" s="39" t="str" cm="1">
        <f t="array" ref="O361">IF($AR361=0,"",INDEX(Input!$D$2:$AC$500,$AR361,$AP$4)&amp;"")</f>
        <v/>
      </c>
      <c r="P361" s="39" t="str" cm="1">
        <f t="array" ref="P361">IF($AR361=0,"",IFERROR(_xlfn.TEXTJOIN(", ",TRUE,_xlfn._xlws.FILTER(INDEX(Input!$D$2:$AC$500,,$AP$6),Input!$J$2:$J$500=$B361)),""))</f>
        <v/>
      </c>
      <c r="Q361" s="29" t="str">
        <f t="shared" si="17"/>
        <v/>
      </c>
      <c r="R361" s="39" t="str" cm="1">
        <f t="array" ref="R361">IF($AR361=0,"",_xlfn.LET(_xlpm.Result,INDEX(Input!$D$2:$AC$500,$AR361,$AP$5),IF(_xlpm.Result="","",_xlpm.Result)))</f>
        <v/>
      </c>
      <c r="S361" s="39" t="str" cm="1">
        <f t="array" ref="S361">IF(R361="","",IFERROR(_xlfn.TEXTSPLIT(R361," / ", ,TRUE,0,),""))</f>
        <v/>
      </c>
      <c r="T361" s="39"/>
      <c r="U361" s="39" t="str" cm="1">
        <f t="array" ref="U361">IFERROR(_xlfn.IFS(
S361="","",
--S361&lt;55,"Battery Defect",
--S361&lt;=69,"Battery D",
--S361&lt;=80,"Battery C",
--S361&gt;80,""
),"")</f>
        <v/>
      </c>
      <c r="V361" s="39" t="str" cm="1">
        <f t="array" ref="V361">IFERROR(_xlfn.IFS(
T361="","",
--T361&lt;55,"Battery Defect",
--T361&lt;=69,"Battery D",
--T361&lt;=80,"Battery C",
--T361&gt;80,""
),"")</f>
        <v/>
      </c>
      <c r="W361" s="39" t="str" cm="1">
        <f t="array" ref="W361">IF($AR361=0,"",IFERROR(IF(INDEX(Input!$N$2:$U$500,$AR361,0)=0,"",INDEX(Input!$N$2:$U$500,$AR361,0)),""))</f>
        <v/>
      </c>
      <c r="X361" s="39"/>
      <c r="Y361" s="39"/>
      <c r="Z361" s="39"/>
      <c r="AA361" s="39"/>
      <c r="AB361" s="39"/>
      <c r="AC361" s="39"/>
      <c r="AD361" s="39"/>
      <c r="AE361" s="29" t="str">
        <f t="shared" si="15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9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9" t="str" cm="1">
        <f t="array" ref="K362">IF($AR362=0,"",INDEX(Input!$D$2:$AC$500,$AR362,$AP$2)&amp;"")</f>
        <v/>
      </c>
      <c r="L362" s="39" t="str" cm="1">
        <f t="array" ref="L362">IF($AR362=0,"",INDEX(Input!$D$2:$AC$500,$AR362,$AP$3)&amp;"")</f>
        <v/>
      </c>
      <c r="M362" s="39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6"/>
        <v/>
      </c>
      <c r="O362" s="39" t="str" cm="1">
        <f t="array" ref="O362">IF($AR362=0,"",INDEX(Input!$D$2:$AC$500,$AR362,$AP$4)&amp;"")</f>
        <v/>
      </c>
      <c r="P362" s="39" t="str" cm="1">
        <f t="array" ref="P362">IF($AR362=0,"",IFERROR(_xlfn.TEXTJOIN(", ",TRUE,_xlfn._xlws.FILTER(INDEX(Input!$D$2:$AC$500,,$AP$6),Input!$J$2:$J$500=$B362)),""))</f>
        <v/>
      </c>
      <c r="Q362" s="29" t="str">
        <f t="shared" si="17"/>
        <v/>
      </c>
      <c r="R362" s="39" t="str" cm="1">
        <f t="array" ref="R362">IF($AR362=0,"",_xlfn.LET(_xlpm.Result,INDEX(Input!$D$2:$AC$500,$AR362,$AP$5),IF(_xlpm.Result="","",_xlpm.Result)))</f>
        <v/>
      </c>
      <c r="S362" s="39" t="str" cm="1">
        <f t="array" ref="S362">IF(R362="","",IFERROR(_xlfn.TEXTSPLIT(R362," / ", ,TRUE,0,),""))</f>
        <v/>
      </c>
      <c r="T362" s="39"/>
      <c r="U362" s="39" t="str" cm="1">
        <f t="array" ref="U362">IFERROR(_xlfn.IFS(
S362="","",
--S362&lt;55,"Battery Defect",
--S362&lt;=69,"Battery D",
--S362&lt;=80,"Battery C",
--S362&gt;80,""
),"")</f>
        <v/>
      </c>
      <c r="V362" s="39" t="str" cm="1">
        <f t="array" ref="V362">IFERROR(_xlfn.IFS(
T362="","",
--T362&lt;55,"Battery Defect",
--T362&lt;=69,"Battery D",
--T362&lt;=80,"Battery C",
--T362&gt;80,""
),"")</f>
        <v/>
      </c>
      <c r="W362" s="39" t="str" cm="1">
        <f t="array" ref="W362">IF($AR362=0,"",IFERROR(IF(INDEX(Input!$N$2:$U$500,$AR362,0)=0,"",INDEX(Input!$N$2:$U$500,$AR362,0)),""))</f>
        <v/>
      </c>
      <c r="X362" s="39"/>
      <c r="Y362" s="39"/>
      <c r="Z362" s="39"/>
      <c r="AA362" s="39"/>
      <c r="AB362" s="39"/>
      <c r="AC362" s="39"/>
      <c r="AD362" s="39"/>
      <c r="AE362" s="29" t="str">
        <f t="shared" si="15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9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9" t="str" cm="1">
        <f t="array" ref="K363">IF($AR363=0,"",INDEX(Input!$D$2:$AC$500,$AR363,$AP$2)&amp;"")</f>
        <v/>
      </c>
      <c r="L363" s="39" t="str" cm="1">
        <f t="array" ref="L363">IF($AR363=0,"",INDEX(Input!$D$2:$AC$500,$AR363,$AP$3)&amp;"")</f>
        <v/>
      </c>
      <c r="M363" s="39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6"/>
        <v/>
      </c>
      <c r="O363" s="39" t="str" cm="1">
        <f t="array" ref="O363">IF($AR363=0,"",INDEX(Input!$D$2:$AC$500,$AR363,$AP$4)&amp;"")</f>
        <v/>
      </c>
      <c r="P363" s="39" t="str" cm="1">
        <f t="array" ref="P363">IF($AR363=0,"",IFERROR(_xlfn.TEXTJOIN(", ",TRUE,_xlfn._xlws.FILTER(INDEX(Input!$D$2:$AC$500,,$AP$6),Input!$J$2:$J$500=$B363)),""))</f>
        <v/>
      </c>
      <c r="Q363" s="29" t="str">
        <f t="shared" si="17"/>
        <v/>
      </c>
      <c r="R363" s="39" t="str" cm="1">
        <f t="array" ref="R363">IF($AR363=0,"",_xlfn.LET(_xlpm.Result,INDEX(Input!$D$2:$AC$500,$AR363,$AP$5),IF(_xlpm.Result="","",_xlpm.Result)))</f>
        <v/>
      </c>
      <c r="S363" s="39" t="str" cm="1">
        <f t="array" ref="S363">IF(R363="","",IFERROR(_xlfn.TEXTSPLIT(R363," / ", ,TRUE,0,),""))</f>
        <v/>
      </c>
      <c r="T363" s="39"/>
      <c r="U363" s="39" t="str" cm="1">
        <f t="array" ref="U363">IFERROR(_xlfn.IFS(
S363="","",
--S363&lt;55,"Battery Defect",
--S363&lt;=69,"Battery D",
--S363&lt;=80,"Battery C",
--S363&gt;80,""
),"")</f>
        <v/>
      </c>
      <c r="V363" s="39" t="str" cm="1">
        <f t="array" ref="V363">IFERROR(_xlfn.IFS(
T363="","",
--T363&lt;55,"Battery Defect",
--T363&lt;=69,"Battery D",
--T363&lt;=80,"Battery C",
--T363&gt;80,""
),"")</f>
        <v/>
      </c>
      <c r="W363" s="39" t="str" cm="1">
        <f t="array" ref="W363">IF($AR363=0,"",IFERROR(IF(INDEX(Input!$N$2:$U$500,$AR363,0)=0,"",INDEX(Input!$N$2:$U$500,$AR363,0)),""))</f>
        <v/>
      </c>
      <c r="X363" s="39"/>
      <c r="Y363" s="39"/>
      <c r="Z363" s="39"/>
      <c r="AA363" s="39"/>
      <c r="AB363" s="39"/>
      <c r="AC363" s="39"/>
      <c r="AD363" s="39"/>
      <c r="AE363" s="29" t="str">
        <f t="shared" si="15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9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9" t="str" cm="1">
        <f t="array" ref="K364">IF($AR364=0,"",INDEX(Input!$D$2:$AC$500,$AR364,$AP$2)&amp;"")</f>
        <v/>
      </c>
      <c r="L364" s="39" t="str" cm="1">
        <f t="array" ref="L364">IF($AR364=0,"",INDEX(Input!$D$2:$AC$500,$AR364,$AP$3)&amp;"")</f>
        <v/>
      </c>
      <c r="M364" s="39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6"/>
        <v/>
      </c>
      <c r="O364" s="39" t="str" cm="1">
        <f t="array" ref="O364">IF($AR364=0,"",INDEX(Input!$D$2:$AC$500,$AR364,$AP$4)&amp;"")</f>
        <v/>
      </c>
      <c r="P364" s="39" t="str" cm="1">
        <f t="array" ref="P364">IF($AR364=0,"",IFERROR(_xlfn.TEXTJOIN(", ",TRUE,_xlfn._xlws.FILTER(INDEX(Input!$D$2:$AC$500,,$AP$6),Input!$J$2:$J$500=$B364)),""))</f>
        <v/>
      </c>
      <c r="Q364" s="29" t="str">
        <f t="shared" si="17"/>
        <v/>
      </c>
      <c r="R364" s="39" t="str" cm="1">
        <f t="array" ref="R364">IF($AR364=0,"",_xlfn.LET(_xlpm.Result,INDEX(Input!$D$2:$AC$500,$AR364,$AP$5),IF(_xlpm.Result="","",_xlpm.Result)))</f>
        <v/>
      </c>
      <c r="S364" s="39" t="str" cm="1">
        <f t="array" ref="S364">IF(R364="","",IFERROR(_xlfn.TEXTSPLIT(R364," / ", ,TRUE,0,),""))</f>
        <v/>
      </c>
      <c r="T364" s="39"/>
      <c r="U364" s="39" t="str" cm="1">
        <f t="array" ref="U364">IFERROR(_xlfn.IFS(
S364="","",
--S364&lt;55,"Battery Defect",
--S364&lt;=69,"Battery D",
--S364&lt;=80,"Battery C",
--S364&gt;80,""
),"")</f>
        <v/>
      </c>
      <c r="V364" s="39" t="str" cm="1">
        <f t="array" ref="V364">IFERROR(_xlfn.IFS(
T364="","",
--T364&lt;55,"Battery Defect",
--T364&lt;=69,"Battery D",
--T364&lt;=80,"Battery C",
--T364&gt;80,""
),"")</f>
        <v/>
      </c>
      <c r="W364" s="39" t="str" cm="1">
        <f t="array" ref="W364">IF($AR364=0,"",IFERROR(IF(INDEX(Input!$N$2:$U$500,$AR364,0)=0,"",INDEX(Input!$N$2:$U$500,$AR364,0)),""))</f>
        <v/>
      </c>
      <c r="X364" s="39"/>
      <c r="Y364" s="39"/>
      <c r="Z364" s="39"/>
      <c r="AA364" s="39"/>
      <c r="AB364" s="39"/>
      <c r="AC364" s="39"/>
      <c r="AD364" s="39"/>
      <c r="AE364" s="29" t="str">
        <f t="shared" si="15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9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9" t="str" cm="1">
        <f t="array" ref="K365">IF($AR365=0,"",INDEX(Input!$D$2:$AC$500,$AR365,$AP$2)&amp;"")</f>
        <v/>
      </c>
      <c r="L365" s="39" t="str" cm="1">
        <f t="array" ref="L365">IF($AR365=0,"",INDEX(Input!$D$2:$AC$500,$AR365,$AP$3)&amp;"")</f>
        <v/>
      </c>
      <c r="M365" s="39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6"/>
        <v/>
      </c>
      <c r="O365" s="39" t="str" cm="1">
        <f t="array" ref="O365">IF($AR365=0,"",INDEX(Input!$D$2:$AC$500,$AR365,$AP$4)&amp;"")</f>
        <v/>
      </c>
      <c r="P365" s="39" t="str" cm="1">
        <f t="array" ref="P365">IF($AR365=0,"",IFERROR(_xlfn.TEXTJOIN(", ",TRUE,_xlfn._xlws.FILTER(INDEX(Input!$D$2:$AC$500,,$AP$6),Input!$J$2:$J$500=$B365)),""))</f>
        <v/>
      </c>
      <c r="Q365" s="29" t="str">
        <f t="shared" si="17"/>
        <v/>
      </c>
      <c r="R365" s="39" t="str" cm="1">
        <f t="array" ref="R365">IF($AR365=0,"",_xlfn.LET(_xlpm.Result,INDEX(Input!$D$2:$AC$500,$AR365,$AP$5),IF(_xlpm.Result="","",_xlpm.Result)))</f>
        <v/>
      </c>
      <c r="S365" s="39" t="str" cm="1">
        <f t="array" ref="S365">IF(R365="","",IFERROR(_xlfn.TEXTSPLIT(R365," / ", ,TRUE,0,),""))</f>
        <v/>
      </c>
      <c r="T365" s="39"/>
      <c r="U365" s="39" t="str" cm="1">
        <f t="array" ref="U365">IFERROR(_xlfn.IFS(
S365="","",
--S365&lt;55,"Battery Defect",
--S365&lt;=69,"Battery D",
--S365&lt;=80,"Battery C",
--S365&gt;80,""
),"")</f>
        <v/>
      </c>
      <c r="V365" s="39" t="str" cm="1">
        <f t="array" ref="V365">IFERROR(_xlfn.IFS(
T365="","",
--T365&lt;55,"Battery Defect",
--T365&lt;=69,"Battery D",
--T365&lt;=80,"Battery C",
--T365&gt;80,""
),"")</f>
        <v/>
      </c>
      <c r="W365" s="39" t="str" cm="1">
        <f t="array" ref="W365">IF($AR365=0,"",IFERROR(IF(INDEX(Input!$N$2:$U$500,$AR365,0)=0,"",INDEX(Input!$N$2:$U$500,$AR365,0)),""))</f>
        <v/>
      </c>
      <c r="X365" s="39"/>
      <c r="Y365" s="39"/>
      <c r="Z365" s="39"/>
      <c r="AA365" s="39"/>
      <c r="AB365" s="39"/>
      <c r="AC365" s="39"/>
      <c r="AD365" s="39"/>
      <c r="AE365" s="29" t="str">
        <f t="shared" si="15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9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9" t="str" cm="1">
        <f t="array" ref="K366">IF($AR366=0,"",INDEX(Input!$D$2:$AC$500,$AR366,$AP$2)&amp;"")</f>
        <v/>
      </c>
      <c r="L366" s="39" t="str" cm="1">
        <f t="array" ref="L366">IF($AR366=0,"",INDEX(Input!$D$2:$AC$500,$AR366,$AP$3)&amp;"")</f>
        <v/>
      </c>
      <c r="M366" s="39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6"/>
        <v/>
      </c>
      <c r="O366" s="39" t="str" cm="1">
        <f t="array" ref="O366">IF($AR366=0,"",INDEX(Input!$D$2:$AC$500,$AR366,$AP$4)&amp;"")</f>
        <v/>
      </c>
      <c r="P366" s="39" t="str" cm="1">
        <f t="array" ref="P366">IF($AR366=0,"",IFERROR(_xlfn.TEXTJOIN(", ",TRUE,_xlfn._xlws.FILTER(INDEX(Input!$D$2:$AC$500,,$AP$6),Input!$J$2:$J$500=$B366)),""))</f>
        <v/>
      </c>
      <c r="Q366" s="29" t="str">
        <f t="shared" si="17"/>
        <v/>
      </c>
      <c r="R366" s="39" t="str" cm="1">
        <f t="array" ref="R366">IF($AR366=0,"",_xlfn.LET(_xlpm.Result,INDEX(Input!$D$2:$AC$500,$AR366,$AP$5),IF(_xlpm.Result="","",_xlpm.Result)))</f>
        <v/>
      </c>
      <c r="S366" s="39" t="str" cm="1">
        <f t="array" ref="S366">IF(R366="","",IFERROR(_xlfn.TEXTSPLIT(R366," / ", ,TRUE,0,),""))</f>
        <v/>
      </c>
      <c r="T366" s="39"/>
      <c r="U366" s="39" t="str" cm="1">
        <f t="array" ref="U366">IFERROR(_xlfn.IFS(
S366="","",
--S366&lt;55,"Battery Defect",
--S366&lt;=69,"Battery D",
--S366&lt;=80,"Battery C",
--S366&gt;80,""
),"")</f>
        <v/>
      </c>
      <c r="V366" s="39" t="str" cm="1">
        <f t="array" ref="V366">IFERROR(_xlfn.IFS(
T366="","",
--T366&lt;55,"Battery Defect",
--T366&lt;=69,"Battery D",
--T366&lt;=80,"Battery C",
--T366&gt;80,""
),"")</f>
        <v/>
      </c>
      <c r="W366" s="39" t="str" cm="1">
        <f t="array" ref="W366">IF($AR366=0,"",IFERROR(IF(INDEX(Input!$N$2:$U$500,$AR366,0)=0,"",INDEX(Input!$N$2:$U$500,$AR366,0)),""))</f>
        <v/>
      </c>
      <c r="X366" s="39"/>
      <c r="Y366" s="39"/>
      <c r="Z366" s="39"/>
      <c r="AA366" s="39"/>
      <c r="AB366" s="39"/>
      <c r="AC366" s="39"/>
      <c r="AD366" s="39"/>
      <c r="AE366" s="29" t="str">
        <f t="shared" si="15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9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9" t="str" cm="1">
        <f t="array" ref="K367">IF($AR367=0,"",INDEX(Input!$D$2:$AC$500,$AR367,$AP$2)&amp;"")</f>
        <v/>
      </c>
      <c r="L367" s="39" t="str" cm="1">
        <f t="array" ref="L367">IF($AR367=0,"",INDEX(Input!$D$2:$AC$500,$AR367,$AP$3)&amp;"")</f>
        <v/>
      </c>
      <c r="M367" s="39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6"/>
        <v/>
      </c>
      <c r="O367" s="39" t="str" cm="1">
        <f t="array" ref="O367">IF($AR367=0,"",INDEX(Input!$D$2:$AC$500,$AR367,$AP$4)&amp;"")</f>
        <v/>
      </c>
      <c r="P367" s="39" t="str" cm="1">
        <f t="array" ref="P367">IF($AR367=0,"",IFERROR(_xlfn.TEXTJOIN(", ",TRUE,_xlfn._xlws.FILTER(INDEX(Input!$D$2:$AC$500,,$AP$6),Input!$J$2:$J$500=$B367)),""))</f>
        <v/>
      </c>
      <c r="Q367" s="29" t="str">
        <f t="shared" si="17"/>
        <v/>
      </c>
      <c r="R367" s="39" t="str" cm="1">
        <f t="array" ref="R367">IF($AR367=0,"",_xlfn.LET(_xlpm.Result,INDEX(Input!$D$2:$AC$500,$AR367,$AP$5),IF(_xlpm.Result="","",_xlpm.Result)))</f>
        <v/>
      </c>
      <c r="S367" s="39" t="str" cm="1">
        <f t="array" ref="S367">IF(R367="","",IFERROR(_xlfn.TEXTSPLIT(R367," / ", ,TRUE,0,),""))</f>
        <v/>
      </c>
      <c r="T367" s="39"/>
      <c r="U367" s="39" t="str" cm="1">
        <f t="array" ref="U367">IFERROR(_xlfn.IFS(
S367="","",
--S367&lt;55,"Battery Defect",
--S367&lt;=69,"Battery D",
--S367&lt;=80,"Battery C",
--S367&gt;80,""
),"")</f>
        <v/>
      </c>
      <c r="V367" s="39" t="str" cm="1">
        <f t="array" ref="V367">IFERROR(_xlfn.IFS(
T367="","",
--T367&lt;55,"Battery Defect",
--T367&lt;=69,"Battery D",
--T367&lt;=80,"Battery C",
--T367&gt;80,""
),"")</f>
        <v/>
      </c>
      <c r="W367" s="39" t="str" cm="1">
        <f t="array" ref="W367">IF($AR367=0,"",IFERROR(IF(INDEX(Input!$N$2:$U$500,$AR367,0)=0,"",INDEX(Input!$N$2:$U$500,$AR367,0)),""))</f>
        <v/>
      </c>
      <c r="X367" s="39"/>
      <c r="Y367" s="39"/>
      <c r="Z367" s="39"/>
      <c r="AA367" s="39"/>
      <c r="AB367" s="39"/>
      <c r="AC367" s="39"/>
      <c r="AD367" s="39"/>
      <c r="AE367" s="29" t="str">
        <f t="shared" si="15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9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9" t="str" cm="1">
        <f t="array" ref="K368">IF($AR368=0,"",INDEX(Input!$D$2:$AC$500,$AR368,$AP$2)&amp;"")</f>
        <v/>
      </c>
      <c r="L368" s="39" t="str" cm="1">
        <f t="array" ref="L368">IF($AR368=0,"",INDEX(Input!$D$2:$AC$500,$AR368,$AP$3)&amp;"")</f>
        <v/>
      </c>
      <c r="M368" s="39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6"/>
        <v/>
      </c>
      <c r="O368" s="39" t="str" cm="1">
        <f t="array" ref="O368">IF($AR368=0,"",INDEX(Input!$D$2:$AC$500,$AR368,$AP$4)&amp;"")</f>
        <v/>
      </c>
      <c r="P368" s="39" t="str" cm="1">
        <f t="array" ref="P368">IF($AR368=0,"",IFERROR(_xlfn.TEXTJOIN(", ",TRUE,_xlfn._xlws.FILTER(INDEX(Input!$D$2:$AC$500,,$AP$6),Input!$J$2:$J$500=$B368)),""))</f>
        <v/>
      </c>
      <c r="Q368" s="29" t="str">
        <f t="shared" si="17"/>
        <v/>
      </c>
      <c r="R368" s="39" t="str" cm="1">
        <f t="array" ref="R368">IF($AR368=0,"",_xlfn.LET(_xlpm.Result,INDEX(Input!$D$2:$AC$500,$AR368,$AP$5),IF(_xlpm.Result="","",_xlpm.Result)))</f>
        <v/>
      </c>
      <c r="S368" s="39" t="str" cm="1">
        <f t="array" ref="S368">IF(R368="","",IFERROR(_xlfn.TEXTSPLIT(R368," / ", ,TRUE,0,),""))</f>
        <v/>
      </c>
      <c r="T368" s="39"/>
      <c r="U368" s="39" t="str" cm="1">
        <f t="array" ref="U368">IFERROR(_xlfn.IFS(
S368="","",
--S368&lt;55,"Battery Defect",
--S368&lt;=69,"Battery D",
--S368&lt;=80,"Battery C",
--S368&gt;80,""
),"")</f>
        <v/>
      </c>
      <c r="V368" s="39" t="str" cm="1">
        <f t="array" ref="V368">IFERROR(_xlfn.IFS(
T368="","",
--T368&lt;55,"Battery Defect",
--T368&lt;=69,"Battery D",
--T368&lt;=80,"Battery C",
--T368&gt;80,""
),"")</f>
        <v/>
      </c>
      <c r="W368" s="39" t="str" cm="1">
        <f t="array" ref="W368">IF($AR368=0,"",IFERROR(IF(INDEX(Input!$N$2:$U$500,$AR368,0)=0,"",INDEX(Input!$N$2:$U$500,$AR368,0)),""))</f>
        <v/>
      </c>
      <c r="X368" s="39"/>
      <c r="Y368" s="39"/>
      <c r="Z368" s="39"/>
      <c r="AA368" s="39"/>
      <c r="AB368" s="39"/>
      <c r="AC368" s="39"/>
      <c r="AD368" s="39"/>
      <c r="AE368" s="29" t="str">
        <f t="shared" si="15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9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9" t="str" cm="1">
        <f t="array" ref="K369">IF($AR369=0,"",INDEX(Input!$D$2:$AC$500,$AR369,$AP$2)&amp;"")</f>
        <v/>
      </c>
      <c r="L369" s="39" t="str" cm="1">
        <f t="array" ref="L369">IF($AR369=0,"",INDEX(Input!$D$2:$AC$500,$AR369,$AP$3)&amp;"")</f>
        <v/>
      </c>
      <c r="M369" s="39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6"/>
        <v/>
      </c>
      <c r="O369" s="39" t="str" cm="1">
        <f t="array" ref="O369">IF($AR369=0,"",INDEX(Input!$D$2:$AC$500,$AR369,$AP$4)&amp;"")</f>
        <v/>
      </c>
      <c r="P369" s="39" t="str" cm="1">
        <f t="array" ref="P369">IF($AR369=0,"",IFERROR(_xlfn.TEXTJOIN(", ",TRUE,_xlfn._xlws.FILTER(INDEX(Input!$D$2:$AC$500,,$AP$6),Input!$J$2:$J$500=$B369)),""))</f>
        <v/>
      </c>
      <c r="Q369" s="29" t="str">
        <f t="shared" si="17"/>
        <v/>
      </c>
      <c r="R369" s="39" t="str" cm="1">
        <f t="array" ref="R369">IF($AR369=0,"",_xlfn.LET(_xlpm.Result,INDEX(Input!$D$2:$AC$500,$AR369,$AP$5),IF(_xlpm.Result="","",_xlpm.Result)))</f>
        <v/>
      </c>
      <c r="S369" s="39" t="str" cm="1">
        <f t="array" ref="S369">IF(R369="","",IFERROR(_xlfn.TEXTSPLIT(R369," / ", ,TRUE,0,),""))</f>
        <v/>
      </c>
      <c r="T369" s="39"/>
      <c r="U369" s="39" t="str" cm="1">
        <f t="array" ref="U369">IFERROR(_xlfn.IFS(
S369="","",
--S369&lt;55,"Battery Defect",
--S369&lt;=69,"Battery D",
--S369&lt;=80,"Battery C",
--S369&gt;80,""
),"")</f>
        <v/>
      </c>
      <c r="V369" s="39" t="str" cm="1">
        <f t="array" ref="V369">IFERROR(_xlfn.IFS(
T369="","",
--T369&lt;55,"Battery Defect",
--T369&lt;=69,"Battery D",
--T369&lt;=80,"Battery C",
--T369&gt;80,""
),"")</f>
        <v/>
      </c>
      <c r="W369" s="39" t="str" cm="1">
        <f t="array" ref="W369">IF($AR369=0,"",IFERROR(IF(INDEX(Input!$N$2:$U$500,$AR369,0)=0,"",INDEX(Input!$N$2:$U$500,$AR369,0)),""))</f>
        <v/>
      </c>
      <c r="X369" s="39"/>
      <c r="Y369" s="39"/>
      <c r="Z369" s="39"/>
      <c r="AA369" s="39"/>
      <c r="AB369" s="39"/>
      <c r="AC369" s="39"/>
      <c r="AD369" s="39"/>
      <c r="AE369" s="29" t="str">
        <f t="shared" si="15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9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9" t="str" cm="1">
        <f t="array" ref="K370">IF($AR370=0,"",INDEX(Input!$D$2:$AC$500,$AR370,$AP$2)&amp;"")</f>
        <v/>
      </c>
      <c r="L370" s="39" t="str" cm="1">
        <f t="array" ref="L370">IF($AR370=0,"",INDEX(Input!$D$2:$AC$500,$AR370,$AP$3)&amp;"")</f>
        <v/>
      </c>
      <c r="M370" s="39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6"/>
        <v/>
      </c>
      <c r="O370" s="39" t="str" cm="1">
        <f t="array" ref="O370">IF($AR370=0,"",INDEX(Input!$D$2:$AC$500,$AR370,$AP$4)&amp;"")</f>
        <v/>
      </c>
      <c r="P370" s="39" t="str" cm="1">
        <f t="array" ref="P370">IF($AR370=0,"",IFERROR(_xlfn.TEXTJOIN(", ",TRUE,_xlfn._xlws.FILTER(INDEX(Input!$D$2:$AC$500,,$AP$6),Input!$J$2:$J$500=$B370)),""))</f>
        <v/>
      </c>
      <c r="Q370" s="29" t="str">
        <f t="shared" si="17"/>
        <v/>
      </c>
      <c r="R370" s="39" t="str" cm="1">
        <f t="array" ref="R370">IF($AR370=0,"",_xlfn.LET(_xlpm.Result,INDEX(Input!$D$2:$AC$500,$AR370,$AP$5),IF(_xlpm.Result="","",_xlpm.Result)))</f>
        <v/>
      </c>
      <c r="S370" s="39" t="str" cm="1">
        <f t="array" ref="S370">IF(R370="","",IFERROR(_xlfn.TEXTSPLIT(R370," / ", ,TRUE,0,),""))</f>
        <v/>
      </c>
      <c r="T370" s="39"/>
      <c r="U370" s="39" t="str" cm="1">
        <f t="array" ref="U370">IFERROR(_xlfn.IFS(
S370="","",
--S370&lt;55,"Battery Defect",
--S370&lt;=69,"Battery D",
--S370&lt;=80,"Battery C",
--S370&gt;80,""
),"")</f>
        <v/>
      </c>
      <c r="V370" s="39" t="str" cm="1">
        <f t="array" ref="V370">IFERROR(_xlfn.IFS(
T370="","",
--T370&lt;55,"Battery Defect",
--T370&lt;=69,"Battery D",
--T370&lt;=80,"Battery C",
--T370&gt;80,""
),"")</f>
        <v/>
      </c>
      <c r="W370" s="39" t="str" cm="1">
        <f t="array" ref="W370">IF($AR370=0,"",IFERROR(IF(INDEX(Input!$N$2:$U$500,$AR370,0)=0,"",INDEX(Input!$N$2:$U$500,$AR370,0)),""))</f>
        <v/>
      </c>
      <c r="X370" s="39"/>
      <c r="Y370" s="39"/>
      <c r="Z370" s="39"/>
      <c r="AA370" s="39"/>
      <c r="AB370" s="39"/>
      <c r="AC370" s="39"/>
      <c r="AD370" s="39"/>
      <c r="AE370" s="29" t="str">
        <f t="shared" si="15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9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9" t="str" cm="1">
        <f t="array" ref="K371">IF($AR371=0,"",INDEX(Input!$D$2:$AC$500,$AR371,$AP$2)&amp;"")</f>
        <v/>
      </c>
      <c r="L371" s="39" t="str" cm="1">
        <f t="array" ref="L371">IF($AR371=0,"",INDEX(Input!$D$2:$AC$500,$AR371,$AP$3)&amp;"")</f>
        <v/>
      </c>
      <c r="M371" s="39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6"/>
        <v/>
      </c>
      <c r="O371" s="39" t="str" cm="1">
        <f t="array" ref="O371">IF($AR371=0,"",INDEX(Input!$D$2:$AC$500,$AR371,$AP$4)&amp;"")</f>
        <v/>
      </c>
      <c r="P371" s="39" t="str" cm="1">
        <f t="array" ref="P371">IF($AR371=0,"",IFERROR(_xlfn.TEXTJOIN(", ",TRUE,_xlfn._xlws.FILTER(INDEX(Input!$D$2:$AC$500,,$AP$6),Input!$J$2:$J$500=$B371)),""))</f>
        <v/>
      </c>
      <c r="Q371" s="29" t="str">
        <f t="shared" si="17"/>
        <v/>
      </c>
      <c r="R371" s="39" t="str" cm="1">
        <f t="array" ref="R371">IF($AR371=0,"",_xlfn.LET(_xlpm.Result,INDEX(Input!$D$2:$AC$500,$AR371,$AP$5),IF(_xlpm.Result="","",_xlpm.Result)))</f>
        <v/>
      </c>
      <c r="S371" s="39" t="str" cm="1">
        <f t="array" ref="S371">IF(R371="","",IFERROR(_xlfn.TEXTSPLIT(R371," / ", ,TRUE,0,),""))</f>
        <v/>
      </c>
      <c r="T371" s="39"/>
      <c r="U371" s="39" t="str" cm="1">
        <f t="array" ref="U371">IFERROR(_xlfn.IFS(
S371="","",
--S371&lt;55,"Battery Defect",
--S371&lt;=69,"Battery D",
--S371&lt;=80,"Battery C",
--S371&gt;80,""
),"")</f>
        <v/>
      </c>
      <c r="V371" s="39" t="str" cm="1">
        <f t="array" ref="V371">IFERROR(_xlfn.IFS(
T371="","",
--T371&lt;55,"Battery Defect",
--T371&lt;=69,"Battery D",
--T371&lt;=80,"Battery C",
--T371&gt;80,""
),"")</f>
        <v/>
      </c>
      <c r="W371" s="39" t="str" cm="1">
        <f t="array" ref="W371">IF($AR371=0,"",IFERROR(IF(INDEX(Input!$N$2:$U$500,$AR371,0)=0,"",INDEX(Input!$N$2:$U$500,$AR371,0)),""))</f>
        <v/>
      </c>
      <c r="X371" s="39"/>
      <c r="Y371" s="39"/>
      <c r="Z371" s="39"/>
      <c r="AA371" s="39"/>
      <c r="AB371" s="39"/>
      <c r="AC371" s="39"/>
      <c r="AD371" s="39"/>
      <c r="AE371" s="29" t="str">
        <f t="shared" si="15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9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9" t="str" cm="1">
        <f t="array" ref="K372">IF($AR372=0,"",INDEX(Input!$D$2:$AC$500,$AR372,$AP$2)&amp;"")</f>
        <v/>
      </c>
      <c r="L372" s="39" t="str" cm="1">
        <f t="array" ref="L372">IF($AR372=0,"",INDEX(Input!$D$2:$AC$500,$AR372,$AP$3)&amp;"")</f>
        <v/>
      </c>
      <c r="M372" s="39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6"/>
        <v/>
      </c>
      <c r="O372" s="39" t="str" cm="1">
        <f t="array" ref="O372">IF($AR372=0,"",INDEX(Input!$D$2:$AC$500,$AR372,$AP$4)&amp;"")</f>
        <v/>
      </c>
      <c r="P372" s="39" t="str" cm="1">
        <f t="array" ref="P372">IF($AR372=0,"",IFERROR(_xlfn.TEXTJOIN(", ",TRUE,_xlfn._xlws.FILTER(INDEX(Input!$D$2:$AC$500,,$AP$6),Input!$J$2:$J$500=$B372)),""))</f>
        <v/>
      </c>
      <c r="Q372" s="29" t="str">
        <f t="shared" si="17"/>
        <v/>
      </c>
      <c r="R372" s="39" t="str" cm="1">
        <f t="array" ref="R372">IF($AR372=0,"",_xlfn.LET(_xlpm.Result,INDEX(Input!$D$2:$AC$500,$AR372,$AP$5),IF(_xlpm.Result="","",_xlpm.Result)))</f>
        <v/>
      </c>
      <c r="S372" s="39" t="str" cm="1">
        <f t="array" ref="S372">IF(R372="","",IFERROR(_xlfn.TEXTSPLIT(R372," / ", ,TRUE,0,),""))</f>
        <v/>
      </c>
      <c r="T372" s="39"/>
      <c r="U372" s="39" t="str" cm="1">
        <f t="array" ref="U372">IFERROR(_xlfn.IFS(
S372="","",
--S372&lt;55,"Battery Defect",
--S372&lt;=69,"Battery D",
--S372&lt;=80,"Battery C",
--S372&gt;80,""
),"")</f>
        <v/>
      </c>
      <c r="V372" s="39" t="str" cm="1">
        <f t="array" ref="V372">IFERROR(_xlfn.IFS(
T372="","",
--T372&lt;55,"Battery Defect",
--T372&lt;=69,"Battery D",
--T372&lt;=80,"Battery C",
--T372&gt;80,""
),"")</f>
        <v/>
      </c>
      <c r="W372" s="39" t="str" cm="1">
        <f t="array" ref="W372">IF($AR372=0,"",IFERROR(IF(INDEX(Input!$N$2:$U$500,$AR372,0)=0,"",INDEX(Input!$N$2:$U$500,$AR372,0)),""))</f>
        <v/>
      </c>
      <c r="X372" s="39"/>
      <c r="Y372" s="39"/>
      <c r="Z372" s="39"/>
      <c r="AA372" s="39"/>
      <c r="AB372" s="39"/>
      <c r="AC372" s="39"/>
      <c r="AD372" s="39"/>
      <c r="AE372" s="29" t="str">
        <f t="shared" si="15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9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9" t="str" cm="1">
        <f t="array" ref="K373">IF($AR373=0,"",INDEX(Input!$D$2:$AC$500,$AR373,$AP$2)&amp;"")</f>
        <v/>
      </c>
      <c r="L373" s="39" t="str" cm="1">
        <f t="array" ref="L373">IF($AR373=0,"",INDEX(Input!$D$2:$AC$500,$AR373,$AP$3)&amp;"")</f>
        <v/>
      </c>
      <c r="M373" s="39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6"/>
        <v/>
      </c>
      <c r="O373" s="39" t="str" cm="1">
        <f t="array" ref="O373">IF($AR373=0,"",INDEX(Input!$D$2:$AC$500,$AR373,$AP$4)&amp;"")</f>
        <v/>
      </c>
      <c r="P373" s="39" t="str" cm="1">
        <f t="array" ref="P373">IF($AR373=0,"",IFERROR(_xlfn.TEXTJOIN(", ",TRUE,_xlfn._xlws.FILTER(INDEX(Input!$D$2:$AC$500,,$AP$6),Input!$J$2:$J$500=$B373)),""))</f>
        <v/>
      </c>
      <c r="Q373" s="29" t="str">
        <f t="shared" si="17"/>
        <v/>
      </c>
      <c r="R373" s="39" t="str" cm="1">
        <f t="array" ref="R373">IF($AR373=0,"",_xlfn.LET(_xlpm.Result,INDEX(Input!$D$2:$AC$500,$AR373,$AP$5),IF(_xlpm.Result="","",_xlpm.Result)))</f>
        <v/>
      </c>
      <c r="S373" s="39" t="str" cm="1">
        <f t="array" ref="S373">IF(R373="","",IFERROR(_xlfn.TEXTSPLIT(R373," / ", ,TRUE,0,),""))</f>
        <v/>
      </c>
      <c r="T373" s="39"/>
      <c r="U373" s="39" t="str" cm="1">
        <f t="array" ref="U373">IFERROR(_xlfn.IFS(
S373="","",
--S373&lt;55,"Battery Defect",
--S373&lt;=69,"Battery D",
--S373&lt;=80,"Battery C",
--S373&gt;80,""
),"")</f>
        <v/>
      </c>
      <c r="V373" s="39" t="str" cm="1">
        <f t="array" ref="V373">IFERROR(_xlfn.IFS(
T373="","",
--T373&lt;55,"Battery Defect",
--T373&lt;=69,"Battery D",
--T373&lt;=80,"Battery C",
--T373&gt;80,""
),"")</f>
        <v/>
      </c>
      <c r="W373" s="39" t="str" cm="1">
        <f t="array" ref="W373">IF($AR373=0,"",IFERROR(IF(INDEX(Input!$N$2:$U$500,$AR373,0)=0,"",INDEX(Input!$N$2:$U$500,$AR373,0)),""))</f>
        <v/>
      </c>
      <c r="X373" s="39"/>
      <c r="Y373" s="39"/>
      <c r="Z373" s="39"/>
      <c r="AA373" s="39"/>
      <c r="AB373" s="39"/>
      <c r="AC373" s="39"/>
      <c r="AD373" s="39"/>
      <c r="AE373" s="29" t="str">
        <f t="shared" si="15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9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9" t="str" cm="1">
        <f t="array" ref="K374">IF($AR374=0,"",INDEX(Input!$D$2:$AC$500,$AR374,$AP$2)&amp;"")</f>
        <v/>
      </c>
      <c r="L374" s="39" t="str" cm="1">
        <f t="array" ref="L374">IF($AR374=0,"",INDEX(Input!$D$2:$AC$500,$AR374,$AP$3)&amp;"")</f>
        <v/>
      </c>
      <c r="M374" s="39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6"/>
        <v/>
      </c>
      <c r="O374" s="39" t="str" cm="1">
        <f t="array" ref="O374">IF($AR374=0,"",INDEX(Input!$D$2:$AC$500,$AR374,$AP$4)&amp;"")</f>
        <v/>
      </c>
      <c r="P374" s="39" t="str" cm="1">
        <f t="array" ref="P374">IF($AR374=0,"",IFERROR(_xlfn.TEXTJOIN(", ",TRUE,_xlfn._xlws.FILTER(INDEX(Input!$D$2:$AC$500,,$AP$6),Input!$J$2:$J$500=$B374)),""))</f>
        <v/>
      </c>
      <c r="Q374" s="29" t="str">
        <f t="shared" si="17"/>
        <v/>
      </c>
      <c r="R374" s="39" t="str" cm="1">
        <f t="array" ref="R374">IF($AR374=0,"",_xlfn.LET(_xlpm.Result,INDEX(Input!$D$2:$AC$500,$AR374,$AP$5),IF(_xlpm.Result="","",_xlpm.Result)))</f>
        <v/>
      </c>
      <c r="S374" s="39" t="str" cm="1">
        <f t="array" ref="S374">IF(R374="","",IFERROR(_xlfn.TEXTSPLIT(R374," / ", ,TRUE,0,),""))</f>
        <v/>
      </c>
      <c r="T374" s="39"/>
      <c r="U374" s="39" t="str" cm="1">
        <f t="array" ref="U374">IFERROR(_xlfn.IFS(
S374="","",
--S374&lt;55,"Battery Defect",
--S374&lt;=69,"Battery D",
--S374&lt;=80,"Battery C",
--S374&gt;80,""
),"")</f>
        <v/>
      </c>
      <c r="V374" s="39" t="str" cm="1">
        <f t="array" ref="V374">IFERROR(_xlfn.IFS(
T374="","",
--T374&lt;55,"Battery Defect",
--T374&lt;=69,"Battery D",
--T374&lt;=80,"Battery C",
--T374&gt;80,""
),"")</f>
        <v/>
      </c>
      <c r="W374" s="39" t="str" cm="1">
        <f t="array" ref="W374">IF($AR374=0,"",IFERROR(IF(INDEX(Input!$N$2:$U$500,$AR374,0)=0,"",INDEX(Input!$N$2:$U$500,$AR374,0)),""))</f>
        <v/>
      </c>
      <c r="X374" s="39"/>
      <c r="Y374" s="39"/>
      <c r="Z374" s="39"/>
      <c r="AA374" s="39"/>
      <c r="AB374" s="39"/>
      <c r="AC374" s="39"/>
      <c r="AD374" s="39"/>
      <c r="AE374" s="29" t="str">
        <f t="shared" si="15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9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9" t="str" cm="1">
        <f t="array" ref="K375">IF($AR375=0,"",INDEX(Input!$D$2:$AC$500,$AR375,$AP$2)&amp;"")</f>
        <v/>
      </c>
      <c r="L375" s="39" t="str" cm="1">
        <f t="array" ref="L375">IF($AR375=0,"",INDEX(Input!$D$2:$AC$500,$AR375,$AP$3)&amp;"")</f>
        <v/>
      </c>
      <c r="M375" s="39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6"/>
        <v/>
      </c>
      <c r="O375" s="39" t="str" cm="1">
        <f t="array" ref="O375">IF($AR375=0,"",INDEX(Input!$D$2:$AC$500,$AR375,$AP$4)&amp;"")</f>
        <v/>
      </c>
      <c r="P375" s="39" t="str" cm="1">
        <f t="array" ref="P375">IF($AR375=0,"",IFERROR(_xlfn.TEXTJOIN(", ",TRUE,_xlfn._xlws.FILTER(INDEX(Input!$D$2:$AC$500,,$AP$6),Input!$J$2:$J$500=$B375)),""))</f>
        <v/>
      </c>
      <c r="Q375" s="29" t="str">
        <f t="shared" si="17"/>
        <v/>
      </c>
      <c r="R375" s="39" t="str" cm="1">
        <f t="array" ref="R375">IF($AR375=0,"",_xlfn.LET(_xlpm.Result,INDEX(Input!$D$2:$AC$500,$AR375,$AP$5),IF(_xlpm.Result="","",_xlpm.Result)))</f>
        <v/>
      </c>
      <c r="S375" s="39" t="str" cm="1">
        <f t="array" ref="S375">IF(R375="","",IFERROR(_xlfn.TEXTSPLIT(R375," / ", ,TRUE,0,),""))</f>
        <v/>
      </c>
      <c r="T375" s="39"/>
      <c r="U375" s="39" t="str" cm="1">
        <f t="array" ref="U375">IFERROR(_xlfn.IFS(
S375="","",
--S375&lt;55,"Battery Defect",
--S375&lt;=69,"Battery D",
--S375&lt;=80,"Battery C",
--S375&gt;80,""
),"")</f>
        <v/>
      </c>
      <c r="V375" s="39" t="str" cm="1">
        <f t="array" ref="V375">IFERROR(_xlfn.IFS(
T375="","",
--T375&lt;55,"Battery Defect",
--T375&lt;=69,"Battery D",
--T375&lt;=80,"Battery C",
--T375&gt;80,""
),"")</f>
        <v/>
      </c>
      <c r="W375" s="39" t="str" cm="1">
        <f t="array" ref="W375">IF($AR375=0,"",IFERROR(IF(INDEX(Input!$N$2:$U$500,$AR375,0)=0,"",INDEX(Input!$N$2:$U$500,$AR375,0)),""))</f>
        <v/>
      </c>
      <c r="X375" s="39"/>
      <c r="Y375" s="39"/>
      <c r="Z375" s="39"/>
      <c r="AA375" s="39"/>
      <c r="AB375" s="39"/>
      <c r="AC375" s="39"/>
      <c r="AD375" s="39"/>
      <c r="AE375" s="29" t="str">
        <f t="shared" si="15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9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9" t="str" cm="1">
        <f t="array" ref="K376">IF($AR376=0,"",INDEX(Input!$D$2:$AC$500,$AR376,$AP$2)&amp;"")</f>
        <v/>
      </c>
      <c r="L376" s="39" t="str" cm="1">
        <f t="array" ref="L376">IF($AR376=0,"",INDEX(Input!$D$2:$AC$500,$AR376,$AP$3)&amp;"")</f>
        <v/>
      </c>
      <c r="M376" s="39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6"/>
        <v/>
      </c>
      <c r="O376" s="39" t="str" cm="1">
        <f t="array" ref="O376">IF($AR376=0,"",INDEX(Input!$D$2:$AC$500,$AR376,$AP$4)&amp;"")</f>
        <v/>
      </c>
      <c r="P376" s="39" t="str" cm="1">
        <f t="array" ref="P376">IF($AR376=0,"",IFERROR(_xlfn.TEXTJOIN(", ",TRUE,_xlfn._xlws.FILTER(INDEX(Input!$D$2:$AC$500,,$AP$6),Input!$J$2:$J$500=$B376)),""))</f>
        <v/>
      </c>
      <c r="Q376" s="29" t="str">
        <f t="shared" si="17"/>
        <v/>
      </c>
      <c r="R376" s="39" t="str" cm="1">
        <f t="array" ref="R376">IF($AR376=0,"",_xlfn.LET(_xlpm.Result,INDEX(Input!$D$2:$AC$500,$AR376,$AP$5),IF(_xlpm.Result="","",_xlpm.Result)))</f>
        <v/>
      </c>
      <c r="S376" s="39" t="str" cm="1">
        <f t="array" ref="S376">IF(R376="","",IFERROR(_xlfn.TEXTSPLIT(R376," / ", ,TRUE,0,),""))</f>
        <v/>
      </c>
      <c r="T376" s="39"/>
      <c r="U376" s="39" t="str" cm="1">
        <f t="array" ref="U376">IFERROR(_xlfn.IFS(
S376="","",
--S376&lt;55,"Battery Defect",
--S376&lt;=69,"Battery D",
--S376&lt;=80,"Battery C",
--S376&gt;80,""
),"")</f>
        <v/>
      </c>
      <c r="V376" s="39" t="str" cm="1">
        <f t="array" ref="V376">IFERROR(_xlfn.IFS(
T376="","",
--T376&lt;55,"Battery Defect",
--T376&lt;=69,"Battery D",
--T376&lt;=80,"Battery C",
--T376&gt;80,""
),"")</f>
        <v/>
      </c>
      <c r="W376" s="39" t="str" cm="1">
        <f t="array" ref="W376">IF($AR376=0,"",IFERROR(IF(INDEX(Input!$N$2:$U$500,$AR376,0)=0,"",INDEX(Input!$N$2:$U$500,$AR376,0)),""))</f>
        <v/>
      </c>
      <c r="X376" s="39"/>
      <c r="Y376" s="39"/>
      <c r="Z376" s="39"/>
      <c r="AA376" s="39"/>
      <c r="AB376" s="39"/>
      <c r="AC376" s="39"/>
      <c r="AD376" s="39"/>
      <c r="AE376" s="29" t="str">
        <f t="shared" si="15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9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9" t="str" cm="1">
        <f t="array" ref="K377">IF($AR377=0,"",INDEX(Input!$D$2:$AC$500,$AR377,$AP$2)&amp;"")</f>
        <v/>
      </c>
      <c r="L377" s="39" t="str" cm="1">
        <f t="array" ref="L377">IF($AR377=0,"",INDEX(Input!$D$2:$AC$500,$AR377,$AP$3)&amp;"")</f>
        <v/>
      </c>
      <c r="M377" s="39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6"/>
        <v/>
      </c>
      <c r="O377" s="39" t="str" cm="1">
        <f t="array" ref="O377">IF($AR377=0,"",INDEX(Input!$D$2:$AC$500,$AR377,$AP$4)&amp;"")</f>
        <v/>
      </c>
      <c r="P377" s="39" t="str" cm="1">
        <f t="array" ref="P377">IF($AR377=0,"",IFERROR(_xlfn.TEXTJOIN(", ",TRUE,_xlfn._xlws.FILTER(INDEX(Input!$D$2:$AC$500,,$AP$6),Input!$J$2:$J$500=$B377)),""))</f>
        <v/>
      </c>
      <c r="Q377" s="29" t="str">
        <f t="shared" si="17"/>
        <v/>
      </c>
      <c r="R377" s="39" t="str" cm="1">
        <f t="array" ref="R377">IF($AR377=0,"",_xlfn.LET(_xlpm.Result,INDEX(Input!$D$2:$AC$500,$AR377,$AP$5),IF(_xlpm.Result="","",_xlpm.Result)))</f>
        <v/>
      </c>
      <c r="S377" s="39" t="str" cm="1">
        <f t="array" ref="S377">IF(R377="","",IFERROR(_xlfn.TEXTSPLIT(R377," / ", ,TRUE,0,),""))</f>
        <v/>
      </c>
      <c r="T377" s="39"/>
      <c r="U377" s="39" t="str" cm="1">
        <f t="array" ref="U377">IFERROR(_xlfn.IFS(
S377="","",
--S377&lt;55,"Battery Defect",
--S377&lt;=69,"Battery D",
--S377&lt;=80,"Battery C",
--S377&gt;80,""
),"")</f>
        <v/>
      </c>
      <c r="V377" s="39" t="str" cm="1">
        <f t="array" ref="V377">IFERROR(_xlfn.IFS(
T377="","",
--T377&lt;55,"Battery Defect",
--T377&lt;=69,"Battery D",
--T377&lt;=80,"Battery C",
--T377&gt;80,""
),"")</f>
        <v/>
      </c>
      <c r="W377" s="39" t="str" cm="1">
        <f t="array" ref="W377">IF($AR377=0,"",IFERROR(IF(INDEX(Input!$N$2:$U$500,$AR377,0)=0,"",INDEX(Input!$N$2:$U$500,$AR377,0)),""))</f>
        <v/>
      </c>
      <c r="X377" s="39"/>
      <c r="Y377" s="39"/>
      <c r="Z377" s="39"/>
      <c r="AA377" s="39"/>
      <c r="AB377" s="39"/>
      <c r="AC377" s="39"/>
      <c r="AD377" s="39"/>
      <c r="AE377" s="29" t="str">
        <f t="shared" si="15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9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9" t="str" cm="1">
        <f t="array" ref="K378">IF($AR378=0,"",INDEX(Input!$D$2:$AC$500,$AR378,$AP$2)&amp;"")</f>
        <v/>
      </c>
      <c r="L378" s="39" t="str" cm="1">
        <f t="array" ref="L378">IF($AR378=0,"",INDEX(Input!$D$2:$AC$500,$AR378,$AP$3)&amp;"")</f>
        <v/>
      </c>
      <c r="M378" s="39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6"/>
        <v/>
      </c>
      <c r="O378" s="39" t="str" cm="1">
        <f t="array" ref="O378">IF($AR378=0,"",INDEX(Input!$D$2:$AC$500,$AR378,$AP$4)&amp;"")</f>
        <v/>
      </c>
      <c r="P378" s="39" t="str" cm="1">
        <f t="array" ref="P378">IF($AR378=0,"",IFERROR(_xlfn.TEXTJOIN(", ",TRUE,_xlfn._xlws.FILTER(INDEX(Input!$D$2:$AC$500,,$AP$6),Input!$J$2:$J$500=$B378)),""))</f>
        <v/>
      </c>
      <c r="Q378" s="29" t="str">
        <f t="shared" si="17"/>
        <v/>
      </c>
      <c r="R378" s="39" t="str" cm="1">
        <f t="array" ref="R378">IF($AR378=0,"",_xlfn.LET(_xlpm.Result,INDEX(Input!$D$2:$AC$500,$AR378,$AP$5),IF(_xlpm.Result="","",_xlpm.Result)))</f>
        <v/>
      </c>
      <c r="S378" s="39" t="str" cm="1">
        <f t="array" ref="S378">IF(R378="","",IFERROR(_xlfn.TEXTSPLIT(R378," / ", ,TRUE,0,),""))</f>
        <v/>
      </c>
      <c r="T378" s="39"/>
      <c r="U378" s="39" t="str" cm="1">
        <f t="array" ref="U378">IFERROR(_xlfn.IFS(
S378="","",
--S378&lt;55,"Battery Defect",
--S378&lt;=69,"Battery D",
--S378&lt;=80,"Battery C",
--S378&gt;80,""
),"")</f>
        <v/>
      </c>
      <c r="V378" s="39" t="str" cm="1">
        <f t="array" ref="V378">IFERROR(_xlfn.IFS(
T378="","",
--T378&lt;55,"Battery Defect",
--T378&lt;=69,"Battery D",
--T378&lt;=80,"Battery C",
--T378&gt;80,""
),"")</f>
        <v/>
      </c>
      <c r="W378" s="39" t="str" cm="1">
        <f t="array" ref="W378">IF($AR378=0,"",IFERROR(IF(INDEX(Input!$N$2:$U$500,$AR378,0)=0,"",INDEX(Input!$N$2:$U$500,$AR378,0)),""))</f>
        <v/>
      </c>
      <c r="X378" s="39"/>
      <c r="Y378" s="39"/>
      <c r="Z378" s="39"/>
      <c r="AA378" s="39"/>
      <c r="AB378" s="39"/>
      <c r="AC378" s="39"/>
      <c r="AD378" s="39"/>
      <c r="AE378" s="29" t="str">
        <f t="shared" si="15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9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9" t="str" cm="1">
        <f t="array" ref="K379">IF($AR379=0,"",INDEX(Input!$D$2:$AC$500,$AR379,$AP$2)&amp;"")</f>
        <v/>
      </c>
      <c r="L379" s="39" t="str" cm="1">
        <f t="array" ref="L379">IF($AR379=0,"",INDEX(Input!$D$2:$AC$500,$AR379,$AP$3)&amp;"")</f>
        <v/>
      </c>
      <c r="M379" s="39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6"/>
        <v/>
      </c>
      <c r="O379" s="39" t="str" cm="1">
        <f t="array" ref="O379">IF($AR379=0,"",INDEX(Input!$D$2:$AC$500,$AR379,$AP$4)&amp;"")</f>
        <v/>
      </c>
      <c r="P379" s="39" t="str" cm="1">
        <f t="array" ref="P379">IF($AR379=0,"",IFERROR(_xlfn.TEXTJOIN(", ",TRUE,_xlfn._xlws.FILTER(INDEX(Input!$D$2:$AC$500,,$AP$6),Input!$J$2:$J$500=$B379)),""))</f>
        <v/>
      </c>
      <c r="Q379" s="29" t="str">
        <f t="shared" si="17"/>
        <v/>
      </c>
      <c r="R379" s="39" t="str" cm="1">
        <f t="array" ref="R379">IF($AR379=0,"",_xlfn.LET(_xlpm.Result,INDEX(Input!$D$2:$AC$500,$AR379,$AP$5),IF(_xlpm.Result="","",_xlpm.Result)))</f>
        <v/>
      </c>
      <c r="S379" s="39" t="str" cm="1">
        <f t="array" ref="S379">IF(R379="","",IFERROR(_xlfn.TEXTSPLIT(R379," / ", ,TRUE,0,),""))</f>
        <v/>
      </c>
      <c r="T379" s="39"/>
      <c r="U379" s="39" t="str" cm="1">
        <f t="array" ref="U379">IFERROR(_xlfn.IFS(
S379="","",
--S379&lt;55,"Battery Defect",
--S379&lt;=69,"Battery D",
--S379&lt;=80,"Battery C",
--S379&gt;80,""
),"")</f>
        <v/>
      </c>
      <c r="V379" s="39" t="str" cm="1">
        <f t="array" ref="V379">IFERROR(_xlfn.IFS(
T379="","",
--T379&lt;55,"Battery Defect",
--T379&lt;=69,"Battery D",
--T379&lt;=80,"Battery C",
--T379&gt;80,""
),"")</f>
        <v/>
      </c>
      <c r="W379" s="39" t="str" cm="1">
        <f t="array" ref="W379">IF($AR379=0,"",IFERROR(IF(INDEX(Input!$N$2:$U$500,$AR379,0)=0,"",INDEX(Input!$N$2:$U$500,$AR379,0)),""))</f>
        <v/>
      </c>
      <c r="X379" s="39"/>
      <c r="Y379" s="39"/>
      <c r="Z379" s="39"/>
      <c r="AA379" s="39"/>
      <c r="AB379" s="39"/>
      <c r="AC379" s="39"/>
      <c r="AD379" s="39"/>
      <c r="AE379" s="29" t="str">
        <f t="shared" si="15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9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9" t="str" cm="1">
        <f t="array" ref="K380">IF($AR380=0,"",INDEX(Input!$D$2:$AC$500,$AR380,$AP$2)&amp;"")</f>
        <v/>
      </c>
      <c r="L380" s="39" t="str" cm="1">
        <f t="array" ref="L380">IF($AR380=0,"",INDEX(Input!$D$2:$AC$500,$AR380,$AP$3)&amp;"")</f>
        <v/>
      </c>
      <c r="M380" s="39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6"/>
        <v/>
      </c>
      <c r="O380" s="39" t="str" cm="1">
        <f t="array" ref="O380">IF($AR380=0,"",INDEX(Input!$D$2:$AC$500,$AR380,$AP$4)&amp;"")</f>
        <v/>
      </c>
      <c r="P380" s="39" t="str" cm="1">
        <f t="array" ref="P380">IF($AR380=0,"",IFERROR(_xlfn.TEXTJOIN(", ",TRUE,_xlfn._xlws.FILTER(INDEX(Input!$D$2:$AC$500,,$AP$6),Input!$J$2:$J$500=$B380)),""))</f>
        <v/>
      </c>
      <c r="Q380" s="29" t="str">
        <f t="shared" si="17"/>
        <v/>
      </c>
      <c r="R380" s="39" t="str" cm="1">
        <f t="array" ref="R380">IF($AR380=0,"",_xlfn.LET(_xlpm.Result,INDEX(Input!$D$2:$AC$500,$AR380,$AP$5),IF(_xlpm.Result="","",_xlpm.Result)))</f>
        <v/>
      </c>
      <c r="S380" s="39" t="str" cm="1">
        <f t="array" ref="S380">IF(R380="","",IFERROR(_xlfn.TEXTSPLIT(R380," / ", ,TRUE,0,),""))</f>
        <v/>
      </c>
      <c r="T380" s="39"/>
      <c r="U380" s="39" t="str" cm="1">
        <f t="array" ref="U380">IFERROR(_xlfn.IFS(
S380="","",
--S380&lt;55,"Battery Defect",
--S380&lt;=69,"Battery D",
--S380&lt;=80,"Battery C",
--S380&gt;80,""
),"")</f>
        <v/>
      </c>
      <c r="V380" s="39" t="str" cm="1">
        <f t="array" ref="V380">IFERROR(_xlfn.IFS(
T380="","",
--T380&lt;55,"Battery Defect",
--T380&lt;=69,"Battery D",
--T380&lt;=80,"Battery C",
--T380&gt;80,""
),"")</f>
        <v/>
      </c>
      <c r="W380" s="39" t="str" cm="1">
        <f t="array" ref="W380">IF($AR380=0,"",IFERROR(IF(INDEX(Input!$N$2:$U$500,$AR380,0)=0,"",INDEX(Input!$N$2:$U$500,$AR380,0)),""))</f>
        <v/>
      </c>
      <c r="X380" s="39"/>
      <c r="Y380" s="39"/>
      <c r="Z380" s="39"/>
      <c r="AA380" s="39"/>
      <c r="AB380" s="39"/>
      <c r="AC380" s="39"/>
      <c r="AD380" s="39"/>
      <c r="AE380" s="29" t="str">
        <f t="shared" si="15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9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9" t="str" cm="1">
        <f t="array" ref="K381">IF($AR381=0,"",INDEX(Input!$D$2:$AC$500,$AR381,$AP$2)&amp;"")</f>
        <v/>
      </c>
      <c r="L381" s="39" t="str" cm="1">
        <f t="array" ref="L381">IF($AR381=0,"",INDEX(Input!$D$2:$AC$500,$AR381,$AP$3)&amp;"")</f>
        <v/>
      </c>
      <c r="M381" s="39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6"/>
        <v/>
      </c>
      <c r="O381" s="39" t="str" cm="1">
        <f t="array" ref="O381">IF($AR381=0,"",INDEX(Input!$D$2:$AC$500,$AR381,$AP$4)&amp;"")</f>
        <v/>
      </c>
      <c r="P381" s="39" t="str" cm="1">
        <f t="array" ref="P381">IF($AR381=0,"",IFERROR(_xlfn.TEXTJOIN(", ",TRUE,_xlfn._xlws.FILTER(INDEX(Input!$D$2:$AC$500,,$AP$6),Input!$J$2:$J$500=$B381)),""))</f>
        <v/>
      </c>
      <c r="Q381" s="29" t="str">
        <f t="shared" si="17"/>
        <v/>
      </c>
      <c r="R381" s="39" t="str" cm="1">
        <f t="array" ref="R381">IF($AR381=0,"",_xlfn.LET(_xlpm.Result,INDEX(Input!$D$2:$AC$500,$AR381,$AP$5),IF(_xlpm.Result="","",_xlpm.Result)))</f>
        <v/>
      </c>
      <c r="S381" s="39" t="str" cm="1">
        <f t="array" ref="S381">IF(R381="","",IFERROR(_xlfn.TEXTSPLIT(R381," / ", ,TRUE,0,),""))</f>
        <v/>
      </c>
      <c r="T381" s="39"/>
      <c r="U381" s="39" t="str" cm="1">
        <f t="array" ref="U381">IFERROR(_xlfn.IFS(
S381="","",
--S381&lt;55,"Battery Defect",
--S381&lt;=69,"Battery D",
--S381&lt;=80,"Battery C",
--S381&gt;80,""
),"")</f>
        <v/>
      </c>
      <c r="V381" s="39" t="str" cm="1">
        <f t="array" ref="V381">IFERROR(_xlfn.IFS(
T381="","",
--T381&lt;55,"Battery Defect",
--T381&lt;=69,"Battery D",
--T381&lt;=80,"Battery C",
--T381&gt;80,""
),"")</f>
        <v/>
      </c>
      <c r="W381" s="39" t="str" cm="1">
        <f t="array" ref="W381">IF($AR381=0,"",IFERROR(IF(INDEX(Input!$N$2:$U$500,$AR381,0)=0,"",INDEX(Input!$N$2:$U$500,$AR381,0)),""))</f>
        <v/>
      </c>
      <c r="X381" s="39"/>
      <c r="Y381" s="39"/>
      <c r="Z381" s="39"/>
      <c r="AA381" s="39"/>
      <c r="AB381" s="39"/>
      <c r="AC381" s="39"/>
      <c r="AD381" s="39"/>
      <c r="AE381" s="29" t="str">
        <f t="shared" si="15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9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9" t="str" cm="1">
        <f t="array" ref="K382">IF($AR382=0,"",INDEX(Input!$D$2:$AC$500,$AR382,$AP$2)&amp;"")</f>
        <v/>
      </c>
      <c r="L382" s="39" t="str" cm="1">
        <f t="array" ref="L382">IF($AR382=0,"",INDEX(Input!$D$2:$AC$500,$AR382,$AP$3)&amp;"")</f>
        <v/>
      </c>
      <c r="M382" s="39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6"/>
        <v/>
      </c>
      <c r="O382" s="39" t="str" cm="1">
        <f t="array" ref="O382">IF($AR382=0,"",INDEX(Input!$D$2:$AC$500,$AR382,$AP$4)&amp;"")</f>
        <v/>
      </c>
      <c r="P382" s="39" t="str" cm="1">
        <f t="array" ref="P382">IF($AR382=0,"",IFERROR(_xlfn.TEXTJOIN(", ",TRUE,_xlfn._xlws.FILTER(INDEX(Input!$D$2:$AC$500,,$AP$6),Input!$J$2:$J$500=$B382)),""))</f>
        <v/>
      </c>
      <c r="Q382" s="29" t="str">
        <f t="shared" si="17"/>
        <v/>
      </c>
      <c r="R382" s="39" t="str" cm="1">
        <f t="array" ref="R382">IF($AR382=0,"",_xlfn.LET(_xlpm.Result,INDEX(Input!$D$2:$AC$500,$AR382,$AP$5),IF(_xlpm.Result="","",_xlpm.Result)))</f>
        <v/>
      </c>
      <c r="S382" s="39" t="str" cm="1">
        <f t="array" ref="S382">IF(R382="","",IFERROR(_xlfn.TEXTSPLIT(R382," / ", ,TRUE,0,),""))</f>
        <v/>
      </c>
      <c r="T382" s="39"/>
      <c r="U382" s="39" t="str" cm="1">
        <f t="array" ref="U382">IFERROR(_xlfn.IFS(
S382="","",
--S382&lt;55,"Battery Defect",
--S382&lt;=69,"Battery D",
--S382&lt;=80,"Battery C",
--S382&gt;80,""
),"")</f>
        <v/>
      </c>
      <c r="V382" s="39" t="str" cm="1">
        <f t="array" ref="V382">IFERROR(_xlfn.IFS(
T382="","",
--T382&lt;55,"Battery Defect",
--T382&lt;=69,"Battery D",
--T382&lt;=80,"Battery C",
--T382&gt;80,""
),"")</f>
        <v/>
      </c>
      <c r="W382" s="39" t="str" cm="1">
        <f t="array" ref="W382">IF($AR382=0,"",IFERROR(IF(INDEX(Input!$N$2:$U$500,$AR382,0)=0,"",INDEX(Input!$N$2:$U$500,$AR382,0)),""))</f>
        <v/>
      </c>
      <c r="X382" s="39"/>
      <c r="Y382" s="39"/>
      <c r="Z382" s="39"/>
      <c r="AA382" s="39"/>
      <c r="AB382" s="39"/>
      <c r="AC382" s="39"/>
      <c r="AD382" s="39"/>
      <c r="AE382" s="29" t="str">
        <f t="shared" si="15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9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9" t="str" cm="1">
        <f t="array" ref="K383">IF($AR383=0,"",INDEX(Input!$D$2:$AC$500,$AR383,$AP$2)&amp;"")</f>
        <v/>
      </c>
      <c r="L383" s="39" t="str" cm="1">
        <f t="array" ref="L383">IF($AR383=0,"",INDEX(Input!$D$2:$AC$500,$AR383,$AP$3)&amp;"")</f>
        <v/>
      </c>
      <c r="M383" s="39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6"/>
        <v/>
      </c>
      <c r="O383" s="39" t="str" cm="1">
        <f t="array" ref="O383">IF($AR383=0,"",INDEX(Input!$D$2:$AC$500,$AR383,$AP$4)&amp;"")</f>
        <v/>
      </c>
      <c r="P383" s="39" t="str" cm="1">
        <f t="array" ref="P383">IF($AR383=0,"",IFERROR(_xlfn.TEXTJOIN(", ",TRUE,_xlfn._xlws.FILTER(INDEX(Input!$D$2:$AC$500,,$AP$6),Input!$J$2:$J$500=$B383)),""))</f>
        <v/>
      </c>
      <c r="Q383" s="29" t="str">
        <f t="shared" si="17"/>
        <v/>
      </c>
      <c r="R383" s="39" t="str" cm="1">
        <f t="array" ref="R383">IF($AR383=0,"",_xlfn.LET(_xlpm.Result,INDEX(Input!$D$2:$AC$500,$AR383,$AP$5),IF(_xlpm.Result="","",_xlpm.Result)))</f>
        <v/>
      </c>
      <c r="S383" s="39" t="str" cm="1">
        <f t="array" ref="S383">IF(R383="","",IFERROR(_xlfn.TEXTSPLIT(R383," / ", ,TRUE,0,),""))</f>
        <v/>
      </c>
      <c r="T383" s="39"/>
      <c r="U383" s="39" t="str" cm="1">
        <f t="array" ref="U383">IFERROR(_xlfn.IFS(
S383="","",
--S383&lt;55,"Battery Defect",
--S383&lt;=69,"Battery D",
--S383&lt;=80,"Battery C",
--S383&gt;80,""
),"")</f>
        <v/>
      </c>
      <c r="V383" s="39" t="str" cm="1">
        <f t="array" ref="V383">IFERROR(_xlfn.IFS(
T383="","",
--T383&lt;55,"Battery Defect",
--T383&lt;=69,"Battery D",
--T383&lt;=80,"Battery C",
--T383&gt;80,""
),"")</f>
        <v/>
      </c>
      <c r="W383" s="39" t="str" cm="1">
        <f t="array" ref="W383">IF($AR383=0,"",IFERROR(IF(INDEX(Input!$N$2:$U$500,$AR383,0)=0,"",INDEX(Input!$N$2:$U$500,$AR383,0)),""))</f>
        <v/>
      </c>
      <c r="X383" s="39"/>
      <c r="Y383" s="39"/>
      <c r="Z383" s="39"/>
      <c r="AA383" s="39"/>
      <c r="AB383" s="39"/>
      <c r="AC383" s="39"/>
      <c r="AD383" s="39"/>
      <c r="AE383" s="29" t="str">
        <f t="shared" si="15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9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9" t="str" cm="1">
        <f t="array" ref="K384">IF($AR384=0,"",INDEX(Input!$D$2:$AC$500,$AR384,$AP$2)&amp;"")</f>
        <v/>
      </c>
      <c r="L384" s="39" t="str" cm="1">
        <f t="array" ref="L384">IF($AR384=0,"",INDEX(Input!$D$2:$AC$500,$AR384,$AP$3)&amp;"")</f>
        <v/>
      </c>
      <c r="M384" s="39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6"/>
        <v/>
      </c>
      <c r="O384" s="39" t="str" cm="1">
        <f t="array" ref="O384">IF($AR384=0,"",INDEX(Input!$D$2:$AC$500,$AR384,$AP$4)&amp;"")</f>
        <v/>
      </c>
      <c r="P384" s="39" t="str" cm="1">
        <f t="array" ref="P384">IF($AR384=0,"",IFERROR(_xlfn.TEXTJOIN(", ",TRUE,_xlfn._xlws.FILTER(INDEX(Input!$D$2:$AC$500,,$AP$6),Input!$J$2:$J$500=$B384)),""))</f>
        <v/>
      </c>
      <c r="Q384" s="29" t="str">
        <f t="shared" si="17"/>
        <v/>
      </c>
      <c r="R384" s="39" t="str" cm="1">
        <f t="array" ref="R384">IF($AR384=0,"",_xlfn.LET(_xlpm.Result,INDEX(Input!$D$2:$AC$500,$AR384,$AP$5),IF(_xlpm.Result="","",_xlpm.Result)))</f>
        <v/>
      </c>
      <c r="S384" s="39" t="str" cm="1">
        <f t="array" ref="S384">IF(R384="","",IFERROR(_xlfn.TEXTSPLIT(R384," / ", ,TRUE,0,),""))</f>
        <v/>
      </c>
      <c r="T384" s="39"/>
      <c r="U384" s="39" t="str" cm="1">
        <f t="array" ref="U384">IFERROR(_xlfn.IFS(
S384="","",
--S384&lt;55,"Battery Defect",
--S384&lt;=69,"Battery D",
--S384&lt;=80,"Battery C",
--S384&gt;80,""
),"")</f>
        <v/>
      </c>
      <c r="V384" s="39" t="str" cm="1">
        <f t="array" ref="V384">IFERROR(_xlfn.IFS(
T384="","",
--T384&lt;55,"Battery Defect",
--T384&lt;=69,"Battery D",
--T384&lt;=80,"Battery C",
--T384&gt;80,""
),"")</f>
        <v/>
      </c>
      <c r="W384" s="39" t="str" cm="1">
        <f t="array" ref="W384">IF($AR384=0,"",IFERROR(IF(INDEX(Input!$N$2:$U$500,$AR384,0)=0,"",INDEX(Input!$N$2:$U$500,$AR384,0)),""))</f>
        <v/>
      </c>
      <c r="X384" s="39"/>
      <c r="Y384" s="39"/>
      <c r="Z384" s="39"/>
      <c r="AA384" s="39"/>
      <c r="AB384" s="39"/>
      <c r="AC384" s="39"/>
      <c r="AD384" s="39"/>
      <c r="AE384" s="29" t="str">
        <f t="shared" si="15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9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9" t="str" cm="1">
        <f t="array" ref="K385">IF($AR385=0,"",INDEX(Input!$D$2:$AC$500,$AR385,$AP$2)&amp;"")</f>
        <v/>
      </c>
      <c r="L385" s="39" t="str" cm="1">
        <f t="array" ref="L385">IF($AR385=0,"",INDEX(Input!$D$2:$AC$500,$AR385,$AP$3)&amp;"")</f>
        <v/>
      </c>
      <c r="M385" s="39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6"/>
        <v/>
      </c>
      <c r="O385" s="39" t="str" cm="1">
        <f t="array" ref="O385">IF($AR385=0,"",INDEX(Input!$D$2:$AC$500,$AR385,$AP$4)&amp;"")</f>
        <v/>
      </c>
      <c r="P385" s="39" t="str" cm="1">
        <f t="array" ref="P385">IF($AR385=0,"",IFERROR(_xlfn.TEXTJOIN(", ",TRUE,_xlfn._xlws.FILTER(INDEX(Input!$D$2:$AC$500,,$AP$6),Input!$J$2:$J$500=$B385)),""))</f>
        <v/>
      </c>
      <c r="Q385" s="29" t="str">
        <f t="shared" si="17"/>
        <v/>
      </c>
      <c r="R385" s="39" t="str" cm="1">
        <f t="array" ref="R385">IF($AR385=0,"",_xlfn.LET(_xlpm.Result,INDEX(Input!$D$2:$AC$500,$AR385,$AP$5),IF(_xlpm.Result="","",_xlpm.Result)))</f>
        <v/>
      </c>
      <c r="S385" s="39" t="str" cm="1">
        <f t="array" ref="S385">IF(R385="","",IFERROR(_xlfn.TEXTSPLIT(R385," / ", ,TRUE,0,),""))</f>
        <v/>
      </c>
      <c r="T385" s="39"/>
      <c r="U385" s="39" t="str" cm="1">
        <f t="array" ref="U385">IFERROR(_xlfn.IFS(
S385="","",
--S385&lt;55,"Battery Defect",
--S385&lt;=69,"Battery D",
--S385&lt;=80,"Battery C",
--S385&gt;80,""
),"")</f>
        <v/>
      </c>
      <c r="V385" s="39" t="str" cm="1">
        <f t="array" ref="V385">IFERROR(_xlfn.IFS(
T385="","",
--T385&lt;55,"Battery Defect",
--T385&lt;=69,"Battery D",
--T385&lt;=80,"Battery C",
--T385&gt;80,""
),"")</f>
        <v/>
      </c>
      <c r="W385" s="39" t="str" cm="1">
        <f t="array" ref="W385">IF($AR385=0,"",IFERROR(IF(INDEX(Input!$N$2:$U$500,$AR385,0)=0,"",INDEX(Input!$N$2:$U$500,$AR385,0)),""))</f>
        <v/>
      </c>
      <c r="X385" s="39"/>
      <c r="Y385" s="39"/>
      <c r="Z385" s="39"/>
      <c r="AA385" s="39"/>
      <c r="AB385" s="39"/>
      <c r="AC385" s="39"/>
      <c r="AD385" s="39"/>
      <c r="AE385" s="29" t="str">
        <f t="shared" si="15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9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9" t="str" cm="1">
        <f t="array" ref="K386">IF($AR386=0,"",INDEX(Input!$D$2:$AC$500,$AR386,$AP$2)&amp;"")</f>
        <v/>
      </c>
      <c r="L386" s="39" t="str" cm="1">
        <f t="array" ref="L386">IF($AR386=0,"",INDEX(Input!$D$2:$AC$500,$AR386,$AP$3)&amp;"")</f>
        <v/>
      </c>
      <c r="M386" s="39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6"/>
        <v/>
      </c>
      <c r="O386" s="39" t="str" cm="1">
        <f t="array" ref="O386">IF($AR386=0,"",INDEX(Input!$D$2:$AC$500,$AR386,$AP$4)&amp;"")</f>
        <v/>
      </c>
      <c r="P386" s="39" t="str" cm="1">
        <f t="array" ref="P386">IF($AR386=0,"",IFERROR(_xlfn.TEXTJOIN(", ",TRUE,_xlfn._xlws.FILTER(INDEX(Input!$D$2:$AC$500,,$AP$6),Input!$J$2:$J$500=$B386)),""))</f>
        <v/>
      </c>
      <c r="Q386" s="29" t="str">
        <f t="shared" si="17"/>
        <v/>
      </c>
      <c r="R386" s="39" t="str" cm="1">
        <f t="array" ref="R386">IF($AR386=0,"",_xlfn.LET(_xlpm.Result,INDEX(Input!$D$2:$AC$500,$AR386,$AP$5),IF(_xlpm.Result="","",_xlpm.Result)))</f>
        <v/>
      </c>
      <c r="S386" s="39" t="str" cm="1">
        <f t="array" ref="S386">IF(R386="","",IFERROR(_xlfn.TEXTSPLIT(R386," / ", ,TRUE,0,),""))</f>
        <v/>
      </c>
      <c r="T386" s="39"/>
      <c r="U386" s="39" t="str" cm="1">
        <f t="array" ref="U386">IFERROR(_xlfn.IFS(
S386="","",
--S386&lt;55,"Battery Defect",
--S386&lt;=69,"Battery D",
--S386&lt;=80,"Battery C",
--S386&gt;80,""
),"")</f>
        <v/>
      </c>
      <c r="V386" s="39" t="str" cm="1">
        <f t="array" ref="V386">IFERROR(_xlfn.IFS(
T386="","",
--T386&lt;55,"Battery Defect",
--T386&lt;=69,"Battery D",
--T386&lt;=80,"Battery C",
--T386&gt;80,""
),"")</f>
        <v/>
      </c>
      <c r="W386" s="39" t="str" cm="1">
        <f t="array" ref="W386">IF($AR386=0,"",IFERROR(IF(INDEX(Input!$N$2:$U$500,$AR386,0)=0,"",INDEX(Input!$N$2:$U$500,$AR386,0)),""))</f>
        <v/>
      </c>
      <c r="X386" s="39"/>
      <c r="Y386" s="39"/>
      <c r="Z386" s="39"/>
      <c r="AA386" s="39"/>
      <c r="AB386" s="39"/>
      <c r="AC386" s="39"/>
      <c r="AD386" s="39"/>
      <c r="AE386" s="29" t="str">
        <f t="shared" ref="AE386:AE449" si="18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9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9" t="str" cm="1">
        <f t="array" ref="K387">IF($AR387=0,"",INDEX(Input!$D$2:$AC$500,$AR387,$AP$2)&amp;"")</f>
        <v/>
      </c>
      <c r="L387" s="39" t="str" cm="1">
        <f t="array" ref="L387">IF($AR387=0,"",INDEX(Input!$D$2:$AC$500,$AR387,$AP$3)&amp;"")</f>
        <v/>
      </c>
      <c r="M387" s="39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9">_xlfn.TEXTJOIN(" ",TRUE,SUBSTITUTE(K387,"i",""),M387)</f>
        <v/>
      </c>
      <c r="O387" s="39" t="str" cm="1">
        <f t="array" ref="O387">IF($AR387=0,"",INDEX(Input!$D$2:$AC$500,$AR387,$AP$4)&amp;"")</f>
        <v/>
      </c>
      <c r="P387" s="39" t="str" cm="1">
        <f t="array" ref="P387">IF($AR387=0,"",IFERROR(_xlfn.TEXTJOIN(", ",TRUE,_xlfn._xlws.FILTER(INDEX(Input!$D$2:$AC$500,,$AP$6),Input!$J$2:$J$500=$B387)),""))</f>
        <v/>
      </c>
      <c r="Q387" s="29" t="str">
        <f t="shared" ref="Q387:Q450" si="20">_xlfn.TEXTJOIN(" ",TRUE,P387,O387)</f>
        <v/>
      </c>
      <c r="R387" s="39" t="str" cm="1">
        <f t="array" ref="R387">IF($AR387=0,"",_xlfn.LET(_xlpm.Result,INDEX(Input!$D$2:$AC$500,$AR387,$AP$5),IF(_xlpm.Result="","",_xlpm.Result)))</f>
        <v/>
      </c>
      <c r="S387" s="39" t="str" cm="1">
        <f t="array" ref="S387">IF(R387="","",IFERROR(_xlfn.TEXTSPLIT(R387," / ", ,TRUE,0,),""))</f>
        <v/>
      </c>
      <c r="T387" s="39"/>
      <c r="U387" s="39" t="str" cm="1">
        <f t="array" ref="U387">IFERROR(_xlfn.IFS(
S387="","",
--S387&lt;55,"Battery Defect",
--S387&lt;=69,"Battery D",
--S387&lt;=80,"Battery C",
--S387&gt;80,""
),"")</f>
        <v/>
      </c>
      <c r="V387" s="39" t="str" cm="1">
        <f t="array" ref="V387">IFERROR(_xlfn.IFS(
T387="","",
--T387&lt;55,"Battery Defect",
--T387&lt;=69,"Battery D",
--T387&lt;=80,"Battery C",
--T387&gt;80,""
),"")</f>
        <v/>
      </c>
      <c r="W387" s="39" t="str" cm="1">
        <f t="array" ref="W387">IF($AR387=0,"",IFERROR(IF(INDEX(Input!$N$2:$U$500,$AR387,0)=0,"",INDEX(Input!$N$2:$U$500,$AR387,0)),""))</f>
        <v/>
      </c>
      <c r="X387" s="39"/>
      <c r="Y387" s="39"/>
      <c r="Z387" s="39"/>
      <c r="AA387" s="39"/>
      <c r="AB387" s="39"/>
      <c r="AC387" s="39"/>
      <c r="AD387" s="39"/>
      <c r="AE387" s="29" t="str">
        <f t="shared" si="18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9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9" t="str" cm="1">
        <f t="array" ref="K388">IF($AR388=0,"",INDEX(Input!$D$2:$AC$500,$AR388,$AP$2)&amp;"")</f>
        <v/>
      </c>
      <c r="L388" s="39" t="str" cm="1">
        <f t="array" ref="L388">IF($AR388=0,"",INDEX(Input!$D$2:$AC$500,$AR388,$AP$3)&amp;"")</f>
        <v/>
      </c>
      <c r="M388" s="39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9"/>
        <v/>
      </c>
      <c r="O388" s="39" t="str" cm="1">
        <f t="array" ref="O388">IF($AR388=0,"",INDEX(Input!$D$2:$AC$500,$AR388,$AP$4)&amp;"")</f>
        <v/>
      </c>
      <c r="P388" s="39" t="str" cm="1">
        <f t="array" ref="P388">IF($AR388=0,"",IFERROR(_xlfn.TEXTJOIN(", ",TRUE,_xlfn._xlws.FILTER(INDEX(Input!$D$2:$AC$500,,$AP$6),Input!$J$2:$J$500=$B388)),""))</f>
        <v/>
      </c>
      <c r="Q388" s="29" t="str">
        <f t="shared" si="20"/>
        <v/>
      </c>
      <c r="R388" s="39" t="str" cm="1">
        <f t="array" ref="R388">IF($AR388=0,"",_xlfn.LET(_xlpm.Result,INDEX(Input!$D$2:$AC$500,$AR388,$AP$5),IF(_xlpm.Result="","",_xlpm.Result)))</f>
        <v/>
      </c>
      <c r="S388" s="39" t="str" cm="1">
        <f t="array" ref="S388">IF(R388="","",IFERROR(_xlfn.TEXTSPLIT(R388," / ", ,TRUE,0,),""))</f>
        <v/>
      </c>
      <c r="T388" s="39"/>
      <c r="U388" s="39" t="str" cm="1">
        <f t="array" ref="U388">IFERROR(_xlfn.IFS(
S388="","",
--S388&lt;55,"Battery Defect",
--S388&lt;=69,"Battery D",
--S388&lt;=80,"Battery C",
--S388&gt;80,""
),"")</f>
        <v/>
      </c>
      <c r="V388" s="39" t="str" cm="1">
        <f t="array" ref="V388">IFERROR(_xlfn.IFS(
T388="","",
--T388&lt;55,"Battery Defect",
--T388&lt;=69,"Battery D",
--T388&lt;=80,"Battery C",
--T388&gt;80,""
),"")</f>
        <v/>
      </c>
      <c r="W388" s="39" t="str" cm="1">
        <f t="array" ref="W388">IF($AR388=0,"",IFERROR(IF(INDEX(Input!$N$2:$U$500,$AR388,0)=0,"",INDEX(Input!$N$2:$U$500,$AR388,0)),""))</f>
        <v/>
      </c>
      <c r="X388" s="39"/>
      <c r="Y388" s="39"/>
      <c r="Z388" s="39"/>
      <c r="AA388" s="39"/>
      <c r="AB388" s="39"/>
      <c r="AC388" s="39"/>
      <c r="AD388" s="39"/>
      <c r="AE388" s="29" t="str">
        <f t="shared" si="18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9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9" t="str" cm="1">
        <f t="array" ref="K389">IF($AR389=0,"",INDEX(Input!$D$2:$AC$500,$AR389,$AP$2)&amp;"")</f>
        <v/>
      </c>
      <c r="L389" s="39" t="str" cm="1">
        <f t="array" ref="L389">IF($AR389=0,"",INDEX(Input!$D$2:$AC$500,$AR389,$AP$3)&amp;"")</f>
        <v/>
      </c>
      <c r="M389" s="39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9"/>
        <v/>
      </c>
      <c r="O389" s="39" t="str" cm="1">
        <f t="array" ref="O389">IF($AR389=0,"",INDEX(Input!$D$2:$AC$500,$AR389,$AP$4)&amp;"")</f>
        <v/>
      </c>
      <c r="P389" s="39" t="str" cm="1">
        <f t="array" ref="P389">IF($AR389=0,"",IFERROR(_xlfn.TEXTJOIN(", ",TRUE,_xlfn._xlws.FILTER(INDEX(Input!$D$2:$AC$500,,$AP$6),Input!$J$2:$J$500=$B389)),""))</f>
        <v/>
      </c>
      <c r="Q389" s="29" t="str">
        <f t="shared" si="20"/>
        <v/>
      </c>
      <c r="R389" s="39" t="str" cm="1">
        <f t="array" ref="R389">IF($AR389=0,"",_xlfn.LET(_xlpm.Result,INDEX(Input!$D$2:$AC$500,$AR389,$AP$5),IF(_xlpm.Result="","",_xlpm.Result)))</f>
        <v/>
      </c>
      <c r="S389" s="39" t="str" cm="1">
        <f t="array" ref="S389">IF(R389="","",IFERROR(_xlfn.TEXTSPLIT(R389," / ", ,TRUE,0,),""))</f>
        <v/>
      </c>
      <c r="T389" s="39"/>
      <c r="U389" s="39" t="str" cm="1">
        <f t="array" ref="U389">IFERROR(_xlfn.IFS(
S389="","",
--S389&lt;55,"Battery Defect",
--S389&lt;=69,"Battery D",
--S389&lt;=80,"Battery C",
--S389&gt;80,""
),"")</f>
        <v/>
      </c>
      <c r="V389" s="39" t="str" cm="1">
        <f t="array" ref="V389">IFERROR(_xlfn.IFS(
T389="","",
--T389&lt;55,"Battery Defect",
--T389&lt;=69,"Battery D",
--T389&lt;=80,"Battery C",
--T389&gt;80,""
),"")</f>
        <v/>
      </c>
      <c r="W389" s="39" t="str" cm="1">
        <f t="array" ref="W389">IF($AR389=0,"",IFERROR(IF(INDEX(Input!$N$2:$U$500,$AR389,0)=0,"",INDEX(Input!$N$2:$U$500,$AR389,0)),""))</f>
        <v/>
      </c>
      <c r="X389" s="39"/>
      <c r="Y389" s="39"/>
      <c r="Z389" s="39"/>
      <c r="AA389" s="39"/>
      <c r="AB389" s="39"/>
      <c r="AC389" s="39"/>
      <c r="AD389" s="39"/>
      <c r="AE389" s="29" t="str">
        <f t="shared" si="18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9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9" t="str" cm="1">
        <f t="array" ref="K390">IF($AR390=0,"",INDEX(Input!$D$2:$AC$500,$AR390,$AP$2)&amp;"")</f>
        <v/>
      </c>
      <c r="L390" s="39" t="str" cm="1">
        <f t="array" ref="L390">IF($AR390=0,"",INDEX(Input!$D$2:$AC$500,$AR390,$AP$3)&amp;"")</f>
        <v/>
      </c>
      <c r="M390" s="39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9"/>
        <v/>
      </c>
      <c r="O390" s="39" t="str" cm="1">
        <f t="array" ref="O390">IF($AR390=0,"",INDEX(Input!$D$2:$AC$500,$AR390,$AP$4)&amp;"")</f>
        <v/>
      </c>
      <c r="P390" s="39" t="str" cm="1">
        <f t="array" ref="P390">IF($AR390=0,"",IFERROR(_xlfn.TEXTJOIN(", ",TRUE,_xlfn._xlws.FILTER(INDEX(Input!$D$2:$AC$500,,$AP$6),Input!$J$2:$J$500=$B390)),""))</f>
        <v/>
      </c>
      <c r="Q390" s="29" t="str">
        <f t="shared" si="20"/>
        <v/>
      </c>
      <c r="R390" s="39" t="str" cm="1">
        <f t="array" ref="R390">IF($AR390=0,"",_xlfn.LET(_xlpm.Result,INDEX(Input!$D$2:$AC$500,$AR390,$AP$5),IF(_xlpm.Result="","",_xlpm.Result)))</f>
        <v/>
      </c>
      <c r="S390" s="39" t="str" cm="1">
        <f t="array" ref="S390">IF(R390="","",IFERROR(_xlfn.TEXTSPLIT(R390," / ", ,TRUE,0,),""))</f>
        <v/>
      </c>
      <c r="T390" s="39"/>
      <c r="U390" s="39" t="str" cm="1">
        <f t="array" ref="U390">IFERROR(_xlfn.IFS(
S390="","",
--S390&lt;55,"Battery Defect",
--S390&lt;=69,"Battery D",
--S390&lt;=80,"Battery C",
--S390&gt;80,""
),"")</f>
        <v/>
      </c>
      <c r="V390" s="39" t="str" cm="1">
        <f t="array" ref="V390">IFERROR(_xlfn.IFS(
T390="","",
--T390&lt;55,"Battery Defect",
--T390&lt;=69,"Battery D",
--T390&lt;=80,"Battery C",
--T390&gt;80,""
),"")</f>
        <v/>
      </c>
      <c r="W390" s="39" t="str" cm="1">
        <f t="array" ref="W390">IF($AR390=0,"",IFERROR(IF(INDEX(Input!$N$2:$U$500,$AR390,0)=0,"",INDEX(Input!$N$2:$U$500,$AR390,0)),""))</f>
        <v/>
      </c>
      <c r="X390" s="39"/>
      <c r="Y390" s="39"/>
      <c r="Z390" s="39"/>
      <c r="AA390" s="39"/>
      <c r="AB390" s="39"/>
      <c r="AC390" s="39"/>
      <c r="AD390" s="39"/>
      <c r="AE390" s="29" t="str">
        <f t="shared" si="18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9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9" t="str" cm="1">
        <f t="array" ref="K391">IF($AR391=0,"",INDEX(Input!$D$2:$AC$500,$AR391,$AP$2)&amp;"")</f>
        <v/>
      </c>
      <c r="L391" s="39" t="str" cm="1">
        <f t="array" ref="L391">IF($AR391=0,"",INDEX(Input!$D$2:$AC$500,$AR391,$AP$3)&amp;"")</f>
        <v/>
      </c>
      <c r="M391" s="39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9"/>
        <v/>
      </c>
      <c r="O391" s="39" t="str" cm="1">
        <f t="array" ref="O391">IF($AR391=0,"",INDEX(Input!$D$2:$AC$500,$AR391,$AP$4)&amp;"")</f>
        <v/>
      </c>
      <c r="P391" s="39" t="str" cm="1">
        <f t="array" ref="P391">IF($AR391=0,"",IFERROR(_xlfn.TEXTJOIN(", ",TRUE,_xlfn._xlws.FILTER(INDEX(Input!$D$2:$AC$500,,$AP$6),Input!$J$2:$J$500=$B391)),""))</f>
        <v/>
      </c>
      <c r="Q391" s="29" t="str">
        <f t="shared" si="20"/>
        <v/>
      </c>
      <c r="R391" s="39" t="str" cm="1">
        <f t="array" ref="R391">IF($AR391=0,"",_xlfn.LET(_xlpm.Result,INDEX(Input!$D$2:$AC$500,$AR391,$AP$5),IF(_xlpm.Result="","",_xlpm.Result)))</f>
        <v/>
      </c>
      <c r="S391" s="39" t="str" cm="1">
        <f t="array" ref="S391">IF(R391="","",IFERROR(_xlfn.TEXTSPLIT(R391," / ", ,TRUE,0,),""))</f>
        <v/>
      </c>
      <c r="T391" s="39"/>
      <c r="U391" s="39" t="str" cm="1">
        <f t="array" ref="U391">IFERROR(_xlfn.IFS(
S391="","",
--S391&lt;55,"Battery Defect",
--S391&lt;=69,"Battery D",
--S391&lt;=80,"Battery C",
--S391&gt;80,""
),"")</f>
        <v/>
      </c>
      <c r="V391" s="39" t="str" cm="1">
        <f t="array" ref="V391">IFERROR(_xlfn.IFS(
T391="","",
--T391&lt;55,"Battery Defect",
--T391&lt;=69,"Battery D",
--T391&lt;=80,"Battery C",
--T391&gt;80,""
),"")</f>
        <v/>
      </c>
      <c r="W391" s="39" t="str" cm="1">
        <f t="array" ref="W391">IF($AR391=0,"",IFERROR(IF(INDEX(Input!$N$2:$U$500,$AR391,0)=0,"",INDEX(Input!$N$2:$U$500,$AR391,0)),""))</f>
        <v/>
      </c>
      <c r="X391" s="39"/>
      <c r="Y391" s="39"/>
      <c r="Z391" s="39"/>
      <c r="AA391" s="39"/>
      <c r="AB391" s="39"/>
      <c r="AC391" s="39"/>
      <c r="AD391" s="39"/>
      <c r="AE391" s="29" t="str">
        <f t="shared" si="18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9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9" t="str" cm="1">
        <f t="array" ref="K392">IF($AR392=0,"",INDEX(Input!$D$2:$AC$500,$AR392,$AP$2)&amp;"")</f>
        <v/>
      </c>
      <c r="L392" s="39" t="str" cm="1">
        <f t="array" ref="L392">IF($AR392=0,"",INDEX(Input!$D$2:$AC$500,$AR392,$AP$3)&amp;"")</f>
        <v/>
      </c>
      <c r="M392" s="39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9"/>
        <v/>
      </c>
      <c r="O392" s="39" t="str" cm="1">
        <f t="array" ref="O392">IF($AR392=0,"",INDEX(Input!$D$2:$AC$500,$AR392,$AP$4)&amp;"")</f>
        <v/>
      </c>
      <c r="P392" s="39" t="str" cm="1">
        <f t="array" ref="P392">IF($AR392=0,"",IFERROR(_xlfn.TEXTJOIN(", ",TRUE,_xlfn._xlws.FILTER(INDEX(Input!$D$2:$AC$500,,$AP$6),Input!$J$2:$J$500=$B392)),""))</f>
        <v/>
      </c>
      <c r="Q392" s="29" t="str">
        <f t="shared" si="20"/>
        <v/>
      </c>
      <c r="R392" s="39" t="str" cm="1">
        <f t="array" ref="R392">IF($AR392=0,"",_xlfn.LET(_xlpm.Result,INDEX(Input!$D$2:$AC$500,$AR392,$AP$5),IF(_xlpm.Result="","",_xlpm.Result)))</f>
        <v/>
      </c>
      <c r="S392" s="39" t="str" cm="1">
        <f t="array" ref="S392">IF(R392="","",IFERROR(_xlfn.TEXTSPLIT(R392," / ", ,TRUE,0,),""))</f>
        <v/>
      </c>
      <c r="T392" s="39"/>
      <c r="U392" s="39" t="str" cm="1">
        <f t="array" ref="U392">IFERROR(_xlfn.IFS(
S392="","",
--S392&lt;55,"Battery Defect",
--S392&lt;=69,"Battery D",
--S392&lt;=80,"Battery C",
--S392&gt;80,""
),"")</f>
        <v/>
      </c>
      <c r="V392" s="39" t="str" cm="1">
        <f t="array" ref="V392">IFERROR(_xlfn.IFS(
T392="","",
--T392&lt;55,"Battery Defect",
--T392&lt;=69,"Battery D",
--T392&lt;=80,"Battery C",
--T392&gt;80,""
),"")</f>
        <v/>
      </c>
      <c r="W392" s="39" t="str" cm="1">
        <f t="array" ref="W392">IF($AR392=0,"",IFERROR(IF(INDEX(Input!$N$2:$U$500,$AR392,0)=0,"",INDEX(Input!$N$2:$U$500,$AR392,0)),""))</f>
        <v/>
      </c>
      <c r="X392" s="39"/>
      <c r="Y392" s="39"/>
      <c r="Z392" s="39"/>
      <c r="AA392" s="39"/>
      <c r="AB392" s="39"/>
      <c r="AC392" s="39"/>
      <c r="AD392" s="39"/>
      <c r="AE392" s="29" t="str">
        <f t="shared" si="18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9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9" t="str" cm="1">
        <f t="array" ref="K393">IF($AR393=0,"",INDEX(Input!$D$2:$AC$500,$AR393,$AP$2)&amp;"")</f>
        <v/>
      </c>
      <c r="L393" s="39" t="str" cm="1">
        <f t="array" ref="L393">IF($AR393=0,"",INDEX(Input!$D$2:$AC$500,$AR393,$AP$3)&amp;"")</f>
        <v/>
      </c>
      <c r="M393" s="39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9"/>
        <v/>
      </c>
      <c r="O393" s="39" t="str" cm="1">
        <f t="array" ref="O393">IF($AR393=0,"",INDEX(Input!$D$2:$AC$500,$AR393,$AP$4)&amp;"")</f>
        <v/>
      </c>
      <c r="P393" s="39" t="str" cm="1">
        <f t="array" ref="P393">IF($AR393=0,"",IFERROR(_xlfn.TEXTJOIN(", ",TRUE,_xlfn._xlws.FILTER(INDEX(Input!$D$2:$AC$500,,$AP$6),Input!$J$2:$J$500=$B393)),""))</f>
        <v/>
      </c>
      <c r="Q393" s="29" t="str">
        <f t="shared" si="20"/>
        <v/>
      </c>
      <c r="R393" s="39" t="str" cm="1">
        <f t="array" ref="R393">IF($AR393=0,"",_xlfn.LET(_xlpm.Result,INDEX(Input!$D$2:$AC$500,$AR393,$AP$5),IF(_xlpm.Result="","",_xlpm.Result)))</f>
        <v/>
      </c>
      <c r="S393" s="39" t="str" cm="1">
        <f t="array" ref="S393">IF(R393="","",IFERROR(_xlfn.TEXTSPLIT(R393," / ", ,TRUE,0,),""))</f>
        <v/>
      </c>
      <c r="T393" s="39"/>
      <c r="U393" s="39" t="str" cm="1">
        <f t="array" ref="U393">IFERROR(_xlfn.IFS(
S393="","",
--S393&lt;55,"Battery Defect",
--S393&lt;=69,"Battery D",
--S393&lt;=80,"Battery C",
--S393&gt;80,""
),"")</f>
        <v/>
      </c>
      <c r="V393" s="39" t="str" cm="1">
        <f t="array" ref="V393">IFERROR(_xlfn.IFS(
T393="","",
--T393&lt;55,"Battery Defect",
--T393&lt;=69,"Battery D",
--T393&lt;=80,"Battery C",
--T393&gt;80,""
),"")</f>
        <v/>
      </c>
      <c r="W393" s="39" t="str" cm="1">
        <f t="array" ref="W393">IF($AR393=0,"",IFERROR(IF(INDEX(Input!$N$2:$U$500,$AR393,0)=0,"",INDEX(Input!$N$2:$U$500,$AR393,0)),""))</f>
        <v/>
      </c>
      <c r="X393" s="39"/>
      <c r="Y393" s="39"/>
      <c r="Z393" s="39"/>
      <c r="AA393" s="39"/>
      <c r="AB393" s="39"/>
      <c r="AC393" s="39"/>
      <c r="AD393" s="39"/>
      <c r="AE393" s="29" t="str">
        <f t="shared" si="18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9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9" t="str" cm="1">
        <f t="array" ref="K394">IF($AR394=0,"",INDEX(Input!$D$2:$AC$500,$AR394,$AP$2)&amp;"")</f>
        <v/>
      </c>
      <c r="L394" s="39" t="str" cm="1">
        <f t="array" ref="L394">IF($AR394=0,"",INDEX(Input!$D$2:$AC$500,$AR394,$AP$3)&amp;"")</f>
        <v/>
      </c>
      <c r="M394" s="39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9"/>
        <v/>
      </c>
      <c r="O394" s="39" t="str" cm="1">
        <f t="array" ref="O394">IF($AR394=0,"",INDEX(Input!$D$2:$AC$500,$AR394,$AP$4)&amp;"")</f>
        <v/>
      </c>
      <c r="P394" s="39" t="str" cm="1">
        <f t="array" ref="P394">IF($AR394=0,"",IFERROR(_xlfn.TEXTJOIN(", ",TRUE,_xlfn._xlws.FILTER(INDEX(Input!$D$2:$AC$500,,$AP$6),Input!$J$2:$J$500=$B394)),""))</f>
        <v/>
      </c>
      <c r="Q394" s="29" t="str">
        <f t="shared" si="20"/>
        <v/>
      </c>
      <c r="R394" s="39" t="str" cm="1">
        <f t="array" ref="R394">IF($AR394=0,"",_xlfn.LET(_xlpm.Result,INDEX(Input!$D$2:$AC$500,$AR394,$AP$5),IF(_xlpm.Result="","",_xlpm.Result)))</f>
        <v/>
      </c>
      <c r="S394" s="39" t="str" cm="1">
        <f t="array" ref="S394">IF(R394="","",IFERROR(_xlfn.TEXTSPLIT(R394," / ", ,TRUE,0,),""))</f>
        <v/>
      </c>
      <c r="T394" s="39"/>
      <c r="U394" s="39" t="str" cm="1">
        <f t="array" ref="U394">IFERROR(_xlfn.IFS(
S394="","",
--S394&lt;55,"Battery Defect",
--S394&lt;=69,"Battery D",
--S394&lt;=80,"Battery C",
--S394&gt;80,""
),"")</f>
        <v/>
      </c>
      <c r="V394" s="39" t="str" cm="1">
        <f t="array" ref="V394">IFERROR(_xlfn.IFS(
T394="","",
--T394&lt;55,"Battery Defect",
--T394&lt;=69,"Battery D",
--T394&lt;=80,"Battery C",
--T394&gt;80,""
),"")</f>
        <v/>
      </c>
      <c r="W394" s="39" t="str" cm="1">
        <f t="array" ref="W394">IF($AR394=0,"",IFERROR(IF(INDEX(Input!$N$2:$U$500,$AR394,0)=0,"",INDEX(Input!$N$2:$U$500,$AR394,0)),""))</f>
        <v/>
      </c>
      <c r="X394" s="39"/>
      <c r="Y394" s="39"/>
      <c r="Z394" s="39"/>
      <c r="AA394" s="39"/>
      <c r="AB394" s="39"/>
      <c r="AC394" s="39"/>
      <c r="AD394" s="39"/>
      <c r="AE394" s="29" t="str">
        <f t="shared" si="18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9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9" t="str" cm="1">
        <f t="array" ref="K395">IF($AR395=0,"",INDEX(Input!$D$2:$AC$500,$AR395,$AP$2)&amp;"")</f>
        <v/>
      </c>
      <c r="L395" s="39" t="str" cm="1">
        <f t="array" ref="L395">IF($AR395=0,"",INDEX(Input!$D$2:$AC$500,$AR395,$AP$3)&amp;"")</f>
        <v/>
      </c>
      <c r="M395" s="39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9"/>
        <v/>
      </c>
      <c r="O395" s="39" t="str" cm="1">
        <f t="array" ref="O395">IF($AR395=0,"",INDEX(Input!$D$2:$AC$500,$AR395,$AP$4)&amp;"")</f>
        <v/>
      </c>
      <c r="P395" s="39" t="str" cm="1">
        <f t="array" ref="P395">IF($AR395=0,"",IFERROR(_xlfn.TEXTJOIN(", ",TRUE,_xlfn._xlws.FILTER(INDEX(Input!$D$2:$AC$500,,$AP$6),Input!$J$2:$J$500=$B395)),""))</f>
        <v/>
      </c>
      <c r="Q395" s="29" t="str">
        <f t="shared" si="20"/>
        <v/>
      </c>
      <c r="R395" s="39" t="str" cm="1">
        <f t="array" ref="R395">IF($AR395=0,"",_xlfn.LET(_xlpm.Result,INDEX(Input!$D$2:$AC$500,$AR395,$AP$5),IF(_xlpm.Result="","",_xlpm.Result)))</f>
        <v/>
      </c>
      <c r="S395" s="39" t="str" cm="1">
        <f t="array" ref="S395">IF(R395="","",IFERROR(_xlfn.TEXTSPLIT(R395," / ", ,TRUE,0,),""))</f>
        <v/>
      </c>
      <c r="T395" s="39"/>
      <c r="U395" s="39" t="str" cm="1">
        <f t="array" ref="U395">IFERROR(_xlfn.IFS(
S395="","",
--S395&lt;55,"Battery Defect",
--S395&lt;=69,"Battery D",
--S395&lt;=80,"Battery C",
--S395&gt;80,""
),"")</f>
        <v/>
      </c>
      <c r="V395" s="39" t="str" cm="1">
        <f t="array" ref="V395">IFERROR(_xlfn.IFS(
T395="","",
--T395&lt;55,"Battery Defect",
--T395&lt;=69,"Battery D",
--T395&lt;=80,"Battery C",
--T395&gt;80,""
),"")</f>
        <v/>
      </c>
      <c r="W395" s="39" t="str" cm="1">
        <f t="array" ref="W395">IF($AR395=0,"",IFERROR(IF(INDEX(Input!$N$2:$U$500,$AR395,0)=0,"",INDEX(Input!$N$2:$U$500,$AR395,0)),""))</f>
        <v/>
      </c>
      <c r="X395" s="39"/>
      <c r="Y395" s="39"/>
      <c r="Z395" s="39"/>
      <c r="AA395" s="39"/>
      <c r="AB395" s="39"/>
      <c r="AC395" s="39"/>
      <c r="AD395" s="39"/>
      <c r="AE395" s="29" t="str">
        <f t="shared" si="18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9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9" t="str" cm="1">
        <f t="array" ref="K396">IF($AR396=0,"",INDEX(Input!$D$2:$AC$500,$AR396,$AP$2)&amp;"")</f>
        <v/>
      </c>
      <c r="L396" s="39" t="str" cm="1">
        <f t="array" ref="L396">IF($AR396=0,"",INDEX(Input!$D$2:$AC$500,$AR396,$AP$3)&amp;"")</f>
        <v/>
      </c>
      <c r="M396" s="39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9"/>
        <v/>
      </c>
      <c r="O396" s="39" t="str" cm="1">
        <f t="array" ref="O396">IF($AR396=0,"",INDEX(Input!$D$2:$AC$500,$AR396,$AP$4)&amp;"")</f>
        <v/>
      </c>
      <c r="P396" s="39" t="str" cm="1">
        <f t="array" ref="P396">IF($AR396=0,"",IFERROR(_xlfn.TEXTJOIN(", ",TRUE,_xlfn._xlws.FILTER(INDEX(Input!$D$2:$AC$500,,$AP$6),Input!$J$2:$J$500=$B396)),""))</f>
        <v/>
      </c>
      <c r="Q396" s="29" t="str">
        <f t="shared" si="20"/>
        <v/>
      </c>
      <c r="R396" s="39" t="str" cm="1">
        <f t="array" ref="R396">IF($AR396=0,"",_xlfn.LET(_xlpm.Result,INDEX(Input!$D$2:$AC$500,$AR396,$AP$5),IF(_xlpm.Result="","",_xlpm.Result)))</f>
        <v/>
      </c>
      <c r="S396" s="39" t="str" cm="1">
        <f t="array" ref="S396">IF(R396="","",IFERROR(_xlfn.TEXTSPLIT(R396," / ", ,TRUE,0,),""))</f>
        <v/>
      </c>
      <c r="T396" s="39"/>
      <c r="U396" s="39" t="str" cm="1">
        <f t="array" ref="U396">IFERROR(_xlfn.IFS(
S396="","",
--S396&lt;55,"Battery Defect",
--S396&lt;=69,"Battery D",
--S396&lt;=80,"Battery C",
--S396&gt;80,""
),"")</f>
        <v/>
      </c>
      <c r="V396" s="39" t="str" cm="1">
        <f t="array" ref="V396">IFERROR(_xlfn.IFS(
T396="","",
--T396&lt;55,"Battery Defect",
--T396&lt;=69,"Battery D",
--T396&lt;=80,"Battery C",
--T396&gt;80,""
),"")</f>
        <v/>
      </c>
      <c r="W396" s="39" t="str" cm="1">
        <f t="array" ref="W396">IF($AR396=0,"",IFERROR(IF(INDEX(Input!$N$2:$U$500,$AR396,0)=0,"",INDEX(Input!$N$2:$U$500,$AR396,0)),""))</f>
        <v/>
      </c>
      <c r="X396" s="39"/>
      <c r="Y396" s="39"/>
      <c r="Z396" s="39"/>
      <c r="AA396" s="39"/>
      <c r="AB396" s="39"/>
      <c r="AC396" s="39"/>
      <c r="AD396" s="39"/>
      <c r="AE396" s="29" t="str">
        <f t="shared" si="18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9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9" t="str" cm="1">
        <f t="array" ref="K397">IF($AR397=0,"",INDEX(Input!$D$2:$AC$500,$AR397,$AP$2)&amp;"")</f>
        <v/>
      </c>
      <c r="L397" s="39" t="str" cm="1">
        <f t="array" ref="L397">IF($AR397=0,"",INDEX(Input!$D$2:$AC$500,$AR397,$AP$3)&amp;"")</f>
        <v/>
      </c>
      <c r="M397" s="39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9"/>
        <v/>
      </c>
      <c r="O397" s="39" t="str" cm="1">
        <f t="array" ref="O397">IF($AR397=0,"",INDEX(Input!$D$2:$AC$500,$AR397,$AP$4)&amp;"")</f>
        <v/>
      </c>
      <c r="P397" s="39" t="str" cm="1">
        <f t="array" ref="P397">IF($AR397=0,"",IFERROR(_xlfn.TEXTJOIN(", ",TRUE,_xlfn._xlws.FILTER(INDEX(Input!$D$2:$AC$500,,$AP$6),Input!$J$2:$J$500=$B397)),""))</f>
        <v/>
      </c>
      <c r="Q397" s="29" t="str">
        <f t="shared" si="20"/>
        <v/>
      </c>
      <c r="R397" s="39" t="str" cm="1">
        <f t="array" ref="R397">IF($AR397=0,"",_xlfn.LET(_xlpm.Result,INDEX(Input!$D$2:$AC$500,$AR397,$AP$5),IF(_xlpm.Result="","",_xlpm.Result)))</f>
        <v/>
      </c>
      <c r="S397" s="39" t="str" cm="1">
        <f t="array" ref="S397">IF(R397="","",IFERROR(_xlfn.TEXTSPLIT(R397," / ", ,TRUE,0,),""))</f>
        <v/>
      </c>
      <c r="T397" s="39"/>
      <c r="U397" s="39" t="str" cm="1">
        <f t="array" ref="U397">IFERROR(_xlfn.IFS(
S397="","",
--S397&lt;55,"Battery Defect",
--S397&lt;=69,"Battery D",
--S397&lt;=80,"Battery C",
--S397&gt;80,""
),"")</f>
        <v/>
      </c>
      <c r="V397" s="39" t="str" cm="1">
        <f t="array" ref="V397">IFERROR(_xlfn.IFS(
T397="","",
--T397&lt;55,"Battery Defect",
--T397&lt;=69,"Battery D",
--T397&lt;=80,"Battery C",
--T397&gt;80,""
),"")</f>
        <v/>
      </c>
      <c r="W397" s="39" t="str" cm="1">
        <f t="array" ref="W397">IF($AR397=0,"",IFERROR(IF(INDEX(Input!$N$2:$U$500,$AR397,0)=0,"",INDEX(Input!$N$2:$U$500,$AR397,0)),""))</f>
        <v/>
      </c>
      <c r="X397" s="39"/>
      <c r="Y397" s="39"/>
      <c r="Z397" s="39"/>
      <c r="AA397" s="39"/>
      <c r="AB397" s="39"/>
      <c r="AC397" s="39"/>
      <c r="AD397" s="39"/>
      <c r="AE397" s="29" t="str">
        <f t="shared" si="18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9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9" t="str" cm="1">
        <f t="array" ref="K398">IF($AR398=0,"",INDEX(Input!$D$2:$AC$500,$AR398,$AP$2)&amp;"")</f>
        <v/>
      </c>
      <c r="L398" s="39" t="str" cm="1">
        <f t="array" ref="L398">IF($AR398=0,"",INDEX(Input!$D$2:$AC$500,$AR398,$AP$3)&amp;"")</f>
        <v/>
      </c>
      <c r="M398" s="39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9"/>
        <v/>
      </c>
      <c r="O398" s="39" t="str" cm="1">
        <f t="array" ref="O398">IF($AR398=0,"",INDEX(Input!$D$2:$AC$500,$AR398,$AP$4)&amp;"")</f>
        <v/>
      </c>
      <c r="P398" s="39" t="str" cm="1">
        <f t="array" ref="P398">IF($AR398=0,"",IFERROR(_xlfn.TEXTJOIN(", ",TRUE,_xlfn._xlws.FILTER(INDEX(Input!$D$2:$AC$500,,$AP$6),Input!$J$2:$J$500=$B398)),""))</f>
        <v/>
      </c>
      <c r="Q398" s="29" t="str">
        <f t="shared" si="20"/>
        <v/>
      </c>
      <c r="R398" s="39" t="str" cm="1">
        <f t="array" ref="R398">IF($AR398=0,"",_xlfn.LET(_xlpm.Result,INDEX(Input!$D$2:$AC$500,$AR398,$AP$5),IF(_xlpm.Result="","",_xlpm.Result)))</f>
        <v/>
      </c>
      <c r="S398" s="39" t="str" cm="1">
        <f t="array" ref="S398">IF(R398="","",IFERROR(_xlfn.TEXTSPLIT(R398," / ", ,TRUE,0,),""))</f>
        <v/>
      </c>
      <c r="T398" s="39"/>
      <c r="U398" s="39" t="str" cm="1">
        <f t="array" ref="U398">IFERROR(_xlfn.IFS(
S398="","",
--S398&lt;55,"Battery Defect",
--S398&lt;=69,"Battery D",
--S398&lt;=80,"Battery C",
--S398&gt;80,""
),"")</f>
        <v/>
      </c>
      <c r="V398" s="39" t="str" cm="1">
        <f t="array" ref="V398">IFERROR(_xlfn.IFS(
T398="","",
--T398&lt;55,"Battery Defect",
--T398&lt;=69,"Battery D",
--T398&lt;=80,"Battery C",
--T398&gt;80,""
),"")</f>
        <v/>
      </c>
      <c r="W398" s="39" t="str" cm="1">
        <f t="array" ref="W398">IF($AR398=0,"",IFERROR(IF(INDEX(Input!$N$2:$U$500,$AR398,0)=0,"",INDEX(Input!$N$2:$U$500,$AR398,0)),""))</f>
        <v/>
      </c>
      <c r="X398" s="39"/>
      <c r="Y398" s="39"/>
      <c r="Z398" s="39"/>
      <c r="AA398" s="39"/>
      <c r="AB398" s="39"/>
      <c r="AC398" s="39"/>
      <c r="AD398" s="39"/>
      <c r="AE398" s="29" t="str">
        <f t="shared" si="18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9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9" t="str" cm="1">
        <f t="array" ref="K399">IF($AR399=0,"",INDEX(Input!$D$2:$AC$500,$AR399,$AP$2)&amp;"")</f>
        <v/>
      </c>
      <c r="L399" s="39" t="str" cm="1">
        <f t="array" ref="L399">IF($AR399=0,"",INDEX(Input!$D$2:$AC$500,$AR399,$AP$3)&amp;"")</f>
        <v/>
      </c>
      <c r="M399" s="39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9"/>
        <v/>
      </c>
      <c r="O399" s="39" t="str" cm="1">
        <f t="array" ref="O399">IF($AR399=0,"",INDEX(Input!$D$2:$AC$500,$AR399,$AP$4)&amp;"")</f>
        <v/>
      </c>
      <c r="P399" s="39" t="str" cm="1">
        <f t="array" ref="P399">IF($AR399=0,"",IFERROR(_xlfn.TEXTJOIN(", ",TRUE,_xlfn._xlws.FILTER(INDEX(Input!$D$2:$AC$500,,$AP$6),Input!$J$2:$J$500=$B399)),""))</f>
        <v/>
      </c>
      <c r="Q399" s="29" t="str">
        <f t="shared" si="20"/>
        <v/>
      </c>
      <c r="R399" s="39" t="str" cm="1">
        <f t="array" ref="R399">IF($AR399=0,"",_xlfn.LET(_xlpm.Result,INDEX(Input!$D$2:$AC$500,$AR399,$AP$5),IF(_xlpm.Result="","",_xlpm.Result)))</f>
        <v/>
      </c>
      <c r="S399" s="39" t="str" cm="1">
        <f t="array" ref="S399">IF(R399="","",IFERROR(_xlfn.TEXTSPLIT(R399," / ", ,TRUE,0,),""))</f>
        <v/>
      </c>
      <c r="T399" s="39"/>
      <c r="U399" s="39" t="str" cm="1">
        <f t="array" ref="U399">IFERROR(_xlfn.IFS(
S399="","",
--S399&lt;55,"Battery Defect",
--S399&lt;=69,"Battery D",
--S399&lt;=80,"Battery C",
--S399&gt;80,""
),"")</f>
        <v/>
      </c>
      <c r="V399" s="39" t="str" cm="1">
        <f t="array" ref="V399">IFERROR(_xlfn.IFS(
T399="","",
--T399&lt;55,"Battery Defect",
--T399&lt;=69,"Battery D",
--T399&lt;=80,"Battery C",
--T399&gt;80,""
),"")</f>
        <v/>
      </c>
      <c r="W399" s="39" t="str" cm="1">
        <f t="array" ref="W399">IF($AR399=0,"",IFERROR(IF(INDEX(Input!$N$2:$U$500,$AR399,0)=0,"",INDEX(Input!$N$2:$U$500,$AR399,0)),""))</f>
        <v/>
      </c>
      <c r="X399" s="39"/>
      <c r="Y399" s="39"/>
      <c r="Z399" s="39"/>
      <c r="AA399" s="39"/>
      <c r="AB399" s="39"/>
      <c r="AC399" s="39"/>
      <c r="AD399" s="39"/>
      <c r="AE399" s="29" t="str">
        <f t="shared" si="18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9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9" t="str" cm="1">
        <f t="array" ref="K400">IF($AR400=0,"",INDEX(Input!$D$2:$AC$500,$AR400,$AP$2)&amp;"")</f>
        <v/>
      </c>
      <c r="L400" s="39" t="str" cm="1">
        <f t="array" ref="L400">IF($AR400=0,"",INDEX(Input!$D$2:$AC$500,$AR400,$AP$3)&amp;"")</f>
        <v/>
      </c>
      <c r="M400" s="39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9"/>
        <v/>
      </c>
      <c r="O400" s="39" t="str" cm="1">
        <f t="array" ref="O400">IF($AR400=0,"",INDEX(Input!$D$2:$AC$500,$AR400,$AP$4)&amp;"")</f>
        <v/>
      </c>
      <c r="P400" s="39" t="str" cm="1">
        <f t="array" ref="P400">IF($AR400=0,"",IFERROR(_xlfn.TEXTJOIN(", ",TRUE,_xlfn._xlws.FILTER(INDEX(Input!$D$2:$AC$500,,$AP$6),Input!$J$2:$J$500=$B400)),""))</f>
        <v/>
      </c>
      <c r="Q400" s="29" t="str">
        <f t="shared" si="20"/>
        <v/>
      </c>
      <c r="R400" s="39" t="str" cm="1">
        <f t="array" ref="R400">IF($AR400=0,"",_xlfn.LET(_xlpm.Result,INDEX(Input!$D$2:$AC$500,$AR400,$AP$5),IF(_xlpm.Result="","",_xlpm.Result)))</f>
        <v/>
      </c>
      <c r="S400" s="39" t="str" cm="1">
        <f t="array" ref="S400">IF(R400="","",IFERROR(_xlfn.TEXTSPLIT(R400," / ", ,TRUE,0,),""))</f>
        <v/>
      </c>
      <c r="T400" s="39"/>
      <c r="U400" s="39" t="str" cm="1">
        <f t="array" ref="U400">IFERROR(_xlfn.IFS(
S400="","",
--S400&lt;55,"Battery Defect",
--S400&lt;=69,"Battery D",
--S400&lt;=80,"Battery C",
--S400&gt;80,""
),"")</f>
        <v/>
      </c>
      <c r="V400" s="39" t="str" cm="1">
        <f t="array" ref="V400">IFERROR(_xlfn.IFS(
T400="","",
--T400&lt;55,"Battery Defect",
--T400&lt;=69,"Battery D",
--T400&lt;=80,"Battery C",
--T400&gt;80,""
),"")</f>
        <v/>
      </c>
      <c r="W400" s="39" t="str" cm="1">
        <f t="array" ref="W400">IF($AR400=0,"",IFERROR(IF(INDEX(Input!$N$2:$U$500,$AR400,0)=0,"",INDEX(Input!$N$2:$U$500,$AR400,0)),""))</f>
        <v/>
      </c>
      <c r="X400" s="39"/>
      <c r="Y400" s="39"/>
      <c r="Z400" s="39"/>
      <c r="AA400" s="39"/>
      <c r="AB400" s="39"/>
      <c r="AC400" s="39"/>
      <c r="AD400" s="39"/>
      <c r="AE400" s="29" t="str">
        <f t="shared" si="18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9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9" t="str" cm="1">
        <f t="array" ref="K401">IF($AR401=0,"",INDEX(Input!$D$2:$AC$500,$AR401,$AP$2)&amp;"")</f>
        <v/>
      </c>
      <c r="L401" s="39" t="str" cm="1">
        <f t="array" ref="L401">IF($AR401=0,"",INDEX(Input!$D$2:$AC$500,$AR401,$AP$3)&amp;"")</f>
        <v/>
      </c>
      <c r="M401" s="39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9"/>
        <v/>
      </c>
      <c r="O401" s="39" t="str" cm="1">
        <f t="array" ref="O401">IF($AR401=0,"",INDEX(Input!$D$2:$AC$500,$AR401,$AP$4)&amp;"")</f>
        <v/>
      </c>
      <c r="P401" s="39" t="str" cm="1">
        <f t="array" ref="P401">IF($AR401=0,"",IFERROR(_xlfn.TEXTJOIN(", ",TRUE,_xlfn._xlws.FILTER(INDEX(Input!$D$2:$AC$500,,$AP$6),Input!$J$2:$J$500=$B401)),""))</f>
        <v/>
      </c>
      <c r="Q401" s="29" t="str">
        <f t="shared" si="20"/>
        <v/>
      </c>
      <c r="R401" s="39" t="str" cm="1">
        <f t="array" ref="R401">IF($AR401=0,"",_xlfn.LET(_xlpm.Result,INDEX(Input!$D$2:$AC$500,$AR401,$AP$5),IF(_xlpm.Result="","",_xlpm.Result)))</f>
        <v/>
      </c>
      <c r="S401" s="39" t="str" cm="1">
        <f t="array" ref="S401">IF(R401="","",IFERROR(_xlfn.TEXTSPLIT(R401," / ", ,TRUE,0,),""))</f>
        <v/>
      </c>
      <c r="T401" s="39"/>
      <c r="U401" s="39" t="str" cm="1">
        <f t="array" ref="U401">IFERROR(_xlfn.IFS(
S401="","",
--S401&lt;55,"Battery Defect",
--S401&lt;=69,"Battery D",
--S401&lt;=80,"Battery C",
--S401&gt;80,""
),"")</f>
        <v/>
      </c>
      <c r="V401" s="39" t="str" cm="1">
        <f t="array" ref="V401">IFERROR(_xlfn.IFS(
T401="","",
--T401&lt;55,"Battery Defect",
--T401&lt;=69,"Battery D",
--T401&lt;=80,"Battery C",
--T401&gt;80,""
),"")</f>
        <v/>
      </c>
      <c r="W401" s="39" t="str" cm="1">
        <f t="array" ref="W401">IF($AR401=0,"",IFERROR(IF(INDEX(Input!$N$2:$U$500,$AR401,0)=0,"",INDEX(Input!$N$2:$U$500,$AR401,0)),""))</f>
        <v/>
      </c>
      <c r="X401" s="39"/>
      <c r="Y401" s="39"/>
      <c r="Z401" s="39"/>
      <c r="AA401" s="39"/>
      <c r="AB401" s="39"/>
      <c r="AC401" s="39"/>
      <c r="AD401" s="39"/>
      <c r="AE401" s="29" t="str">
        <f t="shared" si="18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9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9" t="str" cm="1">
        <f t="array" ref="K402">IF($AR402=0,"",INDEX(Input!$D$2:$AC$500,$AR402,$AP$2)&amp;"")</f>
        <v/>
      </c>
      <c r="L402" s="39" t="str" cm="1">
        <f t="array" ref="L402">IF($AR402=0,"",INDEX(Input!$D$2:$AC$500,$AR402,$AP$3)&amp;"")</f>
        <v/>
      </c>
      <c r="M402" s="39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9"/>
        <v/>
      </c>
      <c r="O402" s="39" t="str" cm="1">
        <f t="array" ref="O402">IF($AR402=0,"",INDEX(Input!$D$2:$AC$500,$AR402,$AP$4)&amp;"")</f>
        <v/>
      </c>
      <c r="P402" s="39" t="str" cm="1">
        <f t="array" ref="P402">IF($AR402=0,"",IFERROR(_xlfn.TEXTJOIN(", ",TRUE,_xlfn._xlws.FILTER(INDEX(Input!$D$2:$AC$500,,$AP$6),Input!$J$2:$J$500=$B402)),""))</f>
        <v/>
      </c>
      <c r="Q402" s="29" t="str">
        <f t="shared" si="20"/>
        <v/>
      </c>
      <c r="R402" s="39" t="str" cm="1">
        <f t="array" ref="R402">IF($AR402=0,"",_xlfn.LET(_xlpm.Result,INDEX(Input!$D$2:$AC$500,$AR402,$AP$5),IF(_xlpm.Result="","",_xlpm.Result)))</f>
        <v/>
      </c>
      <c r="S402" s="39" t="str" cm="1">
        <f t="array" ref="S402">IF(R402="","",IFERROR(_xlfn.TEXTSPLIT(R402," / ", ,TRUE,0,),""))</f>
        <v/>
      </c>
      <c r="T402" s="39"/>
      <c r="U402" s="39" t="str" cm="1">
        <f t="array" ref="U402">IFERROR(_xlfn.IFS(
S402="","",
--S402&lt;55,"Battery Defect",
--S402&lt;=69,"Battery D",
--S402&lt;=80,"Battery C",
--S402&gt;80,""
),"")</f>
        <v/>
      </c>
      <c r="V402" s="39" t="str" cm="1">
        <f t="array" ref="V402">IFERROR(_xlfn.IFS(
T402="","",
--T402&lt;55,"Battery Defect",
--T402&lt;=69,"Battery D",
--T402&lt;=80,"Battery C",
--T402&gt;80,""
),"")</f>
        <v/>
      </c>
      <c r="W402" s="39" t="str" cm="1">
        <f t="array" ref="W402">IF($AR402=0,"",IFERROR(IF(INDEX(Input!$N$2:$U$500,$AR402,0)=0,"",INDEX(Input!$N$2:$U$500,$AR402,0)),""))</f>
        <v/>
      </c>
      <c r="X402" s="39"/>
      <c r="Y402" s="39"/>
      <c r="Z402" s="39"/>
      <c r="AA402" s="39"/>
      <c r="AB402" s="39"/>
      <c r="AC402" s="39"/>
      <c r="AD402" s="39"/>
      <c r="AE402" s="29" t="str">
        <f t="shared" si="18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9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9" t="str" cm="1">
        <f t="array" ref="K403">IF($AR403=0,"",INDEX(Input!$D$2:$AC$500,$AR403,$AP$2)&amp;"")</f>
        <v/>
      </c>
      <c r="L403" s="39" t="str" cm="1">
        <f t="array" ref="L403">IF($AR403=0,"",INDEX(Input!$D$2:$AC$500,$AR403,$AP$3)&amp;"")</f>
        <v/>
      </c>
      <c r="M403" s="39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9"/>
        <v/>
      </c>
      <c r="O403" s="39" t="str" cm="1">
        <f t="array" ref="O403">IF($AR403=0,"",INDEX(Input!$D$2:$AC$500,$AR403,$AP$4)&amp;"")</f>
        <v/>
      </c>
      <c r="P403" s="39" t="str" cm="1">
        <f t="array" ref="P403">IF($AR403=0,"",IFERROR(_xlfn.TEXTJOIN(", ",TRUE,_xlfn._xlws.FILTER(INDEX(Input!$D$2:$AC$500,,$AP$6),Input!$J$2:$J$500=$B403)),""))</f>
        <v/>
      </c>
      <c r="Q403" s="29" t="str">
        <f t="shared" si="20"/>
        <v/>
      </c>
      <c r="R403" s="39" t="str" cm="1">
        <f t="array" ref="R403">IF($AR403=0,"",_xlfn.LET(_xlpm.Result,INDEX(Input!$D$2:$AC$500,$AR403,$AP$5),IF(_xlpm.Result="","",_xlpm.Result)))</f>
        <v/>
      </c>
      <c r="S403" s="39" t="str" cm="1">
        <f t="array" ref="S403">IF(R403="","",IFERROR(_xlfn.TEXTSPLIT(R403," / ", ,TRUE,0,),""))</f>
        <v/>
      </c>
      <c r="T403" s="39"/>
      <c r="U403" s="39" t="str" cm="1">
        <f t="array" ref="U403">IFERROR(_xlfn.IFS(
S403="","",
--S403&lt;55,"Battery Defect",
--S403&lt;=69,"Battery D",
--S403&lt;=80,"Battery C",
--S403&gt;80,""
),"")</f>
        <v/>
      </c>
      <c r="V403" s="39" t="str" cm="1">
        <f t="array" ref="V403">IFERROR(_xlfn.IFS(
T403="","",
--T403&lt;55,"Battery Defect",
--T403&lt;=69,"Battery D",
--T403&lt;=80,"Battery C",
--T403&gt;80,""
),"")</f>
        <v/>
      </c>
      <c r="W403" s="39" t="str" cm="1">
        <f t="array" ref="W403">IF($AR403=0,"",IFERROR(IF(INDEX(Input!$N$2:$U$500,$AR403,0)=0,"",INDEX(Input!$N$2:$U$500,$AR403,0)),""))</f>
        <v/>
      </c>
      <c r="X403" s="39"/>
      <c r="Y403" s="39"/>
      <c r="Z403" s="39"/>
      <c r="AA403" s="39"/>
      <c r="AB403" s="39"/>
      <c r="AC403" s="39"/>
      <c r="AD403" s="39"/>
      <c r="AE403" s="29" t="str">
        <f t="shared" si="18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9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9" t="str" cm="1">
        <f t="array" ref="K404">IF($AR404=0,"",INDEX(Input!$D$2:$AC$500,$AR404,$AP$2)&amp;"")</f>
        <v/>
      </c>
      <c r="L404" s="39" t="str" cm="1">
        <f t="array" ref="L404">IF($AR404=0,"",INDEX(Input!$D$2:$AC$500,$AR404,$AP$3)&amp;"")</f>
        <v/>
      </c>
      <c r="M404" s="39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9"/>
        <v/>
      </c>
      <c r="O404" s="39" t="str" cm="1">
        <f t="array" ref="O404">IF($AR404=0,"",INDEX(Input!$D$2:$AC$500,$AR404,$AP$4)&amp;"")</f>
        <v/>
      </c>
      <c r="P404" s="39" t="str" cm="1">
        <f t="array" ref="P404">IF($AR404=0,"",IFERROR(_xlfn.TEXTJOIN(", ",TRUE,_xlfn._xlws.FILTER(INDEX(Input!$D$2:$AC$500,,$AP$6),Input!$J$2:$J$500=$B404)),""))</f>
        <v/>
      </c>
      <c r="Q404" s="29" t="str">
        <f t="shared" si="20"/>
        <v/>
      </c>
      <c r="R404" s="39" t="str" cm="1">
        <f t="array" ref="R404">IF($AR404=0,"",_xlfn.LET(_xlpm.Result,INDEX(Input!$D$2:$AC$500,$AR404,$AP$5),IF(_xlpm.Result="","",_xlpm.Result)))</f>
        <v/>
      </c>
      <c r="S404" s="39" t="str" cm="1">
        <f t="array" ref="S404">IF(R404="","",IFERROR(_xlfn.TEXTSPLIT(R404," / ", ,TRUE,0,),""))</f>
        <v/>
      </c>
      <c r="T404" s="39"/>
      <c r="U404" s="39" t="str" cm="1">
        <f t="array" ref="U404">IFERROR(_xlfn.IFS(
S404="","",
--S404&lt;55,"Battery Defect",
--S404&lt;=69,"Battery D",
--S404&lt;=80,"Battery C",
--S404&gt;80,""
),"")</f>
        <v/>
      </c>
      <c r="V404" s="39" t="str" cm="1">
        <f t="array" ref="V404">IFERROR(_xlfn.IFS(
T404="","",
--T404&lt;55,"Battery Defect",
--T404&lt;=69,"Battery D",
--T404&lt;=80,"Battery C",
--T404&gt;80,""
),"")</f>
        <v/>
      </c>
      <c r="W404" s="39" t="str" cm="1">
        <f t="array" ref="W404">IF($AR404=0,"",IFERROR(IF(INDEX(Input!$N$2:$U$500,$AR404,0)=0,"",INDEX(Input!$N$2:$U$500,$AR404,0)),""))</f>
        <v/>
      </c>
      <c r="X404" s="39"/>
      <c r="Y404" s="39"/>
      <c r="Z404" s="39"/>
      <c r="AA404" s="39"/>
      <c r="AB404" s="39"/>
      <c r="AC404" s="39"/>
      <c r="AD404" s="39"/>
      <c r="AE404" s="29" t="str">
        <f t="shared" si="18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9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9" t="str" cm="1">
        <f t="array" ref="K405">IF($AR405=0,"",INDEX(Input!$D$2:$AC$500,$AR405,$AP$2)&amp;"")</f>
        <v/>
      </c>
      <c r="L405" s="39" t="str" cm="1">
        <f t="array" ref="L405">IF($AR405=0,"",INDEX(Input!$D$2:$AC$500,$AR405,$AP$3)&amp;"")</f>
        <v/>
      </c>
      <c r="M405" s="39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9"/>
        <v/>
      </c>
      <c r="O405" s="39" t="str" cm="1">
        <f t="array" ref="O405">IF($AR405=0,"",INDEX(Input!$D$2:$AC$500,$AR405,$AP$4)&amp;"")</f>
        <v/>
      </c>
      <c r="P405" s="39" t="str" cm="1">
        <f t="array" ref="P405">IF($AR405=0,"",IFERROR(_xlfn.TEXTJOIN(", ",TRUE,_xlfn._xlws.FILTER(INDEX(Input!$D$2:$AC$500,,$AP$6),Input!$J$2:$J$500=$B405)),""))</f>
        <v/>
      </c>
      <c r="Q405" s="29" t="str">
        <f t="shared" si="20"/>
        <v/>
      </c>
      <c r="R405" s="39" t="str" cm="1">
        <f t="array" ref="R405">IF($AR405=0,"",_xlfn.LET(_xlpm.Result,INDEX(Input!$D$2:$AC$500,$AR405,$AP$5),IF(_xlpm.Result="","",_xlpm.Result)))</f>
        <v/>
      </c>
      <c r="S405" s="39" t="str" cm="1">
        <f t="array" ref="S405">IF(R405="","",IFERROR(_xlfn.TEXTSPLIT(R405," / ", ,TRUE,0,),""))</f>
        <v/>
      </c>
      <c r="T405" s="39"/>
      <c r="U405" s="39" t="str" cm="1">
        <f t="array" ref="U405">IFERROR(_xlfn.IFS(
S405="","",
--S405&lt;55,"Battery Defect",
--S405&lt;=69,"Battery D",
--S405&lt;=80,"Battery C",
--S405&gt;80,""
),"")</f>
        <v/>
      </c>
      <c r="V405" s="39" t="str" cm="1">
        <f t="array" ref="V405">IFERROR(_xlfn.IFS(
T405="","",
--T405&lt;55,"Battery Defect",
--T405&lt;=69,"Battery D",
--T405&lt;=80,"Battery C",
--T405&gt;80,""
),"")</f>
        <v/>
      </c>
      <c r="W405" s="39" t="str" cm="1">
        <f t="array" ref="W405">IF($AR405=0,"",IFERROR(IF(INDEX(Input!$N$2:$U$500,$AR405,0)=0,"",INDEX(Input!$N$2:$U$500,$AR405,0)),""))</f>
        <v/>
      </c>
      <c r="X405" s="39"/>
      <c r="Y405" s="39"/>
      <c r="Z405" s="39"/>
      <c r="AA405" s="39"/>
      <c r="AB405" s="39"/>
      <c r="AC405" s="39"/>
      <c r="AD405" s="39"/>
      <c r="AE405" s="29" t="str">
        <f t="shared" si="18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9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9" t="str" cm="1">
        <f t="array" ref="K406">IF($AR406=0,"",INDEX(Input!$D$2:$AC$500,$AR406,$AP$2)&amp;"")</f>
        <v/>
      </c>
      <c r="L406" s="39" t="str" cm="1">
        <f t="array" ref="L406">IF($AR406=0,"",INDEX(Input!$D$2:$AC$500,$AR406,$AP$3)&amp;"")</f>
        <v/>
      </c>
      <c r="M406" s="39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9"/>
        <v/>
      </c>
      <c r="O406" s="39" t="str" cm="1">
        <f t="array" ref="O406">IF($AR406=0,"",INDEX(Input!$D$2:$AC$500,$AR406,$AP$4)&amp;"")</f>
        <v/>
      </c>
      <c r="P406" s="39" t="str" cm="1">
        <f t="array" ref="P406">IF($AR406=0,"",IFERROR(_xlfn.TEXTJOIN(", ",TRUE,_xlfn._xlws.FILTER(INDEX(Input!$D$2:$AC$500,,$AP$6),Input!$J$2:$J$500=$B406)),""))</f>
        <v/>
      </c>
      <c r="Q406" s="29" t="str">
        <f t="shared" si="20"/>
        <v/>
      </c>
      <c r="R406" s="39" t="str" cm="1">
        <f t="array" ref="R406">IF($AR406=0,"",_xlfn.LET(_xlpm.Result,INDEX(Input!$D$2:$AC$500,$AR406,$AP$5),IF(_xlpm.Result="","",_xlpm.Result)))</f>
        <v/>
      </c>
      <c r="S406" s="39" t="str" cm="1">
        <f t="array" ref="S406">IF(R406="","",IFERROR(_xlfn.TEXTSPLIT(R406," / ", ,TRUE,0,),""))</f>
        <v/>
      </c>
      <c r="T406" s="39"/>
      <c r="U406" s="39" t="str" cm="1">
        <f t="array" ref="U406">IFERROR(_xlfn.IFS(
S406="","",
--S406&lt;55,"Battery Defect",
--S406&lt;=69,"Battery D",
--S406&lt;=80,"Battery C",
--S406&gt;80,""
),"")</f>
        <v/>
      </c>
      <c r="V406" s="39" t="str" cm="1">
        <f t="array" ref="V406">IFERROR(_xlfn.IFS(
T406="","",
--T406&lt;55,"Battery Defect",
--T406&lt;=69,"Battery D",
--T406&lt;=80,"Battery C",
--T406&gt;80,""
),"")</f>
        <v/>
      </c>
      <c r="W406" s="39" t="str" cm="1">
        <f t="array" ref="W406">IF($AR406=0,"",IFERROR(IF(INDEX(Input!$N$2:$U$500,$AR406,0)=0,"",INDEX(Input!$N$2:$U$500,$AR406,0)),""))</f>
        <v/>
      </c>
      <c r="X406" s="39"/>
      <c r="Y406" s="39"/>
      <c r="Z406" s="39"/>
      <c r="AA406" s="39"/>
      <c r="AB406" s="39"/>
      <c r="AC406" s="39"/>
      <c r="AD406" s="39"/>
      <c r="AE406" s="29" t="str">
        <f t="shared" si="18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9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9" t="str" cm="1">
        <f t="array" ref="K407">IF($AR407=0,"",INDEX(Input!$D$2:$AC$500,$AR407,$AP$2)&amp;"")</f>
        <v/>
      </c>
      <c r="L407" s="39" t="str" cm="1">
        <f t="array" ref="L407">IF($AR407=0,"",INDEX(Input!$D$2:$AC$500,$AR407,$AP$3)&amp;"")</f>
        <v/>
      </c>
      <c r="M407" s="39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9"/>
        <v/>
      </c>
      <c r="O407" s="39" t="str" cm="1">
        <f t="array" ref="O407">IF($AR407=0,"",INDEX(Input!$D$2:$AC$500,$AR407,$AP$4)&amp;"")</f>
        <v/>
      </c>
      <c r="P407" s="39" t="str" cm="1">
        <f t="array" ref="P407">IF($AR407=0,"",IFERROR(_xlfn.TEXTJOIN(", ",TRUE,_xlfn._xlws.FILTER(INDEX(Input!$D$2:$AC$500,,$AP$6),Input!$J$2:$J$500=$B407)),""))</f>
        <v/>
      </c>
      <c r="Q407" s="29" t="str">
        <f t="shared" si="20"/>
        <v/>
      </c>
      <c r="R407" s="39" t="str" cm="1">
        <f t="array" ref="R407">IF($AR407=0,"",_xlfn.LET(_xlpm.Result,INDEX(Input!$D$2:$AC$500,$AR407,$AP$5),IF(_xlpm.Result="","",_xlpm.Result)))</f>
        <v/>
      </c>
      <c r="S407" s="39" t="str" cm="1">
        <f t="array" ref="S407">IF(R407="","",IFERROR(_xlfn.TEXTSPLIT(R407," / ", ,TRUE,0,),""))</f>
        <v/>
      </c>
      <c r="T407" s="39"/>
      <c r="U407" s="39" t="str" cm="1">
        <f t="array" ref="U407">IFERROR(_xlfn.IFS(
S407="","",
--S407&lt;55,"Battery Defect",
--S407&lt;=69,"Battery D",
--S407&lt;=80,"Battery C",
--S407&gt;80,""
),"")</f>
        <v/>
      </c>
      <c r="V407" s="39" t="str" cm="1">
        <f t="array" ref="V407">IFERROR(_xlfn.IFS(
T407="","",
--T407&lt;55,"Battery Defect",
--T407&lt;=69,"Battery D",
--T407&lt;=80,"Battery C",
--T407&gt;80,""
),"")</f>
        <v/>
      </c>
      <c r="W407" s="39" t="str" cm="1">
        <f t="array" ref="W407">IF($AR407=0,"",IFERROR(IF(INDEX(Input!$N$2:$U$500,$AR407,0)=0,"",INDEX(Input!$N$2:$U$500,$AR407,0)),""))</f>
        <v/>
      </c>
      <c r="X407" s="39"/>
      <c r="Y407" s="39"/>
      <c r="Z407" s="39"/>
      <c r="AA407" s="39"/>
      <c r="AB407" s="39"/>
      <c r="AC407" s="39"/>
      <c r="AD407" s="39"/>
      <c r="AE407" s="29" t="str">
        <f t="shared" si="18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9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9" t="str" cm="1">
        <f t="array" ref="K408">IF($AR408=0,"",INDEX(Input!$D$2:$AC$500,$AR408,$AP$2)&amp;"")</f>
        <v/>
      </c>
      <c r="L408" s="39" t="str" cm="1">
        <f t="array" ref="L408">IF($AR408=0,"",INDEX(Input!$D$2:$AC$500,$AR408,$AP$3)&amp;"")</f>
        <v/>
      </c>
      <c r="M408" s="39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9"/>
        <v/>
      </c>
      <c r="O408" s="39" t="str" cm="1">
        <f t="array" ref="O408">IF($AR408=0,"",INDEX(Input!$D$2:$AC$500,$AR408,$AP$4)&amp;"")</f>
        <v/>
      </c>
      <c r="P408" s="39" t="str" cm="1">
        <f t="array" ref="P408">IF($AR408=0,"",IFERROR(_xlfn.TEXTJOIN(", ",TRUE,_xlfn._xlws.FILTER(INDEX(Input!$D$2:$AC$500,,$AP$6),Input!$J$2:$J$500=$B408)),""))</f>
        <v/>
      </c>
      <c r="Q408" s="29" t="str">
        <f t="shared" si="20"/>
        <v/>
      </c>
      <c r="R408" s="39" t="str" cm="1">
        <f t="array" ref="R408">IF($AR408=0,"",_xlfn.LET(_xlpm.Result,INDEX(Input!$D$2:$AC$500,$AR408,$AP$5),IF(_xlpm.Result="","",_xlpm.Result)))</f>
        <v/>
      </c>
      <c r="S408" s="39" t="str" cm="1">
        <f t="array" ref="S408">IF(R408="","",IFERROR(_xlfn.TEXTSPLIT(R408," / ", ,TRUE,0,),""))</f>
        <v/>
      </c>
      <c r="T408" s="39"/>
      <c r="U408" s="39" t="str" cm="1">
        <f t="array" ref="U408">IFERROR(_xlfn.IFS(
S408="","",
--S408&lt;55,"Battery Defect",
--S408&lt;=69,"Battery D",
--S408&lt;=80,"Battery C",
--S408&gt;80,""
),"")</f>
        <v/>
      </c>
      <c r="V408" s="39" t="str" cm="1">
        <f t="array" ref="V408">IFERROR(_xlfn.IFS(
T408="","",
--T408&lt;55,"Battery Defect",
--T408&lt;=69,"Battery D",
--T408&lt;=80,"Battery C",
--T408&gt;80,""
),"")</f>
        <v/>
      </c>
      <c r="W408" s="39" t="str" cm="1">
        <f t="array" ref="W408">IF($AR408=0,"",IFERROR(IF(INDEX(Input!$N$2:$U$500,$AR408,0)=0,"",INDEX(Input!$N$2:$U$500,$AR408,0)),""))</f>
        <v/>
      </c>
      <c r="X408" s="39"/>
      <c r="Y408" s="39"/>
      <c r="Z408" s="39"/>
      <c r="AA408" s="39"/>
      <c r="AB408" s="39"/>
      <c r="AC408" s="39"/>
      <c r="AD408" s="39"/>
      <c r="AE408" s="29" t="str">
        <f t="shared" si="18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9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9" t="str" cm="1">
        <f t="array" ref="K409">IF($AR409=0,"",INDEX(Input!$D$2:$AC$500,$AR409,$AP$2)&amp;"")</f>
        <v/>
      </c>
      <c r="L409" s="39" t="str" cm="1">
        <f t="array" ref="L409">IF($AR409=0,"",INDEX(Input!$D$2:$AC$500,$AR409,$AP$3)&amp;"")</f>
        <v/>
      </c>
      <c r="M409" s="39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9"/>
        <v/>
      </c>
      <c r="O409" s="39" t="str" cm="1">
        <f t="array" ref="O409">IF($AR409=0,"",INDEX(Input!$D$2:$AC$500,$AR409,$AP$4)&amp;"")</f>
        <v/>
      </c>
      <c r="P409" s="39" t="str" cm="1">
        <f t="array" ref="P409">IF($AR409=0,"",IFERROR(_xlfn.TEXTJOIN(", ",TRUE,_xlfn._xlws.FILTER(INDEX(Input!$D$2:$AC$500,,$AP$6),Input!$J$2:$J$500=$B409)),""))</f>
        <v/>
      </c>
      <c r="Q409" s="29" t="str">
        <f t="shared" si="20"/>
        <v/>
      </c>
      <c r="R409" s="39" t="str" cm="1">
        <f t="array" ref="R409">IF($AR409=0,"",_xlfn.LET(_xlpm.Result,INDEX(Input!$D$2:$AC$500,$AR409,$AP$5),IF(_xlpm.Result="","",_xlpm.Result)))</f>
        <v/>
      </c>
      <c r="S409" s="39" t="str" cm="1">
        <f t="array" ref="S409">IF(R409="","",IFERROR(_xlfn.TEXTSPLIT(R409," / ", ,TRUE,0,),""))</f>
        <v/>
      </c>
      <c r="T409" s="39"/>
      <c r="U409" s="39" t="str" cm="1">
        <f t="array" ref="U409">IFERROR(_xlfn.IFS(
S409="","",
--S409&lt;55,"Battery Defect",
--S409&lt;=69,"Battery D",
--S409&lt;=80,"Battery C",
--S409&gt;80,""
),"")</f>
        <v/>
      </c>
      <c r="V409" s="39" t="str" cm="1">
        <f t="array" ref="V409">IFERROR(_xlfn.IFS(
T409="","",
--T409&lt;55,"Battery Defect",
--T409&lt;=69,"Battery D",
--T409&lt;=80,"Battery C",
--T409&gt;80,""
),"")</f>
        <v/>
      </c>
      <c r="W409" s="39" t="str" cm="1">
        <f t="array" ref="W409">IF($AR409=0,"",IFERROR(IF(INDEX(Input!$N$2:$U$500,$AR409,0)=0,"",INDEX(Input!$N$2:$U$500,$AR409,0)),""))</f>
        <v/>
      </c>
      <c r="X409" s="39"/>
      <c r="Y409" s="39"/>
      <c r="Z409" s="39"/>
      <c r="AA409" s="39"/>
      <c r="AB409" s="39"/>
      <c r="AC409" s="39"/>
      <c r="AD409" s="39"/>
      <c r="AE409" s="29" t="str">
        <f t="shared" si="18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9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9" t="str" cm="1">
        <f t="array" ref="K410">IF($AR410=0,"",INDEX(Input!$D$2:$AC$500,$AR410,$AP$2)&amp;"")</f>
        <v/>
      </c>
      <c r="L410" s="39" t="str" cm="1">
        <f t="array" ref="L410">IF($AR410=0,"",INDEX(Input!$D$2:$AC$500,$AR410,$AP$3)&amp;"")</f>
        <v/>
      </c>
      <c r="M410" s="39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9"/>
        <v/>
      </c>
      <c r="O410" s="39" t="str" cm="1">
        <f t="array" ref="O410">IF($AR410=0,"",INDEX(Input!$D$2:$AC$500,$AR410,$AP$4)&amp;"")</f>
        <v/>
      </c>
      <c r="P410" s="39" t="str" cm="1">
        <f t="array" ref="P410">IF($AR410=0,"",IFERROR(_xlfn.TEXTJOIN(", ",TRUE,_xlfn._xlws.FILTER(INDEX(Input!$D$2:$AC$500,,$AP$6),Input!$J$2:$J$500=$B410)),""))</f>
        <v/>
      </c>
      <c r="Q410" s="29" t="str">
        <f t="shared" si="20"/>
        <v/>
      </c>
      <c r="R410" s="39" t="str" cm="1">
        <f t="array" ref="R410">IF($AR410=0,"",_xlfn.LET(_xlpm.Result,INDEX(Input!$D$2:$AC$500,$AR410,$AP$5),IF(_xlpm.Result="","",_xlpm.Result)))</f>
        <v/>
      </c>
      <c r="S410" s="39" t="str" cm="1">
        <f t="array" ref="S410">IF(R410="","",IFERROR(_xlfn.TEXTSPLIT(R410," / ", ,TRUE,0,),""))</f>
        <v/>
      </c>
      <c r="T410" s="39"/>
      <c r="U410" s="39" t="str" cm="1">
        <f t="array" ref="U410">IFERROR(_xlfn.IFS(
S410="","",
--S410&lt;55,"Battery Defect",
--S410&lt;=69,"Battery D",
--S410&lt;=80,"Battery C",
--S410&gt;80,""
),"")</f>
        <v/>
      </c>
      <c r="V410" s="39" t="str" cm="1">
        <f t="array" ref="V410">IFERROR(_xlfn.IFS(
T410="","",
--T410&lt;55,"Battery Defect",
--T410&lt;=69,"Battery D",
--T410&lt;=80,"Battery C",
--T410&gt;80,""
),"")</f>
        <v/>
      </c>
      <c r="W410" s="39" t="str" cm="1">
        <f t="array" ref="W410">IF($AR410=0,"",IFERROR(IF(INDEX(Input!$N$2:$U$500,$AR410,0)=0,"",INDEX(Input!$N$2:$U$500,$AR410,0)),""))</f>
        <v/>
      </c>
      <c r="X410" s="39"/>
      <c r="Y410" s="39"/>
      <c r="Z410" s="39"/>
      <c r="AA410" s="39"/>
      <c r="AB410" s="39"/>
      <c r="AC410" s="39"/>
      <c r="AD410" s="39"/>
      <c r="AE410" s="29" t="str">
        <f t="shared" si="18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9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9" t="str" cm="1">
        <f t="array" ref="K411">IF($AR411=0,"",INDEX(Input!$D$2:$AC$500,$AR411,$AP$2)&amp;"")</f>
        <v/>
      </c>
      <c r="L411" s="39" t="str" cm="1">
        <f t="array" ref="L411">IF($AR411=0,"",INDEX(Input!$D$2:$AC$500,$AR411,$AP$3)&amp;"")</f>
        <v/>
      </c>
      <c r="M411" s="39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9"/>
        <v/>
      </c>
      <c r="O411" s="39" t="str" cm="1">
        <f t="array" ref="O411">IF($AR411=0,"",INDEX(Input!$D$2:$AC$500,$AR411,$AP$4)&amp;"")</f>
        <v/>
      </c>
      <c r="P411" s="39" t="str" cm="1">
        <f t="array" ref="P411">IF($AR411=0,"",IFERROR(_xlfn.TEXTJOIN(", ",TRUE,_xlfn._xlws.FILTER(INDEX(Input!$D$2:$AC$500,,$AP$6),Input!$J$2:$J$500=$B411)),""))</f>
        <v/>
      </c>
      <c r="Q411" s="29" t="str">
        <f t="shared" si="20"/>
        <v/>
      </c>
      <c r="R411" s="39" t="str" cm="1">
        <f t="array" ref="R411">IF($AR411=0,"",_xlfn.LET(_xlpm.Result,INDEX(Input!$D$2:$AC$500,$AR411,$AP$5),IF(_xlpm.Result="","",_xlpm.Result)))</f>
        <v/>
      </c>
      <c r="S411" s="39" t="str" cm="1">
        <f t="array" ref="S411">IF(R411="","",IFERROR(_xlfn.TEXTSPLIT(R411," / ", ,TRUE,0,),""))</f>
        <v/>
      </c>
      <c r="T411" s="39"/>
      <c r="U411" s="39" t="str" cm="1">
        <f t="array" ref="U411">IFERROR(_xlfn.IFS(
S411="","",
--S411&lt;55,"Battery Defect",
--S411&lt;=69,"Battery D",
--S411&lt;=80,"Battery C",
--S411&gt;80,""
),"")</f>
        <v/>
      </c>
      <c r="V411" s="39" t="str" cm="1">
        <f t="array" ref="V411">IFERROR(_xlfn.IFS(
T411="","",
--T411&lt;55,"Battery Defect",
--T411&lt;=69,"Battery D",
--T411&lt;=80,"Battery C",
--T411&gt;80,""
),"")</f>
        <v/>
      </c>
      <c r="W411" s="39" t="str" cm="1">
        <f t="array" ref="W411">IF($AR411=0,"",IFERROR(IF(INDEX(Input!$N$2:$U$500,$AR411,0)=0,"",INDEX(Input!$N$2:$U$500,$AR411,0)),""))</f>
        <v/>
      </c>
      <c r="X411" s="39"/>
      <c r="Y411" s="39"/>
      <c r="Z411" s="39"/>
      <c r="AA411" s="39"/>
      <c r="AB411" s="39"/>
      <c r="AC411" s="39"/>
      <c r="AD411" s="39"/>
      <c r="AE411" s="29" t="str">
        <f t="shared" si="18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9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9" t="str" cm="1">
        <f t="array" ref="K412">IF($AR412=0,"",INDEX(Input!$D$2:$AC$500,$AR412,$AP$2)&amp;"")</f>
        <v/>
      </c>
      <c r="L412" s="39" t="str" cm="1">
        <f t="array" ref="L412">IF($AR412=0,"",INDEX(Input!$D$2:$AC$500,$AR412,$AP$3)&amp;"")</f>
        <v/>
      </c>
      <c r="M412" s="39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9"/>
        <v/>
      </c>
      <c r="O412" s="39" t="str" cm="1">
        <f t="array" ref="O412">IF($AR412=0,"",INDEX(Input!$D$2:$AC$500,$AR412,$AP$4)&amp;"")</f>
        <v/>
      </c>
      <c r="P412" s="39" t="str" cm="1">
        <f t="array" ref="P412">IF($AR412=0,"",IFERROR(_xlfn.TEXTJOIN(", ",TRUE,_xlfn._xlws.FILTER(INDEX(Input!$D$2:$AC$500,,$AP$6),Input!$J$2:$J$500=$B412)),""))</f>
        <v/>
      </c>
      <c r="Q412" s="29" t="str">
        <f t="shared" si="20"/>
        <v/>
      </c>
      <c r="R412" s="39" t="str" cm="1">
        <f t="array" ref="R412">IF($AR412=0,"",_xlfn.LET(_xlpm.Result,INDEX(Input!$D$2:$AC$500,$AR412,$AP$5),IF(_xlpm.Result="","",_xlpm.Result)))</f>
        <v/>
      </c>
      <c r="S412" s="39" t="str" cm="1">
        <f t="array" ref="S412">IF(R412="","",IFERROR(_xlfn.TEXTSPLIT(R412," / ", ,TRUE,0,),""))</f>
        <v/>
      </c>
      <c r="T412" s="39"/>
      <c r="U412" s="39" t="str" cm="1">
        <f t="array" ref="U412">IFERROR(_xlfn.IFS(
S412="","",
--S412&lt;55,"Battery Defect",
--S412&lt;=69,"Battery D",
--S412&lt;=80,"Battery C",
--S412&gt;80,""
),"")</f>
        <v/>
      </c>
      <c r="V412" s="39" t="str" cm="1">
        <f t="array" ref="V412">IFERROR(_xlfn.IFS(
T412="","",
--T412&lt;55,"Battery Defect",
--T412&lt;=69,"Battery D",
--T412&lt;=80,"Battery C",
--T412&gt;80,""
),"")</f>
        <v/>
      </c>
      <c r="W412" s="39" t="str" cm="1">
        <f t="array" ref="W412">IF($AR412=0,"",IFERROR(IF(INDEX(Input!$N$2:$U$500,$AR412,0)=0,"",INDEX(Input!$N$2:$U$500,$AR412,0)),""))</f>
        <v/>
      </c>
      <c r="X412" s="39"/>
      <c r="Y412" s="39"/>
      <c r="Z412" s="39"/>
      <c r="AA412" s="39"/>
      <c r="AB412" s="39"/>
      <c r="AC412" s="39"/>
      <c r="AD412" s="39"/>
      <c r="AE412" s="29" t="str">
        <f t="shared" si="18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9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9" t="str" cm="1">
        <f t="array" ref="K413">IF($AR413=0,"",INDEX(Input!$D$2:$AC$500,$AR413,$AP$2)&amp;"")</f>
        <v/>
      </c>
      <c r="L413" s="39" t="str" cm="1">
        <f t="array" ref="L413">IF($AR413=0,"",INDEX(Input!$D$2:$AC$500,$AR413,$AP$3)&amp;"")</f>
        <v/>
      </c>
      <c r="M413" s="39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9"/>
        <v/>
      </c>
      <c r="O413" s="39" t="str" cm="1">
        <f t="array" ref="O413">IF($AR413=0,"",INDEX(Input!$D$2:$AC$500,$AR413,$AP$4)&amp;"")</f>
        <v/>
      </c>
      <c r="P413" s="39" t="str" cm="1">
        <f t="array" ref="P413">IF($AR413=0,"",IFERROR(_xlfn.TEXTJOIN(", ",TRUE,_xlfn._xlws.FILTER(INDEX(Input!$D$2:$AC$500,,$AP$6),Input!$J$2:$J$500=$B413)),""))</f>
        <v/>
      </c>
      <c r="Q413" s="29" t="str">
        <f t="shared" si="20"/>
        <v/>
      </c>
      <c r="R413" s="39" t="str" cm="1">
        <f t="array" ref="R413">IF($AR413=0,"",_xlfn.LET(_xlpm.Result,INDEX(Input!$D$2:$AC$500,$AR413,$AP$5),IF(_xlpm.Result="","",_xlpm.Result)))</f>
        <v/>
      </c>
      <c r="S413" s="39" t="str" cm="1">
        <f t="array" ref="S413">IF(R413="","",IFERROR(_xlfn.TEXTSPLIT(R413," / ", ,TRUE,0,),""))</f>
        <v/>
      </c>
      <c r="T413" s="39"/>
      <c r="U413" s="39" t="str" cm="1">
        <f t="array" ref="U413">IFERROR(_xlfn.IFS(
S413="","",
--S413&lt;55,"Battery Defect",
--S413&lt;=69,"Battery D",
--S413&lt;=80,"Battery C",
--S413&gt;80,""
),"")</f>
        <v/>
      </c>
      <c r="V413" s="39" t="str" cm="1">
        <f t="array" ref="V413">IFERROR(_xlfn.IFS(
T413="","",
--T413&lt;55,"Battery Defect",
--T413&lt;=69,"Battery D",
--T413&lt;=80,"Battery C",
--T413&gt;80,""
),"")</f>
        <v/>
      </c>
      <c r="W413" s="39" t="str" cm="1">
        <f t="array" ref="W413">IF($AR413=0,"",IFERROR(IF(INDEX(Input!$N$2:$U$500,$AR413,0)=0,"",INDEX(Input!$N$2:$U$500,$AR413,0)),""))</f>
        <v/>
      </c>
      <c r="X413" s="39"/>
      <c r="Y413" s="39"/>
      <c r="Z413" s="39"/>
      <c r="AA413" s="39"/>
      <c r="AB413" s="39"/>
      <c r="AC413" s="39"/>
      <c r="AD413" s="39"/>
      <c r="AE413" s="29" t="str">
        <f t="shared" si="18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9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9" t="str" cm="1">
        <f t="array" ref="K414">IF($AR414=0,"",INDEX(Input!$D$2:$AC$500,$AR414,$AP$2)&amp;"")</f>
        <v/>
      </c>
      <c r="L414" s="39" t="str" cm="1">
        <f t="array" ref="L414">IF($AR414=0,"",INDEX(Input!$D$2:$AC$500,$AR414,$AP$3)&amp;"")</f>
        <v/>
      </c>
      <c r="M414" s="39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9"/>
        <v/>
      </c>
      <c r="O414" s="39" t="str" cm="1">
        <f t="array" ref="O414">IF($AR414=0,"",INDEX(Input!$D$2:$AC$500,$AR414,$AP$4)&amp;"")</f>
        <v/>
      </c>
      <c r="P414" s="39" t="str" cm="1">
        <f t="array" ref="P414">IF($AR414=0,"",IFERROR(_xlfn.TEXTJOIN(", ",TRUE,_xlfn._xlws.FILTER(INDEX(Input!$D$2:$AC$500,,$AP$6),Input!$J$2:$J$500=$B414)),""))</f>
        <v/>
      </c>
      <c r="Q414" s="29" t="str">
        <f t="shared" si="20"/>
        <v/>
      </c>
      <c r="R414" s="39" t="str" cm="1">
        <f t="array" ref="R414">IF($AR414=0,"",_xlfn.LET(_xlpm.Result,INDEX(Input!$D$2:$AC$500,$AR414,$AP$5),IF(_xlpm.Result="","",_xlpm.Result)))</f>
        <v/>
      </c>
      <c r="S414" s="39" t="str" cm="1">
        <f t="array" ref="S414">IF(R414="","",IFERROR(_xlfn.TEXTSPLIT(R414," / ", ,TRUE,0,),""))</f>
        <v/>
      </c>
      <c r="T414" s="39"/>
      <c r="U414" s="39" t="str" cm="1">
        <f t="array" ref="U414">IFERROR(_xlfn.IFS(
S414="","",
--S414&lt;55,"Battery Defect",
--S414&lt;=69,"Battery D",
--S414&lt;=80,"Battery C",
--S414&gt;80,""
),"")</f>
        <v/>
      </c>
      <c r="V414" s="39" t="str" cm="1">
        <f t="array" ref="V414">IFERROR(_xlfn.IFS(
T414="","",
--T414&lt;55,"Battery Defect",
--T414&lt;=69,"Battery D",
--T414&lt;=80,"Battery C",
--T414&gt;80,""
),"")</f>
        <v/>
      </c>
      <c r="W414" s="39" t="str" cm="1">
        <f t="array" ref="W414">IF($AR414=0,"",IFERROR(IF(INDEX(Input!$N$2:$U$500,$AR414,0)=0,"",INDEX(Input!$N$2:$U$500,$AR414,0)),""))</f>
        <v/>
      </c>
      <c r="X414" s="39"/>
      <c r="Y414" s="39"/>
      <c r="Z414" s="39"/>
      <c r="AA414" s="39"/>
      <c r="AB414" s="39"/>
      <c r="AC414" s="39"/>
      <c r="AD414" s="39"/>
      <c r="AE414" s="29" t="str">
        <f t="shared" si="18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9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9" t="str" cm="1">
        <f t="array" ref="K415">IF($AR415=0,"",INDEX(Input!$D$2:$AC$500,$AR415,$AP$2)&amp;"")</f>
        <v/>
      </c>
      <c r="L415" s="39" t="str" cm="1">
        <f t="array" ref="L415">IF($AR415=0,"",INDEX(Input!$D$2:$AC$500,$AR415,$AP$3)&amp;"")</f>
        <v/>
      </c>
      <c r="M415" s="39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9"/>
        <v/>
      </c>
      <c r="O415" s="39" t="str" cm="1">
        <f t="array" ref="O415">IF($AR415=0,"",INDEX(Input!$D$2:$AC$500,$AR415,$AP$4)&amp;"")</f>
        <v/>
      </c>
      <c r="P415" s="39" t="str" cm="1">
        <f t="array" ref="P415">IF($AR415=0,"",IFERROR(_xlfn.TEXTJOIN(", ",TRUE,_xlfn._xlws.FILTER(INDEX(Input!$D$2:$AC$500,,$AP$6),Input!$J$2:$J$500=$B415)),""))</f>
        <v/>
      </c>
      <c r="Q415" s="29" t="str">
        <f t="shared" si="20"/>
        <v/>
      </c>
      <c r="R415" s="39" t="str" cm="1">
        <f t="array" ref="R415">IF($AR415=0,"",_xlfn.LET(_xlpm.Result,INDEX(Input!$D$2:$AC$500,$AR415,$AP$5),IF(_xlpm.Result="","",_xlpm.Result)))</f>
        <v/>
      </c>
      <c r="S415" s="39" t="str" cm="1">
        <f t="array" ref="S415">IF(R415="","",IFERROR(_xlfn.TEXTSPLIT(R415," / ", ,TRUE,0,),""))</f>
        <v/>
      </c>
      <c r="T415" s="39"/>
      <c r="U415" s="39" t="str" cm="1">
        <f t="array" ref="U415">IFERROR(_xlfn.IFS(
S415="","",
--S415&lt;55,"Battery Defect",
--S415&lt;=69,"Battery D",
--S415&lt;=80,"Battery C",
--S415&gt;80,""
),"")</f>
        <v/>
      </c>
      <c r="V415" s="39" t="str" cm="1">
        <f t="array" ref="V415">IFERROR(_xlfn.IFS(
T415="","",
--T415&lt;55,"Battery Defect",
--T415&lt;=69,"Battery D",
--T415&lt;=80,"Battery C",
--T415&gt;80,""
),"")</f>
        <v/>
      </c>
      <c r="W415" s="39" t="str" cm="1">
        <f t="array" ref="W415">IF($AR415=0,"",IFERROR(IF(INDEX(Input!$N$2:$U$500,$AR415,0)=0,"",INDEX(Input!$N$2:$U$500,$AR415,0)),""))</f>
        <v/>
      </c>
      <c r="X415" s="39"/>
      <c r="Y415" s="39"/>
      <c r="Z415" s="39"/>
      <c r="AA415" s="39"/>
      <c r="AB415" s="39"/>
      <c r="AC415" s="39"/>
      <c r="AD415" s="39"/>
      <c r="AE415" s="29" t="str">
        <f t="shared" si="18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9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9" t="str" cm="1">
        <f t="array" ref="K416">IF($AR416=0,"",INDEX(Input!$D$2:$AC$500,$AR416,$AP$2)&amp;"")</f>
        <v/>
      </c>
      <c r="L416" s="39" t="str" cm="1">
        <f t="array" ref="L416">IF($AR416=0,"",INDEX(Input!$D$2:$AC$500,$AR416,$AP$3)&amp;"")</f>
        <v/>
      </c>
      <c r="M416" s="39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9"/>
        <v/>
      </c>
      <c r="O416" s="39" t="str" cm="1">
        <f t="array" ref="O416">IF($AR416=0,"",INDEX(Input!$D$2:$AC$500,$AR416,$AP$4)&amp;"")</f>
        <v/>
      </c>
      <c r="P416" s="39" t="str" cm="1">
        <f t="array" ref="P416">IF($AR416=0,"",IFERROR(_xlfn.TEXTJOIN(", ",TRUE,_xlfn._xlws.FILTER(INDEX(Input!$D$2:$AC$500,,$AP$6),Input!$J$2:$J$500=$B416)),""))</f>
        <v/>
      </c>
      <c r="Q416" s="29" t="str">
        <f t="shared" si="20"/>
        <v/>
      </c>
      <c r="R416" s="39" t="str" cm="1">
        <f t="array" ref="R416">IF($AR416=0,"",_xlfn.LET(_xlpm.Result,INDEX(Input!$D$2:$AC$500,$AR416,$AP$5),IF(_xlpm.Result="","",_xlpm.Result)))</f>
        <v/>
      </c>
      <c r="S416" s="39" t="str" cm="1">
        <f t="array" ref="S416">IF(R416="","",IFERROR(_xlfn.TEXTSPLIT(R416," / ", ,TRUE,0,),""))</f>
        <v/>
      </c>
      <c r="T416" s="39"/>
      <c r="U416" s="39" t="str" cm="1">
        <f t="array" ref="U416">IFERROR(_xlfn.IFS(
S416="","",
--S416&lt;55,"Battery Defect",
--S416&lt;=69,"Battery D",
--S416&lt;=80,"Battery C",
--S416&gt;80,""
),"")</f>
        <v/>
      </c>
      <c r="V416" s="39" t="str" cm="1">
        <f t="array" ref="V416">IFERROR(_xlfn.IFS(
T416="","",
--T416&lt;55,"Battery Defect",
--T416&lt;=69,"Battery D",
--T416&lt;=80,"Battery C",
--T416&gt;80,""
),"")</f>
        <v/>
      </c>
      <c r="W416" s="39" t="str" cm="1">
        <f t="array" ref="W416">IF($AR416=0,"",IFERROR(IF(INDEX(Input!$N$2:$U$500,$AR416,0)=0,"",INDEX(Input!$N$2:$U$500,$AR416,0)),""))</f>
        <v/>
      </c>
      <c r="X416" s="39"/>
      <c r="Y416" s="39"/>
      <c r="Z416" s="39"/>
      <c r="AA416" s="39"/>
      <c r="AB416" s="39"/>
      <c r="AC416" s="39"/>
      <c r="AD416" s="39"/>
      <c r="AE416" s="29" t="str">
        <f t="shared" si="18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9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9" t="str" cm="1">
        <f t="array" ref="K417">IF($AR417=0,"",INDEX(Input!$D$2:$AC$500,$AR417,$AP$2)&amp;"")</f>
        <v/>
      </c>
      <c r="L417" s="39" t="str" cm="1">
        <f t="array" ref="L417">IF($AR417=0,"",INDEX(Input!$D$2:$AC$500,$AR417,$AP$3)&amp;"")</f>
        <v/>
      </c>
      <c r="M417" s="39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9"/>
        <v/>
      </c>
      <c r="O417" s="39" t="str" cm="1">
        <f t="array" ref="O417">IF($AR417=0,"",INDEX(Input!$D$2:$AC$500,$AR417,$AP$4)&amp;"")</f>
        <v/>
      </c>
      <c r="P417" s="39" t="str" cm="1">
        <f t="array" ref="P417">IF($AR417=0,"",IFERROR(_xlfn.TEXTJOIN(", ",TRUE,_xlfn._xlws.FILTER(INDEX(Input!$D$2:$AC$500,,$AP$6),Input!$J$2:$J$500=$B417)),""))</f>
        <v/>
      </c>
      <c r="Q417" s="29" t="str">
        <f t="shared" si="20"/>
        <v/>
      </c>
      <c r="R417" s="39" t="str" cm="1">
        <f t="array" ref="R417">IF($AR417=0,"",_xlfn.LET(_xlpm.Result,INDEX(Input!$D$2:$AC$500,$AR417,$AP$5),IF(_xlpm.Result="","",_xlpm.Result)))</f>
        <v/>
      </c>
      <c r="S417" s="39" t="str" cm="1">
        <f t="array" ref="S417">IF(R417="","",IFERROR(_xlfn.TEXTSPLIT(R417," / ", ,TRUE,0,),""))</f>
        <v/>
      </c>
      <c r="T417" s="39"/>
      <c r="U417" s="39" t="str" cm="1">
        <f t="array" ref="U417">IFERROR(_xlfn.IFS(
S417="","",
--S417&lt;55,"Battery Defect",
--S417&lt;=69,"Battery D",
--S417&lt;=80,"Battery C",
--S417&gt;80,""
),"")</f>
        <v/>
      </c>
      <c r="V417" s="39" t="str" cm="1">
        <f t="array" ref="V417">IFERROR(_xlfn.IFS(
T417="","",
--T417&lt;55,"Battery Defect",
--T417&lt;=69,"Battery D",
--T417&lt;=80,"Battery C",
--T417&gt;80,""
),"")</f>
        <v/>
      </c>
      <c r="W417" s="39" t="str" cm="1">
        <f t="array" ref="W417">IF($AR417=0,"",IFERROR(IF(INDEX(Input!$N$2:$U$500,$AR417,0)=0,"",INDEX(Input!$N$2:$U$500,$AR417,0)),""))</f>
        <v/>
      </c>
      <c r="X417" s="39"/>
      <c r="Y417" s="39"/>
      <c r="Z417" s="39"/>
      <c r="AA417" s="39"/>
      <c r="AB417" s="39"/>
      <c r="AC417" s="39"/>
      <c r="AD417" s="39"/>
      <c r="AE417" s="29" t="str">
        <f t="shared" si="18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9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9" t="str" cm="1">
        <f t="array" ref="K418">IF($AR418=0,"",INDEX(Input!$D$2:$AC$500,$AR418,$AP$2)&amp;"")</f>
        <v/>
      </c>
      <c r="L418" s="39" t="str" cm="1">
        <f t="array" ref="L418">IF($AR418=0,"",INDEX(Input!$D$2:$AC$500,$AR418,$AP$3)&amp;"")</f>
        <v/>
      </c>
      <c r="M418" s="39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9"/>
        <v/>
      </c>
      <c r="O418" s="39" t="str" cm="1">
        <f t="array" ref="O418">IF($AR418=0,"",INDEX(Input!$D$2:$AC$500,$AR418,$AP$4)&amp;"")</f>
        <v/>
      </c>
      <c r="P418" s="39" t="str" cm="1">
        <f t="array" ref="P418">IF($AR418=0,"",IFERROR(_xlfn.TEXTJOIN(", ",TRUE,_xlfn._xlws.FILTER(INDEX(Input!$D$2:$AC$500,,$AP$6),Input!$J$2:$J$500=$B418)),""))</f>
        <v/>
      </c>
      <c r="Q418" s="29" t="str">
        <f t="shared" si="20"/>
        <v/>
      </c>
      <c r="R418" s="39" t="str" cm="1">
        <f t="array" ref="R418">IF($AR418=0,"",_xlfn.LET(_xlpm.Result,INDEX(Input!$D$2:$AC$500,$AR418,$AP$5),IF(_xlpm.Result="","",_xlpm.Result)))</f>
        <v/>
      </c>
      <c r="S418" s="39" t="str" cm="1">
        <f t="array" ref="S418">IF(R418="","",IFERROR(_xlfn.TEXTSPLIT(R418," / ", ,TRUE,0,),""))</f>
        <v/>
      </c>
      <c r="T418" s="39"/>
      <c r="U418" s="39" t="str" cm="1">
        <f t="array" ref="U418">IFERROR(_xlfn.IFS(
S418="","",
--S418&lt;55,"Battery Defect",
--S418&lt;=69,"Battery D",
--S418&lt;=80,"Battery C",
--S418&gt;80,""
),"")</f>
        <v/>
      </c>
      <c r="V418" s="39" t="str" cm="1">
        <f t="array" ref="V418">IFERROR(_xlfn.IFS(
T418="","",
--T418&lt;55,"Battery Defect",
--T418&lt;=69,"Battery D",
--T418&lt;=80,"Battery C",
--T418&gt;80,""
),"")</f>
        <v/>
      </c>
      <c r="W418" s="39" t="str" cm="1">
        <f t="array" ref="W418">IF($AR418=0,"",IFERROR(IF(INDEX(Input!$N$2:$U$500,$AR418,0)=0,"",INDEX(Input!$N$2:$U$500,$AR418,0)),""))</f>
        <v/>
      </c>
      <c r="X418" s="39"/>
      <c r="Y418" s="39"/>
      <c r="Z418" s="39"/>
      <c r="AA418" s="39"/>
      <c r="AB418" s="39"/>
      <c r="AC418" s="39"/>
      <c r="AD418" s="39"/>
      <c r="AE418" s="29" t="str">
        <f t="shared" si="18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9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9" t="str" cm="1">
        <f t="array" ref="K419">IF($AR419=0,"",INDEX(Input!$D$2:$AC$500,$AR419,$AP$2)&amp;"")</f>
        <v/>
      </c>
      <c r="L419" s="39" t="str" cm="1">
        <f t="array" ref="L419">IF($AR419=0,"",INDEX(Input!$D$2:$AC$500,$AR419,$AP$3)&amp;"")</f>
        <v/>
      </c>
      <c r="M419" s="39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9"/>
        <v/>
      </c>
      <c r="O419" s="39" t="str" cm="1">
        <f t="array" ref="O419">IF($AR419=0,"",INDEX(Input!$D$2:$AC$500,$AR419,$AP$4)&amp;"")</f>
        <v/>
      </c>
      <c r="P419" s="39" t="str" cm="1">
        <f t="array" ref="P419">IF($AR419=0,"",IFERROR(_xlfn.TEXTJOIN(", ",TRUE,_xlfn._xlws.FILTER(INDEX(Input!$D$2:$AC$500,,$AP$6),Input!$J$2:$J$500=$B419)),""))</f>
        <v/>
      </c>
      <c r="Q419" s="29" t="str">
        <f t="shared" si="20"/>
        <v/>
      </c>
      <c r="R419" s="39" t="str" cm="1">
        <f t="array" ref="R419">IF($AR419=0,"",_xlfn.LET(_xlpm.Result,INDEX(Input!$D$2:$AC$500,$AR419,$AP$5),IF(_xlpm.Result="","",_xlpm.Result)))</f>
        <v/>
      </c>
      <c r="S419" s="39" t="str" cm="1">
        <f t="array" ref="S419">IF(R419="","",IFERROR(_xlfn.TEXTSPLIT(R419," / ", ,TRUE,0,),""))</f>
        <v/>
      </c>
      <c r="T419" s="39"/>
      <c r="U419" s="39" t="str" cm="1">
        <f t="array" ref="U419">IFERROR(_xlfn.IFS(
S419="","",
--S419&lt;55,"Battery Defect",
--S419&lt;=69,"Battery D",
--S419&lt;=80,"Battery C",
--S419&gt;80,""
),"")</f>
        <v/>
      </c>
      <c r="V419" s="39" t="str" cm="1">
        <f t="array" ref="V419">IFERROR(_xlfn.IFS(
T419="","",
--T419&lt;55,"Battery Defect",
--T419&lt;=69,"Battery D",
--T419&lt;=80,"Battery C",
--T419&gt;80,""
),"")</f>
        <v/>
      </c>
      <c r="W419" s="39" t="str" cm="1">
        <f t="array" ref="W419">IF($AR419=0,"",IFERROR(IF(INDEX(Input!$N$2:$U$500,$AR419,0)=0,"",INDEX(Input!$N$2:$U$500,$AR419,0)),""))</f>
        <v/>
      </c>
      <c r="X419" s="39"/>
      <c r="Y419" s="39"/>
      <c r="Z419" s="39"/>
      <c r="AA419" s="39"/>
      <c r="AB419" s="39"/>
      <c r="AC419" s="39"/>
      <c r="AD419" s="39"/>
      <c r="AE419" s="29" t="str">
        <f t="shared" si="18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9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9" t="str" cm="1">
        <f t="array" ref="K420">IF($AR420=0,"",INDEX(Input!$D$2:$AC$500,$AR420,$AP$2)&amp;"")</f>
        <v/>
      </c>
      <c r="L420" s="39" t="str" cm="1">
        <f t="array" ref="L420">IF($AR420=0,"",INDEX(Input!$D$2:$AC$500,$AR420,$AP$3)&amp;"")</f>
        <v/>
      </c>
      <c r="M420" s="39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9"/>
        <v/>
      </c>
      <c r="O420" s="39" t="str" cm="1">
        <f t="array" ref="O420">IF($AR420=0,"",INDEX(Input!$D$2:$AC$500,$AR420,$AP$4)&amp;"")</f>
        <v/>
      </c>
      <c r="P420" s="39" t="str" cm="1">
        <f t="array" ref="P420">IF($AR420=0,"",IFERROR(_xlfn.TEXTJOIN(", ",TRUE,_xlfn._xlws.FILTER(INDEX(Input!$D$2:$AC$500,,$AP$6),Input!$J$2:$J$500=$B420)),""))</f>
        <v/>
      </c>
      <c r="Q420" s="29" t="str">
        <f t="shared" si="20"/>
        <v/>
      </c>
      <c r="R420" s="39" t="str" cm="1">
        <f t="array" ref="R420">IF($AR420=0,"",_xlfn.LET(_xlpm.Result,INDEX(Input!$D$2:$AC$500,$AR420,$AP$5),IF(_xlpm.Result="","",_xlpm.Result)))</f>
        <v/>
      </c>
      <c r="S420" s="39" t="str" cm="1">
        <f t="array" ref="S420">IF(R420="","",IFERROR(_xlfn.TEXTSPLIT(R420," / ", ,TRUE,0,),""))</f>
        <v/>
      </c>
      <c r="T420" s="39"/>
      <c r="U420" s="39" t="str" cm="1">
        <f t="array" ref="U420">IFERROR(_xlfn.IFS(
S420="","",
--S420&lt;55,"Battery Defect",
--S420&lt;=69,"Battery D",
--S420&lt;=80,"Battery C",
--S420&gt;80,""
),"")</f>
        <v/>
      </c>
      <c r="V420" s="39" t="str" cm="1">
        <f t="array" ref="V420">IFERROR(_xlfn.IFS(
T420="","",
--T420&lt;55,"Battery Defect",
--T420&lt;=69,"Battery D",
--T420&lt;=80,"Battery C",
--T420&gt;80,""
),"")</f>
        <v/>
      </c>
      <c r="W420" s="39" t="str" cm="1">
        <f t="array" ref="W420">IF($AR420=0,"",IFERROR(IF(INDEX(Input!$N$2:$U$500,$AR420,0)=0,"",INDEX(Input!$N$2:$U$500,$AR420,0)),""))</f>
        <v/>
      </c>
      <c r="X420" s="39"/>
      <c r="Y420" s="39"/>
      <c r="Z420" s="39"/>
      <c r="AA420" s="39"/>
      <c r="AB420" s="39"/>
      <c r="AC420" s="39"/>
      <c r="AD420" s="39"/>
      <c r="AE420" s="29" t="str">
        <f t="shared" si="18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9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9" t="str" cm="1">
        <f t="array" ref="K421">IF($AR421=0,"",INDEX(Input!$D$2:$AC$500,$AR421,$AP$2)&amp;"")</f>
        <v/>
      </c>
      <c r="L421" s="39" t="str" cm="1">
        <f t="array" ref="L421">IF($AR421=0,"",INDEX(Input!$D$2:$AC$500,$AR421,$AP$3)&amp;"")</f>
        <v/>
      </c>
      <c r="M421" s="39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9"/>
        <v/>
      </c>
      <c r="O421" s="39" t="str" cm="1">
        <f t="array" ref="O421">IF($AR421=0,"",INDEX(Input!$D$2:$AC$500,$AR421,$AP$4)&amp;"")</f>
        <v/>
      </c>
      <c r="P421" s="39" t="str" cm="1">
        <f t="array" ref="P421">IF($AR421=0,"",IFERROR(_xlfn.TEXTJOIN(", ",TRUE,_xlfn._xlws.FILTER(INDEX(Input!$D$2:$AC$500,,$AP$6),Input!$J$2:$J$500=$B421)),""))</f>
        <v/>
      </c>
      <c r="Q421" s="29" t="str">
        <f t="shared" si="20"/>
        <v/>
      </c>
      <c r="R421" s="39" t="str" cm="1">
        <f t="array" ref="R421">IF($AR421=0,"",_xlfn.LET(_xlpm.Result,INDEX(Input!$D$2:$AC$500,$AR421,$AP$5),IF(_xlpm.Result="","",_xlpm.Result)))</f>
        <v/>
      </c>
      <c r="S421" s="39" t="str" cm="1">
        <f t="array" ref="S421">IF(R421="","",IFERROR(_xlfn.TEXTSPLIT(R421," / ", ,TRUE,0,),""))</f>
        <v/>
      </c>
      <c r="T421" s="39"/>
      <c r="U421" s="39" t="str" cm="1">
        <f t="array" ref="U421">IFERROR(_xlfn.IFS(
S421="","",
--S421&lt;55,"Battery Defect",
--S421&lt;=69,"Battery D",
--S421&lt;=80,"Battery C",
--S421&gt;80,""
),"")</f>
        <v/>
      </c>
      <c r="V421" s="39" t="str" cm="1">
        <f t="array" ref="V421">IFERROR(_xlfn.IFS(
T421="","",
--T421&lt;55,"Battery Defect",
--T421&lt;=69,"Battery D",
--T421&lt;=80,"Battery C",
--T421&gt;80,""
),"")</f>
        <v/>
      </c>
      <c r="W421" s="39" t="str" cm="1">
        <f t="array" ref="W421">IF($AR421=0,"",IFERROR(IF(INDEX(Input!$N$2:$U$500,$AR421,0)=0,"",INDEX(Input!$N$2:$U$500,$AR421,0)),""))</f>
        <v/>
      </c>
      <c r="X421" s="39"/>
      <c r="Y421" s="39"/>
      <c r="Z421" s="39"/>
      <c r="AA421" s="39"/>
      <c r="AB421" s="39"/>
      <c r="AC421" s="39"/>
      <c r="AD421" s="39"/>
      <c r="AE421" s="29" t="str">
        <f t="shared" si="18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9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9" t="str" cm="1">
        <f t="array" ref="K422">IF($AR422=0,"",INDEX(Input!$D$2:$AC$500,$AR422,$AP$2)&amp;"")</f>
        <v/>
      </c>
      <c r="L422" s="39" t="str" cm="1">
        <f t="array" ref="L422">IF($AR422=0,"",INDEX(Input!$D$2:$AC$500,$AR422,$AP$3)&amp;"")</f>
        <v/>
      </c>
      <c r="M422" s="39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9"/>
        <v/>
      </c>
      <c r="O422" s="39" t="str" cm="1">
        <f t="array" ref="O422">IF($AR422=0,"",INDEX(Input!$D$2:$AC$500,$AR422,$AP$4)&amp;"")</f>
        <v/>
      </c>
      <c r="P422" s="39" t="str" cm="1">
        <f t="array" ref="P422">IF($AR422=0,"",IFERROR(_xlfn.TEXTJOIN(", ",TRUE,_xlfn._xlws.FILTER(INDEX(Input!$D$2:$AC$500,,$AP$6),Input!$J$2:$J$500=$B422)),""))</f>
        <v/>
      </c>
      <c r="Q422" s="29" t="str">
        <f t="shared" si="20"/>
        <v/>
      </c>
      <c r="R422" s="39" t="str" cm="1">
        <f t="array" ref="R422">IF($AR422=0,"",_xlfn.LET(_xlpm.Result,INDEX(Input!$D$2:$AC$500,$AR422,$AP$5),IF(_xlpm.Result="","",_xlpm.Result)))</f>
        <v/>
      </c>
      <c r="S422" s="39" t="str" cm="1">
        <f t="array" ref="S422">IF(R422="","",IFERROR(_xlfn.TEXTSPLIT(R422," / ", ,TRUE,0,),""))</f>
        <v/>
      </c>
      <c r="T422" s="39"/>
      <c r="U422" s="39" t="str" cm="1">
        <f t="array" ref="U422">IFERROR(_xlfn.IFS(
S422="","",
--S422&lt;55,"Battery Defect",
--S422&lt;=69,"Battery D",
--S422&lt;=80,"Battery C",
--S422&gt;80,""
),"")</f>
        <v/>
      </c>
      <c r="V422" s="39" t="str" cm="1">
        <f t="array" ref="V422">IFERROR(_xlfn.IFS(
T422="","",
--T422&lt;55,"Battery Defect",
--T422&lt;=69,"Battery D",
--T422&lt;=80,"Battery C",
--T422&gt;80,""
),"")</f>
        <v/>
      </c>
      <c r="W422" s="39" t="str" cm="1">
        <f t="array" ref="W422">IF($AR422=0,"",IFERROR(IF(INDEX(Input!$N$2:$U$500,$AR422,0)=0,"",INDEX(Input!$N$2:$U$500,$AR422,0)),""))</f>
        <v/>
      </c>
      <c r="X422" s="39"/>
      <c r="Y422" s="39"/>
      <c r="Z422" s="39"/>
      <c r="AA422" s="39"/>
      <c r="AB422" s="39"/>
      <c r="AC422" s="39"/>
      <c r="AD422" s="39"/>
      <c r="AE422" s="29" t="str">
        <f t="shared" si="18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9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9" t="str" cm="1">
        <f t="array" ref="K423">IF($AR423=0,"",INDEX(Input!$D$2:$AC$500,$AR423,$AP$2)&amp;"")</f>
        <v/>
      </c>
      <c r="L423" s="39" t="str" cm="1">
        <f t="array" ref="L423">IF($AR423=0,"",INDEX(Input!$D$2:$AC$500,$AR423,$AP$3)&amp;"")</f>
        <v/>
      </c>
      <c r="M423" s="39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9"/>
        <v/>
      </c>
      <c r="O423" s="39" t="str" cm="1">
        <f t="array" ref="O423">IF($AR423=0,"",INDEX(Input!$D$2:$AC$500,$AR423,$AP$4)&amp;"")</f>
        <v/>
      </c>
      <c r="P423" s="39" t="str" cm="1">
        <f t="array" ref="P423">IF($AR423=0,"",IFERROR(_xlfn.TEXTJOIN(", ",TRUE,_xlfn._xlws.FILTER(INDEX(Input!$D$2:$AC$500,,$AP$6),Input!$J$2:$J$500=$B423)),""))</f>
        <v/>
      </c>
      <c r="Q423" s="29" t="str">
        <f t="shared" si="20"/>
        <v/>
      </c>
      <c r="R423" s="39" t="str" cm="1">
        <f t="array" ref="R423">IF($AR423=0,"",_xlfn.LET(_xlpm.Result,INDEX(Input!$D$2:$AC$500,$AR423,$AP$5),IF(_xlpm.Result="","",_xlpm.Result)))</f>
        <v/>
      </c>
      <c r="S423" s="39" t="str" cm="1">
        <f t="array" ref="S423">IF(R423="","",IFERROR(_xlfn.TEXTSPLIT(R423," / ", ,TRUE,0,),""))</f>
        <v/>
      </c>
      <c r="T423" s="39"/>
      <c r="U423" s="39" t="str" cm="1">
        <f t="array" ref="U423">IFERROR(_xlfn.IFS(
S423="","",
--S423&lt;55,"Battery Defect",
--S423&lt;=69,"Battery D",
--S423&lt;=80,"Battery C",
--S423&gt;80,""
),"")</f>
        <v/>
      </c>
      <c r="V423" s="39" t="str" cm="1">
        <f t="array" ref="V423">IFERROR(_xlfn.IFS(
T423="","",
--T423&lt;55,"Battery Defect",
--T423&lt;=69,"Battery D",
--T423&lt;=80,"Battery C",
--T423&gt;80,""
),"")</f>
        <v/>
      </c>
      <c r="W423" s="39" t="str" cm="1">
        <f t="array" ref="W423">IF($AR423=0,"",IFERROR(IF(INDEX(Input!$N$2:$U$500,$AR423,0)=0,"",INDEX(Input!$N$2:$U$500,$AR423,0)),""))</f>
        <v/>
      </c>
      <c r="X423" s="39"/>
      <c r="Y423" s="39"/>
      <c r="Z423" s="39"/>
      <c r="AA423" s="39"/>
      <c r="AB423" s="39"/>
      <c r="AC423" s="39"/>
      <c r="AD423" s="39"/>
      <c r="AE423" s="29" t="str">
        <f t="shared" si="18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9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9" t="str" cm="1">
        <f t="array" ref="K424">IF($AR424=0,"",INDEX(Input!$D$2:$AC$500,$AR424,$AP$2)&amp;"")</f>
        <v/>
      </c>
      <c r="L424" s="39" t="str" cm="1">
        <f t="array" ref="L424">IF($AR424=0,"",INDEX(Input!$D$2:$AC$500,$AR424,$AP$3)&amp;"")</f>
        <v/>
      </c>
      <c r="M424" s="39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9"/>
        <v/>
      </c>
      <c r="O424" s="39" t="str" cm="1">
        <f t="array" ref="O424">IF($AR424=0,"",INDEX(Input!$D$2:$AC$500,$AR424,$AP$4)&amp;"")</f>
        <v/>
      </c>
      <c r="P424" s="39" t="str" cm="1">
        <f t="array" ref="P424">IF($AR424=0,"",IFERROR(_xlfn.TEXTJOIN(", ",TRUE,_xlfn._xlws.FILTER(INDEX(Input!$D$2:$AC$500,,$AP$6),Input!$J$2:$J$500=$B424)),""))</f>
        <v/>
      </c>
      <c r="Q424" s="29" t="str">
        <f t="shared" si="20"/>
        <v/>
      </c>
      <c r="R424" s="39" t="str" cm="1">
        <f t="array" ref="R424">IF($AR424=0,"",_xlfn.LET(_xlpm.Result,INDEX(Input!$D$2:$AC$500,$AR424,$AP$5),IF(_xlpm.Result="","",_xlpm.Result)))</f>
        <v/>
      </c>
      <c r="S424" s="39" t="str" cm="1">
        <f t="array" ref="S424">IF(R424="","",IFERROR(_xlfn.TEXTSPLIT(R424," / ", ,TRUE,0,),""))</f>
        <v/>
      </c>
      <c r="T424" s="39"/>
      <c r="U424" s="39" t="str" cm="1">
        <f t="array" ref="U424">IFERROR(_xlfn.IFS(
S424="","",
--S424&lt;55,"Battery Defect",
--S424&lt;=69,"Battery D",
--S424&lt;=80,"Battery C",
--S424&gt;80,""
),"")</f>
        <v/>
      </c>
      <c r="V424" s="39" t="str" cm="1">
        <f t="array" ref="V424">IFERROR(_xlfn.IFS(
T424="","",
--T424&lt;55,"Battery Defect",
--T424&lt;=69,"Battery D",
--T424&lt;=80,"Battery C",
--T424&gt;80,""
),"")</f>
        <v/>
      </c>
      <c r="W424" s="39" t="str" cm="1">
        <f t="array" ref="W424">IF($AR424=0,"",IFERROR(IF(INDEX(Input!$N$2:$U$500,$AR424,0)=0,"",INDEX(Input!$N$2:$U$500,$AR424,0)),""))</f>
        <v/>
      </c>
      <c r="X424" s="39"/>
      <c r="Y424" s="39"/>
      <c r="Z424" s="39"/>
      <c r="AA424" s="39"/>
      <c r="AB424" s="39"/>
      <c r="AC424" s="39"/>
      <c r="AD424" s="39"/>
      <c r="AE424" s="29" t="str">
        <f t="shared" si="18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9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9" t="str" cm="1">
        <f t="array" ref="K425">IF($AR425=0,"",INDEX(Input!$D$2:$AC$500,$AR425,$AP$2)&amp;"")</f>
        <v/>
      </c>
      <c r="L425" s="39" t="str" cm="1">
        <f t="array" ref="L425">IF($AR425=0,"",INDEX(Input!$D$2:$AC$500,$AR425,$AP$3)&amp;"")</f>
        <v/>
      </c>
      <c r="M425" s="39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9"/>
        <v/>
      </c>
      <c r="O425" s="39" t="str" cm="1">
        <f t="array" ref="O425">IF($AR425=0,"",INDEX(Input!$D$2:$AC$500,$AR425,$AP$4)&amp;"")</f>
        <v/>
      </c>
      <c r="P425" s="39" t="str" cm="1">
        <f t="array" ref="P425">IF($AR425=0,"",IFERROR(_xlfn.TEXTJOIN(", ",TRUE,_xlfn._xlws.FILTER(INDEX(Input!$D$2:$AC$500,,$AP$6),Input!$J$2:$J$500=$B425)),""))</f>
        <v/>
      </c>
      <c r="Q425" s="29" t="str">
        <f t="shared" si="20"/>
        <v/>
      </c>
      <c r="R425" s="39" t="str" cm="1">
        <f t="array" ref="R425">IF($AR425=0,"",_xlfn.LET(_xlpm.Result,INDEX(Input!$D$2:$AC$500,$AR425,$AP$5),IF(_xlpm.Result="","",_xlpm.Result)))</f>
        <v/>
      </c>
      <c r="S425" s="39" t="str" cm="1">
        <f t="array" ref="S425">IF(R425="","",IFERROR(_xlfn.TEXTSPLIT(R425," / ", ,TRUE,0,),""))</f>
        <v/>
      </c>
      <c r="T425" s="39"/>
      <c r="U425" s="39" t="str" cm="1">
        <f t="array" ref="U425">IFERROR(_xlfn.IFS(
S425="","",
--S425&lt;55,"Battery Defect",
--S425&lt;=69,"Battery D",
--S425&lt;=80,"Battery C",
--S425&gt;80,""
),"")</f>
        <v/>
      </c>
      <c r="V425" s="39" t="str" cm="1">
        <f t="array" ref="V425">IFERROR(_xlfn.IFS(
T425="","",
--T425&lt;55,"Battery Defect",
--T425&lt;=69,"Battery D",
--T425&lt;=80,"Battery C",
--T425&gt;80,""
),"")</f>
        <v/>
      </c>
      <c r="W425" s="39" t="str" cm="1">
        <f t="array" ref="W425">IF($AR425=0,"",IFERROR(IF(INDEX(Input!$N$2:$U$500,$AR425,0)=0,"",INDEX(Input!$N$2:$U$500,$AR425,0)),""))</f>
        <v/>
      </c>
      <c r="X425" s="39"/>
      <c r="Y425" s="39"/>
      <c r="Z425" s="39"/>
      <c r="AA425" s="39"/>
      <c r="AB425" s="39"/>
      <c r="AC425" s="39"/>
      <c r="AD425" s="39"/>
      <c r="AE425" s="29" t="str">
        <f t="shared" si="18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9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9" t="str" cm="1">
        <f t="array" ref="K426">IF($AR426=0,"",INDEX(Input!$D$2:$AC$500,$AR426,$AP$2)&amp;"")</f>
        <v/>
      </c>
      <c r="L426" s="39" t="str" cm="1">
        <f t="array" ref="L426">IF($AR426=0,"",INDEX(Input!$D$2:$AC$500,$AR426,$AP$3)&amp;"")</f>
        <v/>
      </c>
      <c r="M426" s="39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9"/>
        <v/>
      </c>
      <c r="O426" s="39" t="str" cm="1">
        <f t="array" ref="O426">IF($AR426=0,"",INDEX(Input!$D$2:$AC$500,$AR426,$AP$4)&amp;"")</f>
        <v/>
      </c>
      <c r="P426" s="39" t="str" cm="1">
        <f t="array" ref="P426">IF($AR426=0,"",IFERROR(_xlfn.TEXTJOIN(", ",TRUE,_xlfn._xlws.FILTER(INDEX(Input!$D$2:$AC$500,,$AP$6),Input!$J$2:$J$500=$B426)),""))</f>
        <v/>
      </c>
      <c r="Q426" s="29" t="str">
        <f t="shared" si="20"/>
        <v/>
      </c>
      <c r="R426" s="39" t="str" cm="1">
        <f t="array" ref="R426">IF($AR426=0,"",_xlfn.LET(_xlpm.Result,INDEX(Input!$D$2:$AC$500,$AR426,$AP$5),IF(_xlpm.Result="","",_xlpm.Result)))</f>
        <v/>
      </c>
      <c r="S426" s="39" t="str" cm="1">
        <f t="array" ref="S426">IF(R426="","",IFERROR(_xlfn.TEXTSPLIT(R426," / ", ,TRUE,0,),""))</f>
        <v/>
      </c>
      <c r="T426" s="39"/>
      <c r="U426" s="39" t="str" cm="1">
        <f t="array" ref="U426">IFERROR(_xlfn.IFS(
S426="","",
--S426&lt;55,"Battery Defect",
--S426&lt;=69,"Battery D",
--S426&lt;=80,"Battery C",
--S426&gt;80,""
),"")</f>
        <v/>
      </c>
      <c r="V426" s="39" t="str" cm="1">
        <f t="array" ref="V426">IFERROR(_xlfn.IFS(
T426="","",
--T426&lt;55,"Battery Defect",
--T426&lt;=69,"Battery D",
--T426&lt;=80,"Battery C",
--T426&gt;80,""
),"")</f>
        <v/>
      </c>
      <c r="W426" s="39" t="str" cm="1">
        <f t="array" ref="W426">IF($AR426=0,"",IFERROR(IF(INDEX(Input!$N$2:$U$500,$AR426,0)=0,"",INDEX(Input!$N$2:$U$500,$AR426,0)),""))</f>
        <v/>
      </c>
      <c r="X426" s="39"/>
      <c r="Y426" s="39"/>
      <c r="Z426" s="39"/>
      <c r="AA426" s="39"/>
      <c r="AB426" s="39"/>
      <c r="AC426" s="39"/>
      <c r="AD426" s="39"/>
      <c r="AE426" s="29" t="str">
        <f t="shared" si="18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9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9" t="str" cm="1">
        <f t="array" ref="K427">IF($AR427=0,"",INDEX(Input!$D$2:$AC$500,$AR427,$AP$2)&amp;"")</f>
        <v/>
      </c>
      <c r="L427" s="39" t="str" cm="1">
        <f t="array" ref="L427">IF($AR427=0,"",INDEX(Input!$D$2:$AC$500,$AR427,$AP$3)&amp;"")</f>
        <v/>
      </c>
      <c r="M427" s="39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9"/>
        <v/>
      </c>
      <c r="O427" s="39" t="str" cm="1">
        <f t="array" ref="O427">IF($AR427=0,"",INDEX(Input!$D$2:$AC$500,$AR427,$AP$4)&amp;"")</f>
        <v/>
      </c>
      <c r="P427" s="39" t="str" cm="1">
        <f t="array" ref="P427">IF($AR427=0,"",IFERROR(_xlfn.TEXTJOIN(", ",TRUE,_xlfn._xlws.FILTER(INDEX(Input!$D$2:$AC$500,,$AP$6),Input!$J$2:$J$500=$B427)),""))</f>
        <v/>
      </c>
      <c r="Q427" s="29" t="str">
        <f t="shared" si="20"/>
        <v/>
      </c>
      <c r="R427" s="39" t="str" cm="1">
        <f t="array" ref="R427">IF($AR427=0,"",_xlfn.LET(_xlpm.Result,INDEX(Input!$D$2:$AC$500,$AR427,$AP$5),IF(_xlpm.Result="","",_xlpm.Result)))</f>
        <v/>
      </c>
      <c r="S427" s="39" t="str" cm="1">
        <f t="array" ref="S427">IF(R427="","",IFERROR(_xlfn.TEXTSPLIT(R427," / ", ,TRUE,0,),""))</f>
        <v/>
      </c>
      <c r="T427" s="39"/>
      <c r="U427" s="39" t="str" cm="1">
        <f t="array" ref="U427">IFERROR(_xlfn.IFS(
S427="","",
--S427&lt;55,"Battery Defect",
--S427&lt;=69,"Battery D",
--S427&lt;=80,"Battery C",
--S427&gt;80,""
),"")</f>
        <v/>
      </c>
      <c r="V427" s="39" t="str" cm="1">
        <f t="array" ref="V427">IFERROR(_xlfn.IFS(
T427="","",
--T427&lt;55,"Battery Defect",
--T427&lt;=69,"Battery D",
--T427&lt;=80,"Battery C",
--T427&gt;80,""
),"")</f>
        <v/>
      </c>
      <c r="W427" s="39" t="str" cm="1">
        <f t="array" ref="W427">IF($AR427=0,"",IFERROR(IF(INDEX(Input!$N$2:$U$500,$AR427,0)=0,"",INDEX(Input!$N$2:$U$500,$AR427,0)),""))</f>
        <v/>
      </c>
      <c r="X427" s="39"/>
      <c r="Y427" s="39"/>
      <c r="Z427" s="39"/>
      <c r="AA427" s="39"/>
      <c r="AB427" s="39"/>
      <c r="AC427" s="39"/>
      <c r="AD427" s="39"/>
      <c r="AE427" s="29" t="str">
        <f t="shared" si="18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9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9" t="str" cm="1">
        <f t="array" ref="K428">IF($AR428=0,"",INDEX(Input!$D$2:$AC$500,$AR428,$AP$2)&amp;"")</f>
        <v/>
      </c>
      <c r="L428" s="39" t="str" cm="1">
        <f t="array" ref="L428">IF($AR428=0,"",INDEX(Input!$D$2:$AC$500,$AR428,$AP$3)&amp;"")</f>
        <v/>
      </c>
      <c r="M428" s="39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9"/>
        <v/>
      </c>
      <c r="O428" s="39" t="str" cm="1">
        <f t="array" ref="O428">IF($AR428=0,"",INDEX(Input!$D$2:$AC$500,$AR428,$AP$4)&amp;"")</f>
        <v/>
      </c>
      <c r="P428" s="39" t="str" cm="1">
        <f t="array" ref="P428">IF($AR428=0,"",IFERROR(_xlfn.TEXTJOIN(", ",TRUE,_xlfn._xlws.FILTER(INDEX(Input!$D$2:$AC$500,,$AP$6),Input!$J$2:$J$500=$B428)),""))</f>
        <v/>
      </c>
      <c r="Q428" s="29" t="str">
        <f t="shared" si="20"/>
        <v/>
      </c>
      <c r="R428" s="39" t="str" cm="1">
        <f t="array" ref="R428">IF($AR428=0,"",_xlfn.LET(_xlpm.Result,INDEX(Input!$D$2:$AC$500,$AR428,$AP$5),IF(_xlpm.Result="","",_xlpm.Result)))</f>
        <v/>
      </c>
      <c r="S428" s="39" t="str" cm="1">
        <f t="array" ref="S428">IF(R428="","",IFERROR(_xlfn.TEXTSPLIT(R428," / ", ,TRUE,0,),""))</f>
        <v/>
      </c>
      <c r="T428" s="39"/>
      <c r="U428" s="39" t="str" cm="1">
        <f t="array" ref="U428">IFERROR(_xlfn.IFS(
S428="","",
--S428&lt;55,"Battery Defect",
--S428&lt;=69,"Battery D",
--S428&lt;=80,"Battery C",
--S428&gt;80,""
),"")</f>
        <v/>
      </c>
      <c r="V428" s="39" t="str" cm="1">
        <f t="array" ref="V428">IFERROR(_xlfn.IFS(
T428="","",
--T428&lt;55,"Battery Defect",
--T428&lt;=69,"Battery D",
--T428&lt;=80,"Battery C",
--T428&gt;80,""
),"")</f>
        <v/>
      </c>
      <c r="W428" s="39" t="str" cm="1">
        <f t="array" ref="W428">IF($AR428=0,"",IFERROR(IF(INDEX(Input!$N$2:$U$500,$AR428,0)=0,"",INDEX(Input!$N$2:$U$500,$AR428,0)),""))</f>
        <v/>
      </c>
      <c r="X428" s="39"/>
      <c r="Y428" s="39"/>
      <c r="Z428" s="39"/>
      <c r="AA428" s="39"/>
      <c r="AB428" s="39"/>
      <c r="AC428" s="39"/>
      <c r="AD428" s="39"/>
      <c r="AE428" s="29" t="str">
        <f t="shared" si="18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9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9" t="str" cm="1">
        <f t="array" ref="K429">IF($AR429=0,"",INDEX(Input!$D$2:$AC$500,$AR429,$AP$2)&amp;"")</f>
        <v/>
      </c>
      <c r="L429" s="39" t="str" cm="1">
        <f t="array" ref="L429">IF($AR429=0,"",INDEX(Input!$D$2:$AC$500,$AR429,$AP$3)&amp;"")</f>
        <v/>
      </c>
      <c r="M429" s="39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9"/>
        <v/>
      </c>
      <c r="O429" s="39" t="str" cm="1">
        <f t="array" ref="O429">IF($AR429=0,"",INDEX(Input!$D$2:$AC$500,$AR429,$AP$4)&amp;"")</f>
        <v/>
      </c>
      <c r="P429" s="39" t="str" cm="1">
        <f t="array" ref="P429">IF($AR429=0,"",IFERROR(_xlfn.TEXTJOIN(", ",TRUE,_xlfn._xlws.FILTER(INDEX(Input!$D$2:$AC$500,,$AP$6),Input!$J$2:$J$500=$B429)),""))</f>
        <v/>
      </c>
      <c r="Q429" s="29" t="str">
        <f t="shared" si="20"/>
        <v/>
      </c>
      <c r="R429" s="39" t="str" cm="1">
        <f t="array" ref="R429">IF($AR429=0,"",_xlfn.LET(_xlpm.Result,INDEX(Input!$D$2:$AC$500,$AR429,$AP$5),IF(_xlpm.Result="","",_xlpm.Result)))</f>
        <v/>
      </c>
      <c r="S429" s="39" t="str" cm="1">
        <f t="array" ref="S429">IF(R429="","",IFERROR(_xlfn.TEXTSPLIT(R429," / ", ,TRUE,0,),""))</f>
        <v/>
      </c>
      <c r="T429" s="39"/>
      <c r="U429" s="39" t="str" cm="1">
        <f t="array" ref="U429">IFERROR(_xlfn.IFS(
S429="","",
--S429&lt;55,"Battery Defect",
--S429&lt;=69,"Battery D",
--S429&lt;=80,"Battery C",
--S429&gt;80,""
),"")</f>
        <v/>
      </c>
      <c r="V429" s="39" t="str" cm="1">
        <f t="array" ref="V429">IFERROR(_xlfn.IFS(
T429="","",
--T429&lt;55,"Battery Defect",
--T429&lt;=69,"Battery D",
--T429&lt;=80,"Battery C",
--T429&gt;80,""
),"")</f>
        <v/>
      </c>
      <c r="W429" s="39" t="str" cm="1">
        <f t="array" ref="W429">IF($AR429=0,"",IFERROR(IF(INDEX(Input!$N$2:$U$500,$AR429,0)=0,"",INDEX(Input!$N$2:$U$500,$AR429,0)),""))</f>
        <v/>
      </c>
      <c r="X429" s="39"/>
      <c r="Y429" s="39"/>
      <c r="Z429" s="39"/>
      <c r="AA429" s="39"/>
      <c r="AB429" s="39"/>
      <c r="AC429" s="39"/>
      <c r="AD429" s="39"/>
      <c r="AE429" s="29" t="str">
        <f t="shared" si="18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9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9" t="str" cm="1">
        <f t="array" ref="K430">IF($AR430=0,"",INDEX(Input!$D$2:$AC$500,$AR430,$AP$2)&amp;"")</f>
        <v/>
      </c>
      <c r="L430" s="39" t="str" cm="1">
        <f t="array" ref="L430">IF($AR430=0,"",INDEX(Input!$D$2:$AC$500,$AR430,$AP$3)&amp;"")</f>
        <v/>
      </c>
      <c r="M430" s="39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9"/>
        <v/>
      </c>
      <c r="O430" s="39" t="str" cm="1">
        <f t="array" ref="O430">IF($AR430=0,"",INDEX(Input!$D$2:$AC$500,$AR430,$AP$4)&amp;"")</f>
        <v/>
      </c>
      <c r="P430" s="39" t="str" cm="1">
        <f t="array" ref="P430">IF($AR430=0,"",IFERROR(_xlfn.TEXTJOIN(", ",TRUE,_xlfn._xlws.FILTER(INDEX(Input!$D$2:$AC$500,,$AP$6),Input!$J$2:$J$500=$B430)),""))</f>
        <v/>
      </c>
      <c r="Q430" s="29" t="str">
        <f t="shared" si="20"/>
        <v/>
      </c>
      <c r="R430" s="39" t="str" cm="1">
        <f t="array" ref="R430">IF($AR430=0,"",_xlfn.LET(_xlpm.Result,INDEX(Input!$D$2:$AC$500,$AR430,$AP$5),IF(_xlpm.Result="","",_xlpm.Result)))</f>
        <v/>
      </c>
      <c r="S430" s="39" t="str" cm="1">
        <f t="array" ref="S430">IF(R430="","",IFERROR(_xlfn.TEXTSPLIT(R430," / ", ,TRUE,0,),""))</f>
        <v/>
      </c>
      <c r="T430" s="39"/>
      <c r="U430" s="39" t="str" cm="1">
        <f t="array" ref="U430">IFERROR(_xlfn.IFS(
S430="","",
--S430&lt;55,"Battery Defect",
--S430&lt;=69,"Battery D",
--S430&lt;=80,"Battery C",
--S430&gt;80,""
),"")</f>
        <v/>
      </c>
      <c r="V430" s="39" t="str" cm="1">
        <f t="array" ref="V430">IFERROR(_xlfn.IFS(
T430="","",
--T430&lt;55,"Battery Defect",
--T430&lt;=69,"Battery D",
--T430&lt;=80,"Battery C",
--T430&gt;80,""
),"")</f>
        <v/>
      </c>
      <c r="W430" s="39" t="str" cm="1">
        <f t="array" ref="W430">IF($AR430=0,"",IFERROR(IF(INDEX(Input!$N$2:$U$500,$AR430,0)=0,"",INDEX(Input!$N$2:$U$500,$AR430,0)),""))</f>
        <v/>
      </c>
      <c r="X430" s="39"/>
      <c r="Y430" s="39"/>
      <c r="Z430" s="39"/>
      <c r="AA430" s="39"/>
      <c r="AB430" s="39"/>
      <c r="AC430" s="39"/>
      <c r="AD430" s="39"/>
      <c r="AE430" s="29" t="str">
        <f t="shared" si="18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9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9" t="str" cm="1">
        <f t="array" ref="K431">IF($AR431=0,"",INDEX(Input!$D$2:$AC$500,$AR431,$AP$2)&amp;"")</f>
        <v/>
      </c>
      <c r="L431" s="39" t="str" cm="1">
        <f t="array" ref="L431">IF($AR431=0,"",INDEX(Input!$D$2:$AC$500,$AR431,$AP$3)&amp;"")</f>
        <v/>
      </c>
      <c r="M431" s="39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9"/>
        <v/>
      </c>
      <c r="O431" s="39" t="str" cm="1">
        <f t="array" ref="O431">IF($AR431=0,"",INDEX(Input!$D$2:$AC$500,$AR431,$AP$4)&amp;"")</f>
        <v/>
      </c>
      <c r="P431" s="39" t="str" cm="1">
        <f t="array" ref="P431">IF($AR431=0,"",IFERROR(_xlfn.TEXTJOIN(", ",TRUE,_xlfn._xlws.FILTER(INDEX(Input!$D$2:$AC$500,,$AP$6),Input!$J$2:$J$500=$B431)),""))</f>
        <v/>
      </c>
      <c r="Q431" s="29" t="str">
        <f t="shared" si="20"/>
        <v/>
      </c>
      <c r="R431" s="39" t="str" cm="1">
        <f t="array" ref="R431">IF($AR431=0,"",_xlfn.LET(_xlpm.Result,INDEX(Input!$D$2:$AC$500,$AR431,$AP$5),IF(_xlpm.Result="","",_xlpm.Result)))</f>
        <v/>
      </c>
      <c r="S431" s="39" t="str" cm="1">
        <f t="array" ref="S431">IF(R431="","",IFERROR(_xlfn.TEXTSPLIT(R431," / ", ,TRUE,0,),""))</f>
        <v/>
      </c>
      <c r="T431" s="39"/>
      <c r="U431" s="39" t="str" cm="1">
        <f t="array" ref="U431">IFERROR(_xlfn.IFS(
S431="","",
--S431&lt;55,"Battery Defect",
--S431&lt;=69,"Battery D",
--S431&lt;=80,"Battery C",
--S431&gt;80,""
),"")</f>
        <v/>
      </c>
      <c r="V431" s="39" t="str" cm="1">
        <f t="array" ref="V431">IFERROR(_xlfn.IFS(
T431="","",
--T431&lt;55,"Battery Defect",
--T431&lt;=69,"Battery D",
--T431&lt;=80,"Battery C",
--T431&gt;80,""
),"")</f>
        <v/>
      </c>
      <c r="W431" s="39" t="str" cm="1">
        <f t="array" ref="W431">IF($AR431=0,"",IFERROR(IF(INDEX(Input!$N$2:$U$500,$AR431,0)=0,"",INDEX(Input!$N$2:$U$500,$AR431,0)),""))</f>
        <v/>
      </c>
      <c r="X431" s="39"/>
      <c r="Y431" s="39"/>
      <c r="Z431" s="39"/>
      <c r="AA431" s="39"/>
      <c r="AB431" s="39"/>
      <c r="AC431" s="39"/>
      <c r="AD431" s="39"/>
      <c r="AE431" s="29" t="str">
        <f t="shared" si="18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9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9" t="str" cm="1">
        <f t="array" ref="K432">IF($AR432=0,"",INDEX(Input!$D$2:$AC$500,$AR432,$AP$2)&amp;"")</f>
        <v/>
      </c>
      <c r="L432" s="39" t="str" cm="1">
        <f t="array" ref="L432">IF($AR432=0,"",INDEX(Input!$D$2:$AC$500,$AR432,$AP$3)&amp;"")</f>
        <v/>
      </c>
      <c r="M432" s="39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9"/>
        <v/>
      </c>
      <c r="O432" s="39" t="str" cm="1">
        <f t="array" ref="O432">IF($AR432=0,"",INDEX(Input!$D$2:$AC$500,$AR432,$AP$4)&amp;"")</f>
        <v/>
      </c>
      <c r="P432" s="39" t="str" cm="1">
        <f t="array" ref="P432">IF($AR432=0,"",IFERROR(_xlfn.TEXTJOIN(", ",TRUE,_xlfn._xlws.FILTER(INDEX(Input!$D$2:$AC$500,,$AP$6),Input!$J$2:$J$500=$B432)),""))</f>
        <v/>
      </c>
      <c r="Q432" s="29" t="str">
        <f t="shared" si="20"/>
        <v/>
      </c>
      <c r="R432" s="39" t="str" cm="1">
        <f t="array" ref="R432">IF($AR432=0,"",_xlfn.LET(_xlpm.Result,INDEX(Input!$D$2:$AC$500,$AR432,$AP$5),IF(_xlpm.Result="","",_xlpm.Result)))</f>
        <v/>
      </c>
      <c r="S432" s="39" t="str" cm="1">
        <f t="array" ref="S432">IF(R432="","",IFERROR(_xlfn.TEXTSPLIT(R432," / ", ,TRUE,0,),""))</f>
        <v/>
      </c>
      <c r="T432" s="39"/>
      <c r="U432" s="39" t="str" cm="1">
        <f t="array" ref="U432">IFERROR(_xlfn.IFS(
S432="","",
--S432&lt;55,"Battery Defect",
--S432&lt;=69,"Battery D",
--S432&lt;=80,"Battery C",
--S432&gt;80,""
),"")</f>
        <v/>
      </c>
      <c r="V432" s="39" t="str" cm="1">
        <f t="array" ref="V432">IFERROR(_xlfn.IFS(
T432="","",
--T432&lt;55,"Battery Defect",
--T432&lt;=69,"Battery D",
--T432&lt;=80,"Battery C",
--T432&gt;80,""
),"")</f>
        <v/>
      </c>
      <c r="W432" s="39" t="str" cm="1">
        <f t="array" ref="W432">IF($AR432=0,"",IFERROR(IF(INDEX(Input!$N$2:$U$500,$AR432,0)=0,"",INDEX(Input!$N$2:$U$500,$AR432,0)),""))</f>
        <v/>
      </c>
      <c r="X432" s="39"/>
      <c r="Y432" s="39"/>
      <c r="Z432" s="39"/>
      <c r="AA432" s="39"/>
      <c r="AB432" s="39"/>
      <c r="AC432" s="39"/>
      <c r="AD432" s="39"/>
      <c r="AE432" s="29" t="str">
        <f t="shared" si="18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9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9" t="str" cm="1">
        <f t="array" ref="K433">IF($AR433=0,"",INDEX(Input!$D$2:$AC$500,$AR433,$AP$2)&amp;"")</f>
        <v/>
      </c>
      <c r="L433" s="39" t="str" cm="1">
        <f t="array" ref="L433">IF($AR433=0,"",INDEX(Input!$D$2:$AC$500,$AR433,$AP$3)&amp;"")</f>
        <v/>
      </c>
      <c r="M433" s="39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9"/>
        <v/>
      </c>
      <c r="O433" s="39" t="str" cm="1">
        <f t="array" ref="O433">IF($AR433=0,"",INDEX(Input!$D$2:$AC$500,$AR433,$AP$4)&amp;"")</f>
        <v/>
      </c>
      <c r="P433" s="39" t="str" cm="1">
        <f t="array" ref="P433">IF($AR433=0,"",IFERROR(_xlfn.TEXTJOIN(", ",TRUE,_xlfn._xlws.FILTER(INDEX(Input!$D$2:$AC$500,,$AP$6),Input!$J$2:$J$500=$B433)),""))</f>
        <v/>
      </c>
      <c r="Q433" s="29" t="str">
        <f t="shared" si="20"/>
        <v/>
      </c>
      <c r="R433" s="39" t="str" cm="1">
        <f t="array" ref="R433">IF($AR433=0,"",_xlfn.LET(_xlpm.Result,INDEX(Input!$D$2:$AC$500,$AR433,$AP$5),IF(_xlpm.Result="","",_xlpm.Result)))</f>
        <v/>
      </c>
      <c r="S433" s="39" t="str" cm="1">
        <f t="array" ref="S433">IF(R433="","",IFERROR(_xlfn.TEXTSPLIT(R433," / ", ,TRUE,0,),""))</f>
        <v/>
      </c>
      <c r="T433" s="39"/>
      <c r="U433" s="39" t="str" cm="1">
        <f t="array" ref="U433">IFERROR(_xlfn.IFS(
S433="","",
--S433&lt;55,"Battery Defect",
--S433&lt;=69,"Battery D",
--S433&lt;=80,"Battery C",
--S433&gt;80,""
),"")</f>
        <v/>
      </c>
      <c r="V433" s="39" t="str" cm="1">
        <f t="array" ref="V433">IFERROR(_xlfn.IFS(
T433="","",
--T433&lt;55,"Battery Defect",
--T433&lt;=69,"Battery D",
--T433&lt;=80,"Battery C",
--T433&gt;80,""
),"")</f>
        <v/>
      </c>
      <c r="W433" s="39" t="str" cm="1">
        <f t="array" ref="W433">IF($AR433=0,"",IFERROR(IF(INDEX(Input!$N$2:$U$500,$AR433,0)=0,"",INDEX(Input!$N$2:$U$500,$AR433,0)),""))</f>
        <v/>
      </c>
      <c r="X433" s="39"/>
      <c r="Y433" s="39"/>
      <c r="Z433" s="39"/>
      <c r="AA433" s="39"/>
      <c r="AB433" s="39"/>
      <c r="AC433" s="39"/>
      <c r="AD433" s="39"/>
      <c r="AE433" s="29" t="str">
        <f t="shared" si="18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9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9" t="str" cm="1">
        <f t="array" ref="K434">IF($AR434=0,"",INDEX(Input!$D$2:$AC$500,$AR434,$AP$2)&amp;"")</f>
        <v/>
      </c>
      <c r="L434" s="39" t="str" cm="1">
        <f t="array" ref="L434">IF($AR434=0,"",INDEX(Input!$D$2:$AC$500,$AR434,$AP$3)&amp;"")</f>
        <v/>
      </c>
      <c r="M434" s="39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9"/>
        <v/>
      </c>
      <c r="O434" s="39" t="str" cm="1">
        <f t="array" ref="O434">IF($AR434=0,"",INDEX(Input!$D$2:$AC$500,$AR434,$AP$4)&amp;"")</f>
        <v/>
      </c>
      <c r="P434" s="39" t="str" cm="1">
        <f t="array" ref="P434">IF($AR434=0,"",IFERROR(_xlfn.TEXTJOIN(", ",TRUE,_xlfn._xlws.FILTER(INDEX(Input!$D$2:$AC$500,,$AP$6),Input!$J$2:$J$500=$B434)),""))</f>
        <v/>
      </c>
      <c r="Q434" s="29" t="str">
        <f t="shared" si="20"/>
        <v/>
      </c>
      <c r="R434" s="39" t="str" cm="1">
        <f t="array" ref="R434">IF($AR434=0,"",_xlfn.LET(_xlpm.Result,INDEX(Input!$D$2:$AC$500,$AR434,$AP$5),IF(_xlpm.Result="","",_xlpm.Result)))</f>
        <v/>
      </c>
      <c r="S434" s="39" t="str" cm="1">
        <f t="array" ref="S434">IF(R434="","",IFERROR(_xlfn.TEXTSPLIT(R434," / ", ,TRUE,0,),""))</f>
        <v/>
      </c>
      <c r="T434" s="39"/>
      <c r="U434" s="39" t="str" cm="1">
        <f t="array" ref="U434">IFERROR(_xlfn.IFS(
S434="","",
--S434&lt;55,"Battery Defect",
--S434&lt;=69,"Battery D",
--S434&lt;=80,"Battery C",
--S434&gt;80,""
),"")</f>
        <v/>
      </c>
      <c r="V434" s="39" t="str" cm="1">
        <f t="array" ref="V434">IFERROR(_xlfn.IFS(
T434="","",
--T434&lt;55,"Battery Defect",
--T434&lt;=69,"Battery D",
--T434&lt;=80,"Battery C",
--T434&gt;80,""
),"")</f>
        <v/>
      </c>
      <c r="W434" s="39" t="str" cm="1">
        <f t="array" ref="W434">IF($AR434=0,"",IFERROR(IF(INDEX(Input!$N$2:$U$500,$AR434,0)=0,"",INDEX(Input!$N$2:$U$500,$AR434,0)),""))</f>
        <v/>
      </c>
      <c r="X434" s="39"/>
      <c r="Y434" s="39"/>
      <c r="Z434" s="39"/>
      <c r="AA434" s="39"/>
      <c r="AB434" s="39"/>
      <c r="AC434" s="39"/>
      <c r="AD434" s="39"/>
      <c r="AE434" s="29" t="str">
        <f t="shared" si="18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9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9" t="str" cm="1">
        <f t="array" ref="K435">IF($AR435=0,"",INDEX(Input!$D$2:$AC$500,$AR435,$AP$2)&amp;"")</f>
        <v/>
      </c>
      <c r="L435" s="39" t="str" cm="1">
        <f t="array" ref="L435">IF($AR435=0,"",INDEX(Input!$D$2:$AC$500,$AR435,$AP$3)&amp;"")</f>
        <v/>
      </c>
      <c r="M435" s="39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9"/>
        <v/>
      </c>
      <c r="O435" s="39" t="str" cm="1">
        <f t="array" ref="O435">IF($AR435=0,"",INDEX(Input!$D$2:$AC$500,$AR435,$AP$4)&amp;"")</f>
        <v/>
      </c>
      <c r="P435" s="39" t="str" cm="1">
        <f t="array" ref="P435">IF($AR435=0,"",IFERROR(_xlfn.TEXTJOIN(", ",TRUE,_xlfn._xlws.FILTER(INDEX(Input!$D$2:$AC$500,,$AP$6),Input!$J$2:$J$500=$B435)),""))</f>
        <v/>
      </c>
      <c r="Q435" s="29" t="str">
        <f t="shared" si="20"/>
        <v/>
      </c>
      <c r="R435" s="39" t="str" cm="1">
        <f t="array" ref="R435">IF($AR435=0,"",_xlfn.LET(_xlpm.Result,INDEX(Input!$D$2:$AC$500,$AR435,$AP$5),IF(_xlpm.Result="","",_xlpm.Result)))</f>
        <v/>
      </c>
      <c r="S435" s="39" t="str" cm="1">
        <f t="array" ref="S435">IF(R435="","",IFERROR(_xlfn.TEXTSPLIT(R435," / ", ,TRUE,0,),""))</f>
        <v/>
      </c>
      <c r="T435" s="39"/>
      <c r="U435" s="39" t="str" cm="1">
        <f t="array" ref="U435">IFERROR(_xlfn.IFS(
S435="","",
--S435&lt;55,"Battery Defect",
--S435&lt;=69,"Battery D",
--S435&lt;=80,"Battery C",
--S435&gt;80,""
),"")</f>
        <v/>
      </c>
      <c r="V435" s="39" t="str" cm="1">
        <f t="array" ref="V435">IFERROR(_xlfn.IFS(
T435="","",
--T435&lt;55,"Battery Defect",
--T435&lt;=69,"Battery D",
--T435&lt;=80,"Battery C",
--T435&gt;80,""
),"")</f>
        <v/>
      </c>
      <c r="W435" s="39" t="str" cm="1">
        <f t="array" ref="W435">IF($AR435=0,"",IFERROR(IF(INDEX(Input!$N$2:$U$500,$AR435,0)=0,"",INDEX(Input!$N$2:$U$500,$AR435,0)),""))</f>
        <v/>
      </c>
      <c r="X435" s="39"/>
      <c r="Y435" s="39"/>
      <c r="Z435" s="39"/>
      <c r="AA435" s="39"/>
      <c r="AB435" s="39"/>
      <c r="AC435" s="39"/>
      <c r="AD435" s="39"/>
      <c r="AE435" s="29" t="str">
        <f t="shared" si="18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9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9" t="str" cm="1">
        <f t="array" ref="K436">IF($AR436=0,"",INDEX(Input!$D$2:$AC$500,$AR436,$AP$2)&amp;"")</f>
        <v/>
      </c>
      <c r="L436" s="39" t="str" cm="1">
        <f t="array" ref="L436">IF($AR436=0,"",INDEX(Input!$D$2:$AC$500,$AR436,$AP$3)&amp;"")</f>
        <v/>
      </c>
      <c r="M436" s="39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9"/>
        <v/>
      </c>
      <c r="O436" s="39" t="str" cm="1">
        <f t="array" ref="O436">IF($AR436=0,"",INDEX(Input!$D$2:$AC$500,$AR436,$AP$4)&amp;"")</f>
        <v/>
      </c>
      <c r="P436" s="39" t="str" cm="1">
        <f t="array" ref="P436">IF($AR436=0,"",IFERROR(_xlfn.TEXTJOIN(", ",TRUE,_xlfn._xlws.FILTER(INDEX(Input!$D$2:$AC$500,,$AP$6),Input!$J$2:$J$500=$B436)),""))</f>
        <v/>
      </c>
      <c r="Q436" s="29" t="str">
        <f t="shared" si="20"/>
        <v/>
      </c>
      <c r="R436" s="39" t="str" cm="1">
        <f t="array" ref="R436">IF($AR436=0,"",_xlfn.LET(_xlpm.Result,INDEX(Input!$D$2:$AC$500,$AR436,$AP$5),IF(_xlpm.Result="","",_xlpm.Result)))</f>
        <v/>
      </c>
      <c r="S436" s="39" t="str" cm="1">
        <f t="array" ref="S436">IF(R436="","",IFERROR(_xlfn.TEXTSPLIT(R436," / ", ,TRUE,0,),""))</f>
        <v/>
      </c>
      <c r="T436" s="39"/>
      <c r="U436" s="39" t="str" cm="1">
        <f t="array" ref="U436">IFERROR(_xlfn.IFS(
S436="","",
--S436&lt;55,"Battery Defect",
--S436&lt;=69,"Battery D",
--S436&lt;=80,"Battery C",
--S436&gt;80,""
),"")</f>
        <v/>
      </c>
      <c r="V436" s="39" t="str" cm="1">
        <f t="array" ref="V436">IFERROR(_xlfn.IFS(
T436="","",
--T436&lt;55,"Battery Defect",
--T436&lt;=69,"Battery D",
--T436&lt;=80,"Battery C",
--T436&gt;80,""
),"")</f>
        <v/>
      </c>
      <c r="W436" s="39" t="str" cm="1">
        <f t="array" ref="W436">IF($AR436=0,"",IFERROR(IF(INDEX(Input!$N$2:$U$500,$AR436,0)=0,"",INDEX(Input!$N$2:$U$500,$AR436,0)),""))</f>
        <v/>
      </c>
      <c r="X436" s="39"/>
      <c r="Y436" s="39"/>
      <c r="Z436" s="39"/>
      <c r="AA436" s="39"/>
      <c r="AB436" s="39"/>
      <c r="AC436" s="39"/>
      <c r="AD436" s="39"/>
      <c r="AE436" s="29" t="str">
        <f t="shared" si="18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9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9" t="str" cm="1">
        <f t="array" ref="K437">IF($AR437=0,"",INDEX(Input!$D$2:$AC$500,$AR437,$AP$2)&amp;"")</f>
        <v/>
      </c>
      <c r="L437" s="39" t="str" cm="1">
        <f t="array" ref="L437">IF($AR437=0,"",INDEX(Input!$D$2:$AC$500,$AR437,$AP$3)&amp;"")</f>
        <v/>
      </c>
      <c r="M437" s="39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9"/>
        <v/>
      </c>
      <c r="O437" s="39" t="str" cm="1">
        <f t="array" ref="O437">IF($AR437=0,"",INDEX(Input!$D$2:$AC$500,$AR437,$AP$4)&amp;"")</f>
        <v/>
      </c>
      <c r="P437" s="39" t="str" cm="1">
        <f t="array" ref="P437">IF($AR437=0,"",IFERROR(_xlfn.TEXTJOIN(", ",TRUE,_xlfn._xlws.FILTER(INDEX(Input!$D$2:$AC$500,,$AP$6),Input!$J$2:$J$500=$B437)),""))</f>
        <v/>
      </c>
      <c r="Q437" s="29" t="str">
        <f t="shared" si="20"/>
        <v/>
      </c>
      <c r="R437" s="39" t="str" cm="1">
        <f t="array" ref="R437">IF($AR437=0,"",_xlfn.LET(_xlpm.Result,INDEX(Input!$D$2:$AC$500,$AR437,$AP$5),IF(_xlpm.Result="","",_xlpm.Result)))</f>
        <v/>
      </c>
      <c r="S437" s="39" t="str" cm="1">
        <f t="array" ref="S437">IF(R437="","",IFERROR(_xlfn.TEXTSPLIT(R437," / ", ,TRUE,0,),""))</f>
        <v/>
      </c>
      <c r="T437" s="39"/>
      <c r="U437" s="39" t="str" cm="1">
        <f t="array" ref="U437">IFERROR(_xlfn.IFS(
S437="","",
--S437&lt;55,"Battery Defect",
--S437&lt;=69,"Battery D",
--S437&lt;=80,"Battery C",
--S437&gt;80,""
),"")</f>
        <v/>
      </c>
      <c r="V437" s="39" t="str" cm="1">
        <f t="array" ref="V437">IFERROR(_xlfn.IFS(
T437="","",
--T437&lt;55,"Battery Defect",
--T437&lt;=69,"Battery D",
--T437&lt;=80,"Battery C",
--T437&gt;80,""
),"")</f>
        <v/>
      </c>
      <c r="W437" s="39" t="str" cm="1">
        <f t="array" ref="W437">IF($AR437=0,"",IFERROR(IF(INDEX(Input!$N$2:$U$500,$AR437,0)=0,"",INDEX(Input!$N$2:$U$500,$AR437,0)),""))</f>
        <v/>
      </c>
      <c r="X437" s="39"/>
      <c r="Y437" s="39"/>
      <c r="Z437" s="39"/>
      <c r="AA437" s="39"/>
      <c r="AB437" s="39"/>
      <c r="AC437" s="39"/>
      <c r="AD437" s="39"/>
      <c r="AE437" s="29" t="str">
        <f t="shared" si="18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9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9" t="str" cm="1">
        <f t="array" ref="K438">IF($AR438=0,"",INDEX(Input!$D$2:$AC$500,$AR438,$AP$2)&amp;"")</f>
        <v/>
      </c>
      <c r="L438" s="39" t="str" cm="1">
        <f t="array" ref="L438">IF($AR438=0,"",INDEX(Input!$D$2:$AC$500,$AR438,$AP$3)&amp;"")</f>
        <v/>
      </c>
      <c r="M438" s="39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9"/>
        <v/>
      </c>
      <c r="O438" s="39" t="str" cm="1">
        <f t="array" ref="O438">IF($AR438=0,"",INDEX(Input!$D$2:$AC$500,$AR438,$AP$4)&amp;"")</f>
        <v/>
      </c>
      <c r="P438" s="39" t="str" cm="1">
        <f t="array" ref="P438">IF($AR438=0,"",IFERROR(_xlfn.TEXTJOIN(", ",TRUE,_xlfn._xlws.FILTER(INDEX(Input!$D$2:$AC$500,,$AP$6),Input!$J$2:$J$500=$B438)),""))</f>
        <v/>
      </c>
      <c r="Q438" s="29" t="str">
        <f t="shared" si="20"/>
        <v/>
      </c>
      <c r="R438" s="39" t="str" cm="1">
        <f t="array" ref="R438">IF($AR438=0,"",_xlfn.LET(_xlpm.Result,INDEX(Input!$D$2:$AC$500,$AR438,$AP$5),IF(_xlpm.Result="","",_xlpm.Result)))</f>
        <v/>
      </c>
      <c r="S438" s="39" t="str" cm="1">
        <f t="array" ref="S438">IF(R438="","",IFERROR(_xlfn.TEXTSPLIT(R438," / ", ,TRUE,0,),""))</f>
        <v/>
      </c>
      <c r="T438" s="39"/>
      <c r="U438" s="39" t="str" cm="1">
        <f t="array" ref="U438">IFERROR(_xlfn.IFS(
S438="","",
--S438&lt;55,"Battery Defect",
--S438&lt;=69,"Battery D",
--S438&lt;=80,"Battery C",
--S438&gt;80,""
),"")</f>
        <v/>
      </c>
      <c r="V438" s="39" t="str" cm="1">
        <f t="array" ref="V438">IFERROR(_xlfn.IFS(
T438="","",
--T438&lt;55,"Battery Defect",
--T438&lt;=69,"Battery D",
--T438&lt;=80,"Battery C",
--T438&gt;80,""
),"")</f>
        <v/>
      </c>
      <c r="W438" s="39" t="str" cm="1">
        <f t="array" ref="W438">IF($AR438=0,"",IFERROR(IF(INDEX(Input!$N$2:$U$500,$AR438,0)=0,"",INDEX(Input!$N$2:$U$500,$AR438,0)),""))</f>
        <v/>
      </c>
      <c r="X438" s="39"/>
      <c r="Y438" s="39"/>
      <c r="Z438" s="39"/>
      <c r="AA438" s="39"/>
      <c r="AB438" s="39"/>
      <c r="AC438" s="39"/>
      <c r="AD438" s="39"/>
      <c r="AE438" s="29" t="str">
        <f t="shared" si="18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9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9" t="str" cm="1">
        <f t="array" ref="K439">IF($AR439=0,"",INDEX(Input!$D$2:$AC$500,$AR439,$AP$2)&amp;"")</f>
        <v/>
      </c>
      <c r="L439" s="39" t="str" cm="1">
        <f t="array" ref="L439">IF($AR439=0,"",INDEX(Input!$D$2:$AC$500,$AR439,$AP$3)&amp;"")</f>
        <v/>
      </c>
      <c r="M439" s="39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9"/>
        <v/>
      </c>
      <c r="O439" s="39" t="str" cm="1">
        <f t="array" ref="O439">IF($AR439=0,"",INDEX(Input!$D$2:$AC$500,$AR439,$AP$4)&amp;"")</f>
        <v/>
      </c>
      <c r="P439" s="39" t="str" cm="1">
        <f t="array" ref="P439">IF($AR439=0,"",IFERROR(_xlfn.TEXTJOIN(", ",TRUE,_xlfn._xlws.FILTER(INDEX(Input!$D$2:$AC$500,,$AP$6),Input!$J$2:$J$500=$B439)),""))</f>
        <v/>
      </c>
      <c r="Q439" s="29" t="str">
        <f t="shared" si="20"/>
        <v/>
      </c>
      <c r="R439" s="39" t="str" cm="1">
        <f t="array" ref="R439">IF($AR439=0,"",_xlfn.LET(_xlpm.Result,INDEX(Input!$D$2:$AC$500,$AR439,$AP$5),IF(_xlpm.Result="","",_xlpm.Result)))</f>
        <v/>
      </c>
      <c r="S439" s="39" t="str" cm="1">
        <f t="array" ref="S439">IF(R439="","",IFERROR(_xlfn.TEXTSPLIT(R439," / ", ,TRUE,0,),""))</f>
        <v/>
      </c>
      <c r="T439" s="39"/>
      <c r="U439" s="39" t="str" cm="1">
        <f t="array" ref="U439">IFERROR(_xlfn.IFS(
S439="","",
--S439&lt;55,"Battery Defect",
--S439&lt;=69,"Battery D",
--S439&lt;=80,"Battery C",
--S439&gt;80,""
),"")</f>
        <v/>
      </c>
      <c r="V439" s="39" t="str" cm="1">
        <f t="array" ref="V439">IFERROR(_xlfn.IFS(
T439="","",
--T439&lt;55,"Battery Defect",
--T439&lt;=69,"Battery D",
--T439&lt;=80,"Battery C",
--T439&gt;80,""
),"")</f>
        <v/>
      </c>
      <c r="W439" s="39" t="str" cm="1">
        <f t="array" ref="W439">IF($AR439=0,"",IFERROR(IF(INDEX(Input!$N$2:$U$500,$AR439,0)=0,"",INDEX(Input!$N$2:$U$500,$AR439,0)),""))</f>
        <v/>
      </c>
      <c r="X439" s="39"/>
      <c r="Y439" s="39"/>
      <c r="Z439" s="39"/>
      <c r="AA439" s="39"/>
      <c r="AB439" s="39"/>
      <c r="AC439" s="39"/>
      <c r="AD439" s="39"/>
      <c r="AE439" s="29" t="str">
        <f t="shared" si="18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9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9" t="str" cm="1">
        <f t="array" ref="K440">IF($AR440=0,"",INDEX(Input!$D$2:$AC$500,$AR440,$AP$2)&amp;"")</f>
        <v/>
      </c>
      <c r="L440" s="39" t="str" cm="1">
        <f t="array" ref="L440">IF($AR440=0,"",INDEX(Input!$D$2:$AC$500,$AR440,$AP$3)&amp;"")</f>
        <v/>
      </c>
      <c r="M440" s="39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9"/>
        <v/>
      </c>
      <c r="O440" s="39" t="str" cm="1">
        <f t="array" ref="O440">IF($AR440=0,"",INDEX(Input!$D$2:$AC$500,$AR440,$AP$4)&amp;"")</f>
        <v/>
      </c>
      <c r="P440" s="39" t="str" cm="1">
        <f t="array" ref="P440">IF($AR440=0,"",IFERROR(_xlfn.TEXTJOIN(", ",TRUE,_xlfn._xlws.FILTER(INDEX(Input!$D$2:$AC$500,,$AP$6),Input!$J$2:$J$500=$B440)),""))</f>
        <v/>
      </c>
      <c r="Q440" s="29" t="str">
        <f t="shared" si="20"/>
        <v/>
      </c>
      <c r="R440" s="39" t="str" cm="1">
        <f t="array" ref="R440">IF($AR440=0,"",_xlfn.LET(_xlpm.Result,INDEX(Input!$D$2:$AC$500,$AR440,$AP$5),IF(_xlpm.Result="","",_xlpm.Result)))</f>
        <v/>
      </c>
      <c r="S440" s="39" t="str" cm="1">
        <f t="array" ref="S440">IF(R440="","",IFERROR(_xlfn.TEXTSPLIT(R440," / ", ,TRUE,0,),""))</f>
        <v/>
      </c>
      <c r="T440" s="39"/>
      <c r="U440" s="39" t="str" cm="1">
        <f t="array" ref="U440">IFERROR(_xlfn.IFS(
S440="","",
--S440&lt;55,"Battery Defect",
--S440&lt;=69,"Battery D",
--S440&lt;=80,"Battery C",
--S440&gt;80,""
),"")</f>
        <v/>
      </c>
      <c r="V440" s="39" t="str" cm="1">
        <f t="array" ref="V440">IFERROR(_xlfn.IFS(
T440="","",
--T440&lt;55,"Battery Defect",
--T440&lt;=69,"Battery D",
--T440&lt;=80,"Battery C",
--T440&gt;80,""
),"")</f>
        <v/>
      </c>
      <c r="W440" s="39" t="str" cm="1">
        <f t="array" ref="W440">IF($AR440=0,"",IFERROR(IF(INDEX(Input!$N$2:$U$500,$AR440,0)=0,"",INDEX(Input!$N$2:$U$500,$AR440,0)),""))</f>
        <v/>
      </c>
      <c r="X440" s="39"/>
      <c r="Y440" s="39"/>
      <c r="Z440" s="39"/>
      <c r="AA440" s="39"/>
      <c r="AB440" s="39"/>
      <c r="AC440" s="39"/>
      <c r="AD440" s="39"/>
      <c r="AE440" s="29" t="str">
        <f t="shared" si="18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9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9" t="str" cm="1">
        <f t="array" ref="K441">IF($AR441=0,"",INDEX(Input!$D$2:$AC$500,$AR441,$AP$2)&amp;"")</f>
        <v/>
      </c>
      <c r="L441" s="39" t="str" cm="1">
        <f t="array" ref="L441">IF($AR441=0,"",INDEX(Input!$D$2:$AC$500,$AR441,$AP$3)&amp;"")</f>
        <v/>
      </c>
      <c r="M441" s="39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9"/>
        <v/>
      </c>
      <c r="O441" s="39" t="str" cm="1">
        <f t="array" ref="O441">IF($AR441=0,"",INDEX(Input!$D$2:$AC$500,$AR441,$AP$4)&amp;"")</f>
        <v/>
      </c>
      <c r="P441" s="39" t="str" cm="1">
        <f t="array" ref="P441">IF($AR441=0,"",IFERROR(_xlfn.TEXTJOIN(", ",TRUE,_xlfn._xlws.FILTER(INDEX(Input!$D$2:$AC$500,,$AP$6),Input!$J$2:$J$500=$B441)),""))</f>
        <v/>
      </c>
      <c r="Q441" s="29" t="str">
        <f t="shared" si="20"/>
        <v/>
      </c>
      <c r="R441" s="39" t="str" cm="1">
        <f t="array" ref="R441">IF($AR441=0,"",_xlfn.LET(_xlpm.Result,INDEX(Input!$D$2:$AC$500,$AR441,$AP$5),IF(_xlpm.Result="","",_xlpm.Result)))</f>
        <v/>
      </c>
      <c r="S441" s="39" t="str" cm="1">
        <f t="array" ref="S441">IF(R441="","",IFERROR(_xlfn.TEXTSPLIT(R441," / ", ,TRUE,0,),""))</f>
        <v/>
      </c>
      <c r="T441" s="39"/>
      <c r="U441" s="39" t="str" cm="1">
        <f t="array" ref="U441">IFERROR(_xlfn.IFS(
S441="","",
--S441&lt;55,"Battery Defect",
--S441&lt;=69,"Battery D",
--S441&lt;=80,"Battery C",
--S441&gt;80,""
),"")</f>
        <v/>
      </c>
      <c r="V441" s="39" t="str" cm="1">
        <f t="array" ref="V441">IFERROR(_xlfn.IFS(
T441="","",
--T441&lt;55,"Battery Defect",
--T441&lt;=69,"Battery D",
--T441&lt;=80,"Battery C",
--T441&gt;80,""
),"")</f>
        <v/>
      </c>
      <c r="W441" s="39" t="str" cm="1">
        <f t="array" ref="W441">IF($AR441=0,"",IFERROR(IF(INDEX(Input!$N$2:$U$500,$AR441,0)=0,"",INDEX(Input!$N$2:$U$500,$AR441,0)),""))</f>
        <v/>
      </c>
      <c r="X441" s="39"/>
      <c r="Y441" s="39"/>
      <c r="Z441" s="39"/>
      <c r="AA441" s="39"/>
      <c r="AB441" s="39"/>
      <c r="AC441" s="39"/>
      <c r="AD441" s="39"/>
      <c r="AE441" s="29" t="str">
        <f t="shared" si="18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9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9" t="str" cm="1">
        <f t="array" ref="K442">IF($AR442=0,"",INDEX(Input!$D$2:$AC$500,$AR442,$AP$2)&amp;"")</f>
        <v/>
      </c>
      <c r="L442" s="39" t="str" cm="1">
        <f t="array" ref="L442">IF($AR442=0,"",INDEX(Input!$D$2:$AC$500,$AR442,$AP$3)&amp;"")</f>
        <v/>
      </c>
      <c r="M442" s="39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9"/>
        <v/>
      </c>
      <c r="O442" s="39" t="str" cm="1">
        <f t="array" ref="O442">IF($AR442=0,"",INDEX(Input!$D$2:$AC$500,$AR442,$AP$4)&amp;"")</f>
        <v/>
      </c>
      <c r="P442" s="39" t="str" cm="1">
        <f t="array" ref="P442">IF($AR442=0,"",IFERROR(_xlfn.TEXTJOIN(", ",TRUE,_xlfn._xlws.FILTER(INDEX(Input!$D$2:$AC$500,,$AP$6),Input!$J$2:$J$500=$B442)),""))</f>
        <v/>
      </c>
      <c r="Q442" s="29" t="str">
        <f t="shared" si="20"/>
        <v/>
      </c>
      <c r="R442" s="39" t="str" cm="1">
        <f t="array" ref="R442">IF($AR442=0,"",_xlfn.LET(_xlpm.Result,INDEX(Input!$D$2:$AC$500,$AR442,$AP$5),IF(_xlpm.Result="","",_xlpm.Result)))</f>
        <v/>
      </c>
      <c r="S442" s="39" t="str" cm="1">
        <f t="array" ref="S442">IF(R442="","",IFERROR(_xlfn.TEXTSPLIT(R442," / ", ,TRUE,0,),""))</f>
        <v/>
      </c>
      <c r="T442" s="39"/>
      <c r="U442" s="39" t="str" cm="1">
        <f t="array" ref="U442">IFERROR(_xlfn.IFS(
S442="","",
--S442&lt;55,"Battery Defect",
--S442&lt;=69,"Battery D",
--S442&lt;=80,"Battery C",
--S442&gt;80,""
),"")</f>
        <v/>
      </c>
      <c r="V442" s="39" t="str" cm="1">
        <f t="array" ref="V442">IFERROR(_xlfn.IFS(
T442="","",
--T442&lt;55,"Battery Defect",
--T442&lt;=69,"Battery D",
--T442&lt;=80,"Battery C",
--T442&gt;80,""
),"")</f>
        <v/>
      </c>
      <c r="W442" s="39" t="str" cm="1">
        <f t="array" ref="W442">IF($AR442=0,"",IFERROR(IF(INDEX(Input!$N$2:$U$500,$AR442,0)=0,"",INDEX(Input!$N$2:$U$500,$AR442,0)),""))</f>
        <v/>
      </c>
      <c r="X442" s="39"/>
      <c r="Y442" s="39"/>
      <c r="Z442" s="39"/>
      <c r="AA442" s="39"/>
      <c r="AB442" s="39"/>
      <c r="AC442" s="39"/>
      <c r="AD442" s="39"/>
      <c r="AE442" s="29" t="str">
        <f t="shared" si="18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9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9" t="str" cm="1">
        <f t="array" ref="K443">IF($AR443=0,"",INDEX(Input!$D$2:$AC$500,$AR443,$AP$2)&amp;"")</f>
        <v/>
      </c>
      <c r="L443" s="39" t="str" cm="1">
        <f t="array" ref="L443">IF($AR443=0,"",INDEX(Input!$D$2:$AC$500,$AR443,$AP$3)&amp;"")</f>
        <v/>
      </c>
      <c r="M443" s="39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9"/>
        <v/>
      </c>
      <c r="O443" s="39" t="str" cm="1">
        <f t="array" ref="O443">IF($AR443=0,"",INDEX(Input!$D$2:$AC$500,$AR443,$AP$4)&amp;"")</f>
        <v/>
      </c>
      <c r="P443" s="39" t="str" cm="1">
        <f t="array" ref="P443">IF($AR443=0,"",IFERROR(_xlfn.TEXTJOIN(", ",TRUE,_xlfn._xlws.FILTER(INDEX(Input!$D$2:$AC$500,,$AP$6),Input!$J$2:$J$500=$B443)),""))</f>
        <v/>
      </c>
      <c r="Q443" s="29" t="str">
        <f t="shared" si="20"/>
        <v/>
      </c>
      <c r="R443" s="39" t="str" cm="1">
        <f t="array" ref="R443">IF($AR443=0,"",_xlfn.LET(_xlpm.Result,INDEX(Input!$D$2:$AC$500,$AR443,$AP$5),IF(_xlpm.Result="","",_xlpm.Result)))</f>
        <v/>
      </c>
      <c r="S443" s="39" t="str" cm="1">
        <f t="array" ref="S443">IF(R443="","",IFERROR(_xlfn.TEXTSPLIT(R443," / ", ,TRUE,0,),""))</f>
        <v/>
      </c>
      <c r="T443" s="39"/>
      <c r="U443" s="39" t="str" cm="1">
        <f t="array" ref="U443">IFERROR(_xlfn.IFS(
S443="","",
--S443&lt;55,"Battery Defect",
--S443&lt;=69,"Battery D",
--S443&lt;=80,"Battery C",
--S443&gt;80,""
),"")</f>
        <v/>
      </c>
      <c r="V443" s="39" t="str" cm="1">
        <f t="array" ref="V443">IFERROR(_xlfn.IFS(
T443="","",
--T443&lt;55,"Battery Defect",
--T443&lt;=69,"Battery D",
--T443&lt;=80,"Battery C",
--T443&gt;80,""
),"")</f>
        <v/>
      </c>
      <c r="W443" s="39" t="str" cm="1">
        <f t="array" ref="W443">IF($AR443=0,"",IFERROR(IF(INDEX(Input!$N$2:$U$500,$AR443,0)=0,"",INDEX(Input!$N$2:$U$500,$AR443,0)),""))</f>
        <v/>
      </c>
      <c r="X443" s="39"/>
      <c r="Y443" s="39"/>
      <c r="Z443" s="39"/>
      <c r="AA443" s="39"/>
      <c r="AB443" s="39"/>
      <c r="AC443" s="39"/>
      <c r="AD443" s="39"/>
      <c r="AE443" s="29" t="str">
        <f t="shared" si="18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9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9" t="str" cm="1">
        <f t="array" ref="K444">IF($AR444=0,"",INDEX(Input!$D$2:$AC$500,$AR444,$AP$2)&amp;"")</f>
        <v/>
      </c>
      <c r="L444" s="39" t="str" cm="1">
        <f t="array" ref="L444">IF($AR444=0,"",INDEX(Input!$D$2:$AC$500,$AR444,$AP$3)&amp;"")</f>
        <v/>
      </c>
      <c r="M444" s="39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9"/>
        <v/>
      </c>
      <c r="O444" s="39" t="str" cm="1">
        <f t="array" ref="O444">IF($AR444=0,"",INDEX(Input!$D$2:$AC$500,$AR444,$AP$4)&amp;"")</f>
        <v/>
      </c>
      <c r="P444" s="39" t="str" cm="1">
        <f t="array" ref="P444">IF($AR444=0,"",IFERROR(_xlfn.TEXTJOIN(", ",TRUE,_xlfn._xlws.FILTER(INDEX(Input!$D$2:$AC$500,,$AP$6),Input!$J$2:$J$500=$B444)),""))</f>
        <v/>
      </c>
      <c r="Q444" s="29" t="str">
        <f t="shared" si="20"/>
        <v/>
      </c>
      <c r="R444" s="39" t="str" cm="1">
        <f t="array" ref="R444">IF($AR444=0,"",_xlfn.LET(_xlpm.Result,INDEX(Input!$D$2:$AC$500,$AR444,$AP$5),IF(_xlpm.Result="","",_xlpm.Result)))</f>
        <v/>
      </c>
      <c r="S444" s="39" t="str" cm="1">
        <f t="array" ref="S444">IF(R444="","",IFERROR(_xlfn.TEXTSPLIT(R444," / ", ,TRUE,0,),""))</f>
        <v/>
      </c>
      <c r="T444" s="39"/>
      <c r="U444" s="39" t="str" cm="1">
        <f t="array" ref="U444">IFERROR(_xlfn.IFS(
S444="","",
--S444&lt;55,"Battery Defect",
--S444&lt;=69,"Battery D",
--S444&lt;=80,"Battery C",
--S444&gt;80,""
),"")</f>
        <v/>
      </c>
      <c r="V444" s="39" t="str" cm="1">
        <f t="array" ref="V444">IFERROR(_xlfn.IFS(
T444="","",
--T444&lt;55,"Battery Defect",
--T444&lt;=69,"Battery D",
--T444&lt;=80,"Battery C",
--T444&gt;80,""
),"")</f>
        <v/>
      </c>
      <c r="W444" s="39" t="str" cm="1">
        <f t="array" ref="W444">IF($AR444=0,"",IFERROR(IF(INDEX(Input!$N$2:$U$500,$AR444,0)=0,"",INDEX(Input!$N$2:$U$500,$AR444,0)),""))</f>
        <v/>
      </c>
      <c r="X444" s="39"/>
      <c r="Y444" s="39"/>
      <c r="Z444" s="39"/>
      <c r="AA444" s="39"/>
      <c r="AB444" s="39"/>
      <c r="AC444" s="39"/>
      <c r="AD444" s="39"/>
      <c r="AE444" s="29" t="str">
        <f t="shared" si="18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9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9" t="str" cm="1">
        <f t="array" ref="K445">IF($AR445=0,"",INDEX(Input!$D$2:$AC$500,$AR445,$AP$2)&amp;"")</f>
        <v/>
      </c>
      <c r="L445" s="39" t="str" cm="1">
        <f t="array" ref="L445">IF($AR445=0,"",INDEX(Input!$D$2:$AC$500,$AR445,$AP$3)&amp;"")</f>
        <v/>
      </c>
      <c r="M445" s="39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9"/>
        <v/>
      </c>
      <c r="O445" s="39" t="str" cm="1">
        <f t="array" ref="O445">IF($AR445=0,"",INDEX(Input!$D$2:$AC$500,$AR445,$AP$4)&amp;"")</f>
        <v/>
      </c>
      <c r="P445" s="39" t="str" cm="1">
        <f t="array" ref="P445">IF($AR445=0,"",IFERROR(_xlfn.TEXTJOIN(", ",TRUE,_xlfn._xlws.FILTER(INDEX(Input!$D$2:$AC$500,,$AP$6),Input!$J$2:$J$500=$B445)),""))</f>
        <v/>
      </c>
      <c r="Q445" s="29" t="str">
        <f t="shared" si="20"/>
        <v/>
      </c>
      <c r="R445" s="39" t="str" cm="1">
        <f t="array" ref="R445">IF($AR445=0,"",_xlfn.LET(_xlpm.Result,INDEX(Input!$D$2:$AC$500,$AR445,$AP$5),IF(_xlpm.Result="","",_xlpm.Result)))</f>
        <v/>
      </c>
      <c r="S445" s="39" t="str" cm="1">
        <f t="array" ref="S445">IF(R445="","",IFERROR(_xlfn.TEXTSPLIT(R445," / ", ,TRUE,0,),""))</f>
        <v/>
      </c>
      <c r="T445" s="39"/>
      <c r="U445" s="39" t="str" cm="1">
        <f t="array" ref="U445">IFERROR(_xlfn.IFS(
S445="","",
--S445&lt;55,"Battery Defect",
--S445&lt;=69,"Battery D",
--S445&lt;=80,"Battery C",
--S445&gt;80,""
),"")</f>
        <v/>
      </c>
      <c r="V445" s="39" t="str" cm="1">
        <f t="array" ref="V445">IFERROR(_xlfn.IFS(
T445="","",
--T445&lt;55,"Battery Defect",
--T445&lt;=69,"Battery D",
--T445&lt;=80,"Battery C",
--T445&gt;80,""
),"")</f>
        <v/>
      </c>
      <c r="W445" s="39" t="str" cm="1">
        <f t="array" ref="W445">IF($AR445=0,"",IFERROR(IF(INDEX(Input!$N$2:$U$500,$AR445,0)=0,"",INDEX(Input!$N$2:$U$500,$AR445,0)),""))</f>
        <v/>
      </c>
      <c r="X445" s="39"/>
      <c r="Y445" s="39"/>
      <c r="Z445" s="39"/>
      <c r="AA445" s="39"/>
      <c r="AB445" s="39"/>
      <c r="AC445" s="39"/>
      <c r="AD445" s="39"/>
      <c r="AE445" s="29" t="str">
        <f t="shared" si="18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9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9" t="str" cm="1">
        <f t="array" ref="K446">IF($AR446=0,"",INDEX(Input!$D$2:$AC$500,$AR446,$AP$2)&amp;"")</f>
        <v/>
      </c>
      <c r="L446" s="39" t="str" cm="1">
        <f t="array" ref="L446">IF($AR446=0,"",INDEX(Input!$D$2:$AC$500,$AR446,$AP$3)&amp;"")</f>
        <v/>
      </c>
      <c r="M446" s="39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9"/>
        <v/>
      </c>
      <c r="O446" s="39" t="str" cm="1">
        <f t="array" ref="O446">IF($AR446=0,"",INDEX(Input!$D$2:$AC$500,$AR446,$AP$4)&amp;"")</f>
        <v/>
      </c>
      <c r="P446" s="39" t="str" cm="1">
        <f t="array" ref="P446">IF($AR446=0,"",IFERROR(_xlfn.TEXTJOIN(", ",TRUE,_xlfn._xlws.FILTER(INDEX(Input!$D$2:$AC$500,,$AP$6),Input!$J$2:$J$500=$B446)),""))</f>
        <v/>
      </c>
      <c r="Q446" s="29" t="str">
        <f t="shared" si="20"/>
        <v/>
      </c>
      <c r="R446" s="39" t="str" cm="1">
        <f t="array" ref="R446">IF($AR446=0,"",_xlfn.LET(_xlpm.Result,INDEX(Input!$D$2:$AC$500,$AR446,$AP$5),IF(_xlpm.Result="","",_xlpm.Result)))</f>
        <v/>
      </c>
      <c r="S446" s="39" t="str" cm="1">
        <f t="array" ref="S446">IF(R446="","",IFERROR(_xlfn.TEXTSPLIT(R446," / ", ,TRUE,0,),""))</f>
        <v/>
      </c>
      <c r="T446" s="39"/>
      <c r="U446" s="39" t="str" cm="1">
        <f t="array" ref="U446">IFERROR(_xlfn.IFS(
S446="","",
--S446&lt;55,"Battery Defect",
--S446&lt;=69,"Battery D",
--S446&lt;=80,"Battery C",
--S446&gt;80,""
),"")</f>
        <v/>
      </c>
      <c r="V446" s="39" t="str" cm="1">
        <f t="array" ref="V446">IFERROR(_xlfn.IFS(
T446="","",
--T446&lt;55,"Battery Defect",
--T446&lt;=69,"Battery D",
--T446&lt;=80,"Battery C",
--T446&gt;80,""
),"")</f>
        <v/>
      </c>
      <c r="W446" s="39" t="str" cm="1">
        <f t="array" ref="W446">IF($AR446=0,"",IFERROR(IF(INDEX(Input!$N$2:$U$500,$AR446,0)=0,"",INDEX(Input!$N$2:$U$500,$AR446,0)),""))</f>
        <v/>
      </c>
      <c r="X446" s="39"/>
      <c r="Y446" s="39"/>
      <c r="Z446" s="39"/>
      <c r="AA446" s="39"/>
      <c r="AB446" s="39"/>
      <c r="AC446" s="39"/>
      <c r="AD446" s="39"/>
      <c r="AE446" s="29" t="str">
        <f t="shared" si="18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9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9" t="str" cm="1">
        <f t="array" ref="K447">IF($AR447=0,"",INDEX(Input!$D$2:$AC$500,$AR447,$AP$2)&amp;"")</f>
        <v/>
      </c>
      <c r="L447" s="39" t="str" cm="1">
        <f t="array" ref="L447">IF($AR447=0,"",INDEX(Input!$D$2:$AC$500,$AR447,$AP$3)&amp;"")</f>
        <v/>
      </c>
      <c r="M447" s="39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9"/>
        <v/>
      </c>
      <c r="O447" s="39" t="str" cm="1">
        <f t="array" ref="O447">IF($AR447=0,"",INDEX(Input!$D$2:$AC$500,$AR447,$AP$4)&amp;"")</f>
        <v/>
      </c>
      <c r="P447" s="39" t="str" cm="1">
        <f t="array" ref="P447">IF($AR447=0,"",IFERROR(_xlfn.TEXTJOIN(", ",TRUE,_xlfn._xlws.FILTER(INDEX(Input!$D$2:$AC$500,,$AP$6),Input!$J$2:$J$500=$B447)),""))</f>
        <v/>
      </c>
      <c r="Q447" s="29" t="str">
        <f t="shared" si="20"/>
        <v/>
      </c>
      <c r="R447" s="39" t="str" cm="1">
        <f t="array" ref="R447">IF($AR447=0,"",_xlfn.LET(_xlpm.Result,INDEX(Input!$D$2:$AC$500,$AR447,$AP$5),IF(_xlpm.Result="","",_xlpm.Result)))</f>
        <v/>
      </c>
      <c r="S447" s="39" t="str" cm="1">
        <f t="array" ref="S447">IF(R447="","",IFERROR(_xlfn.TEXTSPLIT(R447," / ", ,TRUE,0,),""))</f>
        <v/>
      </c>
      <c r="T447" s="39"/>
      <c r="U447" s="39" t="str" cm="1">
        <f t="array" ref="U447">IFERROR(_xlfn.IFS(
S447="","",
--S447&lt;55,"Battery Defect",
--S447&lt;=69,"Battery D",
--S447&lt;=80,"Battery C",
--S447&gt;80,""
),"")</f>
        <v/>
      </c>
      <c r="V447" s="39" t="str" cm="1">
        <f t="array" ref="V447">IFERROR(_xlfn.IFS(
T447="","",
--T447&lt;55,"Battery Defect",
--T447&lt;=69,"Battery D",
--T447&lt;=80,"Battery C",
--T447&gt;80,""
),"")</f>
        <v/>
      </c>
      <c r="W447" s="39" t="str" cm="1">
        <f t="array" ref="W447">IF($AR447=0,"",IFERROR(IF(INDEX(Input!$N$2:$U$500,$AR447,0)=0,"",INDEX(Input!$N$2:$U$500,$AR447,0)),""))</f>
        <v/>
      </c>
      <c r="X447" s="39"/>
      <c r="Y447" s="39"/>
      <c r="Z447" s="39"/>
      <c r="AA447" s="39"/>
      <c r="AB447" s="39"/>
      <c r="AC447" s="39"/>
      <c r="AD447" s="39"/>
      <c r="AE447" s="29" t="str">
        <f t="shared" si="18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9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9" t="str" cm="1">
        <f t="array" ref="K448">IF($AR448=0,"",INDEX(Input!$D$2:$AC$500,$AR448,$AP$2)&amp;"")</f>
        <v/>
      </c>
      <c r="L448" s="39" t="str" cm="1">
        <f t="array" ref="L448">IF($AR448=0,"",INDEX(Input!$D$2:$AC$500,$AR448,$AP$3)&amp;"")</f>
        <v/>
      </c>
      <c r="M448" s="39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9"/>
        <v/>
      </c>
      <c r="O448" s="39" t="str" cm="1">
        <f t="array" ref="O448">IF($AR448=0,"",INDEX(Input!$D$2:$AC$500,$AR448,$AP$4)&amp;"")</f>
        <v/>
      </c>
      <c r="P448" s="39" t="str" cm="1">
        <f t="array" ref="P448">IF($AR448=0,"",IFERROR(_xlfn.TEXTJOIN(", ",TRUE,_xlfn._xlws.FILTER(INDEX(Input!$D$2:$AC$500,,$AP$6),Input!$J$2:$J$500=$B448)),""))</f>
        <v/>
      </c>
      <c r="Q448" s="29" t="str">
        <f t="shared" si="20"/>
        <v/>
      </c>
      <c r="R448" s="39" t="str" cm="1">
        <f t="array" ref="R448">IF($AR448=0,"",_xlfn.LET(_xlpm.Result,INDEX(Input!$D$2:$AC$500,$AR448,$AP$5),IF(_xlpm.Result="","",_xlpm.Result)))</f>
        <v/>
      </c>
      <c r="S448" s="39" t="str" cm="1">
        <f t="array" ref="S448">IF(R448="","",IFERROR(_xlfn.TEXTSPLIT(R448," / ", ,TRUE,0,),""))</f>
        <v/>
      </c>
      <c r="T448" s="39"/>
      <c r="U448" s="39" t="str" cm="1">
        <f t="array" ref="U448">IFERROR(_xlfn.IFS(
S448="","",
--S448&lt;55,"Battery Defect",
--S448&lt;=69,"Battery D",
--S448&lt;=80,"Battery C",
--S448&gt;80,""
),"")</f>
        <v/>
      </c>
      <c r="V448" s="39" t="str" cm="1">
        <f t="array" ref="V448">IFERROR(_xlfn.IFS(
T448="","",
--T448&lt;55,"Battery Defect",
--T448&lt;=69,"Battery D",
--T448&lt;=80,"Battery C",
--T448&gt;80,""
),"")</f>
        <v/>
      </c>
      <c r="W448" s="39" t="str" cm="1">
        <f t="array" ref="W448">IF($AR448=0,"",IFERROR(IF(INDEX(Input!$N$2:$U$500,$AR448,0)=0,"",INDEX(Input!$N$2:$U$500,$AR448,0)),""))</f>
        <v/>
      </c>
      <c r="X448" s="39"/>
      <c r="Y448" s="39"/>
      <c r="Z448" s="39"/>
      <c r="AA448" s="39"/>
      <c r="AB448" s="39"/>
      <c r="AC448" s="39"/>
      <c r="AD448" s="39"/>
      <c r="AE448" s="29" t="str">
        <f t="shared" si="18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9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9" t="str" cm="1">
        <f t="array" ref="K449">IF($AR449=0,"",INDEX(Input!$D$2:$AC$500,$AR449,$AP$2)&amp;"")</f>
        <v/>
      </c>
      <c r="L449" s="39" t="str" cm="1">
        <f t="array" ref="L449">IF($AR449=0,"",INDEX(Input!$D$2:$AC$500,$AR449,$AP$3)&amp;"")</f>
        <v/>
      </c>
      <c r="M449" s="39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9"/>
        <v/>
      </c>
      <c r="O449" s="39" t="str" cm="1">
        <f t="array" ref="O449">IF($AR449=0,"",INDEX(Input!$D$2:$AC$500,$AR449,$AP$4)&amp;"")</f>
        <v/>
      </c>
      <c r="P449" s="39" t="str" cm="1">
        <f t="array" ref="P449">IF($AR449=0,"",IFERROR(_xlfn.TEXTJOIN(", ",TRUE,_xlfn._xlws.FILTER(INDEX(Input!$D$2:$AC$500,,$AP$6),Input!$J$2:$J$500=$B449)),""))</f>
        <v/>
      </c>
      <c r="Q449" s="29" t="str">
        <f t="shared" si="20"/>
        <v/>
      </c>
      <c r="R449" s="39" t="str" cm="1">
        <f t="array" ref="R449">IF($AR449=0,"",_xlfn.LET(_xlpm.Result,INDEX(Input!$D$2:$AC$500,$AR449,$AP$5),IF(_xlpm.Result="","",_xlpm.Result)))</f>
        <v/>
      </c>
      <c r="S449" s="39" t="str" cm="1">
        <f t="array" ref="S449">IF(R449="","",IFERROR(_xlfn.TEXTSPLIT(R449," / ", ,TRUE,0,),""))</f>
        <v/>
      </c>
      <c r="T449" s="39"/>
      <c r="U449" s="39" t="str" cm="1">
        <f t="array" ref="U449">IFERROR(_xlfn.IFS(
S449="","",
--S449&lt;55,"Battery Defect",
--S449&lt;=69,"Battery D",
--S449&lt;=80,"Battery C",
--S449&gt;80,""
),"")</f>
        <v/>
      </c>
      <c r="V449" s="39" t="str" cm="1">
        <f t="array" ref="V449">IFERROR(_xlfn.IFS(
T449="","",
--T449&lt;55,"Battery Defect",
--T449&lt;=69,"Battery D",
--T449&lt;=80,"Battery C",
--T449&gt;80,""
),"")</f>
        <v/>
      </c>
      <c r="W449" s="39" t="str" cm="1">
        <f t="array" ref="W449">IF($AR449=0,"",IFERROR(IF(INDEX(Input!$N$2:$U$500,$AR449,0)=0,"",INDEX(Input!$N$2:$U$500,$AR449,0)),""))</f>
        <v/>
      </c>
      <c r="X449" s="39"/>
      <c r="Y449" s="39"/>
      <c r="Z449" s="39"/>
      <c r="AA449" s="39"/>
      <c r="AB449" s="39"/>
      <c r="AC449" s="39"/>
      <c r="AD449" s="39"/>
      <c r="AE449" s="29" t="str">
        <f t="shared" si="18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9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9" t="str" cm="1">
        <f t="array" ref="K450">IF($AR450=0,"",INDEX(Input!$D$2:$AC$500,$AR450,$AP$2)&amp;"")</f>
        <v/>
      </c>
      <c r="L450" s="39" t="str" cm="1">
        <f t="array" ref="L450">IF($AR450=0,"",INDEX(Input!$D$2:$AC$500,$AR450,$AP$3)&amp;"")</f>
        <v/>
      </c>
      <c r="M450" s="39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9"/>
        <v/>
      </c>
      <c r="O450" s="39" t="str" cm="1">
        <f t="array" ref="O450">IF($AR450=0,"",INDEX(Input!$D$2:$AC$500,$AR450,$AP$4)&amp;"")</f>
        <v/>
      </c>
      <c r="P450" s="39" t="str" cm="1">
        <f t="array" ref="P450">IF($AR450=0,"",IFERROR(_xlfn.TEXTJOIN(", ",TRUE,_xlfn._xlws.FILTER(INDEX(Input!$D$2:$AC$500,,$AP$6),Input!$J$2:$J$500=$B450)),""))</f>
        <v/>
      </c>
      <c r="Q450" s="29" t="str">
        <f t="shared" si="20"/>
        <v/>
      </c>
      <c r="R450" s="39" t="str" cm="1">
        <f t="array" ref="R450">IF($AR450=0,"",_xlfn.LET(_xlpm.Result,INDEX(Input!$D$2:$AC$500,$AR450,$AP$5),IF(_xlpm.Result="","",_xlpm.Result)))</f>
        <v/>
      </c>
      <c r="S450" s="39" t="str" cm="1">
        <f t="array" ref="S450">IF(R450="","",IFERROR(_xlfn.TEXTSPLIT(R450," / ", ,TRUE,0,),""))</f>
        <v/>
      </c>
      <c r="T450" s="39"/>
      <c r="U450" s="39" t="str" cm="1">
        <f t="array" ref="U450">IFERROR(_xlfn.IFS(
S450="","",
--S450&lt;55,"Battery Defect",
--S450&lt;=69,"Battery D",
--S450&lt;=80,"Battery C",
--S450&gt;80,""
),"")</f>
        <v/>
      </c>
      <c r="V450" s="39" t="str" cm="1">
        <f t="array" ref="V450">IFERROR(_xlfn.IFS(
T450="","",
--T450&lt;55,"Battery Defect",
--T450&lt;=69,"Battery D",
--T450&lt;=80,"Battery C",
--T450&gt;80,""
),"")</f>
        <v/>
      </c>
      <c r="W450" s="39" t="str" cm="1">
        <f t="array" ref="W450">IF($AR450=0,"",IFERROR(IF(INDEX(Input!$N$2:$U$500,$AR450,0)=0,"",INDEX(Input!$N$2:$U$500,$AR450,0)),""))</f>
        <v/>
      </c>
      <c r="X450" s="39"/>
      <c r="Y450" s="39"/>
      <c r="Z450" s="39"/>
      <c r="AA450" s="39"/>
      <c r="AB450" s="39"/>
      <c r="AC450" s="39"/>
      <c r="AD450" s="39"/>
      <c r="AE450" s="29" t="str">
        <f t="shared" ref="AE450:AE510" si="21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9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9" t="str" cm="1">
        <f t="array" ref="K451">IF($AR451=0,"",INDEX(Input!$D$2:$AC$500,$AR451,$AP$2)&amp;"")</f>
        <v/>
      </c>
      <c r="L451" s="39" t="str" cm="1">
        <f t="array" ref="L451">IF($AR451=0,"",INDEX(Input!$D$2:$AC$500,$AR451,$AP$3)&amp;"")</f>
        <v/>
      </c>
      <c r="M451" s="39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22">_xlfn.TEXTJOIN(" ",TRUE,SUBSTITUTE(K451,"i",""),M451)</f>
        <v/>
      </c>
      <c r="O451" s="39" t="str" cm="1">
        <f t="array" ref="O451">IF($AR451=0,"",INDEX(Input!$D$2:$AC$500,$AR451,$AP$4)&amp;"")</f>
        <v/>
      </c>
      <c r="P451" s="39" t="str" cm="1">
        <f t="array" ref="P451">IF($AR451=0,"",IFERROR(_xlfn.TEXTJOIN(", ",TRUE,_xlfn._xlws.FILTER(INDEX(Input!$D$2:$AC$500,,$AP$6),Input!$J$2:$J$500=$B451)),""))</f>
        <v/>
      </c>
      <c r="Q451" s="29" t="str">
        <f t="shared" ref="Q451:Q510" si="23">_xlfn.TEXTJOIN(" ",TRUE,P451,O451)</f>
        <v/>
      </c>
      <c r="R451" s="39" t="str" cm="1">
        <f t="array" ref="R451">IF($AR451=0,"",_xlfn.LET(_xlpm.Result,INDEX(Input!$D$2:$AC$500,$AR451,$AP$5),IF(_xlpm.Result="","",_xlpm.Result)))</f>
        <v/>
      </c>
      <c r="S451" s="39" t="str" cm="1">
        <f t="array" ref="S451">IF(R451="","",IFERROR(_xlfn.TEXTSPLIT(R451," / ", ,TRUE,0,),""))</f>
        <v/>
      </c>
      <c r="T451" s="39"/>
      <c r="U451" s="39" t="str" cm="1">
        <f t="array" ref="U451">IFERROR(_xlfn.IFS(
S451="","",
--S451&lt;55,"Battery Defect",
--S451&lt;=69,"Battery D",
--S451&lt;=80,"Battery C",
--S451&gt;80,""
),"")</f>
        <v/>
      </c>
      <c r="V451" s="39" t="str" cm="1">
        <f t="array" ref="V451">IFERROR(_xlfn.IFS(
T451="","",
--T451&lt;55,"Battery Defect",
--T451&lt;=69,"Battery D",
--T451&lt;=80,"Battery C",
--T451&gt;80,""
),"")</f>
        <v/>
      </c>
      <c r="W451" s="39" t="str" cm="1">
        <f t="array" ref="W451">IF($AR451=0,"",IFERROR(IF(INDEX(Input!$N$2:$U$500,$AR451,0)=0,"",INDEX(Input!$N$2:$U$500,$AR451,0)),""))</f>
        <v/>
      </c>
      <c r="X451" s="39"/>
      <c r="Y451" s="39"/>
      <c r="Z451" s="39"/>
      <c r="AA451" s="39"/>
      <c r="AB451" s="39"/>
      <c r="AC451" s="39"/>
      <c r="AD451" s="39"/>
      <c r="AE451" s="29" t="str">
        <f t="shared" si="21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9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9" t="str" cm="1">
        <f t="array" ref="K452">IF($AR452=0,"",INDEX(Input!$D$2:$AC$500,$AR452,$AP$2)&amp;"")</f>
        <v/>
      </c>
      <c r="L452" s="39" t="str" cm="1">
        <f t="array" ref="L452">IF($AR452=0,"",INDEX(Input!$D$2:$AC$500,$AR452,$AP$3)&amp;"")</f>
        <v/>
      </c>
      <c r="M452" s="39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22"/>
        <v/>
      </c>
      <c r="O452" s="39" t="str" cm="1">
        <f t="array" ref="O452">IF($AR452=0,"",INDEX(Input!$D$2:$AC$500,$AR452,$AP$4)&amp;"")</f>
        <v/>
      </c>
      <c r="P452" s="39" t="str" cm="1">
        <f t="array" ref="P452">IF($AR452=0,"",IFERROR(_xlfn.TEXTJOIN(", ",TRUE,_xlfn._xlws.FILTER(INDEX(Input!$D$2:$AC$500,,$AP$6),Input!$J$2:$J$500=$B452)),""))</f>
        <v/>
      </c>
      <c r="Q452" s="29" t="str">
        <f t="shared" si="23"/>
        <v/>
      </c>
      <c r="R452" s="39" t="str" cm="1">
        <f t="array" ref="R452">IF($AR452=0,"",_xlfn.LET(_xlpm.Result,INDEX(Input!$D$2:$AC$500,$AR452,$AP$5),IF(_xlpm.Result="","",_xlpm.Result)))</f>
        <v/>
      </c>
      <c r="S452" s="39" t="str" cm="1">
        <f t="array" ref="S452">IF(R452="","",IFERROR(_xlfn.TEXTSPLIT(R452," / ", ,TRUE,0,),""))</f>
        <v/>
      </c>
      <c r="T452" s="39"/>
      <c r="U452" s="39" t="str" cm="1">
        <f t="array" ref="U452">IFERROR(_xlfn.IFS(
S452="","",
--S452&lt;55,"Battery Defect",
--S452&lt;=69,"Battery D",
--S452&lt;=80,"Battery C",
--S452&gt;80,""
),"")</f>
        <v/>
      </c>
      <c r="V452" s="39" t="str" cm="1">
        <f t="array" ref="V452">IFERROR(_xlfn.IFS(
T452="","",
--T452&lt;55,"Battery Defect",
--T452&lt;=69,"Battery D",
--T452&lt;=80,"Battery C",
--T452&gt;80,""
),"")</f>
        <v/>
      </c>
      <c r="W452" s="39" t="str" cm="1">
        <f t="array" ref="W452">IF($AR452=0,"",IFERROR(IF(INDEX(Input!$N$2:$U$500,$AR452,0)=0,"",INDEX(Input!$N$2:$U$500,$AR452,0)),""))</f>
        <v/>
      </c>
      <c r="X452" s="39"/>
      <c r="Y452" s="39"/>
      <c r="Z452" s="39"/>
      <c r="AA452" s="39"/>
      <c r="AB452" s="39"/>
      <c r="AC452" s="39"/>
      <c r="AD452" s="39"/>
      <c r="AE452" s="29" t="str">
        <f t="shared" si="21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9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9" t="str" cm="1">
        <f t="array" ref="K453">IF($AR453=0,"",INDEX(Input!$D$2:$AC$500,$AR453,$AP$2)&amp;"")</f>
        <v/>
      </c>
      <c r="L453" s="39" t="str" cm="1">
        <f t="array" ref="L453">IF($AR453=0,"",INDEX(Input!$D$2:$AC$500,$AR453,$AP$3)&amp;"")</f>
        <v/>
      </c>
      <c r="M453" s="39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22"/>
        <v/>
      </c>
      <c r="O453" s="39" t="str" cm="1">
        <f t="array" ref="O453">IF($AR453=0,"",INDEX(Input!$D$2:$AC$500,$AR453,$AP$4)&amp;"")</f>
        <v/>
      </c>
      <c r="P453" s="39" t="str" cm="1">
        <f t="array" ref="P453">IF($AR453=0,"",IFERROR(_xlfn.TEXTJOIN(", ",TRUE,_xlfn._xlws.FILTER(INDEX(Input!$D$2:$AC$500,,$AP$6),Input!$J$2:$J$500=$B453)),""))</f>
        <v/>
      </c>
      <c r="Q453" s="29" t="str">
        <f t="shared" si="23"/>
        <v/>
      </c>
      <c r="R453" s="39" t="str" cm="1">
        <f t="array" ref="R453">IF($AR453=0,"",_xlfn.LET(_xlpm.Result,INDEX(Input!$D$2:$AC$500,$AR453,$AP$5),IF(_xlpm.Result="","",_xlpm.Result)))</f>
        <v/>
      </c>
      <c r="S453" s="39" t="str" cm="1">
        <f t="array" ref="S453">IF(R453="","",IFERROR(_xlfn.TEXTSPLIT(R453," / ", ,TRUE,0,),""))</f>
        <v/>
      </c>
      <c r="T453" s="39"/>
      <c r="U453" s="39" t="str" cm="1">
        <f t="array" ref="U453">IFERROR(_xlfn.IFS(
S453="","",
--S453&lt;55,"Battery Defect",
--S453&lt;=69,"Battery D",
--S453&lt;=80,"Battery C",
--S453&gt;80,""
),"")</f>
        <v/>
      </c>
      <c r="V453" s="39" t="str" cm="1">
        <f t="array" ref="V453">IFERROR(_xlfn.IFS(
T453="","",
--T453&lt;55,"Battery Defect",
--T453&lt;=69,"Battery D",
--T453&lt;=80,"Battery C",
--T453&gt;80,""
),"")</f>
        <v/>
      </c>
      <c r="W453" s="39" t="str" cm="1">
        <f t="array" ref="W453">IF($AR453=0,"",IFERROR(IF(INDEX(Input!$N$2:$U$500,$AR453,0)=0,"",INDEX(Input!$N$2:$U$500,$AR453,0)),""))</f>
        <v/>
      </c>
      <c r="X453" s="39"/>
      <c r="Y453" s="39"/>
      <c r="Z453" s="39"/>
      <c r="AA453" s="39"/>
      <c r="AB453" s="39"/>
      <c r="AC453" s="39"/>
      <c r="AD453" s="39"/>
      <c r="AE453" s="29" t="str">
        <f t="shared" si="21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9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9" t="str" cm="1">
        <f t="array" ref="K454">IF($AR454=0,"",INDEX(Input!$D$2:$AC$500,$AR454,$AP$2)&amp;"")</f>
        <v/>
      </c>
      <c r="L454" s="39" t="str" cm="1">
        <f t="array" ref="L454">IF($AR454=0,"",INDEX(Input!$D$2:$AC$500,$AR454,$AP$3)&amp;"")</f>
        <v/>
      </c>
      <c r="M454" s="39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22"/>
        <v/>
      </c>
      <c r="O454" s="39" t="str" cm="1">
        <f t="array" ref="O454">IF($AR454=0,"",INDEX(Input!$D$2:$AC$500,$AR454,$AP$4)&amp;"")</f>
        <v/>
      </c>
      <c r="P454" s="39" t="str" cm="1">
        <f t="array" ref="P454">IF($AR454=0,"",IFERROR(_xlfn.TEXTJOIN(", ",TRUE,_xlfn._xlws.FILTER(INDEX(Input!$D$2:$AC$500,,$AP$6),Input!$J$2:$J$500=$B454)),""))</f>
        <v/>
      </c>
      <c r="Q454" s="29" t="str">
        <f t="shared" si="23"/>
        <v/>
      </c>
      <c r="R454" s="39" t="str" cm="1">
        <f t="array" ref="R454">IF($AR454=0,"",_xlfn.LET(_xlpm.Result,INDEX(Input!$D$2:$AC$500,$AR454,$AP$5),IF(_xlpm.Result="","",_xlpm.Result)))</f>
        <v/>
      </c>
      <c r="S454" s="39" t="str" cm="1">
        <f t="array" ref="S454">IF(R454="","",IFERROR(_xlfn.TEXTSPLIT(R454," / ", ,TRUE,0,),""))</f>
        <v/>
      </c>
      <c r="T454" s="39"/>
      <c r="U454" s="39" t="str" cm="1">
        <f t="array" ref="U454">IFERROR(_xlfn.IFS(
S454="","",
--S454&lt;55,"Battery Defect",
--S454&lt;=69,"Battery D",
--S454&lt;=80,"Battery C",
--S454&gt;80,""
),"")</f>
        <v/>
      </c>
      <c r="V454" s="39" t="str" cm="1">
        <f t="array" ref="V454">IFERROR(_xlfn.IFS(
T454="","",
--T454&lt;55,"Battery Defect",
--T454&lt;=69,"Battery D",
--T454&lt;=80,"Battery C",
--T454&gt;80,""
),"")</f>
        <v/>
      </c>
      <c r="W454" s="39" t="str" cm="1">
        <f t="array" ref="W454">IF($AR454=0,"",IFERROR(IF(INDEX(Input!$N$2:$U$500,$AR454,0)=0,"",INDEX(Input!$N$2:$U$500,$AR454,0)),""))</f>
        <v/>
      </c>
      <c r="X454" s="39"/>
      <c r="Y454" s="39"/>
      <c r="Z454" s="39"/>
      <c r="AA454" s="39"/>
      <c r="AB454" s="39"/>
      <c r="AC454" s="39"/>
      <c r="AD454" s="39"/>
      <c r="AE454" s="29" t="str">
        <f t="shared" si="21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9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9" t="str" cm="1">
        <f t="array" ref="K455">IF($AR455=0,"",INDEX(Input!$D$2:$AC$500,$AR455,$AP$2)&amp;"")</f>
        <v/>
      </c>
      <c r="L455" s="39" t="str" cm="1">
        <f t="array" ref="L455">IF($AR455=0,"",INDEX(Input!$D$2:$AC$500,$AR455,$AP$3)&amp;"")</f>
        <v/>
      </c>
      <c r="M455" s="39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22"/>
        <v/>
      </c>
      <c r="O455" s="39" t="str" cm="1">
        <f t="array" ref="O455">IF($AR455=0,"",INDEX(Input!$D$2:$AC$500,$AR455,$AP$4)&amp;"")</f>
        <v/>
      </c>
      <c r="P455" s="39" t="str" cm="1">
        <f t="array" ref="P455">IF($AR455=0,"",IFERROR(_xlfn.TEXTJOIN(", ",TRUE,_xlfn._xlws.FILTER(INDEX(Input!$D$2:$AC$500,,$AP$6),Input!$J$2:$J$500=$B455)),""))</f>
        <v/>
      </c>
      <c r="Q455" s="29" t="str">
        <f t="shared" si="23"/>
        <v/>
      </c>
      <c r="R455" s="39" t="str" cm="1">
        <f t="array" ref="R455">IF($AR455=0,"",_xlfn.LET(_xlpm.Result,INDEX(Input!$D$2:$AC$500,$AR455,$AP$5),IF(_xlpm.Result="","",_xlpm.Result)))</f>
        <v/>
      </c>
      <c r="S455" s="39" t="str" cm="1">
        <f t="array" ref="S455">IF(R455="","",IFERROR(_xlfn.TEXTSPLIT(R455," / ", ,TRUE,0,),""))</f>
        <v/>
      </c>
      <c r="T455" s="39"/>
      <c r="U455" s="39" t="str" cm="1">
        <f t="array" ref="U455">IFERROR(_xlfn.IFS(
S455="","",
--S455&lt;55,"Battery Defect",
--S455&lt;=69,"Battery D",
--S455&lt;=80,"Battery C",
--S455&gt;80,""
),"")</f>
        <v/>
      </c>
      <c r="V455" s="39" t="str" cm="1">
        <f t="array" ref="V455">IFERROR(_xlfn.IFS(
T455="","",
--T455&lt;55,"Battery Defect",
--T455&lt;=69,"Battery D",
--T455&lt;=80,"Battery C",
--T455&gt;80,""
),"")</f>
        <v/>
      </c>
      <c r="W455" s="39" t="str" cm="1">
        <f t="array" ref="W455">IF($AR455=0,"",IFERROR(IF(INDEX(Input!$N$2:$U$500,$AR455,0)=0,"",INDEX(Input!$N$2:$U$500,$AR455,0)),""))</f>
        <v/>
      </c>
      <c r="X455" s="39"/>
      <c r="Y455" s="39"/>
      <c r="Z455" s="39"/>
      <c r="AA455" s="39"/>
      <c r="AB455" s="39"/>
      <c r="AC455" s="39"/>
      <c r="AD455" s="39"/>
      <c r="AE455" s="29" t="str">
        <f t="shared" si="21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9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9" t="str" cm="1">
        <f t="array" ref="K456">IF($AR456=0,"",INDEX(Input!$D$2:$AC$500,$AR456,$AP$2)&amp;"")</f>
        <v/>
      </c>
      <c r="L456" s="39" t="str" cm="1">
        <f t="array" ref="L456">IF($AR456=0,"",INDEX(Input!$D$2:$AC$500,$AR456,$AP$3)&amp;"")</f>
        <v/>
      </c>
      <c r="M456" s="39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22"/>
        <v/>
      </c>
      <c r="O456" s="39" t="str" cm="1">
        <f t="array" ref="O456">IF($AR456=0,"",INDEX(Input!$D$2:$AC$500,$AR456,$AP$4)&amp;"")</f>
        <v/>
      </c>
      <c r="P456" s="39" t="str" cm="1">
        <f t="array" ref="P456">IF($AR456=0,"",IFERROR(_xlfn.TEXTJOIN(", ",TRUE,_xlfn._xlws.FILTER(INDEX(Input!$D$2:$AC$500,,$AP$6),Input!$J$2:$J$500=$B456)),""))</f>
        <v/>
      </c>
      <c r="Q456" s="29" t="str">
        <f t="shared" si="23"/>
        <v/>
      </c>
      <c r="R456" s="39" t="str" cm="1">
        <f t="array" ref="R456">IF($AR456=0,"",_xlfn.LET(_xlpm.Result,INDEX(Input!$D$2:$AC$500,$AR456,$AP$5),IF(_xlpm.Result="","",_xlpm.Result)))</f>
        <v/>
      </c>
      <c r="S456" s="39" t="str" cm="1">
        <f t="array" ref="S456">IF(R456="","",IFERROR(_xlfn.TEXTSPLIT(R456," / ", ,TRUE,0,),""))</f>
        <v/>
      </c>
      <c r="T456" s="39"/>
      <c r="U456" s="39" t="str" cm="1">
        <f t="array" ref="U456">IFERROR(_xlfn.IFS(
S456="","",
--S456&lt;55,"Battery Defect",
--S456&lt;=69,"Battery D",
--S456&lt;=80,"Battery C",
--S456&gt;80,""
),"")</f>
        <v/>
      </c>
      <c r="V456" s="39" t="str" cm="1">
        <f t="array" ref="V456">IFERROR(_xlfn.IFS(
T456="","",
--T456&lt;55,"Battery Defect",
--T456&lt;=69,"Battery D",
--T456&lt;=80,"Battery C",
--T456&gt;80,""
),"")</f>
        <v/>
      </c>
      <c r="W456" s="39" t="str" cm="1">
        <f t="array" ref="W456">IF($AR456=0,"",IFERROR(IF(INDEX(Input!$N$2:$U$500,$AR456,0)=0,"",INDEX(Input!$N$2:$U$500,$AR456,0)),""))</f>
        <v/>
      </c>
      <c r="X456" s="39"/>
      <c r="Y456" s="39"/>
      <c r="Z456" s="39"/>
      <c r="AA456" s="39"/>
      <c r="AB456" s="39"/>
      <c r="AC456" s="39"/>
      <c r="AD456" s="39"/>
      <c r="AE456" s="29" t="str">
        <f t="shared" si="21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9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9" t="str" cm="1">
        <f t="array" ref="K457">IF($AR457=0,"",INDEX(Input!$D$2:$AC$500,$AR457,$AP$2)&amp;"")</f>
        <v/>
      </c>
      <c r="L457" s="39" t="str" cm="1">
        <f t="array" ref="L457">IF($AR457=0,"",INDEX(Input!$D$2:$AC$500,$AR457,$AP$3)&amp;"")</f>
        <v/>
      </c>
      <c r="M457" s="39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22"/>
        <v/>
      </c>
      <c r="O457" s="39" t="str" cm="1">
        <f t="array" ref="O457">IF($AR457=0,"",INDEX(Input!$D$2:$AC$500,$AR457,$AP$4)&amp;"")</f>
        <v/>
      </c>
      <c r="P457" s="39" t="str" cm="1">
        <f t="array" ref="P457">IF($AR457=0,"",IFERROR(_xlfn.TEXTJOIN(", ",TRUE,_xlfn._xlws.FILTER(INDEX(Input!$D$2:$AC$500,,$AP$6),Input!$J$2:$J$500=$B457)),""))</f>
        <v/>
      </c>
      <c r="Q457" s="29" t="str">
        <f t="shared" si="23"/>
        <v/>
      </c>
      <c r="R457" s="39" t="str" cm="1">
        <f t="array" ref="R457">IF($AR457=0,"",_xlfn.LET(_xlpm.Result,INDEX(Input!$D$2:$AC$500,$AR457,$AP$5),IF(_xlpm.Result="","",_xlpm.Result)))</f>
        <v/>
      </c>
      <c r="S457" s="39" t="str" cm="1">
        <f t="array" ref="S457">IF(R457="","",IFERROR(_xlfn.TEXTSPLIT(R457," / ", ,TRUE,0,),""))</f>
        <v/>
      </c>
      <c r="T457" s="39"/>
      <c r="U457" s="39" t="str" cm="1">
        <f t="array" ref="U457">IFERROR(_xlfn.IFS(
S457="","",
--S457&lt;55,"Battery Defect",
--S457&lt;=69,"Battery D",
--S457&lt;=80,"Battery C",
--S457&gt;80,""
),"")</f>
        <v/>
      </c>
      <c r="V457" s="39" t="str" cm="1">
        <f t="array" ref="V457">IFERROR(_xlfn.IFS(
T457="","",
--T457&lt;55,"Battery Defect",
--T457&lt;=69,"Battery D",
--T457&lt;=80,"Battery C",
--T457&gt;80,""
),"")</f>
        <v/>
      </c>
      <c r="W457" s="39" t="str" cm="1">
        <f t="array" ref="W457">IF($AR457=0,"",IFERROR(IF(INDEX(Input!$N$2:$U$500,$AR457,0)=0,"",INDEX(Input!$N$2:$U$500,$AR457,0)),""))</f>
        <v/>
      </c>
      <c r="X457" s="39"/>
      <c r="Y457" s="39"/>
      <c r="Z457" s="39"/>
      <c r="AA457" s="39"/>
      <c r="AB457" s="39"/>
      <c r="AC457" s="39"/>
      <c r="AD457" s="39"/>
      <c r="AE457" s="29" t="str">
        <f t="shared" si="21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9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9" t="str" cm="1">
        <f t="array" ref="K458">IF($AR458=0,"",INDEX(Input!$D$2:$AC$500,$AR458,$AP$2)&amp;"")</f>
        <v/>
      </c>
      <c r="L458" s="39" t="str" cm="1">
        <f t="array" ref="L458">IF($AR458=0,"",INDEX(Input!$D$2:$AC$500,$AR458,$AP$3)&amp;"")</f>
        <v/>
      </c>
      <c r="M458" s="39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22"/>
        <v/>
      </c>
      <c r="O458" s="39" t="str" cm="1">
        <f t="array" ref="O458">IF($AR458=0,"",INDEX(Input!$D$2:$AC$500,$AR458,$AP$4)&amp;"")</f>
        <v/>
      </c>
      <c r="P458" s="39" t="str" cm="1">
        <f t="array" ref="P458">IF($AR458=0,"",IFERROR(_xlfn.TEXTJOIN(", ",TRUE,_xlfn._xlws.FILTER(INDEX(Input!$D$2:$AC$500,,$AP$6),Input!$J$2:$J$500=$B458)),""))</f>
        <v/>
      </c>
      <c r="Q458" s="29" t="str">
        <f t="shared" si="23"/>
        <v/>
      </c>
      <c r="R458" s="39" t="str" cm="1">
        <f t="array" ref="R458">IF($AR458=0,"",_xlfn.LET(_xlpm.Result,INDEX(Input!$D$2:$AC$500,$AR458,$AP$5),IF(_xlpm.Result="","",_xlpm.Result)))</f>
        <v/>
      </c>
      <c r="S458" s="39" t="str" cm="1">
        <f t="array" ref="S458">IF(R458="","",IFERROR(_xlfn.TEXTSPLIT(R458," / ", ,TRUE,0,),""))</f>
        <v/>
      </c>
      <c r="T458" s="39"/>
      <c r="U458" s="39" t="str" cm="1">
        <f t="array" ref="U458">IFERROR(_xlfn.IFS(
S458="","",
--S458&lt;55,"Battery Defect",
--S458&lt;=69,"Battery D",
--S458&lt;=80,"Battery C",
--S458&gt;80,""
),"")</f>
        <v/>
      </c>
      <c r="V458" s="39" t="str" cm="1">
        <f t="array" ref="V458">IFERROR(_xlfn.IFS(
T458="","",
--T458&lt;55,"Battery Defect",
--T458&lt;=69,"Battery D",
--T458&lt;=80,"Battery C",
--T458&gt;80,""
),"")</f>
        <v/>
      </c>
      <c r="W458" s="39" t="str" cm="1">
        <f t="array" ref="W458">IF($AR458=0,"",IFERROR(IF(INDEX(Input!$N$2:$U$500,$AR458,0)=0,"",INDEX(Input!$N$2:$U$500,$AR458,0)),""))</f>
        <v/>
      </c>
      <c r="X458" s="39"/>
      <c r="Y458" s="39"/>
      <c r="Z458" s="39"/>
      <c r="AA458" s="39"/>
      <c r="AB458" s="39"/>
      <c r="AC458" s="39"/>
      <c r="AD458" s="39"/>
      <c r="AE458" s="29" t="str">
        <f t="shared" si="21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9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9" t="str" cm="1">
        <f t="array" ref="K459">IF($AR459=0,"",INDEX(Input!$D$2:$AC$500,$AR459,$AP$2)&amp;"")</f>
        <v/>
      </c>
      <c r="L459" s="39" t="str" cm="1">
        <f t="array" ref="L459">IF($AR459=0,"",INDEX(Input!$D$2:$AC$500,$AR459,$AP$3)&amp;"")</f>
        <v/>
      </c>
      <c r="M459" s="39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22"/>
        <v/>
      </c>
      <c r="O459" s="39" t="str" cm="1">
        <f t="array" ref="O459">IF($AR459=0,"",INDEX(Input!$D$2:$AC$500,$AR459,$AP$4)&amp;"")</f>
        <v/>
      </c>
      <c r="P459" s="39" t="str" cm="1">
        <f t="array" ref="P459">IF($AR459=0,"",IFERROR(_xlfn.TEXTJOIN(", ",TRUE,_xlfn._xlws.FILTER(INDEX(Input!$D$2:$AC$500,,$AP$6),Input!$J$2:$J$500=$B459)),""))</f>
        <v/>
      </c>
      <c r="Q459" s="29" t="str">
        <f t="shared" si="23"/>
        <v/>
      </c>
      <c r="R459" s="39" t="str" cm="1">
        <f t="array" ref="R459">IF($AR459=0,"",_xlfn.LET(_xlpm.Result,INDEX(Input!$D$2:$AC$500,$AR459,$AP$5),IF(_xlpm.Result="","",_xlpm.Result)))</f>
        <v/>
      </c>
      <c r="S459" s="39" t="str" cm="1">
        <f t="array" ref="S459">IF(R459="","",IFERROR(_xlfn.TEXTSPLIT(R459," / ", ,TRUE,0,),""))</f>
        <v/>
      </c>
      <c r="T459" s="39"/>
      <c r="U459" s="39" t="str" cm="1">
        <f t="array" ref="U459">IFERROR(_xlfn.IFS(
S459="","",
--S459&lt;55,"Battery Defect",
--S459&lt;=69,"Battery D",
--S459&lt;=80,"Battery C",
--S459&gt;80,""
),"")</f>
        <v/>
      </c>
      <c r="V459" s="39" t="str" cm="1">
        <f t="array" ref="V459">IFERROR(_xlfn.IFS(
T459="","",
--T459&lt;55,"Battery Defect",
--T459&lt;=69,"Battery D",
--T459&lt;=80,"Battery C",
--T459&gt;80,""
),"")</f>
        <v/>
      </c>
      <c r="W459" s="39" t="str" cm="1">
        <f t="array" ref="W459">IF($AR459=0,"",IFERROR(IF(INDEX(Input!$N$2:$U$500,$AR459,0)=0,"",INDEX(Input!$N$2:$U$500,$AR459,0)),""))</f>
        <v/>
      </c>
      <c r="X459" s="39"/>
      <c r="Y459" s="39"/>
      <c r="Z459" s="39"/>
      <c r="AA459" s="39"/>
      <c r="AB459" s="39"/>
      <c r="AC459" s="39"/>
      <c r="AD459" s="39"/>
      <c r="AE459" s="29" t="str">
        <f t="shared" si="21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9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9" t="str" cm="1">
        <f t="array" ref="K460">IF($AR460=0,"",INDEX(Input!$D$2:$AC$500,$AR460,$AP$2)&amp;"")</f>
        <v/>
      </c>
      <c r="L460" s="39" t="str" cm="1">
        <f t="array" ref="L460">IF($AR460=0,"",INDEX(Input!$D$2:$AC$500,$AR460,$AP$3)&amp;"")</f>
        <v/>
      </c>
      <c r="M460" s="39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22"/>
        <v/>
      </c>
      <c r="O460" s="39" t="str" cm="1">
        <f t="array" ref="O460">IF($AR460=0,"",INDEX(Input!$D$2:$AC$500,$AR460,$AP$4)&amp;"")</f>
        <v/>
      </c>
      <c r="P460" s="39" t="str" cm="1">
        <f t="array" ref="P460">IF($AR460=0,"",IFERROR(_xlfn.TEXTJOIN(", ",TRUE,_xlfn._xlws.FILTER(INDEX(Input!$D$2:$AC$500,,$AP$6),Input!$J$2:$J$500=$B460)),""))</f>
        <v/>
      </c>
      <c r="Q460" s="29" t="str">
        <f t="shared" si="23"/>
        <v/>
      </c>
      <c r="R460" s="39" t="str" cm="1">
        <f t="array" ref="R460">IF($AR460=0,"",_xlfn.LET(_xlpm.Result,INDEX(Input!$D$2:$AC$500,$AR460,$AP$5),IF(_xlpm.Result="","",_xlpm.Result)))</f>
        <v/>
      </c>
      <c r="S460" s="39" t="str" cm="1">
        <f t="array" ref="S460">IF(R460="","",IFERROR(_xlfn.TEXTSPLIT(R460," / ", ,TRUE,0,),""))</f>
        <v/>
      </c>
      <c r="T460" s="39"/>
      <c r="U460" s="39" t="str" cm="1">
        <f t="array" ref="U460">IFERROR(_xlfn.IFS(
S460="","",
--S460&lt;55,"Battery Defect",
--S460&lt;=69,"Battery D",
--S460&lt;=80,"Battery C",
--S460&gt;80,""
),"")</f>
        <v/>
      </c>
      <c r="V460" s="39" t="str" cm="1">
        <f t="array" ref="V460">IFERROR(_xlfn.IFS(
T460="","",
--T460&lt;55,"Battery Defect",
--T460&lt;=69,"Battery D",
--T460&lt;=80,"Battery C",
--T460&gt;80,""
),"")</f>
        <v/>
      </c>
      <c r="W460" s="39" t="str" cm="1">
        <f t="array" ref="W460">IF($AR460=0,"",IFERROR(IF(INDEX(Input!$N$2:$U$500,$AR460,0)=0,"",INDEX(Input!$N$2:$U$500,$AR460,0)),""))</f>
        <v/>
      </c>
      <c r="X460" s="39"/>
      <c r="Y460" s="39"/>
      <c r="Z460" s="39"/>
      <c r="AA460" s="39"/>
      <c r="AB460" s="39"/>
      <c r="AC460" s="39"/>
      <c r="AD460" s="39"/>
      <c r="AE460" s="29" t="str">
        <f t="shared" si="21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9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9" t="str" cm="1">
        <f t="array" ref="K461">IF($AR461=0,"",INDEX(Input!$D$2:$AC$500,$AR461,$AP$2)&amp;"")</f>
        <v/>
      </c>
      <c r="L461" s="39" t="str" cm="1">
        <f t="array" ref="L461">IF($AR461=0,"",INDEX(Input!$D$2:$AC$500,$AR461,$AP$3)&amp;"")</f>
        <v/>
      </c>
      <c r="M461" s="39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22"/>
        <v/>
      </c>
      <c r="O461" s="39" t="str" cm="1">
        <f t="array" ref="O461">IF($AR461=0,"",INDEX(Input!$D$2:$AC$500,$AR461,$AP$4)&amp;"")</f>
        <v/>
      </c>
      <c r="P461" s="39" t="str" cm="1">
        <f t="array" ref="P461">IF($AR461=0,"",IFERROR(_xlfn.TEXTJOIN(", ",TRUE,_xlfn._xlws.FILTER(INDEX(Input!$D$2:$AC$500,,$AP$6),Input!$J$2:$J$500=$B461)),""))</f>
        <v/>
      </c>
      <c r="Q461" s="29" t="str">
        <f t="shared" si="23"/>
        <v/>
      </c>
      <c r="R461" s="39" t="str" cm="1">
        <f t="array" ref="R461">IF($AR461=0,"",_xlfn.LET(_xlpm.Result,INDEX(Input!$D$2:$AC$500,$AR461,$AP$5),IF(_xlpm.Result="","",_xlpm.Result)))</f>
        <v/>
      </c>
      <c r="S461" s="39" t="str" cm="1">
        <f t="array" ref="S461">IF(R461="","",IFERROR(_xlfn.TEXTSPLIT(R461," / ", ,TRUE,0,),""))</f>
        <v/>
      </c>
      <c r="T461" s="39"/>
      <c r="U461" s="39" t="str" cm="1">
        <f t="array" ref="U461">IFERROR(_xlfn.IFS(
S461="","",
--S461&lt;55,"Battery Defect",
--S461&lt;=69,"Battery D",
--S461&lt;=80,"Battery C",
--S461&gt;80,""
),"")</f>
        <v/>
      </c>
      <c r="V461" s="39" t="str" cm="1">
        <f t="array" ref="V461">IFERROR(_xlfn.IFS(
T461="","",
--T461&lt;55,"Battery Defect",
--T461&lt;=69,"Battery D",
--T461&lt;=80,"Battery C",
--T461&gt;80,""
),"")</f>
        <v/>
      </c>
      <c r="W461" s="39" t="str" cm="1">
        <f t="array" ref="W461">IF($AR461=0,"",IFERROR(IF(INDEX(Input!$N$2:$U$500,$AR461,0)=0,"",INDEX(Input!$N$2:$U$500,$AR461,0)),""))</f>
        <v/>
      </c>
      <c r="X461" s="39"/>
      <c r="Y461" s="39"/>
      <c r="Z461" s="39"/>
      <c r="AA461" s="39"/>
      <c r="AB461" s="39"/>
      <c r="AC461" s="39"/>
      <c r="AD461" s="39"/>
      <c r="AE461" s="29" t="str">
        <f t="shared" si="21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9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9" t="str" cm="1">
        <f t="array" ref="K462">IF($AR462=0,"",INDEX(Input!$D$2:$AC$500,$AR462,$AP$2)&amp;"")</f>
        <v/>
      </c>
      <c r="L462" s="39" t="str" cm="1">
        <f t="array" ref="L462">IF($AR462=0,"",INDEX(Input!$D$2:$AC$500,$AR462,$AP$3)&amp;"")</f>
        <v/>
      </c>
      <c r="M462" s="39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22"/>
        <v/>
      </c>
      <c r="O462" s="39" t="str" cm="1">
        <f t="array" ref="O462">IF($AR462=0,"",INDEX(Input!$D$2:$AC$500,$AR462,$AP$4)&amp;"")</f>
        <v/>
      </c>
      <c r="P462" s="39" t="str" cm="1">
        <f t="array" ref="P462">IF($AR462=0,"",IFERROR(_xlfn.TEXTJOIN(", ",TRUE,_xlfn._xlws.FILTER(INDEX(Input!$D$2:$AC$500,,$AP$6),Input!$J$2:$J$500=$B462)),""))</f>
        <v/>
      </c>
      <c r="Q462" s="29" t="str">
        <f t="shared" si="23"/>
        <v/>
      </c>
      <c r="R462" s="39" t="str" cm="1">
        <f t="array" ref="R462">IF($AR462=0,"",_xlfn.LET(_xlpm.Result,INDEX(Input!$D$2:$AC$500,$AR462,$AP$5),IF(_xlpm.Result="","",_xlpm.Result)))</f>
        <v/>
      </c>
      <c r="S462" s="39" t="str" cm="1">
        <f t="array" ref="S462">IF(R462="","",IFERROR(_xlfn.TEXTSPLIT(R462," / ", ,TRUE,0,),""))</f>
        <v/>
      </c>
      <c r="T462" s="39"/>
      <c r="U462" s="39" t="str" cm="1">
        <f t="array" ref="U462">IFERROR(_xlfn.IFS(
S462="","",
--S462&lt;55,"Battery Defect",
--S462&lt;=69,"Battery D",
--S462&lt;=80,"Battery C",
--S462&gt;80,""
),"")</f>
        <v/>
      </c>
      <c r="V462" s="39" t="str" cm="1">
        <f t="array" ref="V462">IFERROR(_xlfn.IFS(
T462="","",
--T462&lt;55,"Battery Defect",
--T462&lt;=69,"Battery D",
--T462&lt;=80,"Battery C",
--T462&gt;80,""
),"")</f>
        <v/>
      </c>
      <c r="W462" s="39" t="str" cm="1">
        <f t="array" ref="W462">IF($AR462=0,"",IFERROR(IF(INDEX(Input!$N$2:$U$500,$AR462,0)=0,"",INDEX(Input!$N$2:$U$500,$AR462,0)),""))</f>
        <v/>
      </c>
      <c r="X462" s="39"/>
      <c r="Y462" s="39"/>
      <c r="Z462" s="39"/>
      <c r="AA462" s="39"/>
      <c r="AB462" s="39"/>
      <c r="AC462" s="39"/>
      <c r="AD462" s="39"/>
      <c r="AE462" s="29" t="str">
        <f t="shared" si="21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9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9" t="str" cm="1">
        <f t="array" ref="K463">IF($AR463=0,"",INDEX(Input!$D$2:$AC$500,$AR463,$AP$2)&amp;"")</f>
        <v/>
      </c>
      <c r="L463" s="39" t="str" cm="1">
        <f t="array" ref="L463">IF($AR463=0,"",INDEX(Input!$D$2:$AC$500,$AR463,$AP$3)&amp;"")</f>
        <v/>
      </c>
      <c r="M463" s="39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22"/>
        <v/>
      </c>
      <c r="O463" s="39" t="str" cm="1">
        <f t="array" ref="O463">IF($AR463=0,"",INDEX(Input!$D$2:$AC$500,$AR463,$AP$4)&amp;"")</f>
        <v/>
      </c>
      <c r="P463" s="39" t="str" cm="1">
        <f t="array" ref="P463">IF($AR463=0,"",IFERROR(_xlfn.TEXTJOIN(", ",TRUE,_xlfn._xlws.FILTER(INDEX(Input!$D$2:$AC$500,,$AP$6),Input!$J$2:$J$500=$B463)),""))</f>
        <v/>
      </c>
      <c r="Q463" s="29" t="str">
        <f t="shared" si="23"/>
        <v/>
      </c>
      <c r="R463" s="39" t="str" cm="1">
        <f t="array" ref="R463">IF($AR463=0,"",_xlfn.LET(_xlpm.Result,INDEX(Input!$D$2:$AC$500,$AR463,$AP$5),IF(_xlpm.Result="","",_xlpm.Result)))</f>
        <v/>
      </c>
      <c r="S463" s="39" t="str" cm="1">
        <f t="array" ref="S463">IF(R463="","",IFERROR(_xlfn.TEXTSPLIT(R463," / ", ,TRUE,0,),""))</f>
        <v/>
      </c>
      <c r="T463" s="39"/>
      <c r="U463" s="39" t="str" cm="1">
        <f t="array" ref="U463">IFERROR(_xlfn.IFS(
S463="","",
--S463&lt;55,"Battery Defect",
--S463&lt;=69,"Battery D",
--S463&lt;=80,"Battery C",
--S463&gt;80,""
),"")</f>
        <v/>
      </c>
      <c r="V463" s="39" t="str" cm="1">
        <f t="array" ref="V463">IFERROR(_xlfn.IFS(
T463="","",
--T463&lt;55,"Battery Defect",
--T463&lt;=69,"Battery D",
--T463&lt;=80,"Battery C",
--T463&gt;80,""
),"")</f>
        <v/>
      </c>
      <c r="W463" s="39" t="str" cm="1">
        <f t="array" ref="W463">IF($AR463=0,"",IFERROR(IF(INDEX(Input!$N$2:$U$500,$AR463,0)=0,"",INDEX(Input!$N$2:$U$500,$AR463,0)),""))</f>
        <v/>
      </c>
      <c r="X463" s="39"/>
      <c r="Y463" s="39"/>
      <c r="Z463" s="39"/>
      <c r="AA463" s="39"/>
      <c r="AB463" s="39"/>
      <c r="AC463" s="39"/>
      <c r="AD463" s="39"/>
      <c r="AE463" s="29" t="str">
        <f t="shared" si="21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9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9" t="str" cm="1">
        <f t="array" ref="K464">IF($AR464=0,"",INDEX(Input!$D$2:$AC$500,$AR464,$AP$2)&amp;"")</f>
        <v/>
      </c>
      <c r="L464" s="39" t="str" cm="1">
        <f t="array" ref="L464">IF($AR464=0,"",INDEX(Input!$D$2:$AC$500,$AR464,$AP$3)&amp;"")</f>
        <v/>
      </c>
      <c r="M464" s="39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22"/>
        <v/>
      </c>
      <c r="O464" s="39" t="str" cm="1">
        <f t="array" ref="O464">IF($AR464=0,"",INDEX(Input!$D$2:$AC$500,$AR464,$AP$4)&amp;"")</f>
        <v/>
      </c>
      <c r="P464" s="39" t="str" cm="1">
        <f t="array" ref="P464">IF($AR464=0,"",IFERROR(_xlfn.TEXTJOIN(", ",TRUE,_xlfn._xlws.FILTER(INDEX(Input!$D$2:$AC$500,,$AP$6),Input!$J$2:$J$500=$B464)),""))</f>
        <v/>
      </c>
      <c r="Q464" s="29" t="str">
        <f t="shared" si="23"/>
        <v/>
      </c>
      <c r="R464" s="39" t="str" cm="1">
        <f t="array" ref="R464">IF($AR464=0,"",_xlfn.LET(_xlpm.Result,INDEX(Input!$D$2:$AC$500,$AR464,$AP$5),IF(_xlpm.Result="","",_xlpm.Result)))</f>
        <v/>
      </c>
      <c r="S464" s="39" t="str" cm="1">
        <f t="array" ref="S464">IF(R464="","",IFERROR(_xlfn.TEXTSPLIT(R464," / ", ,TRUE,0,),""))</f>
        <v/>
      </c>
      <c r="T464" s="39"/>
      <c r="U464" s="39" t="str" cm="1">
        <f t="array" ref="U464">IFERROR(_xlfn.IFS(
S464="","",
--S464&lt;55,"Battery Defect",
--S464&lt;=69,"Battery D",
--S464&lt;=80,"Battery C",
--S464&gt;80,""
),"")</f>
        <v/>
      </c>
      <c r="V464" s="39" t="str" cm="1">
        <f t="array" ref="V464">IFERROR(_xlfn.IFS(
T464="","",
--T464&lt;55,"Battery Defect",
--T464&lt;=69,"Battery D",
--T464&lt;=80,"Battery C",
--T464&gt;80,""
),"")</f>
        <v/>
      </c>
      <c r="W464" s="39" t="str" cm="1">
        <f t="array" ref="W464">IF($AR464=0,"",IFERROR(IF(INDEX(Input!$N$2:$U$500,$AR464,0)=0,"",INDEX(Input!$N$2:$U$500,$AR464,0)),""))</f>
        <v/>
      </c>
      <c r="X464" s="39"/>
      <c r="Y464" s="39"/>
      <c r="Z464" s="39"/>
      <c r="AA464" s="39"/>
      <c r="AB464" s="39"/>
      <c r="AC464" s="39"/>
      <c r="AD464" s="39"/>
      <c r="AE464" s="29" t="str">
        <f t="shared" si="21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9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9" t="str" cm="1">
        <f t="array" ref="K465">IF($AR465=0,"",INDEX(Input!$D$2:$AC$500,$AR465,$AP$2)&amp;"")</f>
        <v/>
      </c>
      <c r="L465" s="39" t="str" cm="1">
        <f t="array" ref="L465">IF($AR465=0,"",INDEX(Input!$D$2:$AC$500,$AR465,$AP$3)&amp;"")</f>
        <v/>
      </c>
      <c r="M465" s="39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22"/>
        <v/>
      </c>
      <c r="O465" s="39" t="str" cm="1">
        <f t="array" ref="O465">IF($AR465=0,"",INDEX(Input!$D$2:$AC$500,$AR465,$AP$4)&amp;"")</f>
        <v/>
      </c>
      <c r="P465" s="39" t="str" cm="1">
        <f t="array" ref="P465">IF($AR465=0,"",IFERROR(_xlfn.TEXTJOIN(", ",TRUE,_xlfn._xlws.FILTER(INDEX(Input!$D$2:$AC$500,,$AP$6),Input!$J$2:$J$500=$B465)),""))</f>
        <v/>
      </c>
      <c r="Q465" s="29" t="str">
        <f t="shared" si="23"/>
        <v/>
      </c>
      <c r="R465" s="39" t="str" cm="1">
        <f t="array" ref="R465">IF($AR465=0,"",_xlfn.LET(_xlpm.Result,INDEX(Input!$D$2:$AC$500,$AR465,$AP$5),IF(_xlpm.Result="","",_xlpm.Result)))</f>
        <v/>
      </c>
      <c r="S465" s="39" t="str" cm="1">
        <f t="array" ref="S465">IF(R465="","",IFERROR(_xlfn.TEXTSPLIT(R465," / ", ,TRUE,0,),""))</f>
        <v/>
      </c>
      <c r="T465" s="39"/>
      <c r="U465" s="39" t="str" cm="1">
        <f t="array" ref="U465">IFERROR(_xlfn.IFS(
S465="","",
--S465&lt;55,"Battery Defect",
--S465&lt;=69,"Battery D",
--S465&lt;=80,"Battery C",
--S465&gt;80,""
),"")</f>
        <v/>
      </c>
      <c r="V465" s="39" t="str" cm="1">
        <f t="array" ref="V465">IFERROR(_xlfn.IFS(
T465="","",
--T465&lt;55,"Battery Defect",
--T465&lt;=69,"Battery D",
--T465&lt;=80,"Battery C",
--T465&gt;80,""
),"")</f>
        <v/>
      </c>
      <c r="W465" s="39" t="str" cm="1">
        <f t="array" ref="W465">IF($AR465=0,"",IFERROR(IF(INDEX(Input!$N$2:$U$500,$AR465,0)=0,"",INDEX(Input!$N$2:$U$500,$AR465,0)),""))</f>
        <v/>
      </c>
      <c r="X465" s="39"/>
      <c r="Y465" s="39"/>
      <c r="Z465" s="39"/>
      <c r="AA465" s="39"/>
      <c r="AB465" s="39"/>
      <c r="AC465" s="39"/>
      <c r="AD465" s="39"/>
      <c r="AE465" s="29" t="str">
        <f t="shared" si="21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9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9" t="str" cm="1">
        <f t="array" ref="K466">IF($AR466=0,"",INDEX(Input!$D$2:$AC$500,$AR466,$AP$2)&amp;"")</f>
        <v/>
      </c>
      <c r="L466" s="39" t="str" cm="1">
        <f t="array" ref="L466">IF($AR466=0,"",INDEX(Input!$D$2:$AC$500,$AR466,$AP$3)&amp;"")</f>
        <v/>
      </c>
      <c r="M466" s="39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22"/>
        <v/>
      </c>
      <c r="O466" s="39" t="str" cm="1">
        <f t="array" ref="O466">IF($AR466=0,"",INDEX(Input!$D$2:$AC$500,$AR466,$AP$4)&amp;"")</f>
        <v/>
      </c>
      <c r="P466" s="39" t="str" cm="1">
        <f t="array" ref="P466">IF($AR466=0,"",IFERROR(_xlfn.TEXTJOIN(", ",TRUE,_xlfn._xlws.FILTER(INDEX(Input!$D$2:$AC$500,,$AP$6),Input!$J$2:$J$500=$B466)),""))</f>
        <v/>
      </c>
      <c r="Q466" s="29" t="str">
        <f t="shared" si="23"/>
        <v/>
      </c>
      <c r="R466" s="39" t="str" cm="1">
        <f t="array" ref="R466">IF($AR466=0,"",_xlfn.LET(_xlpm.Result,INDEX(Input!$D$2:$AC$500,$AR466,$AP$5),IF(_xlpm.Result="","",_xlpm.Result)))</f>
        <v/>
      </c>
      <c r="S466" s="39" t="str" cm="1">
        <f t="array" ref="S466">IF(R466="","",IFERROR(_xlfn.TEXTSPLIT(R466," / ", ,TRUE,0,),""))</f>
        <v/>
      </c>
      <c r="T466" s="39"/>
      <c r="U466" s="39" t="str" cm="1">
        <f t="array" ref="U466">IFERROR(_xlfn.IFS(
S466="","",
--S466&lt;55,"Battery Defect",
--S466&lt;=69,"Battery D",
--S466&lt;=80,"Battery C",
--S466&gt;80,""
),"")</f>
        <v/>
      </c>
      <c r="V466" s="39" t="str" cm="1">
        <f t="array" ref="V466">IFERROR(_xlfn.IFS(
T466="","",
--T466&lt;55,"Battery Defect",
--T466&lt;=69,"Battery D",
--T466&lt;=80,"Battery C",
--T466&gt;80,""
),"")</f>
        <v/>
      </c>
      <c r="W466" s="39" t="str" cm="1">
        <f t="array" ref="W466">IF($AR466=0,"",IFERROR(IF(INDEX(Input!$N$2:$U$500,$AR466,0)=0,"",INDEX(Input!$N$2:$U$500,$AR466,0)),""))</f>
        <v/>
      </c>
      <c r="X466" s="39"/>
      <c r="Y466" s="39"/>
      <c r="Z466" s="39"/>
      <c r="AA466" s="39"/>
      <c r="AB466" s="39"/>
      <c r="AC466" s="39"/>
      <c r="AD466" s="39"/>
      <c r="AE466" s="29" t="str">
        <f t="shared" si="21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9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9" t="str" cm="1">
        <f t="array" ref="K467">IF($AR467=0,"",INDEX(Input!$D$2:$AC$500,$AR467,$AP$2)&amp;"")</f>
        <v/>
      </c>
      <c r="L467" s="39" t="str" cm="1">
        <f t="array" ref="L467">IF($AR467=0,"",INDEX(Input!$D$2:$AC$500,$AR467,$AP$3)&amp;"")</f>
        <v/>
      </c>
      <c r="M467" s="39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22"/>
        <v/>
      </c>
      <c r="O467" s="39" t="str" cm="1">
        <f t="array" ref="O467">IF($AR467=0,"",INDEX(Input!$D$2:$AC$500,$AR467,$AP$4)&amp;"")</f>
        <v/>
      </c>
      <c r="P467" s="39" t="str" cm="1">
        <f t="array" ref="P467">IF($AR467=0,"",IFERROR(_xlfn.TEXTJOIN(", ",TRUE,_xlfn._xlws.FILTER(INDEX(Input!$D$2:$AC$500,,$AP$6),Input!$J$2:$J$500=$B467)),""))</f>
        <v/>
      </c>
      <c r="Q467" s="29" t="str">
        <f t="shared" si="23"/>
        <v/>
      </c>
      <c r="R467" s="39" t="str" cm="1">
        <f t="array" ref="R467">IF($AR467=0,"",_xlfn.LET(_xlpm.Result,INDEX(Input!$D$2:$AC$500,$AR467,$AP$5),IF(_xlpm.Result="","",_xlpm.Result)))</f>
        <v/>
      </c>
      <c r="S467" s="39" t="str" cm="1">
        <f t="array" ref="S467">IF(R467="","",IFERROR(_xlfn.TEXTSPLIT(R467," / ", ,TRUE,0,),""))</f>
        <v/>
      </c>
      <c r="T467" s="39"/>
      <c r="U467" s="39" t="str" cm="1">
        <f t="array" ref="U467">IFERROR(_xlfn.IFS(
S467="","",
--S467&lt;55,"Battery Defect",
--S467&lt;=69,"Battery D",
--S467&lt;=80,"Battery C",
--S467&gt;80,""
),"")</f>
        <v/>
      </c>
      <c r="V467" s="39" t="str" cm="1">
        <f t="array" ref="V467">IFERROR(_xlfn.IFS(
T467="","",
--T467&lt;55,"Battery Defect",
--T467&lt;=69,"Battery D",
--T467&lt;=80,"Battery C",
--T467&gt;80,""
),"")</f>
        <v/>
      </c>
      <c r="W467" s="39" t="str" cm="1">
        <f t="array" ref="W467">IF($AR467=0,"",IFERROR(IF(INDEX(Input!$N$2:$U$500,$AR467,0)=0,"",INDEX(Input!$N$2:$U$500,$AR467,0)),""))</f>
        <v/>
      </c>
      <c r="X467" s="39"/>
      <c r="Y467" s="39"/>
      <c r="Z467" s="39"/>
      <c r="AA467" s="39"/>
      <c r="AB467" s="39"/>
      <c r="AC467" s="39"/>
      <c r="AD467" s="39"/>
      <c r="AE467" s="29" t="str">
        <f t="shared" si="21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9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9" t="str" cm="1">
        <f t="array" ref="K468">IF($AR468=0,"",INDEX(Input!$D$2:$AC$500,$AR468,$AP$2)&amp;"")</f>
        <v/>
      </c>
      <c r="L468" s="39" t="str" cm="1">
        <f t="array" ref="L468">IF($AR468=0,"",INDEX(Input!$D$2:$AC$500,$AR468,$AP$3)&amp;"")</f>
        <v/>
      </c>
      <c r="M468" s="39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22"/>
        <v/>
      </c>
      <c r="O468" s="39" t="str" cm="1">
        <f t="array" ref="O468">IF($AR468=0,"",INDEX(Input!$D$2:$AC$500,$AR468,$AP$4)&amp;"")</f>
        <v/>
      </c>
      <c r="P468" s="39" t="str" cm="1">
        <f t="array" ref="P468">IF($AR468=0,"",IFERROR(_xlfn.TEXTJOIN(", ",TRUE,_xlfn._xlws.FILTER(INDEX(Input!$D$2:$AC$500,,$AP$6),Input!$J$2:$J$500=$B468)),""))</f>
        <v/>
      </c>
      <c r="Q468" s="29" t="str">
        <f t="shared" si="23"/>
        <v/>
      </c>
      <c r="R468" s="39" t="str" cm="1">
        <f t="array" ref="R468">IF($AR468=0,"",_xlfn.LET(_xlpm.Result,INDEX(Input!$D$2:$AC$500,$AR468,$AP$5),IF(_xlpm.Result="","",_xlpm.Result)))</f>
        <v/>
      </c>
      <c r="S468" s="39" t="str" cm="1">
        <f t="array" ref="S468">IF(R468="","",IFERROR(_xlfn.TEXTSPLIT(R468," / ", ,TRUE,0,),""))</f>
        <v/>
      </c>
      <c r="T468" s="39"/>
      <c r="U468" s="39" t="str" cm="1">
        <f t="array" ref="U468">IFERROR(_xlfn.IFS(
S468="","",
--S468&lt;55,"Battery Defect",
--S468&lt;=69,"Battery D",
--S468&lt;=80,"Battery C",
--S468&gt;80,""
),"")</f>
        <v/>
      </c>
      <c r="V468" s="39" t="str" cm="1">
        <f t="array" ref="V468">IFERROR(_xlfn.IFS(
T468="","",
--T468&lt;55,"Battery Defect",
--T468&lt;=69,"Battery D",
--T468&lt;=80,"Battery C",
--T468&gt;80,""
),"")</f>
        <v/>
      </c>
      <c r="W468" s="39" t="str" cm="1">
        <f t="array" ref="W468">IF($AR468=0,"",IFERROR(IF(INDEX(Input!$N$2:$U$500,$AR468,0)=0,"",INDEX(Input!$N$2:$U$500,$AR468,0)),""))</f>
        <v/>
      </c>
      <c r="X468" s="39"/>
      <c r="Y468" s="39"/>
      <c r="Z468" s="39"/>
      <c r="AA468" s="39"/>
      <c r="AB468" s="39"/>
      <c r="AC468" s="39"/>
      <c r="AD468" s="39"/>
      <c r="AE468" s="29" t="str">
        <f t="shared" si="21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9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9" t="str" cm="1">
        <f t="array" ref="K469">IF($AR469=0,"",INDEX(Input!$D$2:$AC$500,$AR469,$AP$2)&amp;"")</f>
        <v/>
      </c>
      <c r="L469" s="39" t="str" cm="1">
        <f t="array" ref="L469">IF($AR469=0,"",INDEX(Input!$D$2:$AC$500,$AR469,$AP$3)&amp;"")</f>
        <v/>
      </c>
      <c r="M469" s="39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22"/>
        <v/>
      </c>
      <c r="O469" s="39" t="str" cm="1">
        <f t="array" ref="O469">IF($AR469=0,"",INDEX(Input!$D$2:$AC$500,$AR469,$AP$4)&amp;"")</f>
        <v/>
      </c>
      <c r="P469" s="39" t="str" cm="1">
        <f t="array" ref="P469">IF($AR469=0,"",IFERROR(_xlfn.TEXTJOIN(", ",TRUE,_xlfn._xlws.FILTER(INDEX(Input!$D$2:$AC$500,,$AP$6),Input!$J$2:$J$500=$B469)),""))</f>
        <v/>
      </c>
      <c r="Q469" s="29" t="str">
        <f t="shared" si="23"/>
        <v/>
      </c>
      <c r="R469" s="39" t="str" cm="1">
        <f t="array" ref="R469">IF($AR469=0,"",_xlfn.LET(_xlpm.Result,INDEX(Input!$D$2:$AC$500,$AR469,$AP$5),IF(_xlpm.Result="","",_xlpm.Result)))</f>
        <v/>
      </c>
      <c r="S469" s="39" t="str" cm="1">
        <f t="array" ref="S469">IF(R469="","",IFERROR(_xlfn.TEXTSPLIT(R469," / ", ,TRUE,0,),""))</f>
        <v/>
      </c>
      <c r="T469" s="39"/>
      <c r="U469" s="39" t="str" cm="1">
        <f t="array" ref="U469">IFERROR(_xlfn.IFS(
S469="","",
--S469&lt;55,"Battery Defect",
--S469&lt;=69,"Battery D",
--S469&lt;=80,"Battery C",
--S469&gt;80,""
),"")</f>
        <v/>
      </c>
      <c r="V469" s="39" t="str" cm="1">
        <f t="array" ref="V469">IFERROR(_xlfn.IFS(
T469="","",
--T469&lt;55,"Battery Defect",
--T469&lt;=69,"Battery D",
--T469&lt;=80,"Battery C",
--T469&gt;80,""
),"")</f>
        <v/>
      </c>
      <c r="W469" s="39" t="str" cm="1">
        <f t="array" ref="W469">IF($AR469=0,"",IFERROR(IF(INDEX(Input!$N$2:$U$500,$AR469,0)=0,"",INDEX(Input!$N$2:$U$500,$AR469,0)),""))</f>
        <v/>
      </c>
      <c r="X469" s="39"/>
      <c r="Y469" s="39"/>
      <c r="Z469" s="39"/>
      <c r="AA469" s="39"/>
      <c r="AB469" s="39"/>
      <c r="AC469" s="39"/>
      <c r="AD469" s="39"/>
      <c r="AE469" s="29" t="str">
        <f t="shared" si="21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9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9" t="str" cm="1">
        <f t="array" ref="K470">IF($AR470=0,"",INDEX(Input!$D$2:$AC$500,$AR470,$AP$2)&amp;"")</f>
        <v/>
      </c>
      <c r="L470" s="39" t="str" cm="1">
        <f t="array" ref="L470">IF($AR470=0,"",INDEX(Input!$D$2:$AC$500,$AR470,$AP$3)&amp;"")</f>
        <v/>
      </c>
      <c r="M470" s="39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22"/>
        <v/>
      </c>
      <c r="O470" s="39" t="str" cm="1">
        <f t="array" ref="O470">IF($AR470=0,"",INDEX(Input!$D$2:$AC$500,$AR470,$AP$4)&amp;"")</f>
        <v/>
      </c>
      <c r="P470" s="39" t="str" cm="1">
        <f t="array" ref="P470">IF($AR470=0,"",IFERROR(_xlfn.TEXTJOIN(", ",TRUE,_xlfn._xlws.FILTER(INDEX(Input!$D$2:$AC$500,,$AP$6),Input!$J$2:$J$500=$B470)),""))</f>
        <v/>
      </c>
      <c r="Q470" s="29" t="str">
        <f t="shared" si="23"/>
        <v/>
      </c>
      <c r="R470" s="39" t="str" cm="1">
        <f t="array" ref="R470">IF($AR470=0,"",_xlfn.LET(_xlpm.Result,INDEX(Input!$D$2:$AC$500,$AR470,$AP$5),IF(_xlpm.Result="","",_xlpm.Result)))</f>
        <v/>
      </c>
      <c r="S470" s="39" t="str" cm="1">
        <f t="array" ref="S470">IF(R470="","",IFERROR(_xlfn.TEXTSPLIT(R470," / ", ,TRUE,0,),""))</f>
        <v/>
      </c>
      <c r="T470" s="39"/>
      <c r="U470" s="39" t="str" cm="1">
        <f t="array" ref="U470">IFERROR(_xlfn.IFS(
S470="","",
--S470&lt;55,"Battery Defect",
--S470&lt;=69,"Battery D",
--S470&lt;=80,"Battery C",
--S470&gt;80,""
),"")</f>
        <v/>
      </c>
      <c r="V470" s="39" t="str" cm="1">
        <f t="array" ref="V470">IFERROR(_xlfn.IFS(
T470="","",
--T470&lt;55,"Battery Defect",
--T470&lt;=69,"Battery D",
--T470&lt;=80,"Battery C",
--T470&gt;80,""
),"")</f>
        <v/>
      </c>
      <c r="W470" s="39" t="str" cm="1">
        <f t="array" ref="W470">IF($AR470=0,"",IFERROR(IF(INDEX(Input!$N$2:$U$500,$AR470,0)=0,"",INDEX(Input!$N$2:$U$500,$AR470,0)),""))</f>
        <v/>
      </c>
      <c r="X470" s="39"/>
      <c r="Y470" s="39"/>
      <c r="Z470" s="39"/>
      <c r="AA470" s="39"/>
      <c r="AB470" s="39"/>
      <c r="AC470" s="39"/>
      <c r="AD470" s="39"/>
      <c r="AE470" s="29" t="str">
        <f t="shared" si="21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9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9" t="str" cm="1">
        <f t="array" ref="K471">IF($AR471=0,"",INDEX(Input!$D$2:$AC$500,$AR471,$AP$2)&amp;"")</f>
        <v/>
      </c>
      <c r="L471" s="39" t="str" cm="1">
        <f t="array" ref="L471">IF($AR471=0,"",INDEX(Input!$D$2:$AC$500,$AR471,$AP$3)&amp;"")</f>
        <v/>
      </c>
      <c r="M471" s="39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22"/>
        <v/>
      </c>
      <c r="O471" s="39" t="str" cm="1">
        <f t="array" ref="O471">IF($AR471=0,"",INDEX(Input!$D$2:$AC$500,$AR471,$AP$4)&amp;"")</f>
        <v/>
      </c>
      <c r="P471" s="39" t="str" cm="1">
        <f t="array" ref="P471">IF($AR471=0,"",IFERROR(_xlfn.TEXTJOIN(", ",TRUE,_xlfn._xlws.FILTER(INDEX(Input!$D$2:$AC$500,,$AP$6),Input!$J$2:$J$500=$B471)),""))</f>
        <v/>
      </c>
      <c r="Q471" s="29" t="str">
        <f t="shared" si="23"/>
        <v/>
      </c>
      <c r="R471" s="39" t="str" cm="1">
        <f t="array" ref="R471">IF($AR471=0,"",_xlfn.LET(_xlpm.Result,INDEX(Input!$D$2:$AC$500,$AR471,$AP$5),IF(_xlpm.Result="","",_xlpm.Result)))</f>
        <v/>
      </c>
      <c r="S471" s="39" t="str" cm="1">
        <f t="array" ref="S471">IF(R471="","",IFERROR(_xlfn.TEXTSPLIT(R471," / ", ,TRUE,0,),""))</f>
        <v/>
      </c>
      <c r="T471" s="39"/>
      <c r="U471" s="39" t="str" cm="1">
        <f t="array" ref="U471">IFERROR(_xlfn.IFS(
S471="","",
--S471&lt;55,"Battery Defect",
--S471&lt;=69,"Battery D",
--S471&lt;=80,"Battery C",
--S471&gt;80,""
),"")</f>
        <v/>
      </c>
      <c r="V471" s="39" t="str" cm="1">
        <f t="array" ref="V471">IFERROR(_xlfn.IFS(
T471="","",
--T471&lt;55,"Battery Defect",
--T471&lt;=69,"Battery D",
--T471&lt;=80,"Battery C",
--T471&gt;80,""
),"")</f>
        <v/>
      </c>
      <c r="W471" s="39" t="str" cm="1">
        <f t="array" ref="W471">IF($AR471=0,"",IFERROR(IF(INDEX(Input!$N$2:$U$500,$AR471,0)=0,"",INDEX(Input!$N$2:$U$500,$AR471,0)),""))</f>
        <v/>
      </c>
      <c r="X471" s="39"/>
      <c r="Y471" s="39"/>
      <c r="Z471" s="39"/>
      <c r="AA471" s="39"/>
      <c r="AB471" s="39"/>
      <c r="AC471" s="39"/>
      <c r="AD471" s="39"/>
      <c r="AE471" s="29" t="str">
        <f t="shared" si="21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9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9" t="str" cm="1">
        <f t="array" ref="K472">IF($AR472=0,"",INDEX(Input!$D$2:$AC$500,$AR472,$AP$2)&amp;"")</f>
        <v/>
      </c>
      <c r="L472" s="39" t="str" cm="1">
        <f t="array" ref="L472">IF($AR472=0,"",INDEX(Input!$D$2:$AC$500,$AR472,$AP$3)&amp;"")</f>
        <v/>
      </c>
      <c r="M472" s="39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22"/>
        <v/>
      </c>
      <c r="O472" s="39" t="str" cm="1">
        <f t="array" ref="O472">IF($AR472=0,"",INDEX(Input!$D$2:$AC$500,$AR472,$AP$4)&amp;"")</f>
        <v/>
      </c>
      <c r="P472" s="39" t="str" cm="1">
        <f t="array" ref="P472">IF($AR472=0,"",IFERROR(_xlfn.TEXTJOIN(", ",TRUE,_xlfn._xlws.FILTER(INDEX(Input!$D$2:$AC$500,,$AP$6),Input!$J$2:$J$500=$B472)),""))</f>
        <v/>
      </c>
      <c r="Q472" s="29" t="str">
        <f t="shared" si="23"/>
        <v/>
      </c>
      <c r="R472" s="39" t="str" cm="1">
        <f t="array" ref="R472">IF($AR472=0,"",_xlfn.LET(_xlpm.Result,INDEX(Input!$D$2:$AC$500,$AR472,$AP$5),IF(_xlpm.Result="","",_xlpm.Result)))</f>
        <v/>
      </c>
      <c r="S472" s="39" t="str" cm="1">
        <f t="array" ref="S472">IF(R472="","",IFERROR(_xlfn.TEXTSPLIT(R472," / ", ,TRUE,0,),""))</f>
        <v/>
      </c>
      <c r="T472" s="39"/>
      <c r="U472" s="39" t="str" cm="1">
        <f t="array" ref="U472">IFERROR(_xlfn.IFS(
S472="","",
--S472&lt;55,"Battery Defect",
--S472&lt;=69,"Battery D",
--S472&lt;=80,"Battery C",
--S472&gt;80,""
),"")</f>
        <v/>
      </c>
      <c r="V472" s="39" t="str" cm="1">
        <f t="array" ref="V472">IFERROR(_xlfn.IFS(
T472="","",
--T472&lt;55,"Battery Defect",
--T472&lt;=69,"Battery D",
--T472&lt;=80,"Battery C",
--T472&gt;80,""
),"")</f>
        <v/>
      </c>
      <c r="W472" s="39" t="str" cm="1">
        <f t="array" ref="W472">IF($AR472=0,"",IFERROR(IF(INDEX(Input!$N$2:$U$500,$AR472,0)=0,"",INDEX(Input!$N$2:$U$500,$AR472,0)),""))</f>
        <v/>
      </c>
      <c r="X472" s="39"/>
      <c r="Y472" s="39"/>
      <c r="Z472" s="39"/>
      <c r="AA472" s="39"/>
      <c r="AB472" s="39"/>
      <c r="AC472" s="39"/>
      <c r="AD472" s="39"/>
      <c r="AE472" s="29" t="str">
        <f t="shared" si="21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9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9" t="str" cm="1">
        <f t="array" ref="K473">IF($AR473=0,"",INDEX(Input!$D$2:$AC$500,$AR473,$AP$2)&amp;"")</f>
        <v/>
      </c>
      <c r="L473" s="39" t="str" cm="1">
        <f t="array" ref="L473">IF($AR473=0,"",INDEX(Input!$D$2:$AC$500,$AR473,$AP$3)&amp;"")</f>
        <v/>
      </c>
      <c r="M473" s="39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22"/>
        <v/>
      </c>
      <c r="O473" s="39" t="str" cm="1">
        <f t="array" ref="O473">IF($AR473=0,"",INDEX(Input!$D$2:$AC$500,$AR473,$AP$4)&amp;"")</f>
        <v/>
      </c>
      <c r="P473" s="39" t="str" cm="1">
        <f t="array" ref="P473">IF($AR473=0,"",IFERROR(_xlfn.TEXTJOIN(", ",TRUE,_xlfn._xlws.FILTER(INDEX(Input!$D$2:$AC$500,,$AP$6),Input!$J$2:$J$500=$B473)),""))</f>
        <v/>
      </c>
      <c r="Q473" s="29" t="str">
        <f t="shared" si="23"/>
        <v/>
      </c>
      <c r="R473" s="39" t="str" cm="1">
        <f t="array" ref="R473">IF($AR473=0,"",_xlfn.LET(_xlpm.Result,INDEX(Input!$D$2:$AC$500,$AR473,$AP$5),IF(_xlpm.Result="","",_xlpm.Result)))</f>
        <v/>
      </c>
      <c r="S473" s="39" t="str" cm="1">
        <f t="array" ref="S473">IF(R473="","",IFERROR(_xlfn.TEXTSPLIT(R473," / ", ,TRUE,0,),""))</f>
        <v/>
      </c>
      <c r="T473" s="39"/>
      <c r="U473" s="39" t="str" cm="1">
        <f t="array" ref="U473">IFERROR(_xlfn.IFS(
S473="","",
--S473&lt;55,"Battery Defect",
--S473&lt;=69,"Battery D",
--S473&lt;=80,"Battery C",
--S473&gt;80,""
),"")</f>
        <v/>
      </c>
      <c r="V473" s="39" t="str" cm="1">
        <f t="array" ref="V473">IFERROR(_xlfn.IFS(
T473="","",
--T473&lt;55,"Battery Defect",
--T473&lt;=69,"Battery D",
--T473&lt;=80,"Battery C",
--T473&gt;80,""
),"")</f>
        <v/>
      </c>
      <c r="W473" s="39" t="str" cm="1">
        <f t="array" ref="W473">IF($AR473=0,"",IFERROR(IF(INDEX(Input!$N$2:$U$500,$AR473,0)=0,"",INDEX(Input!$N$2:$U$500,$AR473,0)),""))</f>
        <v/>
      </c>
      <c r="X473" s="39"/>
      <c r="Y473" s="39"/>
      <c r="Z473" s="39"/>
      <c r="AA473" s="39"/>
      <c r="AB473" s="39"/>
      <c r="AC473" s="39"/>
      <c r="AD473" s="39"/>
      <c r="AE473" s="29" t="str">
        <f t="shared" si="21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9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9" t="str" cm="1">
        <f t="array" ref="K474">IF($AR474=0,"",INDEX(Input!$D$2:$AC$500,$AR474,$AP$2)&amp;"")</f>
        <v/>
      </c>
      <c r="L474" s="39" t="str" cm="1">
        <f t="array" ref="L474">IF($AR474=0,"",INDEX(Input!$D$2:$AC$500,$AR474,$AP$3)&amp;"")</f>
        <v/>
      </c>
      <c r="M474" s="39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22"/>
        <v/>
      </c>
      <c r="O474" s="39" t="str" cm="1">
        <f t="array" ref="O474">IF($AR474=0,"",INDEX(Input!$D$2:$AC$500,$AR474,$AP$4)&amp;"")</f>
        <v/>
      </c>
      <c r="P474" s="39" t="str" cm="1">
        <f t="array" ref="P474">IF($AR474=0,"",IFERROR(_xlfn.TEXTJOIN(", ",TRUE,_xlfn._xlws.FILTER(INDEX(Input!$D$2:$AC$500,,$AP$6),Input!$J$2:$J$500=$B474)),""))</f>
        <v/>
      </c>
      <c r="Q474" s="29" t="str">
        <f t="shared" si="23"/>
        <v/>
      </c>
      <c r="R474" s="39" t="str" cm="1">
        <f t="array" ref="R474">IF($AR474=0,"",_xlfn.LET(_xlpm.Result,INDEX(Input!$D$2:$AC$500,$AR474,$AP$5),IF(_xlpm.Result="","",_xlpm.Result)))</f>
        <v/>
      </c>
      <c r="S474" s="39" t="str" cm="1">
        <f t="array" ref="S474">IF(R474="","",IFERROR(_xlfn.TEXTSPLIT(R474," / ", ,TRUE,0,),""))</f>
        <v/>
      </c>
      <c r="T474" s="39"/>
      <c r="U474" s="39" t="str" cm="1">
        <f t="array" ref="U474">IFERROR(_xlfn.IFS(
S474="","",
--S474&lt;55,"Battery Defect",
--S474&lt;=69,"Battery D",
--S474&lt;=80,"Battery C",
--S474&gt;80,""
),"")</f>
        <v/>
      </c>
      <c r="V474" s="39" t="str" cm="1">
        <f t="array" ref="V474">IFERROR(_xlfn.IFS(
T474="","",
--T474&lt;55,"Battery Defect",
--T474&lt;=69,"Battery D",
--T474&lt;=80,"Battery C",
--T474&gt;80,""
),"")</f>
        <v/>
      </c>
      <c r="W474" s="39" t="str" cm="1">
        <f t="array" ref="W474">IF($AR474=0,"",IFERROR(IF(INDEX(Input!$N$2:$U$500,$AR474,0)=0,"",INDEX(Input!$N$2:$U$500,$AR474,0)),""))</f>
        <v/>
      </c>
      <c r="X474" s="39"/>
      <c r="Y474" s="39"/>
      <c r="Z474" s="39"/>
      <c r="AA474" s="39"/>
      <c r="AB474" s="39"/>
      <c r="AC474" s="39"/>
      <c r="AD474" s="39"/>
      <c r="AE474" s="29" t="str">
        <f t="shared" si="21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9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9" t="str" cm="1">
        <f t="array" ref="K475">IF($AR475=0,"",INDEX(Input!$D$2:$AC$500,$AR475,$AP$2)&amp;"")</f>
        <v/>
      </c>
      <c r="L475" s="39" t="str" cm="1">
        <f t="array" ref="L475">IF($AR475=0,"",INDEX(Input!$D$2:$AC$500,$AR475,$AP$3)&amp;"")</f>
        <v/>
      </c>
      <c r="M475" s="39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22"/>
        <v/>
      </c>
      <c r="O475" s="39" t="str" cm="1">
        <f t="array" ref="O475">IF($AR475=0,"",INDEX(Input!$D$2:$AC$500,$AR475,$AP$4)&amp;"")</f>
        <v/>
      </c>
      <c r="P475" s="39" t="str" cm="1">
        <f t="array" ref="P475">IF($AR475=0,"",IFERROR(_xlfn.TEXTJOIN(", ",TRUE,_xlfn._xlws.FILTER(INDEX(Input!$D$2:$AC$500,,$AP$6),Input!$J$2:$J$500=$B475)),""))</f>
        <v/>
      </c>
      <c r="Q475" s="29" t="str">
        <f t="shared" si="23"/>
        <v/>
      </c>
      <c r="R475" s="39" t="str" cm="1">
        <f t="array" ref="R475">IF($AR475=0,"",_xlfn.LET(_xlpm.Result,INDEX(Input!$D$2:$AC$500,$AR475,$AP$5),IF(_xlpm.Result="","",_xlpm.Result)))</f>
        <v/>
      </c>
      <c r="S475" s="39" t="str" cm="1">
        <f t="array" ref="S475">IF(R475="","",IFERROR(_xlfn.TEXTSPLIT(R475," / ", ,TRUE,0,),""))</f>
        <v/>
      </c>
      <c r="T475" s="39"/>
      <c r="U475" s="39" t="str" cm="1">
        <f t="array" ref="U475">IFERROR(_xlfn.IFS(
S475="","",
--S475&lt;55,"Battery Defect",
--S475&lt;=69,"Battery D",
--S475&lt;=80,"Battery C",
--S475&gt;80,""
),"")</f>
        <v/>
      </c>
      <c r="V475" s="39" t="str" cm="1">
        <f t="array" ref="V475">IFERROR(_xlfn.IFS(
T475="","",
--T475&lt;55,"Battery Defect",
--T475&lt;=69,"Battery D",
--T475&lt;=80,"Battery C",
--T475&gt;80,""
),"")</f>
        <v/>
      </c>
      <c r="W475" s="39" t="str" cm="1">
        <f t="array" ref="W475">IF($AR475=0,"",IFERROR(IF(INDEX(Input!$N$2:$U$500,$AR475,0)=0,"",INDEX(Input!$N$2:$U$500,$AR475,0)),""))</f>
        <v/>
      </c>
      <c r="X475" s="39"/>
      <c r="Y475" s="39"/>
      <c r="Z475" s="39"/>
      <c r="AA475" s="39"/>
      <c r="AB475" s="39"/>
      <c r="AC475" s="39"/>
      <c r="AD475" s="39"/>
      <c r="AE475" s="29" t="str">
        <f t="shared" si="21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9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9" t="str" cm="1">
        <f t="array" ref="K476">IF($AR476=0,"",INDEX(Input!$D$2:$AC$500,$AR476,$AP$2)&amp;"")</f>
        <v/>
      </c>
      <c r="L476" s="39" t="str" cm="1">
        <f t="array" ref="L476">IF($AR476=0,"",INDEX(Input!$D$2:$AC$500,$AR476,$AP$3)&amp;"")</f>
        <v/>
      </c>
      <c r="M476" s="39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22"/>
        <v/>
      </c>
      <c r="O476" s="39" t="str" cm="1">
        <f t="array" ref="O476">IF($AR476=0,"",INDEX(Input!$D$2:$AC$500,$AR476,$AP$4)&amp;"")</f>
        <v/>
      </c>
      <c r="P476" s="39" t="str" cm="1">
        <f t="array" ref="P476">IF($AR476=0,"",IFERROR(_xlfn.TEXTJOIN(", ",TRUE,_xlfn._xlws.FILTER(INDEX(Input!$D$2:$AC$500,,$AP$6),Input!$J$2:$J$500=$B476)),""))</f>
        <v/>
      </c>
      <c r="Q476" s="29" t="str">
        <f t="shared" si="23"/>
        <v/>
      </c>
      <c r="R476" s="39" t="str" cm="1">
        <f t="array" ref="R476">IF($AR476=0,"",_xlfn.LET(_xlpm.Result,INDEX(Input!$D$2:$AC$500,$AR476,$AP$5),IF(_xlpm.Result="","",_xlpm.Result)))</f>
        <v/>
      </c>
      <c r="S476" s="39" t="str" cm="1">
        <f t="array" ref="S476">IF(R476="","",IFERROR(_xlfn.TEXTSPLIT(R476," / ", ,TRUE,0,),""))</f>
        <v/>
      </c>
      <c r="T476" s="39"/>
      <c r="U476" s="39" t="str" cm="1">
        <f t="array" ref="U476">IFERROR(_xlfn.IFS(
S476="","",
--S476&lt;55,"Battery Defect",
--S476&lt;=69,"Battery D",
--S476&lt;=80,"Battery C",
--S476&gt;80,""
),"")</f>
        <v/>
      </c>
      <c r="V476" s="39" t="str" cm="1">
        <f t="array" ref="V476">IFERROR(_xlfn.IFS(
T476="","",
--T476&lt;55,"Battery Defect",
--T476&lt;=69,"Battery D",
--T476&lt;=80,"Battery C",
--T476&gt;80,""
),"")</f>
        <v/>
      </c>
      <c r="W476" s="39" t="str" cm="1">
        <f t="array" ref="W476">IF($AR476=0,"",IFERROR(IF(INDEX(Input!$N$2:$U$500,$AR476,0)=0,"",INDEX(Input!$N$2:$U$500,$AR476,0)),""))</f>
        <v/>
      </c>
      <c r="X476" s="39"/>
      <c r="Y476" s="39"/>
      <c r="Z476" s="39"/>
      <c r="AA476" s="39"/>
      <c r="AB476" s="39"/>
      <c r="AC476" s="39"/>
      <c r="AD476" s="39"/>
      <c r="AE476" s="29" t="str">
        <f t="shared" si="21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9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9" t="str" cm="1">
        <f t="array" ref="K477">IF($AR477=0,"",INDEX(Input!$D$2:$AC$500,$AR477,$AP$2)&amp;"")</f>
        <v/>
      </c>
      <c r="L477" s="39" t="str" cm="1">
        <f t="array" ref="L477">IF($AR477=0,"",INDEX(Input!$D$2:$AC$500,$AR477,$AP$3)&amp;"")</f>
        <v/>
      </c>
      <c r="M477" s="39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22"/>
        <v/>
      </c>
      <c r="O477" s="39" t="str" cm="1">
        <f t="array" ref="O477">IF($AR477=0,"",INDEX(Input!$D$2:$AC$500,$AR477,$AP$4)&amp;"")</f>
        <v/>
      </c>
      <c r="P477" s="39" t="str" cm="1">
        <f t="array" ref="P477">IF($AR477=0,"",IFERROR(_xlfn.TEXTJOIN(", ",TRUE,_xlfn._xlws.FILTER(INDEX(Input!$D$2:$AC$500,,$AP$6),Input!$J$2:$J$500=$B477)),""))</f>
        <v/>
      </c>
      <c r="Q477" s="29" t="str">
        <f t="shared" si="23"/>
        <v/>
      </c>
      <c r="R477" s="39" t="str" cm="1">
        <f t="array" ref="R477">IF($AR477=0,"",_xlfn.LET(_xlpm.Result,INDEX(Input!$D$2:$AC$500,$AR477,$AP$5),IF(_xlpm.Result="","",_xlpm.Result)))</f>
        <v/>
      </c>
      <c r="S477" s="39" t="str" cm="1">
        <f t="array" ref="S477">IF(R477="","",IFERROR(_xlfn.TEXTSPLIT(R477," / ", ,TRUE,0,),""))</f>
        <v/>
      </c>
      <c r="T477" s="39"/>
      <c r="U477" s="39" t="str" cm="1">
        <f t="array" ref="U477">IFERROR(_xlfn.IFS(
S477="","",
--S477&lt;55,"Battery Defect",
--S477&lt;=69,"Battery D",
--S477&lt;=80,"Battery C",
--S477&gt;80,""
),"")</f>
        <v/>
      </c>
      <c r="V477" s="39" t="str" cm="1">
        <f t="array" ref="V477">IFERROR(_xlfn.IFS(
T477="","",
--T477&lt;55,"Battery Defect",
--T477&lt;=69,"Battery D",
--T477&lt;=80,"Battery C",
--T477&gt;80,""
),"")</f>
        <v/>
      </c>
      <c r="W477" s="39" t="str" cm="1">
        <f t="array" ref="W477">IF($AR477=0,"",IFERROR(IF(INDEX(Input!$N$2:$U$500,$AR477,0)=0,"",INDEX(Input!$N$2:$U$500,$AR477,0)),""))</f>
        <v/>
      </c>
      <c r="X477" s="39"/>
      <c r="Y477" s="39"/>
      <c r="Z477" s="39"/>
      <c r="AA477" s="39"/>
      <c r="AB477" s="39"/>
      <c r="AC477" s="39"/>
      <c r="AD477" s="39"/>
      <c r="AE477" s="29" t="str">
        <f t="shared" si="21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9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9" t="str" cm="1">
        <f t="array" ref="K478">IF($AR478=0,"",INDEX(Input!$D$2:$AC$500,$AR478,$AP$2)&amp;"")</f>
        <v/>
      </c>
      <c r="L478" s="39" t="str" cm="1">
        <f t="array" ref="L478">IF($AR478=0,"",INDEX(Input!$D$2:$AC$500,$AR478,$AP$3)&amp;"")</f>
        <v/>
      </c>
      <c r="M478" s="39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22"/>
        <v/>
      </c>
      <c r="O478" s="39" t="str" cm="1">
        <f t="array" ref="O478">IF($AR478=0,"",INDEX(Input!$D$2:$AC$500,$AR478,$AP$4)&amp;"")</f>
        <v/>
      </c>
      <c r="P478" s="39" t="str" cm="1">
        <f t="array" ref="P478">IF($AR478=0,"",IFERROR(_xlfn.TEXTJOIN(", ",TRUE,_xlfn._xlws.FILTER(INDEX(Input!$D$2:$AC$500,,$AP$6),Input!$J$2:$J$500=$B478)),""))</f>
        <v/>
      </c>
      <c r="Q478" s="29" t="str">
        <f t="shared" si="23"/>
        <v/>
      </c>
      <c r="R478" s="39" t="str" cm="1">
        <f t="array" ref="R478">IF($AR478=0,"",_xlfn.LET(_xlpm.Result,INDEX(Input!$D$2:$AC$500,$AR478,$AP$5),IF(_xlpm.Result="","",_xlpm.Result)))</f>
        <v/>
      </c>
      <c r="S478" s="39" t="str" cm="1">
        <f t="array" ref="S478">IF(R478="","",IFERROR(_xlfn.TEXTSPLIT(R478," / ", ,TRUE,0,),""))</f>
        <v/>
      </c>
      <c r="T478" s="39"/>
      <c r="U478" s="39" t="str" cm="1">
        <f t="array" ref="U478">IFERROR(_xlfn.IFS(
S478="","",
--S478&lt;55,"Battery Defect",
--S478&lt;=69,"Battery D",
--S478&lt;=80,"Battery C",
--S478&gt;80,""
),"")</f>
        <v/>
      </c>
      <c r="V478" s="39" t="str" cm="1">
        <f t="array" ref="V478">IFERROR(_xlfn.IFS(
T478="","",
--T478&lt;55,"Battery Defect",
--T478&lt;=69,"Battery D",
--T478&lt;=80,"Battery C",
--T478&gt;80,""
),"")</f>
        <v/>
      </c>
      <c r="W478" s="39" t="str" cm="1">
        <f t="array" ref="W478">IF($AR478=0,"",IFERROR(IF(INDEX(Input!$N$2:$U$500,$AR478,0)=0,"",INDEX(Input!$N$2:$U$500,$AR478,0)),""))</f>
        <v/>
      </c>
      <c r="X478" s="39"/>
      <c r="Y478" s="39"/>
      <c r="Z478" s="39"/>
      <c r="AA478" s="39"/>
      <c r="AB478" s="39"/>
      <c r="AC478" s="39"/>
      <c r="AD478" s="39"/>
      <c r="AE478" s="29" t="str">
        <f t="shared" si="21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9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9" t="str" cm="1">
        <f t="array" ref="K479">IF($AR479=0,"",INDEX(Input!$D$2:$AC$500,$AR479,$AP$2)&amp;"")</f>
        <v/>
      </c>
      <c r="L479" s="39" t="str" cm="1">
        <f t="array" ref="L479">IF($AR479=0,"",INDEX(Input!$D$2:$AC$500,$AR479,$AP$3)&amp;"")</f>
        <v/>
      </c>
      <c r="M479" s="39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22"/>
        <v/>
      </c>
      <c r="O479" s="39" t="str" cm="1">
        <f t="array" ref="O479">IF($AR479=0,"",INDEX(Input!$D$2:$AC$500,$AR479,$AP$4)&amp;"")</f>
        <v/>
      </c>
      <c r="P479" s="39" t="str" cm="1">
        <f t="array" ref="P479">IF($AR479=0,"",IFERROR(_xlfn.TEXTJOIN(", ",TRUE,_xlfn._xlws.FILTER(INDEX(Input!$D$2:$AC$500,,$AP$6),Input!$J$2:$J$500=$B479)),""))</f>
        <v/>
      </c>
      <c r="Q479" s="29" t="str">
        <f t="shared" si="23"/>
        <v/>
      </c>
      <c r="R479" s="39" t="str" cm="1">
        <f t="array" ref="R479">IF($AR479=0,"",_xlfn.LET(_xlpm.Result,INDEX(Input!$D$2:$AC$500,$AR479,$AP$5),IF(_xlpm.Result="","",_xlpm.Result)))</f>
        <v/>
      </c>
      <c r="S479" s="39" t="str" cm="1">
        <f t="array" ref="S479">IF(R479="","",IFERROR(_xlfn.TEXTSPLIT(R479," / ", ,TRUE,0,),""))</f>
        <v/>
      </c>
      <c r="T479" s="39"/>
      <c r="U479" s="39" t="str" cm="1">
        <f t="array" ref="U479">IFERROR(_xlfn.IFS(
S479="","",
--S479&lt;55,"Battery Defect",
--S479&lt;=69,"Battery D",
--S479&lt;=80,"Battery C",
--S479&gt;80,""
),"")</f>
        <v/>
      </c>
      <c r="V479" s="39" t="str" cm="1">
        <f t="array" ref="V479">IFERROR(_xlfn.IFS(
T479="","",
--T479&lt;55,"Battery Defect",
--T479&lt;=69,"Battery D",
--T479&lt;=80,"Battery C",
--T479&gt;80,""
),"")</f>
        <v/>
      </c>
      <c r="W479" s="39" t="str" cm="1">
        <f t="array" ref="W479">IF($AR479=0,"",IFERROR(IF(INDEX(Input!$N$2:$U$500,$AR479,0)=0,"",INDEX(Input!$N$2:$U$500,$AR479,0)),""))</f>
        <v/>
      </c>
      <c r="X479" s="39"/>
      <c r="Y479" s="39"/>
      <c r="Z479" s="39"/>
      <c r="AA479" s="39"/>
      <c r="AB479" s="39"/>
      <c r="AC479" s="39"/>
      <c r="AD479" s="39"/>
      <c r="AE479" s="29" t="str">
        <f t="shared" si="21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9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9" t="str" cm="1">
        <f t="array" ref="K480">IF($AR480=0,"",INDEX(Input!$D$2:$AC$500,$AR480,$AP$2)&amp;"")</f>
        <v/>
      </c>
      <c r="L480" s="39" t="str" cm="1">
        <f t="array" ref="L480">IF($AR480=0,"",INDEX(Input!$D$2:$AC$500,$AR480,$AP$3)&amp;"")</f>
        <v/>
      </c>
      <c r="M480" s="39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22"/>
        <v/>
      </c>
      <c r="O480" s="39" t="str" cm="1">
        <f t="array" ref="O480">IF($AR480=0,"",INDEX(Input!$D$2:$AC$500,$AR480,$AP$4)&amp;"")</f>
        <v/>
      </c>
      <c r="P480" s="39" t="str" cm="1">
        <f t="array" ref="P480">IF($AR480=0,"",IFERROR(_xlfn.TEXTJOIN(", ",TRUE,_xlfn._xlws.FILTER(INDEX(Input!$D$2:$AC$500,,$AP$6),Input!$J$2:$J$500=$B480)),""))</f>
        <v/>
      </c>
      <c r="Q480" s="29" t="str">
        <f t="shared" si="23"/>
        <v/>
      </c>
      <c r="R480" s="39" t="str" cm="1">
        <f t="array" ref="R480">IF($AR480=0,"",_xlfn.LET(_xlpm.Result,INDEX(Input!$D$2:$AC$500,$AR480,$AP$5),IF(_xlpm.Result="","",_xlpm.Result)))</f>
        <v/>
      </c>
      <c r="S480" s="39" t="str" cm="1">
        <f t="array" ref="S480">IF(R480="","",IFERROR(_xlfn.TEXTSPLIT(R480," / ", ,TRUE,0,),""))</f>
        <v/>
      </c>
      <c r="T480" s="39"/>
      <c r="U480" s="39" t="str" cm="1">
        <f t="array" ref="U480">IFERROR(_xlfn.IFS(
S480="","",
--S480&lt;55,"Battery Defect",
--S480&lt;=69,"Battery D",
--S480&lt;=80,"Battery C",
--S480&gt;80,""
),"")</f>
        <v/>
      </c>
      <c r="V480" s="39" t="str" cm="1">
        <f t="array" ref="V480">IFERROR(_xlfn.IFS(
T480="","",
--T480&lt;55,"Battery Defect",
--T480&lt;=69,"Battery D",
--T480&lt;=80,"Battery C",
--T480&gt;80,""
),"")</f>
        <v/>
      </c>
      <c r="W480" s="39" t="str" cm="1">
        <f t="array" ref="W480">IF($AR480=0,"",IFERROR(IF(INDEX(Input!$N$2:$U$500,$AR480,0)=0,"",INDEX(Input!$N$2:$U$500,$AR480,0)),""))</f>
        <v/>
      </c>
      <c r="X480" s="39"/>
      <c r="Y480" s="39"/>
      <c r="Z480" s="39"/>
      <c r="AA480" s="39"/>
      <c r="AB480" s="39"/>
      <c r="AC480" s="39"/>
      <c r="AD480" s="39"/>
      <c r="AE480" s="29" t="str">
        <f t="shared" si="21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9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9" t="str" cm="1">
        <f t="array" ref="K481">IF($AR481=0,"",INDEX(Input!$D$2:$AC$500,$AR481,$AP$2)&amp;"")</f>
        <v/>
      </c>
      <c r="L481" s="39" t="str" cm="1">
        <f t="array" ref="L481">IF($AR481=0,"",INDEX(Input!$D$2:$AC$500,$AR481,$AP$3)&amp;"")</f>
        <v/>
      </c>
      <c r="M481" s="39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22"/>
        <v/>
      </c>
      <c r="O481" s="39" t="str" cm="1">
        <f t="array" ref="O481">IF($AR481=0,"",INDEX(Input!$D$2:$AC$500,$AR481,$AP$4)&amp;"")</f>
        <v/>
      </c>
      <c r="P481" s="39" t="str" cm="1">
        <f t="array" ref="P481">IF($AR481=0,"",IFERROR(_xlfn.TEXTJOIN(", ",TRUE,_xlfn._xlws.FILTER(INDEX(Input!$D$2:$AC$500,,$AP$6),Input!$J$2:$J$500=$B481)),""))</f>
        <v/>
      </c>
      <c r="Q481" s="29" t="str">
        <f t="shared" si="23"/>
        <v/>
      </c>
      <c r="R481" s="39" t="str" cm="1">
        <f t="array" ref="R481">IF($AR481=0,"",_xlfn.LET(_xlpm.Result,INDEX(Input!$D$2:$AC$500,$AR481,$AP$5),IF(_xlpm.Result="","",_xlpm.Result)))</f>
        <v/>
      </c>
      <c r="S481" s="39" t="str" cm="1">
        <f t="array" ref="S481">IF(R481="","",IFERROR(_xlfn.TEXTSPLIT(R481," / ", ,TRUE,0,),""))</f>
        <v/>
      </c>
      <c r="T481" s="39"/>
      <c r="U481" s="39" t="str" cm="1">
        <f t="array" ref="U481">IFERROR(_xlfn.IFS(
S481="","",
--S481&lt;55,"Battery Defect",
--S481&lt;=69,"Battery D",
--S481&lt;=80,"Battery C",
--S481&gt;80,""
),"")</f>
        <v/>
      </c>
      <c r="V481" s="39" t="str" cm="1">
        <f t="array" ref="V481">IFERROR(_xlfn.IFS(
T481="","",
--T481&lt;55,"Battery Defect",
--T481&lt;=69,"Battery D",
--T481&lt;=80,"Battery C",
--T481&gt;80,""
),"")</f>
        <v/>
      </c>
      <c r="W481" s="39" t="str" cm="1">
        <f t="array" ref="W481">IF($AR481=0,"",IFERROR(IF(INDEX(Input!$N$2:$U$500,$AR481,0)=0,"",INDEX(Input!$N$2:$U$500,$AR481,0)),""))</f>
        <v/>
      </c>
      <c r="X481" s="39"/>
      <c r="Y481" s="39"/>
      <c r="Z481" s="39"/>
      <c r="AA481" s="39"/>
      <c r="AB481" s="39"/>
      <c r="AC481" s="39"/>
      <c r="AD481" s="39"/>
      <c r="AE481" s="29" t="str">
        <f t="shared" si="21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9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9" t="str" cm="1">
        <f t="array" ref="K482">IF($AR482=0,"",INDEX(Input!$D$2:$AC$500,$AR482,$AP$2)&amp;"")</f>
        <v/>
      </c>
      <c r="L482" s="39" t="str" cm="1">
        <f t="array" ref="L482">IF($AR482=0,"",INDEX(Input!$D$2:$AC$500,$AR482,$AP$3)&amp;"")</f>
        <v/>
      </c>
      <c r="M482" s="39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22"/>
        <v/>
      </c>
      <c r="O482" s="39" t="str" cm="1">
        <f t="array" ref="O482">IF($AR482=0,"",INDEX(Input!$D$2:$AC$500,$AR482,$AP$4)&amp;"")</f>
        <v/>
      </c>
      <c r="P482" s="39" t="str" cm="1">
        <f t="array" ref="P482">IF($AR482=0,"",IFERROR(_xlfn.TEXTJOIN(", ",TRUE,_xlfn._xlws.FILTER(INDEX(Input!$D$2:$AC$500,,$AP$6),Input!$J$2:$J$500=$B482)),""))</f>
        <v/>
      </c>
      <c r="Q482" s="29" t="str">
        <f t="shared" si="23"/>
        <v/>
      </c>
      <c r="R482" s="39" t="str" cm="1">
        <f t="array" ref="R482">IF($AR482=0,"",_xlfn.LET(_xlpm.Result,INDEX(Input!$D$2:$AC$500,$AR482,$AP$5),IF(_xlpm.Result="","",_xlpm.Result)))</f>
        <v/>
      </c>
      <c r="S482" s="39" t="str" cm="1">
        <f t="array" ref="S482">IF(R482="","",IFERROR(_xlfn.TEXTSPLIT(R482," / ", ,TRUE,0,),""))</f>
        <v/>
      </c>
      <c r="T482" s="39"/>
      <c r="U482" s="39" t="str" cm="1">
        <f t="array" ref="U482">IFERROR(_xlfn.IFS(
S482="","",
--S482&lt;55,"Battery Defect",
--S482&lt;=69,"Battery D",
--S482&lt;=80,"Battery C",
--S482&gt;80,""
),"")</f>
        <v/>
      </c>
      <c r="V482" s="39" t="str" cm="1">
        <f t="array" ref="V482">IFERROR(_xlfn.IFS(
T482="","",
--T482&lt;55,"Battery Defect",
--T482&lt;=69,"Battery D",
--T482&lt;=80,"Battery C",
--T482&gt;80,""
),"")</f>
        <v/>
      </c>
      <c r="W482" s="39" t="str" cm="1">
        <f t="array" ref="W482">IF($AR482=0,"",IFERROR(IF(INDEX(Input!$N$2:$U$500,$AR482,0)=0,"",INDEX(Input!$N$2:$U$500,$AR482,0)),""))</f>
        <v/>
      </c>
      <c r="X482" s="39"/>
      <c r="Y482" s="39"/>
      <c r="Z482" s="39"/>
      <c r="AA482" s="39"/>
      <c r="AB482" s="39"/>
      <c r="AC482" s="39"/>
      <c r="AD482" s="39"/>
      <c r="AE482" s="29" t="str">
        <f t="shared" si="21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9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9" t="str" cm="1">
        <f t="array" ref="K483">IF($AR483=0,"",INDEX(Input!$D$2:$AC$500,$AR483,$AP$2)&amp;"")</f>
        <v/>
      </c>
      <c r="L483" s="39" t="str" cm="1">
        <f t="array" ref="L483">IF($AR483=0,"",INDEX(Input!$D$2:$AC$500,$AR483,$AP$3)&amp;"")</f>
        <v/>
      </c>
      <c r="M483" s="39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22"/>
        <v/>
      </c>
      <c r="O483" s="39" t="str" cm="1">
        <f t="array" ref="O483">IF($AR483=0,"",INDEX(Input!$D$2:$AC$500,$AR483,$AP$4)&amp;"")</f>
        <v/>
      </c>
      <c r="P483" s="39" t="str" cm="1">
        <f t="array" ref="P483">IF($AR483=0,"",IFERROR(_xlfn.TEXTJOIN(", ",TRUE,_xlfn._xlws.FILTER(INDEX(Input!$D$2:$AC$500,,$AP$6),Input!$J$2:$J$500=$B483)),""))</f>
        <v/>
      </c>
      <c r="Q483" s="29" t="str">
        <f t="shared" si="23"/>
        <v/>
      </c>
      <c r="R483" s="39" t="str" cm="1">
        <f t="array" ref="R483">IF($AR483=0,"",_xlfn.LET(_xlpm.Result,INDEX(Input!$D$2:$AC$500,$AR483,$AP$5),IF(_xlpm.Result="","",_xlpm.Result)))</f>
        <v/>
      </c>
      <c r="S483" s="39" t="str" cm="1">
        <f t="array" ref="S483">IF(R483="","",IFERROR(_xlfn.TEXTSPLIT(R483," / ", ,TRUE,0,),""))</f>
        <v/>
      </c>
      <c r="T483" s="39"/>
      <c r="U483" s="39" t="str" cm="1">
        <f t="array" ref="U483">IFERROR(_xlfn.IFS(
S483="","",
--S483&lt;55,"Battery Defect",
--S483&lt;=69,"Battery D",
--S483&lt;=80,"Battery C",
--S483&gt;80,""
),"")</f>
        <v/>
      </c>
      <c r="V483" s="39" t="str" cm="1">
        <f t="array" ref="V483">IFERROR(_xlfn.IFS(
T483="","",
--T483&lt;55,"Battery Defect",
--T483&lt;=69,"Battery D",
--T483&lt;=80,"Battery C",
--T483&gt;80,""
),"")</f>
        <v/>
      </c>
      <c r="W483" s="39" t="str" cm="1">
        <f t="array" ref="W483">IF($AR483=0,"",IFERROR(IF(INDEX(Input!$N$2:$U$500,$AR483,0)=0,"",INDEX(Input!$N$2:$U$500,$AR483,0)),""))</f>
        <v/>
      </c>
      <c r="X483" s="39"/>
      <c r="Y483" s="39"/>
      <c r="Z483" s="39"/>
      <c r="AA483" s="39"/>
      <c r="AB483" s="39"/>
      <c r="AC483" s="39"/>
      <c r="AD483" s="39"/>
      <c r="AE483" s="29" t="str">
        <f t="shared" si="21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9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9" t="str" cm="1">
        <f t="array" ref="K484">IF($AR484=0,"",INDEX(Input!$D$2:$AC$500,$AR484,$AP$2)&amp;"")</f>
        <v/>
      </c>
      <c r="L484" s="39" t="str" cm="1">
        <f t="array" ref="L484">IF($AR484=0,"",INDEX(Input!$D$2:$AC$500,$AR484,$AP$3)&amp;"")</f>
        <v/>
      </c>
      <c r="M484" s="39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22"/>
        <v/>
      </c>
      <c r="O484" s="39" t="str" cm="1">
        <f t="array" ref="O484">IF($AR484=0,"",INDEX(Input!$D$2:$AC$500,$AR484,$AP$4)&amp;"")</f>
        <v/>
      </c>
      <c r="P484" s="39" t="str" cm="1">
        <f t="array" ref="P484">IF($AR484=0,"",IFERROR(_xlfn.TEXTJOIN(", ",TRUE,_xlfn._xlws.FILTER(INDEX(Input!$D$2:$AC$500,,$AP$6),Input!$J$2:$J$500=$B484)),""))</f>
        <v/>
      </c>
      <c r="Q484" s="29" t="str">
        <f t="shared" si="23"/>
        <v/>
      </c>
      <c r="R484" s="39" t="str" cm="1">
        <f t="array" ref="R484">IF($AR484=0,"",_xlfn.LET(_xlpm.Result,INDEX(Input!$D$2:$AC$500,$AR484,$AP$5),IF(_xlpm.Result="","",_xlpm.Result)))</f>
        <v/>
      </c>
      <c r="S484" s="39" t="str" cm="1">
        <f t="array" ref="S484">IF(R484="","",IFERROR(_xlfn.TEXTSPLIT(R484," / ", ,TRUE,0,),""))</f>
        <v/>
      </c>
      <c r="T484" s="39"/>
      <c r="U484" s="39" t="str" cm="1">
        <f t="array" ref="U484">IFERROR(_xlfn.IFS(
S484="","",
--S484&lt;55,"Battery Defect",
--S484&lt;=69,"Battery D",
--S484&lt;=80,"Battery C",
--S484&gt;80,""
),"")</f>
        <v/>
      </c>
      <c r="V484" s="39" t="str" cm="1">
        <f t="array" ref="V484">IFERROR(_xlfn.IFS(
T484="","",
--T484&lt;55,"Battery Defect",
--T484&lt;=69,"Battery D",
--T484&lt;=80,"Battery C",
--T484&gt;80,""
),"")</f>
        <v/>
      </c>
      <c r="W484" s="39" t="str" cm="1">
        <f t="array" ref="W484">IF($AR484=0,"",IFERROR(IF(INDEX(Input!$N$2:$U$500,$AR484,0)=0,"",INDEX(Input!$N$2:$U$500,$AR484,0)),""))</f>
        <v/>
      </c>
      <c r="X484" s="39"/>
      <c r="Y484" s="39"/>
      <c r="Z484" s="39"/>
      <c r="AA484" s="39"/>
      <c r="AB484" s="39"/>
      <c r="AC484" s="39"/>
      <c r="AD484" s="39"/>
      <c r="AE484" s="29" t="str">
        <f t="shared" si="21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9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9" t="str" cm="1">
        <f t="array" ref="K485">IF($AR485=0,"",INDEX(Input!$D$2:$AC$500,$AR485,$AP$2)&amp;"")</f>
        <v/>
      </c>
      <c r="L485" s="39" t="str" cm="1">
        <f t="array" ref="L485">IF($AR485=0,"",INDEX(Input!$D$2:$AC$500,$AR485,$AP$3)&amp;"")</f>
        <v/>
      </c>
      <c r="M485" s="39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22"/>
        <v/>
      </c>
      <c r="O485" s="39" t="str" cm="1">
        <f t="array" ref="O485">IF($AR485=0,"",INDEX(Input!$D$2:$AC$500,$AR485,$AP$4)&amp;"")</f>
        <v/>
      </c>
      <c r="P485" s="39" t="str" cm="1">
        <f t="array" ref="P485">IF($AR485=0,"",IFERROR(_xlfn.TEXTJOIN(", ",TRUE,_xlfn._xlws.FILTER(INDEX(Input!$D$2:$AC$500,,$AP$6),Input!$J$2:$J$500=$B485)),""))</f>
        <v/>
      </c>
      <c r="Q485" s="29" t="str">
        <f t="shared" si="23"/>
        <v/>
      </c>
      <c r="R485" s="39" t="str" cm="1">
        <f t="array" ref="R485">IF($AR485=0,"",_xlfn.LET(_xlpm.Result,INDEX(Input!$D$2:$AC$500,$AR485,$AP$5),IF(_xlpm.Result="","",_xlpm.Result)))</f>
        <v/>
      </c>
      <c r="S485" s="39" t="str" cm="1">
        <f t="array" ref="S485">IF(R485="","",IFERROR(_xlfn.TEXTSPLIT(R485," / ", ,TRUE,0,),""))</f>
        <v/>
      </c>
      <c r="T485" s="39"/>
      <c r="U485" s="39" t="str" cm="1">
        <f t="array" ref="U485">IFERROR(_xlfn.IFS(
S485="","",
--S485&lt;55,"Battery Defect",
--S485&lt;=69,"Battery D",
--S485&lt;=80,"Battery C",
--S485&gt;80,""
),"")</f>
        <v/>
      </c>
      <c r="V485" s="39" t="str" cm="1">
        <f t="array" ref="V485">IFERROR(_xlfn.IFS(
T485="","",
--T485&lt;55,"Battery Defect",
--T485&lt;=69,"Battery D",
--T485&lt;=80,"Battery C",
--T485&gt;80,""
),"")</f>
        <v/>
      </c>
      <c r="W485" s="39" t="str" cm="1">
        <f t="array" ref="W485">IF($AR485=0,"",IFERROR(IF(INDEX(Input!$N$2:$U$500,$AR485,0)=0,"",INDEX(Input!$N$2:$U$500,$AR485,0)),""))</f>
        <v/>
      </c>
      <c r="X485" s="39"/>
      <c r="Y485" s="39"/>
      <c r="Z485" s="39"/>
      <c r="AA485" s="39"/>
      <c r="AB485" s="39"/>
      <c r="AC485" s="39"/>
      <c r="AD485" s="39"/>
      <c r="AE485" s="29" t="str">
        <f t="shared" si="21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9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9" t="str" cm="1">
        <f t="array" ref="K486">IF($AR486=0,"",INDEX(Input!$D$2:$AC$500,$AR486,$AP$2)&amp;"")</f>
        <v/>
      </c>
      <c r="L486" s="39" t="str" cm="1">
        <f t="array" ref="L486">IF($AR486=0,"",INDEX(Input!$D$2:$AC$500,$AR486,$AP$3)&amp;"")</f>
        <v/>
      </c>
      <c r="M486" s="39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22"/>
        <v/>
      </c>
      <c r="O486" s="39" t="str" cm="1">
        <f t="array" ref="O486">IF($AR486=0,"",INDEX(Input!$D$2:$AC$500,$AR486,$AP$4)&amp;"")</f>
        <v/>
      </c>
      <c r="P486" s="39" t="str" cm="1">
        <f t="array" ref="P486">IF($AR486=0,"",IFERROR(_xlfn.TEXTJOIN(", ",TRUE,_xlfn._xlws.FILTER(INDEX(Input!$D$2:$AC$500,,$AP$6),Input!$J$2:$J$500=$B486)),""))</f>
        <v/>
      </c>
      <c r="Q486" s="29" t="str">
        <f t="shared" si="23"/>
        <v/>
      </c>
      <c r="R486" s="39" t="str" cm="1">
        <f t="array" ref="R486">IF($AR486=0,"",_xlfn.LET(_xlpm.Result,INDEX(Input!$D$2:$AC$500,$AR486,$AP$5),IF(_xlpm.Result="","",_xlpm.Result)))</f>
        <v/>
      </c>
      <c r="S486" s="39" t="str" cm="1">
        <f t="array" ref="S486">IF(R486="","",IFERROR(_xlfn.TEXTSPLIT(R486," / ", ,TRUE,0,),""))</f>
        <v/>
      </c>
      <c r="T486" s="39"/>
      <c r="U486" s="39" t="str" cm="1">
        <f t="array" ref="U486">IFERROR(_xlfn.IFS(
S486="","",
--S486&lt;55,"Battery Defect",
--S486&lt;=69,"Battery D",
--S486&lt;=80,"Battery C",
--S486&gt;80,""
),"")</f>
        <v/>
      </c>
      <c r="V486" s="39" t="str" cm="1">
        <f t="array" ref="V486">IFERROR(_xlfn.IFS(
T486="","",
--T486&lt;55,"Battery Defect",
--T486&lt;=69,"Battery D",
--T486&lt;=80,"Battery C",
--T486&gt;80,""
),"")</f>
        <v/>
      </c>
      <c r="W486" s="39" t="str" cm="1">
        <f t="array" ref="W486">IF($AR486=0,"",IFERROR(IF(INDEX(Input!$N$2:$U$500,$AR486,0)=0,"",INDEX(Input!$N$2:$U$500,$AR486,0)),""))</f>
        <v/>
      </c>
      <c r="X486" s="39"/>
      <c r="Y486" s="39"/>
      <c r="Z486" s="39"/>
      <c r="AA486" s="39"/>
      <c r="AB486" s="39"/>
      <c r="AC486" s="39"/>
      <c r="AD486" s="39"/>
      <c r="AE486" s="29" t="str">
        <f t="shared" si="21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9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9" t="str" cm="1">
        <f t="array" ref="K487">IF($AR487=0,"",INDEX(Input!$D$2:$AC$500,$AR487,$AP$2)&amp;"")</f>
        <v/>
      </c>
      <c r="L487" s="39" t="str" cm="1">
        <f t="array" ref="L487">IF($AR487=0,"",INDEX(Input!$D$2:$AC$500,$AR487,$AP$3)&amp;"")</f>
        <v/>
      </c>
      <c r="M487" s="39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22"/>
        <v/>
      </c>
      <c r="O487" s="39" t="str" cm="1">
        <f t="array" ref="O487">IF($AR487=0,"",INDEX(Input!$D$2:$AC$500,$AR487,$AP$4)&amp;"")</f>
        <v/>
      </c>
      <c r="P487" s="39" t="str" cm="1">
        <f t="array" ref="P487">IF($AR487=0,"",IFERROR(_xlfn.TEXTJOIN(", ",TRUE,_xlfn._xlws.FILTER(INDEX(Input!$D$2:$AC$500,,$AP$6),Input!$J$2:$J$500=$B487)),""))</f>
        <v/>
      </c>
      <c r="Q487" s="29" t="str">
        <f t="shared" si="23"/>
        <v/>
      </c>
      <c r="R487" s="39" t="str" cm="1">
        <f t="array" ref="R487">IF($AR487=0,"",_xlfn.LET(_xlpm.Result,INDEX(Input!$D$2:$AC$500,$AR487,$AP$5),IF(_xlpm.Result="","",_xlpm.Result)))</f>
        <v/>
      </c>
      <c r="S487" s="39" t="str" cm="1">
        <f t="array" ref="S487">IF(R487="","",IFERROR(_xlfn.TEXTSPLIT(R487," / ", ,TRUE,0,),""))</f>
        <v/>
      </c>
      <c r="T487" s="39"/>
      <c r="U487" s="39" t="str" cm="1">
        <f t="array" ref="U487">IFERROR(_xlfn.IFS(
S487="","",
--S487&lt;55,"Battery Defect",
--S487&lt;=69,"Battery D",
--S487&lt;=80,"Battery C",
--S487&gt;80,""
),"")</f>
        <v/>
      </c>
      <c r="V487" s="39" t="str" cm="1">
        <f t="array" ref="V487">IFERROR(_xlfn.IFS(
T487="","",
--T487&lt;55,"Battery Defect",
--T487&lt;=69,"Battery D",
--T487&lt;=80,"Battery C",
--T487&gt;80,""
),"")</f>
        <v/>
      </c>
      <c r="W487" s="39" t="str" cm="1">
        <f t="array" ref="W487">IF($AR487=0,"",IFERROR(IF(INDEX(Input!$N$2:$U$500,$AR487,0)=0,"",INDEX(Input!$N$2:$U$500,$AR487,0)),""))</f>
        <v/>
      </c>
      <c r="X487" s="39"/>
      <c r="Y487" s="39"/>
      <c r="Z487" s="39"/>
      <c r="AA487" s="39"/>
      <c r="AB487" s="39"/>
      <c r="AC487" s="39"/>
      <c r="AD487" s="39"/>
      <c r="AE487" s="29" t="str">
        <f t="shared" si="21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9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9" t="str" cm="1">
        <f t="array" ref="K488">IF($AR488=0,"",INDEX(Input!$D$2:$AC$500,$AR488,$AP$2)&amp;"")</f>
        <v/>
      </c>
      <c r="L488" s="39" t="str" cm="1">
        <f t="array" ref="L488">IF($AR488=0,"",INDEX(Input!$D$2:$AC$500,$AR488,$AP$3)&amp;"")</f>
        <v/>
      </c>
      <c r="M488" s="39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22"/>
        <v/>
      </c>
      <c r="O488" s="39" t="str" cm="1">
        <f t="array" ref="O488">IF($AR488=0,"",INDEX(Input!$D$2:$AC$500,$AR488,$AP$4)&amp;"")</f>
        <v/>
      </c>
      <c r="P488" s="39" t="str" cm="1">
        <f t="array" ref="P488">IF($AR488=0,"",IFERROR(_xlfn.TEXTJOIN(", ",TRUE,_xlfn._xlws.FILTER(INDEX(Input!$D$2:$AC$500,,$AP$6),Input!$J$2:$J$500=$B488)),""))</f>
        <v/>
      </c>
      <c r="Q488" s="29" t="str">
        <f t="shared" si="23"/>
        <v/>
      </c>
      <c r="R488" s="39" t="str" cm="1">
        <f t="array" ref="R488">IF($AR488=0,"",_xlfn.LET(_xlpm.Result,INDEX(Input!$D$2:$AC$500,$AR488,$AP$5),IF(_xlpm.Result="","",_xlpm.Result)))</f>
        <v/>
      </c>
      <c r="S488" s="39" t="str" cm="1">
        <f t="array" ref="S488">IF(R488="","",IFERROR(_xlfn.TEXTSPLIT(R488," / ", ,TRUE,0,),""))</f>
        <v/>
      </c>
      <c r="T488" s="39"/>
      <c r="U488" s="39" t="str" cm="1">
        <f t="array" ref="U488">IFERROR(_xlfn.IFS(
S488="","",
--S488&lt;55,"Battery Defect",
--S488&lt;=69,"Battery D",
--S488&lt;=80,"Battery C",
--S488&gt;80,""
),"")</f>
        <v/>
      </c>
      <c r="V488" s="39" t="str" cm="1">
        <f t="array" ref="V488">IFERROR(_xlfn.IFS(
T488="","",
--T488&lt;55,"Battery Defect",
--T488&lt;=69,"Battery D",
--T488&lt;=80,"Battery C",
--T488&gt;80,""
),"")</f>
        <v/>
      </c>
      <c r="W488" s="39" t="str" cm="1">
        <f t="array" ref="W488">IF($AR488=0,"",IFERROR(IF(INDEX(Input!$N$2:$U$500,$AR488,0)=0,"",INDEX(Input!$N$2:$U$500,$AR488,0)),""))</f>
        <v/>
      </c>
      <c r="X488" s="39"/>
      <c r="Y488" s="39"/>
      <c r="Z488" s="39"/>
      <c r="AA488" s="39"/>
      <c r="AB488" s="39"/>
      <c r="AC488" s="39"/>
      <c r="AD488" s="39"/>
      <c r="AE488" s="29" t="str">
        <f t="shared" si="21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9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9" t="str" cm="1">
        <f t="array" ref="K489">IF($AR489=0,"",INDEX(Input!$D$2:$AC$500,$AR489,$AP$2)&amp;"")</f>
        <v/>
      </c>
      <c r="L489" s="39" t="str" cm="1">
        <f t="array" ref="L489">IF($AR489=0,"",INDEX(Input!$D$2:$AC$500,$AR489,$AP$3)&amp;"")</f>
        <v/>
      </c>
      <c r="M489" s="39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22"/>
        <v/>
      </c>
      <c r="O489" s="39" t="str" cm="1">
        <f t="array" ref="O489">IF($AR489=0,"",INDEX(Input!$D$2:$AC$500,$AR489,$AP$4)&amp;"")</f>
        <v/>
      </c>
      <c r="P489" s="39" t="str" cm="1">
        <f t="array" ref="P489">IF($AR489=0,"",IFERROR(_xlfn.TEXTJOIN(", ",TRUE,_xlfn._xlws.FILTER(INDEX(Input!$D$2:$AC$500,,$AP$6),Input!$J$2:$J$500=$B489)),""))</f>
        <v/>
      </c>
      <c r="Q489" s="29" t="str">
        <f t="shared" si="23"/>
        <v/>
      </c>
      <c r="R489" s="39" t="str" cm="1">
        <f t="array" ref="R489">IF($AR489=0,"",_xlfn.LET(_xlpm.Result,INDEX(Input!$D$2:$AC$500,$AR489,$AP$5),IF(_xlpm.Result="","",_xlpm.Result)))</f>
        <v/>
      </c>
      <c r="S489" s="39" t="str" cm="1">
        <f t="array" ref="S489">IF(R489="","",IFERROR(_xlfn.TEXTSPLIT(R489," / ", ,TRUE,0,),""))</f>
        <v/>
      </c>
      <c r="T489" s="39"/>
      <c r="U489" s="39" t="str" cm="1">
        <f t="array" ref="U489">IFERROR(_xlfn.IFS(
S489="","",
--S489&lt;55,"Battery Defect",
--S489&lt;=69,"Battery D",
--S489&lt;=80,"Battery C",
--S489&gt;80,""
),"")</f>
        <v/>
      </c>
      <c r="V489" s="39" t="str" cm="1">
        <f t="array" ref="V489">IFERROR(_xlfn.IFS(
T489="","",
--T489&lt;55,"Battery Defect",
--T489&lt;=69,"Battery D",
--T489&lt;=80,"Battery C",
--T489&gt;80,""
),"")</f>
        <v/>
      </c>
      <c r="W489" s="39" t="str" cm="1">
        <f t="array" ref="W489">IF($AR489=0,"",IFERROR(IF(INDEX(Input!$N$2:$U$500,$AR489,0)=0,"",INDEX(Input!$N$2:$U$500,$AR489,0)),""))</f>
        <v/>
      </c>
      <c r="X489" s="39"/>
      <c r="Y489" s="39"/>
      <c r="Z489" s="39"/>
      <c r="AA489" s="39"/>
      <c r="AB489" s="39"/>
      <c r="AC489" s="39"/>
      <c r="AD489" s="39"/>
      <c r="AE489" s="29" t="str">
        <f t="shared" si="21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9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9" t="str" cm="1">
        <f t="array" ref="K490">IF($AR490=0,"",INDEX(Input!$D$2:$AC$500,$AR490,$AP$2)&amp;"")</f>
        <v/>
      </c>
      <c r="L490" s="39" t="str" cm="1">
        <f t="array" ref="L490">IF($AR490=0,"",INDEX(Input!$D$2:$AC$500,$AR490,$AP$3)&amp;"")</f>
        <v/>
      </c>
      <c r="M490" s="39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22"/>
        <v/>
      </c>
      <c r="O490" s="39" t="str" cm="1">
        <f t="array" ref="O490">IF($AR490=0,"",INDEX(Input!$D$2:$AC$500,$AR490,$AP$4)&amp;"")</f>
        <v/>
      </c>
      <c r="P490" s="39" t="str" cm="1">
        <f t="array" ref="P490">IF($AR490=0,"",IFERROR(_xlfn.TEXTJOIN(", ",TRUE,_xlfn._xlws.FILTER(INDEX(Input!$D$2:$AC$500,,$AP$6),Input!$J$2:$J$500=$B490)),""))</f>
        <v/>
      </c>
      <c r="Q490" s="29" t="str">
        <f t="shared" si="23"/>
        <v/>
      </c>
      <c r="R490" s="39" t="str" cm="1">
        <f t="array" ref="R490">IF($AR490=0,"",_xlfn.LET(_xlpm.Result,INDEX(Input!$D$2:$AC$500,$AR490,$AP$5),IF(_xlpm.Result="","",_xlpm.Result)))</f>
        <v/>
      </c>
      <c r="S490" s="39" t="str" cm="1">
        <f t="array" ref="S490">IF(R490="","",IFERROR(_xlfn.TEXTSPLIT(R490," / ", ,TRUE,0,),""))</f>
        <v/>
      </c>
      <c r="T490" s="39"/>
      <c r="U490" s="39" t="str" cm="1">
        <f t="array" ref="U490">IFERROR(_xlfn.IFS(
S490="","",
--S490&lt;55,"Battery Defect",
--S490&lt;=69,"Battery D",
--S490&lt;=80,"Battery C",
--S490&gt;80,""
),"")</f>
        <v/>
      </c>
      <c r="V490" s="39" t="str" cm="1">
        <f t="array" ref="V490">IFERROR(_xlfn.IFS(
T490="","",
--T490&lt;55,"Battery Defect",
--T490&lt;=69,"Battery D",
--T490&lt;=80,"Battery C",
--T490&gt;80,""
),"")</f>
        <v/>
      </c>
      <c r="W490" s="39" t="str" cm="1">
        <f t="array" ref="W490">IF($AR490=0,"",IFERROR(IF(INDEX(Input!$N$2:$U$500,$AR490,0)=0,"",INDEX(Input!$N$2:$U$500,$AR490,0)),""))</f>
        <v/>
      </c>
      <c r="X490" s="39"/>
      <c r="Y490" s="39"/>
      <c r="Z490" s="39"/>
      <c r="AA490" s="39"/>
      <c r="AB490" s="39"/>
      <c r="AC490" s="39"/>
      <c r="AD490" s="39"/>
      <c r="AE490" s="29" t="str">
        <f t="shared" si="21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9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9" t="str" cm="1">
        <f t="array" ref="K491">IF($AR491=0,"",INDEX(Input!$D$2:$AC$500,$AR491,$AP$2)&amp;"")</f>
        <v/>
      </c>
      <c r="L491" s="39" t="str" cm="1">
        <f t="array" ref="L491">IF($AR491=0,"",INDEX(Input!$D$2:$AC$500,$AR491,$AP$3)&amp;"")</f>
        <v/>
      </c>
      <c r="M491" s="39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22"/>
        <v/>
      </c>
      <c r="O491" s="39" t="str" cm="1">
        <f t="array" ref="O491">IF($AR491=0,"",INDEX(Input!$D$2:$AC$500,$AR491,$AP$4)&amp;"")</f>
        <v/>
      </c>
      <c r="P491" s="39" t="str" cm="1">
        <f t="array" ref="P491">IF($AR491=0,"",IFERROR(_xlfn.TEXTJOIN(", ",TRUE,_xlfn._xlws.FILTER(INDEX(Input!$D$2:$AC$500,,$AP$6),Input!$J$2:$J$500=$B491)),""))</f>
        <v/>
      </c>
      <c r="Q491" s="29" t="str">
        <f t="shared" si="23"/>
        <v/>
      </c>
      <c r="R491" s="39" t="str" cm="1">
        <f t="array" ref="R491">IF($AR491=0,"",_xlfn.LET(_xlpm.Result,INDEX(Input!$D$2:$AC$500,$AR491,$AP$5),IF(_xlpm.Result="","",_xlpm.Result)))</f>
        <v/>
      </c>
      <c r="S491" s="39" t="str" cm="1">
        <f t="array" ref="S491">IF(R491="","",IFERROR(_xlfn.TEXTSPLIT(R491," / ", ,TRUE,0,),""))</f>
        <v/>
      </c>
      <c r="T491" s="39"/>
      <c r="U491" s="39" t="str" cm="1">
        <f t="array" ref="U491">IFERROR(_xlfn.IFS(
S491="","",
--S491&lt;55,"Battery Defect",
--S491&lt;=69,"Battery D",
--S491&lt;=80,"Battery C",
--S491&gt;80,""
),"")</f>
        <v/>
      </c>
      <c r="V491" s="39" t="str" cm="1">
        <f t="array" ref="V491">IFERROR(_xlfn.IFS(
T491="","",
--T491&lt;55,"Battery Defect",
--T491&lt;=69,"Battery D",
--T491&lt;=80,"Battery C",
--T491&gt;80,""
),"")</f>
        <v/>
      </c>
      <c r="W491" s="39" t="str" cm="1">
        <f t="array" ref="W491">IF($AR491=0,"",IFERROR(IF(INDEX(Input!$N$2:$U$500,$AR491,0)=0,"",INDEX(Input!$N$2:$U$500,$AR491,0)),""))</f>
        <v/>
      </c>
      <c r="X491" s="39"/>
      <c r="Y491" s="39"/>
      <c r="Z491" s="39"/>
      <c r="AA491" s="39"/>
      <c r="AB491" s="39"/>
      <c r="AC491" s="39"/>
      <c r="AD491" s="39"/>
      <c r="AE491" s="29" t="str">
        <f t="shared" si="21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9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9" t="str" cm="1">
        <f t="array" ref="K492">IF($AR492=0,"",INDEX(Input!$D$2:$AC$500,$AR492,$AP$2)&amp;"")</f>
        <v/>
      </c>
      <c r="L492" s="39" t="str" cm="1">
        <f t="array" ref="L492">IF($AR492=0,"",INDEX(Input!$D$2:$AC$500,$AR492,$AP$3)&amp;"")</f>
        <v/>
      </c>
      <c r="M492" s="39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22"/>
        <v/>
      </c>
      <c r="O492" s="39" t="str" cm="1">
        <f t="array" ref="O492">IF($AR492=0,"",INDEX(Input!$D$2:$AC$500,$AR492,$AP$4)&amp;"")</f>
        <v/>
      </c>
      <c r="P492" s="39" t="str" cm="1">
        <f t="array" ref="P492">IF($AR492=0,"",IFERROR(_xlfn.TEXTJOIN(", ",TRUE,_xlfn._xlws.FILTER(INDEX(Input!$D$2:$AC$500,,$AP$6),Input!$J$2:$J$500=$B492)),""))</f>
        <v/>
      </c>
      <c r="Q492" s="29" t="str">
        <f t="shared" si="23"/>
        <v/>
      </c>
      <c r="R492" s="39" t="str" cm="1">
        <f t="array" ref="R492">IF($AR492=0,"",_xlfn.LET(_xlpm.Result,INDEX(Input!$D$2:$AC$500,$AR492,$AP$5),IF(_xlpm.Result="","",_xlpm.Result)))</f>
        <v/>
      </c>
      <c r="S492" s="39" t="str" cm="1">
        <f t="array" ref="S492">IF(R492="","",IFERROR(_xlfn.TEXTSPLIT(R492," / ", ,TRUE,0,),""))</f>
        <v/>
      </c>
      <c r="T492" s="39"/>
      <c r="U492" s="39" t="str" cm="1">
        <f t="array" ref="U492">IFERROR(_xlfn.IFS(
S492="","",
--S492&lt;55,"Battery Defect",
--S492&lt;=69,"Battery D",
--S492&lt;=80,"Battery C",
--S492&gt;80,""
),"")</f>
        <v/>
      </c>
      <c r="V492" s="39" t="str" cm="1">
        <f t="array" ref="V492">IFERROR(_xlfn.IFS(
T492="","",
--T492&lt;55,"Battery Defect",
--T492&lt;=69,"Battery D",
--T492&lt;=80,"Battery C",
--T492&gt;80,""
),"")</f>
        <v/>
      </c>
      <c r="W492" s="39" t="str" cm="1">
        <f t="array" ref="W492">IF($AR492=0,"",IFERROR(IF(INDEX(Input!$N$2:$U$500,$AR492,0)=0,"",INDEX(Input!$N$2:$U$500,$AR492,0)),""))</f>
        <v/>
      </c>
      <c r="X492" s="39"/>
      <c r="Y492" s="39"/>
      <c r="Z492" s="39"/>
      <c r="AA492" s="39"/>
      <c r="AB492" s="39"/>
      <c r="AC492" s="39"/>
      <c r="AD492" s="39"/>
      <c r="AE492" s="29" t="str">
        <f t="shared" si="21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9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9" t="str" cm="1">
        <f t="array" ref="K493">IF($AR493=0,"",INDEX(Input!$D$2:$AC$500,$AR493,$AP$2)&amp;"")</f>
        <v/>
      </c>
      <c r="L493" s="39" t="str" cm="1">
        <f t="array" ref="L493">IF($AR493=0,"",INDEX(Input!$D$2:$AC$500,$AR493,$AP$3)&amp;"")</f>
        <v/>
      </c>
      <c r="M493" s="39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22"/>
        <v/>
      </c>
      <c r="O493" s="39" t="str" cm="1">
        <f t="array" ref="O493">IF($AR493=0,"",INDEX(Input!$D$2:$AC$500,$AR493,$AP$4)&amp;"")</f>
        <v/>
      </c>
      <c r="P493" s="39" t="str" cm="1">
        <f t="array" ref="P493">IF($AR493=0,"",IFERROR(_xlfn.TEXTJOIN(", ",TRUE,_xlfn._xlws.FILTER(INDEX(Input!$D$2:$AC$500,,$AP$6),Input!$J$2:$J$500=$B493)),""))</f>
        <v/>
      </c>
      <c r="Q493" s="29" t="str">
        <f t="shared" si="23"/>
        <v/>
      </c>
      <c r="R493" s="39" t="str" cm="1">
        <f t="array" ref="R493">IF($AR493=0,"",_xlfn.LET(_xlpm.Result,INDEX(Input!$D$2:$AC$500,$AR493,$AP$5),IF(_xlpm.Result="","",_xlpm.Result)))</f>
        <v/>
      </c>
      <c r="S493" s="39" t="str" cm="1">
        <f t="array" ref="S493">IF(R493="","",IFERROR(_xlfn.TEXTSPLIT(R493," / ", ,TRUE,0,),""))</f>
        <v/>
      </c>
      <c r="T493" s="39"/>
      <c r="U493" s="39" t="str" cm="1">
        <f t="array" ref="U493">IFERROR(_xlfn.IFS(
S493="","",
--S493&lt;55,"Battery Defect",
--S493&lt;=69,"Battery D",
--S493&lt;=80,"Battery C",
--S493&gt;80,""
),"")</f>
        <v/>
      </c>
      <c r="V493" s="39" t="str" cm="1">
        <f t="array" ref="V493">IFERROR(_xlfn.IFS(
T493="","",
--T493&lt;55,"Battery Defect",
--T493&lt;=69,"Battery D",
--T493&lt;=80,"Battery C",
--T493&gt;80,""
),"")</f>
        <v/>
      </c>
      <c r="W493" s="39" t="str" cm="1">
        <f t="array" ref="W493">IF($AR493=0,"",IFERROR(IF(INDEX(Input!$N$2:$U$500,$AR493,0)=0,"",INDEX(Input!$N$2:$U$500,$AR493,0)),""))</f>
        <v/>
      </c>
      <c r="X493" s="39"/>
      <c r="Y493" s="39"/>
      <c r="Z493" s="39"/>
      <c r="AA493" s="39"/>
      <c r="AB493" s="39"/>
      <c r="AC493" s="39"/>
      <c r="AD493" s="39"/>
      <c r="AE493" s="29" t="str">
        <f t="shared" si="21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9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9" t="str" cm="1">
        <f t="array" ref="K494">IF($AR494=0,"",INDEX(Input!$D$2:$AC$500,$AR494,$AP$2)&amp;"")</f>
        <v/>
      </c>
      <c r="L494" s="39" t="str" cm="1">
        <f t="array" ref="L494">IF($AR494=0,"",INDEX(Input!$D$2:$AC$500,$AR494,$AP$3)&amp;"")</f>
        <v/>
      </c>
      <c r="M494" s="39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22"/>
        <v/>
      </c>
      <c r="O494" s="39" t="str" cm="1">
        <f t="array" ref="O494">IF($AR494=0,"",INDEX(Input!$D$2:$AC$500,$AR494,$AP$4)&amp;"")</f>
        <v/>
      </c>
      <c r="P494" s="39" t="str" cm="1">
        <f t="array" ref="P494">IF($AR494=0,"",IFERROR(_xlfn.TEXTJOIN(", ",TRUE,_xlfn._xlws.FILTER(INDEX(Input!$D$2:$AC$500,,$AP$6),Input!$J$2:$J$500=$B494)),""))</f>
        <v/>
      </c>
      <c r="Q494" s="29" t="str">
        <f t="shared" si="23"/>
        <v/>
      </c>
      <c r="R494" s="39" t="str" cm="1">
        <f t="array" ref="R494">IF($AR494=0,"",_xlfn.LET(_xlpm.Result,INDEX(Input!$D$2:$AC$500,$AR494,$AP$5),IF(_xlpm.Result="","",_xlpm.Result)))</f>
        <v/>
      </c>
      <c r="S494" s="39" t="str" cm="1">
        <f t="array" ref="S494">IF(R494="","",IFERROR(_xlfn.TEXTSPLIT(R494," / ", ,TRUE,0,),""))</f>
        <v/>
      </c>
      <c r="T494" s="39"/>
      <c r="U494" s="39" t="str" cm="1">
        <f t="array" ref="U494">IFERROR(_xlfn.IFS(
S494="","",
--S494&lt;55,"Battery Defect",
--S494&lt;=69,"Battery D",
--S494&lt;=80,"Battery C",
--S494&gt;80,""
),"")</f>
        <v/>
      </c>
      <c r="V494" s="39" t="str" cm="1">
        <f t="array" ref="V494">IFERROR(_xlfn.IFS(
T494="","",
--T494&lt;55,"Battery Defect",
--T494&lt;=69,"Battery D",
--T494&lt;=80,"Battery C",
--T494&gt;80,""
),"")</f>
        <v/>
      </c>
      <c r="W494" s="39" t="str" cm="1">
        <f t="array" ref="W494">IF($AR494=0,"",IFERROR(IF(INDEX(Input!$N$2:$U$500,$AR494,0)=0,"",INDEX(Input!$N$2:$U$500,$AR494,0)),""))</f>
        <v/>
      </c>
      <c r="X494" s="39"/>
      <c r="Y494" s="39"/>
      <c r="Z494" s="39"/>
      <c r="AA494" s="39"/>
      <c r="AB494" s="39"/>
      <c r="AC494" s="39"/>
      <c r="AD494" s="39"/>
      <c r="AE494" s="29" t="str">
        <f t="shared" si="21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9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9" t="str" cm="1">
        <f t="array" ref="K495">IF($AR495=0,"",INDEX(Input!$D$2:$AC$500,$AR495,$AP$2)&amp;"")</f>
        <v/>
      </c>
      <c r="L495" s="39" t="str" cm="1">
        <f t="array" ref="L495">IF($AR495=0,"",INDEX(Input!$D$2:$AC$500,$AR495,$AP$3)&amp;"")</f>
        <v/>
      </c>
      <c r="M495" s="39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22"/>
        <v/>
      </c>
      <c r="O495" s="39" t="str" cm="1">
        <f t="array" ref="O495">IF($AR495=0,"",INDEX(Input!$D$2:$AC$500,$AR495,$AP$4)&amp;"")</f>
        <v/>
      </c>
      <c r="P495" s="39" t="str" cm="1">
        <f t="array" ref="P495">IF($AR495=0,"",IFERROR(_xlfn.TEXTJOIN(", ",TRUE,_xlfn._xlws.FILTER(INDEX(Input!$D$2:$AC$500,,$AP$6),Input!$J$2:$J$500=$B495)),""))</f>
        <v/>
      </c>
      <c r="Q495" s="29" t="str">
        <f t="shared" si="23"/>
        <v/>
      </c>
      <c r="R495" s="39" t="str" cm="1">
        <f t="array" ref="R495">IF($AR495=0,"",_xlfn.LET(_xlpm.Result,INDEX(Input!$D$2:$AC$500,$AR495,$AP$5),IF(_xlpm.Result="","",_xlpm.Result)))</f>
        <v/>
      </c>
      <c r="S495" s="39" t="str" cm="1">
        <f t="array" ref="S495">IF(R495="","",IFERROR(_xlfn.TEXTSPLIT(R495," / ", ,TRUE,0,),""))</f>
        <v/>
      </c>
      <c r="T495" s="39"/>
      <c r="U495" s="39" t="str" cm="1">
        <f t="array" ref="U495">IFERROR(_xlfn.IFS(
S495="","",
--S495&lt;55,"Battery Defect",
--S495&lt;=69,"Battery D",
--S495&lt;=80,"Battery C",
--S495&gt;80,""
),"")</f>
        <v/>
      </c>
      <c r="V495" s="39" t="str" cm="1">
        <f t="array" ref="V495">IFERROR(_xlfn.IFS(
T495="","",
--T495&lt;55,"Battery Defect",
--T495&lt;=69,"Battery D",
--T495&lt;=80,"Battery C",
--T495&gt;80,""
),"")</f>
        <v/>
      </c>
      <c r="W495" s="39" t="str" cm="1">
        <f t="array" ref="W495">IF($AR495=0,"",IFERROR(IF(INDEX(Input!$N$2:$U$500,$AR495,0)=0,"",INDEX(Input!$N$2:$U$500,$AR495,0)),""))</f>
        <v/>
      </c>
      <c r="X495" s="39"/>
      <c r="Y495" s="39"/>
      <c r="Z495" s="39"/>
      <c r="AA495" s="39"/>
      <c r="AB495" s="39"/>
      <c r="AC495" s="39"/>
      <c r="AD495" s="39"/>
      <c r="AE495" s="29" t="str">
        <f t="shared" si="21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9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9" t="str" cm="1">
        <f t="array" ref="K496">IF($AR496=0,"",INDEX(Input!$D$2:$AC$500,$AR496,$AP$2)&amp;"")</f>
        <v/>
      </c>
      <c r="L496" s="39" t="str" cm="1">
        <f t="array" ref="L496">IF($AR496=0,"",INDEX(Input!$D$2:$AC$500,$AR496,$AP$3)&amp;"")</f>
        <v/>
      </c>
      <c r="M496" s="39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22"/>
        <v/>
      </c>
      <c r="O496" s="39" t="str" cm="1">
        <f t="array" ref="O496">IF($AR496=0,"",INDEX(Input!$D$2:$AC$500,$AR496,$AP$4)&amp;"")</f>
        <v/>
      </c>
      <c r="P496" s="39" t="str" cm="1">
        <f t="array" ref="P496">IF($AR496=0,"",IFERROR(_xlfn.TEXTJOIN(", ",TRUE,_xlfn._xlws.FILTER(INDEX(Input!$D$2:$AC$500,,$AP$6),Input!$J$2:$J$500=$B496)),""))</f>
        <v/>
      </c>
      <c r="Q496" s="29" t="str">
        <f t="shared" si="23"/>
        <v/>
      </c>
      <c r="R496" s="39" t="str" cm="1">
        <f t="array" ref="R496">IF($AR496=0,"",_xlfn.LET(_xlpm.Result,INDEX(Input!$D$2:$AC$500,$AR496,$AP$5),IF(_xlpm.Result="","",_xlpm.Result)))</f>
        <v/>
      </c>
      <c r="S496" s="39" t="str" cm="1">
        <f t="array" ref="S496">IF(R496="","",IFERROR(_xlfn.TEXTSPLIT(R496," / ", ,TRUE,0,),""))</f>
        <v/>
      </c>
      <c r="T496" s="39"/>
      <c r="U496" s="39" t="str" cm="1">
        <f t="array" ref="U496">IFERROR(_xlfn.IFS(
S496="","",
--S496&lt;55,"Battery Defect",
--S496&lt;=69,"Battery D",
--S496&lt;=80,"Battery C",
--S496&gt;80,""
),"")</f>
        <v/>
      </c>
      <c r="V496" s="39" t="str" cm="1">
        <f t="array" ref="V496">IFERROR(_xlfn.IFS(
T496="","",
--T496&lt;55,"Battery Defect",
--T496&lt;=69,"Battery D",
--T496&lt;=80,"Battery C",
--T496&gt;80,""
),"")</f>
        <v/>
      </c>
      <c r="W496" s="39" t="str" cm="1">
        <f t="array" ref="W496">IF($AR496=0,"",IFERROR(IF(INDEX(Input!$N$2:$U$500,$AR496,0)=0,"",INDEX(Input!$N$2:$U$500,$AR496,0)),""))</f>
        <v/>
      </c>
      <c r="X496" s="39"/>
      <c r="Y496" s="39"/>
      <c r="Z496" s="39"/>
      <c r="AA496" s="39"/>
      <c r="AB496" s="39"/>
      <c r="AC496" s="39"/>
      <c r="AD496" s="39"/>
      <c r="AE496" s="29" t="str">
        <f t="shared" si="21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9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9" t="str" cm="1">
        <f t="array" ref="K497">IF($AR497=0,"",INDEX(Input!$D$2:$AC$500,$AR497,$AP$2)&amp;"")</f>
        <v/>
      </c>
      <c r="L497" s="39" t="str" cm="1">
        <f t="array" ref="L497">IF($AR497=0,"",INDEX(Input!$D$2:$AC$500,$AR497,$AP$3)&amp;"")</f>
        <v/>
      </c>
      <c r="M497" s="39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22"/>
        <v/>
      </c>
      <c r="O497" s="39" t="str" cm="1">
        <f t="array" ref="O497">IF($AR497=0,"",INDEX(Input!$D$2:$AC$500,$AR497,$AP$4)&amp;"")</f>
        <v/>
      </c>
      <c r="P497" s="39" t="str" cm="1">
        <f t="array" ref="P497">IF($AR497=0,"",IFERROR(_xlfn.TEXTJOIN(", ",TRUE,_xlfn._xlws.FILTER(INDEX(Input!$D$2:$AC$500,,$AP$6),Input!$J$2:$J$500=$B497)),""))</f>
        <v/>
      </c>
      <c r="Q497" s="29" t="str">
        <f t="shared" si="23"/>
        <v/>
      </c>
      <c r="R497" s="39" t="str" cm="1">
        <f t="array" ref="R497">IF($AR497=0,"",_xlfn.LET(_xlpm.Result,INDEX(Input!$D$2:$AC$500,$AR497,$AP$5),IF(_xlpm.Result="","",_xlpm.Result)))</f>
        <v/>
      </c>
      <c r="S497" s="39" t="str" cm="1">
        <f t="array" ref="S497">IF(R497="","",IFERROR(_xlfn.TEXTSPLIT(R497," / ", ,TRUE,0,),""))</f>
        <v/>
      </c>
      <c r="T497" s="39"/>
      <c r="U497" s="39" t="str" cm="1">
        <f t="array" ref="U497">IFERROR(_xlfn.IFS(
S497="","",
--S497&lt;55,"Battery Defect",
--S497&lt;=69,"Battery D",
--S497&lt;=80,"Battery C",
--S497&gt;80,""
),"")</f>
        <v/>
      </c>
      <c r="V497" s="39" t="str" cm="1">
        <f t="array" ref="V497">IFERROR(_xlfn.IFS(
T497="","",
--T497&lt;55,"Battery Defect",
--T497&lt;=69,"Battery D",
--T497&lt;=80,"Battery C",
--T497&gt;80,""
),"")</f>
        <v/>
      </c>
      <c r="W497" s="39" t="str" cm="1">
        <f t="array" ref="W497">IF($AR497=0,"",IFERROR(IF(INDEX(Input!$N$2:$U$500,$AR497,0)=0,"",INDEX(Input!$N$2:$U$500,$AR497,0)),""))</f>
        <v/>
      </c>
      <c r="X497" s="39"/>
      <c r="Y497" s="39"/>
      <c r="Z497" s="39"/>
      <c r="AA497" s="39"/>
      <c r="AB497" s="39"/>
      <c r="AC497" s="39"/>
      <c r="AD497" s="39"/>
      <c r="AE497" s="29" t="str">
        <f t="shared" si="21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9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9" t="str" cm="1">
        <f t="array" ref="K498">IF($AR498=0,"",INDEX(Input!$D$2:$AC$500,$AR498,$AP$2)&amp;"")</f>
        <v/>
      </c>
      <c r="L498" s="39" t="str" cm="1">
        <f t="array" ref="L498">IF($AR498=0,"",INDEX(Input!$D$2:$AC$500,$AR498,$AP$3)&amp;"")</f>
        <v/>
      </c>
      <c r="M498" s="39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22"/>
        <v/>
      </c>
      <c r="O498" s="39" t="str" cm="1">
        <f t="array" ref="O498">IF($AR498=0,"",INDEX(Input!$D$2:$AC$500,$AR498,$AP$4)&amp;"")</f>
        <v/>
      </c>
      <c r="P498" s="39" t="str" cm="1">
        <f t="array" ref="P498">IF($AR498=0,"",IFERROR(_xlfn.TEXTJOIN(", ",TRUE,_xlfn._xlws.FILTER(INDEX(Input!$D$2:$AC$500,,$AP$6),Input!$J$2:$J$500=$B498)),""))</f>
        <v/>
      </c>
      <c r="Q498" s="29" t="str">
        <f t="shared" si="23"/>
        <v/>
      </c>
      <c r="R498" s="39" t="str" cm="1">
        <f t="array" ref="R498">IF($AR498=0,"",_xlfn.LET(_xlpm.Result,INDEX(Input!$D$2:$AC$500,$AR498,$AP$5),IF(_xlpm.Result="","",_xlpm.Result)))</f>
        <v/>
      </c>
      <c r="S498" s="39" t="str" cm="1">
        <f t="array" ref="S498">IF(R498="","",IFERROR(_xlfn.TEXTSPLIT(R498," / ", ,TRUE,0,),""))</f>
        <v/>
      </c>
      <c r="T498" s="39"/>
      <c r="U498" s="39" t="str" cm="1">
        <f t="array" ref="U498">IFERROR(_xlfn.IFS(
S498="","",
--S498&lt;55,"Battery Defect",
--S498&lt;=69,"Battery D",
--S498&lt;=80,"Battery C",
--S498&gt;80,""
),"")</f>
        <v/>
      </c>
      <c r="V498" s="39" t="str" cm="1">
        <f t="array" ref="V498">IFERROR(_xlfn.IFS(
T498="","",
--T498&lt;55,"Battery Defect",
--T498&lt;=69,"Battery D",
--T498&lt;=80,"Battery C",
--T498&gt;80,""
),"")</f>
        <v/>
      </c>
      <c r="W498" s="39" t="str" cm="1">
        <f t="array" ref="W498">IF($AR498=0,"",IFERROR(IF(INDEX(Input!$N$2:$U$500,$AR498,0)=0,"",INDEX(Input!$N$2:$U$500,$AR498,0)),""))</f>
        <v/>
      </c>
      <c r="X498" s="39"/>
      <c r="Y498" s="39"/>
      <c r="Z498" s="39"/>
      <c r="AA498" s="39"/>
      <c r="AB498" s="39"/>
      <c r="AC498" s="39"/>
      <c r="AD498" s="39"/>
      <c r="AE498" s="29" t="str">
        <f t="shared" si="21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9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9" t="str" cm="1">
        <f t="array" ref="K499">IF($AR499=0,"",INDEX(Input!$D$2:$AC$500,$AR499,$AP$2)&amp;"")</f>
        <v/>
      </c>
      <c r="L499" s="39" t="str" cm="1">
        <f t="array" ref="L499">IF($AR499=0,"",INDEX(Input!$D$2:$AC$500,$AR499,$AP$3)&amp;"")</f>
        <v/>
      </c>
      <c r="M499" s="39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22"/>
        <v/>
      </c>
      <c r="O499" s="39" t="str" cm="1">
        <f t="array" ref="O499">IF($AR499=0,"",INDEX(Input!$D$2:$AC$500,$AR499,$AP$4)&amp;"")</f>
        <v/>
      </c>
      <c r="P499" s="39" t="str" cm="1">
        <f t="array" ref="P499">IF($AR499=0,"",IFERROR(_xlfn.TEXTJOIN(", ",TRUE,_xlfn._xlws.FILTER(INDEX(Input!$D$2:$AC$500,,$AP$6),Input!$J$2:$J$500=$B499)),""))</f>
        <v/>
      </c>
      <c r="Q499" s="29" t="str">
        <f t="shared" si="23"/>
        <v/>
      </c>
      <c r="R499" s="39" t="str" cm="1">
        <f t="array" ref="R499">IF($AR499=0,"",_xlfn.LET(_xlpm.Result,INDEX(Input!$D$2:$AC$500,$AR499,$AP$5),IF(_xlpm.Result="","",_xlpm.Result)))</f>
        <v/>
      </c>
      <c r="S499" s="39" t="str" cm="1">
        <f t="array" ref="S499">IF(R499="","",IFERROR(_xlfn.TEXTSPLIT(R499," / ", ,TRUE,0,),""))</f>
        <v/>
      </c>
      <c r="T499" s="39"/>
      <c r="U499" s="39" t="str" cm="1">
        <f t="array" ref="U499">IFERROR(_xlfn.IFS(
S499="","",
--S499&lt;55,"Battery Defect",
--S499&lt;=69,"Battery D",
--S499&lt;=80,"Battery C",
--S499&gt;80,""
),"")</f>
        <v/>
      </c>
      <c r="V499" s="39" t="str" cm="1">
        <f t="array" ref="V499">IFERROR(_xlfn.IFS(
T499="","",
--T499&lt;55,"Battery Defect",
--T499&lt;=69,"Battery D",
--T499&lt;=80,"Battery C",
--T499&gt;80,""
),"")</f>
        <v/>
      </c>
      <c r="W499" s="39" t="str" cm="1">
        <f t="array" ref="W499">IF($AR499=0,"",IFERROR(IF(INDEX(Input!$N$2:$U$500,$AR499,0)=0,"",INDEX(Input!$N$2:$U$500,$AR499,0)),""))</f>
        <v/>
      </c>
      <c r="X499" s="39"/>
      <c r="Y499" s="39"/>
      <c r="Z499" s="39"/>
      <c r="AA499" s="39"/>
      <c r="AB499" s="39"/>
      <c r="AC499" s="39"/>
      <c r="AD499" s="39"/>
      <c r="AE499" s="29" t="str">
        <f t="shared" si="21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9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9" t="str" cm="1">
        <f t="array" ref="K500">IF($AR500=0,"",INDEX(Input!$D$2:$AC$500,$AR500,$AP$2)&amp;"")</f>
        <v/>
      </c>
      <c r="L500" s="39" t="str" cm="1">
        <f t="array" ref="L500">IF($AR500=0,"",INDEX(Input!$D$2:$AC$500,$AR500,$AP$3)&amp;"")</f>
        <v/>
      </c>
      <c r="M500" s="39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22"/>
        <v/>
      </c>
      <c r="O500" s="39" t="str" cm="1">
        <f t="array" ref="O500">IF($AR500=0,"",INDEX(Input!$D$2:$AC$500,$AR500,$AP$4)&amp;"")</f>
        <v/>
      </c>
      <c r="P500" s="39" t="str" cm="1">
        <f t="array" ref="P500">IF($AR500=0,"",IFERROR(_xlfn.TEXTJOIN(", ",TRUE,_xlfn._xlws.FILTER(INDEX(Input!$D$2:$AC$500,,$AP$6),Input!$J$2:$J$500=$B500)),""))</f>
        <v/>
      </c>
      <c r="Q500" s="29" t="str">
        <f t="shared" si="23"/>
        <v/>
      </c>
      <c r="R500" s="39" t="str" cm="1">
        <f t="array" ref="R500">IF($AR500=0,"",_xlfn.LET(_xlpm.Result,INDEX(Input!$D$2:$AC$500,$AR500,$AP$5),IF(_xlpm.Result="","",_xlpm.Result)))</f>
        <v/>
      </c>
      <c r="S500" s="39" t="str" cm="1">
        <f t="array" ref="S500">IF(R500="","",IFERROR(_xlfn.TEXTSPLIT(R500," / ", ,TRUE,0,),""))</f>
        <v/>
      </c>
      <c r="T500" s="39"/>
      <c r="U500" s="39" t="str" cm="1">
        <f t="array" ref="U500">IFERROR(_xlfn.IFS(
S500="","",
--S500&lt;55,"Battery Defect",
--S500&lt;=69,"Battery D",
--S500&lt;=80,"Battery C",
--S500&gt;80,""
),"")</f>
        <v/>
      </c>
      <c r="V500" s="39" t="str" cm="1">
        <f t="array" ref="V500">IFERROR(_xlfn.IFS(
T500="","",
--T500&lt;55,"Battery Defect",
--T500&lt;=69,"Battery D",
--T500&lt;=80,"Battery C",
--T500&gt;80,""
),"")</f>
        <v/>
      </c>
      <c r="W500" s="39" t="str" cm="1">
        <f t="array" ref="W500">IF($AR500=0,"",IFERROR(IF(INDEX(Input!$N$2:$U$500,$AR500,0)=0,"",INDEX(Input!$N$2:$U$500,$AR500,0)),""))</f>
        <v/>
      </c>
      <c r="X500" s="39"/>
      <c r="Y500" s="39"/>
      <c r="Z500" s="39"/>
      <c r="AA500" s="39"/>
      <c r="AB500" s="39"/>
      <c r="AC500" s="39"/>
      <c r="AD500" s="39"/>
      <c r="AE500" s="29" t="str">
        <f t="shared" si="21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9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9" t="str" cm="1">
        <f t="array" ref="K501">IF($AR501=0,"",INDEX(Input!$D$2:$AC$500,$AR501,$AP$2)&amp;"")</f>
        <v/>
      </c>
      <c r="L501" s="39" t="str" cm="1">
        <f t="array" ref="L501">IF($AR501=0,"",INDEX(Input!$D$2:$AC$500,$AR501,$AP$3)&amp;"")</f>
        <v/>
      </c>
      <c r="M501" s="39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22"/>
        <v/>
      </c>
      <c r="O501" s="39" t="str" cm="1">
        <f t="array" ref="O501">IF($AR501=0,"",INDEX(Input!$D$2:$AC$500,$AR501,$AP$4)&amp;"")</f>
        <v/>
      </c>
      <c r="P501" s="39" t="str" cm="1">
        <f t="array" ref="P501">IF($AR501=0,"",IFERROR(_xlfn.TEXTJOIN(", ",TRUE,_xlfn._xlws.FILTER(INDEX(Input!$D$2:$AC$500,,$AP$6),Input!$J$2:$J$500=$B501)),""))</f>
        <v/>
      </c>
      <c r="Q501" s="29" t="str">
        <f t="shared" si="23"/>
        <v/>
      </c>
      <c r="R501" s="39" t="str" cm="1">
        <f t="array" ref="R501">IF($AR501=0,"",_xlfn.LET(_xlpm.Result,INDEX(Input!$D$2:$AC$500,$AR501,$AP$5),IF(_xlpm.Result="","",_xlpm.Result)))</f>
        <v/>
      </c>
      <c r="S501" s="39" t="str" cm="1">
        <f t="array" ref="S501">IF(R501="","",IFERROR(_xlfn.TEXTSPLIT(R501," / ", ,TRUE,0,),""))</f>
        <v/>
      </c>
      <c r="T501" s="39"/>
      <c r="U501" s="39" t="str" cm="1">
        <f t="array" ref="U501">IFERROR(_xlfn.IFS(
S501="","",
--S501&lt;55,"Battery Defect",
--S501&lt;=69,"Battery D",
--S501&lt;=80,"Battery C",
--S501&gt;80,""
),"")</f>
        <v/>
      </c>
      <c r="V501" s="39" t="str" cm="1">
        <f t="array" ref="V501">IFERROR(_xlfn.IFS(
T501="","",
--T501&lt;55,"Battery Defect",
--T501&lt;=69,"Battery D",
--T501&lt;=80,"Battery C",
--T501&gt;80,""
),"")</f>
        <v/>
      </c>
      <c r="W501" s="39" t="str" cm="1">
        <f t="array" ref="W501">IF($AR501=0,"",IFERROR(IF(INDEX(Input!$N$2:$U$500,$AR501,0)=0,"",INDEX(Input!$N$2:$U$500,$AR501,0)),""))</f>
        <v/>
      </c>
      <c r="X501" s="39"/>
      <c r="Y501" s="39"/>
      <c r="Z501" s="39"/>
      <c r="AA501" s="39"/>
      <c r="AB501" s="39"/>
      <c r="AC501" s="39"/>
      <c r="AD501" s="39"/>
      <c r="AE501" s="29" t="str">
        <f t="shared" si="21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9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9" t="str" cm="1">
        <f t="array" ref="K502">IF($AR502=0,"",INDEX(Input!$D$2:$AC$500,$AR502,$AP$2)&amp;"")</f>
        <v/>
      </c>
      <c r="L502" s="39" t="str" cm="1">
        <f t="array" ref="L502">IF($AR502=0,"",INDEX(Input!$D$2:$AC$500,$AR502,$AP$3)&amp;"")</f>
        <v/>
      </c>
      <c r="M502" s="39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22"/>
        <v/>
      </c>
      <c r="O502" s="39" t="str" cm="1">
        <f t="array" ref="O502">IF($AR502=0,"",INDEX(Input!$D$2:$AC$500,$AR502,$AP$4)&amp;"")</f>
        <v/>
      </c>
      <c r="P502" s="39" t="str" cm="1">
        <f t="array" ref="P502">IF($AR502=0,"",IFERROR(_xlfn.TEXTJOIN(", ",TRUE,_xlfn._xlws.FILTER(INDEX(Input!$D$2:$AC$500,,$AP$6),Input!$J$2:$J$500=$B502)),""))</f>
        <v/>
      </c>
      <c r="Q502" s="29" t="str">
        <f t="shared" si="23"/>
        <v/>
      </c>
      <c r="R502" s="39" t="str" cm="1">
        <f t="array" ref="R502">IF($AR502=0,"",_xlfn.LET(_xlpm.Result,INDEX(Input!$D$2:$AC$500,$AR502,$AP$5),IF(_xlpm.Result="","",_xlpm.Result)))</f>
        <v/>
      </c>
      <c r="S502" s="39" t="str" cm="1">
        <f t="array" ref="S502">IF(R502="","",IFERROR(_xlfn.TEXTSPLIT(R502," / ", ,TRUE,0,),""))</f>
        <v/>
      </c>
      <c r="T502" s="39"/>
      <c r="U502" s="39" t="str" cm="1">
        <f t="array" ref="U502">IFERROR(_xlfn.IFS(
S502="","",
--S502&lt;55,"Battery Defect",
--S502&lt;=69,"Battery D",
--S502&lt;=80,"Battery C",
--S502&gt;80,""
),"")</f>
        <v/>
      </c>
      <c r="V502" s="39" t="str" cm="1">
        <f t="array" ref="V502">IFERROR(_xlfn.IFS(
T502="","",
--T502&lt;55,"Battery Defect",
--T502&lt;=69,"Battery D",
--T502&lt;=80,"Battery C",
--T502&gt;80,""
),"")</f>
        <v/>
      </c>
      <c r="W502" s="39" t="str" cm="1">
        <f t="array" ref="W502">IF($AR502=0,"",IFERROR(IF(INDEX(Input!$N$2:$U$500,$AR502,0)=0,"",INDEX(Input!$N$2:$U$500,$AR502,0)),""))</f>
        <v/>
      </c>
      <c r="X502" s="39"/>
      <c r="Y502" s="39"/>
      <c r="Z502" s="39"/>
      <c r="AA502" s="39"/>
      <c r="AB502" s="39"/>
      <c r="AC502" s="39"/>
      <c r="AD502" s="39"/>
      <c r="AE502" s="29" t="str">
        <f t="shared" si="21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9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9" t="str" cm="1">
        <f t="array" ref="K503">IF($AR503=0,"",INDEX(Input!$D$2:$AC$500,$AR503,$AP$2)&amp;"")</f>
        <v/>
      </c>
      <c r="L503" s="39" t="str" cm="1">
        <f t="array" ref="L503">IF($AR503=0,"",INDEX(Input!$D$2:$AC$500,$AR503,$AP$3)&amp;"")</f>
        <v/>
      </c>
      <c r="M503" s="39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22"/>
        <v/>
      </c>
      <c r="O503" s="39" t="str" cm="1">
        <f t="array" ref="O503">IF($AR503=0,"",INDEX(Input!$D$2:$AC$500,$AR503,$AP$4)&amp;"")</f>
        <v/>
      </c>
      <c r="P503" s="39" t="str" cm="1">
        <f t="array" ref="P503">IF($AR503=0,"",IFERROR(_xlfn.TEXTJOIN(", ",TRUE,_xlfn._xlws.FILTER(INDEX(Input!$D$2:$AC$500,,$AP$6),Input!$J$2:$J$500=$B503)),""))</f>
        <v/>
      </c>
      <c r="Q503" s="29" t="str">
        <f t="shared" si="23"/>
        <v/>
      </c>
      <c r="R503" s="39" t="str" cm="1">
        <f t="array" ref="R503">IF($AR503=0,"",_xlfn.LET(_xlpm.Result,INDEX(Input!$D$2:$AC$500,$AR503,$AP$5),IF(_xlpm.Result="","",_xlpm.Result)))</f>
        <v/>
      </c>
      <c r="S503" s="39" t="str" cm="1">
        <f t="array" ref="S503">IF(R503="","",IFERROR(_xlfn.TEXTSPLIT(R503," / ", ,TRUE,0,),""))</f>
        <v/>
      </c>
      <c r="T503" s="39"/>
      <c r="U503" s="39" t="str" cm="1">
        <f t="array" ref="U503">IFERROR(_xlfn.IFS(
S503="","",
--S503&lt;55,"Battery Defect",
--S503&lt;=69,"Battery D",
--S503&lt;=80,"Battery C",
--S503&gt;80,""
),"")</f>
        <v/>
      </c>
      <c r="V503" s="39" t="str" cm="1">
        <f t="array" ref="V503">IFERROR(_xlfn.IFS(
T503="","",
--T503&lt;55,"Battery Defect",
--T503&lt;=69,"Battery D",
--T503&lt;=80,"Battery C",
--T503&gt;80,""
),"")</f>
        <v/>
      </c>
      <c r="W503" s="39" t="str" cm="1">
        <f t="array" ref="W503">IF($AR503=0,"",IFERROR(IF(INDEX(Input!$N$2:$U$500,$AR503,0)=0,"",INDEX(Input!$N$2:$U$500,$AR503,0)),""))</f>
        <v/>
      </c>
      <c r="X503" s="39"/>
      <c r="Y503" s="39"/>
      <c r="Z503" s="39"/>
      <c r="AA503" s="39"/>
      <c r="AB503" s="39"/>
      <c r="AC503" s="39"/>
      <c r="AD503" s="39"/>
      <c r="AE503" s="29" t="str">
        <f t="shared" si="21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9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9" t="str" cm="1">
        <f t="array" ref="K504">IF($AR504=0,"",INDEX(Input!$D$2:$AC$500,$AR504,$AP$2)&amp;"")</f>
        <v/>
      </c>
      <c r="L504" s="39" t="str" cm="1">
        <f t="array" ref="L504">IF($AR504=0,"",INDEX(Input!$D$2:$AC$500,$AR504,$AP$3)&amp;"")</f>
        <v/>
      </c>
      <c r="M504" s="39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22"/>
        <v/>
      </c>
      <c r="O504" s="39" t="str" cm="1">
        <f t="array" ref="O504">IF($AR504=0,"",INDEX(Input!$D$2:$AC$500,$AR504,$AP$4)&amp;"")</f>
        <v/>
      </c>
      <c r="P504" s="39" t="str" cm="1">
        <f t="array" ref="P504">IF($AR504=0,"",IFERROR(_xlfn.TEXTJOIN(", ",TRUE,_xlfn._xlws.FILTER(INDEX(Input!$D$2:$AC$500,,$AP$6),Input!$J$2:$J$500=$B504)),""))</f>
        <v/>
      </c>
      <c r="Q504" s="29" t="str">
        <f t="shared" si="23"/>
        <v/>
      </c>
      <c r="R504" s="39" t="str" cm="1">
        <f t="array" ref="R504">IF($AR504=0,"",_xlfn.LET(_xlpm.Result,INDEX(Input!$D$2:$AC$500,$AR504,$AP$5),IF(_xlpm.Result="","",_xlpm.Result)))</f>
        <v/>
      </c>
      <c r="S504" s="39" t="str" cm="1">
        <f t="array" ref="S504">IF(R504="","",IFERROR(_xlfn.TEXTSPLIT(R504," / ", ,TRUE,0,),""))</f>
        <v/>
      </c>
      <c r="T504" s="39"/>
      <c r="U504" s="39" t="str" cm="1">
        <f t="array" ref="U504">IFERROR(_xlfn.IFS(
S504="","",
--S504&lt;55,"Battery Defect",
--S504&lt;=69,"Battery D",
--S504&lt;=80,"Battery C",
--S504&gt;80,""
),"")</f>
        <v/>
      </c>
      <c r="V504" s="39" t="str" cm="1">
        <f t="array" ref="V504">IFERROR(_xlfn.IFS(
T504="","",
--T504&lt;55,"Battery Defect",
--T504&lt;=69,"Battery D",
--T504&lt;=80,"Battery C",
--T504&gt;80,""
),"")</f>
        <v/>
      </c>
      <c r="W504" s="39" t="str" cm="1">
        <f t="array" ref="W504">IF($AR504=0,"",IFERROR(IF(INDEX(Input!$N$2:$U$500,$AR504,0)=0,"",INDEX(Input!$N$2:$U$500,$AR504,0)),""))</f>
        <v/>
      </c>
      <c r="X504" s="39"/>
      <c r="Y504" s="39"/>
      <c r="Z504" s="39"/>
      <c r="AA504" s="39"/>
      <c r="AB504" s="39"/>
      <c r="AC504" s="39"/>
      <c r="AD504" s="39"/>
      <c r="AE504" s="29" t="str">
        <f t="shared" si="21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9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9" t="str" cm="1">
        <f t="array" ref="K505">IF($AR505=0,"",INDEX(Input!$D$2:$AC$500,$AR505,$AP$2)&amp;"")</f>
        <v/>
      </c>
      <c r="L505" s="39" t="str" cm="1">
        <f t="array" ref="L505">IF($AR505=0,"",INDEX(Input!$D$2:$AC$500,$AR505,$AP$3)&amp;"")</f>
        <v/>
      </c>
      <c r="M505" s="39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22"/>
        <v/>
      </c>
      <c r="O505" s="39" t="str" cm="1">
        <f t="array" ref="O505">IF($AR505=0,"",INDEX(Input!$D$2:$AC$500,$AR505,$AP$4)&amp;"")</f>
        <v/>
      </c>
      <c r="P505" s="39" t="str" cm="1">
        <f t="array" ref="P505">IF($AR505=0,"",IFERROR(_xlfn.TEXTJOIN(", ",TRUE,_xlfn._xlws.FILTER(INDEX(Input!$D$2:$AC$500,,$AP$6),Input!$J$2:$J$500=$B505)),""))</f>
        <v/>
      </c>
      <c r="Q505" s="29" t="str">
        <f t="shared" si="23"/>
        <v/>
      </c>
      <c r="R505" s="39" t="str" cm="1">
        <f t="array" ref="R505">IF($AR505=0,"",_xlfn.LET(_xlpm.Result,INDEX(Input!$D$2:$AC$500,$AR505,$AP$5),IF(_xlpm.Result="","",_xlpm.Result)))</f>
        <v/>
      </c>
      <c r="S505" s="39" t="str" cm="1">
        <f t="array" ref="S505">IF(R505="","",IFERROR(_xlfn.TEXTSPLIT(R505," / ", ,TRUE,0,),""))</f>
        <v/>
      </c>
      <c r="T505" s="39"/>
      <c r="U505" s="39" t="str" cm="1">
        <f t="array" ref="U505">IFERROR(_xlfn.IFS(
S505="","",
--S505&lt;55,"Battery Defect",
--S505&lt;=69,"Battery D",
--S505&lt;=80,"Battery C",
--S505&gt;80,""
),"")</f>
        <v/>
      </c>
      <c r="V505" s="39" t="str" cm="1">
        <f t="array" ref="V505">IFERROR(_xlfn.IFS(
T505="","",
--T505&lt;55,"Battery Defect",
--T505&lt;=69,"Battery D",
--T505&lt;=80,"Battery C",
--T505&gt;80,""
),"")</f>
        <v/>
      </c>
      <c r="W505" s="39" t="str" cm="1">
        <f t="array" ref="W505">IF($AR505=0,"",IFERROR(IF(INDEX(Input!$N$2:$U$500,$AR505,0)=0,"",INDEX(Input!$N$2:$U$500,$AR505,0)),""))</f>
        <v/>
      </c>
      <c r="X505" s="39"/>
      <c r="Y505" s="39"/>
      <c r="Z505" s="39"/>
      <c r="AA505" s="39"/>
      <c r="AB505" s="39"/>
      <c r="AC505" s="39"/>
      <c r="AD505" s="39"/>
      <c r="AE505" s="29" t="str">
        <f t="shared" si="21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9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9" t="str" cm="1">
        <f t="array" ref="K506">IF($AR506=0,"",INDEX(Input!$D$2:$AC$500,$AR506,$AP$2)&amp;"")</f>
        <v/>
      </c>
      <c r="L506" s="39" t="str" cm="1">
        <f t="array" ref="L506">IF($AR506=0,"",INDEX(Input!$D$2:$AC$500,$AR506,$AP$3)&amp;"")</f>
        <v/>
      </c>
      <c r="M506" s="39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22"/>
        <v/>
      </c>
      <c r="O506" s="39" t="str" cm="1">
        <f t="array" ref="O506">IF($AR506=0,"",INDEX(Input!$D$2:$AC$500,$AR506,$AP$4)&amp;"")</f>
        <v/>
      </c>
      <c r="P506" s="39" t="str" cm="1">
        <f t="array" ref="P506">IF($AR506=0,"",IFERROR(_xlfn.TEXTJOIN(", ",TRUE,_xlfn._xlws.FILTER(INDEX(Input!$D$2:$AC$500,,$AP$6),Input!$J$2:$J$500=$B506)),""))</f>
        <v/>
      </c>
      <c r="Q506" s="29" t="str">
        <f t="shared" si="23"/>
        <v/>
      </c>
      <c r="R506" s="39" t="str" cm="1">
        <f t="array" ref="R506">IF($AR506=0,"",_xlfn.LET(_xlpm.Result,INDEX(Input!$D$2:$AC$500,$AR506,$AP$5),IF(_xlpm.Result="","",_xlpm.Result)))</f>
        <v/>
      </c>
      <c r="S506" s="39" t="str" cm="1">
        <f t="array" ref="S506">IF(R506="","",IFERROR(_xlfn.TEXTSPLIT(R506," / ", ,TRUE,0,),""))</f>
        <v/>
      </c>
      <c r="T506" s="39"/>
      <c r="U506" s="39" t="str" cm="1">
        <f t="array" ref="U506">IFERROR(_xlfn.IFS(
S506="","",
--S506&lt;55,"Battery Defect",
--S506&lt;=69,"Battery D",
--S506&lt;=80,"Battery C",
--S506&gt;80,""
),"")</f>
        <v/>
      </c>
      <c r="V506" s="39" t="str" cm="1">
        <f t="array" ref="V506">IFERROR(_xlfn.IFS(
T506="","",
--T506&lt;55,"Battery Defect",
--T506&lt;=69,"Battery D",
--T506&lt;=80,"Battery C",
--T506&gt;80,""
),"")</f>
        <v/>
      </c>
      <c r="W506" s="39" t="str" cm="1">
        <f t="array" ref="W506">IF($AR506=0,"",IFERROR(IF(INDEX(Input!$N$2:$U$500,$AR506,0)=0,"",INDEX(Input!$N$2:$U$500,$AR506,0)),""))</f>
        <v/>
      </c>
      <c r="X506" s="39"/>
      <c r="Y506" s="39"/>
      <c r="Z506" s="39"/>
      <c r="AA506" s="39"/>
      <c r="AB506" s="39"/>
      <c r="AC506" s="39"/>
      <c r="AD506" s="39"/>
      <c r="AE506" s="29" t="str">
        <f t="shared" si="21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9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9" t="str" cm="1">
        <f t="array" ref="K507">IF($AR507=0,"",INDEX(Input!$D$2:$AC$500,$AR507,$AP$2)&amp;"")</f>
        <v/>
      </c>
      <c r="L507" s="39" t="str" cm="1">
        <f t="array" ref="L507">IF($AR507=0,"",INDEX(Input!$D$2:$AC$500,$AR507,$AP$3)&amp;"")</f>
        <v/>
      </c>
      <c r="M507" s="39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22"/>
        <v/>
      </c>
      <c r="O507" s="39" t="str" cm="1">
        <f t="array" ref="O507">IF($AR507=0,"",INDEX(Input!$D$2:$AC$500,$AR507,$AP$4)&amp;"")</f>
        <v/>
      </c>
      <c r="P507" s="39" t="str" cm="1">
        <f t="array" ref="P507">IF($AR507=0,"",IFERROR(_xlfn.TEXTJOIN(", ",TRUE,_xlfn._xlws.FILTER(INDEX(Input!$D$2:$AC$500,,$AP$6),Input!$J$2:$J$500=$B507)),""))</f>
        <v/>
      </c>
      <c r="Q507" s="29" t="str">
        <f t="shared" si="23"/>
        <v/>
      </c>
      <c r="R507" s="39" t="str" cm="1">
        <f t="array" ref="R507">IF($AR507=0,"",_xlfn.LET(_xlpm.Result,INDEX(Input!$D$2:$AC$500,$AR507,$AP$5),IF(_xlpm.Result="","",_xlpm.Result)))</f>
        <v/>
      </c>
      <c r="S507" s="39" t="str" cm="1">
        <f t="array" ref="S507">IF(R507="","",IFERROR(_xlfn.TEXTSPLIT(R507," / ", ,TRUE,0,),""))</f>
        <v/>
      </c>
      <c r="T507" s="39"/>
      <c r="U507" s="39" t="str" cm="1">
        <f t="array" ref="U507">IFERROR(_xlfn.IFS(
S507="","",
--S507&lt;55,"Battery Defect",
--S507&lt;=69,"Battery D",
--S507&lt;=80,"Battery C",
--S507&gt;80,""
),"")</f>
        <v/>
      </c>
      <c r="V507" s="39" t="str" cm="1">
        <f t="array" ref="V507">IFERROR(_xlfn.IFS(
T507="","",
--T507&lt;55,"Battery Defect",
--T507&lt;=69,"Battery D",
--T507&lt;=80,"Battery C",
--T507&gt;80,""
),"")</f>
        <v/>
      </c>
      <c r="W507" s="39" t="str" cm="1">
        <f t="array" ref="W507">IF($AR507=0,"",IFERROR(IF(INDEX(Input!$N$2:$U$500,$AR507,0)=0,"",INDEX(Input!$N$2:$U$500,$AR507,0)),""))</f>
        <v/>
      </c>
      <c r="X507" s="39"/>
      <c r="Y507" s="39"/>
      <c r="Z507" s="39"/>
      <c r="AA507" s="39"/>
      <c r="AB507" s="39"/>
      <c r="AC507" s="39"/>
      <c r="AD507" s="39"/>
      <c r="AE507" s="29" t="str">
        <f t="shared" si="21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9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9" t="str" cm="1">
        <f t="array" ref="K508">IF($AR508=0,"",INDEX(Input!$D$2:$AC$500,$AR508,$AP$2)&amp;"")</f>
        <v/>
      </c>
      <c r="L508" s="39" t="str" cm="1">
        <f t="array" ref="L508">IF($AR508=0,"",INDEX(Input!$D$2:$AC$500,$AR508,$AP$3)&amp;"")</f>
        <v/>
      </c>
      <c r="M508" s="39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22"/>
        <v/>
      </c>
      <c r="O508" s="39" t="str" cm="1">
        <f t="array" ref="O508">IF($AR508=0,"",INDEX(Input!$D$2:$AC$500,$AR508,$AP$4)&amp;"")</f>
        <v/>
      </c>
      <c r="P508" s="39" t="str" cm="1">
        <f t="array" ref="P508">IF($AR508=0,"",IFERROR(_xlfn.TEXTJOIN(", ",TRUE,_xlfn._xlws.FILTER(INDEX(Input!$D$2:$AC$500,,$AP$6),Input!$J$2:$J$500=$B508)),""))</f>
        <v/>
      </c>
      <c r="Q508" s="29" t="str">
        <f t="shared" si="23"/>
        <v/>
      </c>
      <c r="R508" s="39" t="str" cm="1">
        <f t="array" ref="R508">IF($AR508=0,"",_xlfn.LET(_xlpm.Result,INDEX(Input!$D$2:$AC$500,$AR508,$AP$5),IF(_xlpm.Result="","",_xlpm.Result)))</f>
        <v/>
      </c>
      <c r="S508" s="39" t="str" cm="1">
        <f t="array" ref="S508">IF(R508="","",IFERROR(_xlfn.TEXTSPLIT(R508," / ", ,TRUE,0,),""))</f>
        <v/>
      </c>
      <c r="T508" s="39"/>
      <c r="U508" s="39" t="str" cm="1">
        <f t="array" ref="U508">IFERROR(_xlfn.IFS(
S508="","",
--S508&lt;55,"Battery Defect",
--S508&lt;=69,"Battery D",
--S508&lt;=80,"Battery C",
--S508&gt;80,""
),"")</f>
        <v/>
      </c>
      <c r="V508" s="39" t="str" cm="1">
        <f t="array" ref="V508">IFERROR(_xlfn.IFS(
T508="","",
--T508&lt;55,"Battery Defect",
--T508&lt;=69,"Battery D",
--T508&lt;=80,"Battery C",
--T508&gt;80,""
),"")</f>
        <v/>
      </c>
      <c r="W508" s="39" t="str" cm="1">
        <f t="array" ref="W508">IF($AR508=0,"",IFERROR(IF(INDEX(Input!$N$2:$U$500,$AR508,0)=0,"",INDEX(Input!$N$2:$U$500,$AR508,0)),""))</f>
        <v/>
      </c>
      <c r="X508" s="39"/>
      <c r="Y508" s="39"/>
      <c r="Z508" s="39"/>
      <c r="AA508" s="39"/>
      <c r="AB508" s="39"/>
      <c r="AC508" s="39"/>
      <c r="AD508" s="39"/>
      <c r="AE508" s="29" t="str">
        <f t="shared" si="21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9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9" t="str" cm="1">
        <f t="array" ref="K509">IF($AR509=0,"",INDEX(Input!$D$2:$AC$500,$AR509,$AP$2)&amp;"")</f>
        <v/>
      </c>
      <c r="L509" s="39" t="str" cm="1">
        <f t="array" ref="L509">IF($AR509=0,"",INDEX(Input!$D$2:$AC$500,$AR509,$AP$3)&amp;"")</f>
        <v/>
      </c>
      <c r="M509" s="39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22"/>
        <v/>
      </c>
      <c r="O509" s="39" t="str" cm="1">
        <f t="array" ref="O509">IF($AR509=0,"",INDEX(Input!$D$2:$AC$500,$AR509,$AP$4)&amp;"")</f>
        <v/>
      </c>
      <c r="P509" s="39" t="str" cm="1">
        <f t="array" ref="P509">IF($AR509=0,"",IFERROR(_xlfn.TEXTJOIN(", ",TRUE,_xlfn._xlws.FILTER(INDEX(Input!$D$2:$AC$500,,$AP$6),Input!$J$2:$J$500=$B509)),""))</f>
        <v/>
      </c>
      <c r="Q509" s="29" t="str">
        <f t="shared" si="23"/>
        <v/>
      </c>
      <c r="R509" s="39" t="str" cm="1">
        <f t="array" ref="R509">IF($AR509=0,"",_xlfn.LET(_xlpm.Result,INDEX(Input!$D$2:$AC$500,$AR509,$AP$5),IF(_xlpm.Result="","",_xlpm.Result)))</f>
        <v/>
      </c>
      <c r="S509" s="39" t="str" cm="1">
        <f t="array" ref="S509">IF(R509="","",IFERROR(_xlfn.TEXTSPLIT(R509," / ", ,TRUE,0,),""))</f>
        <v/>
      </c>
      <c r="T509" s="39"/>
      <c r="U509" s="39" t="str" cm="1">
        <f t="array" ref="U509">IFERROR(_xlfn.IFS(
S509="","",
--S509&lt;55,"Battery Defect",
--S509&lt;=69,"Battery D",
--S509&lt;=80,"Battery C",
--S509&gt;80,""
),"")</f>
        <v/>
      </c>
      <c r="V509" s="39" t="str" cm="1">
        <f t="array" ref="V509">IFERROR(_xlfn.IFS(
T509="","",
--T509&lt;55,"Battery Defect",
--T509&lt;=69,"Battery D",
--T509&lt;=80,"Battery C",
--T509&gt;80,""
),"")</f>
        <v/>
      </c>
      <c r="W509" s="39" t="str" cm="1">
        <f t="array" ref="W509">IF($AR509=0,"",IFERROR(IF(INDEX(Input!$N$2:$U$500,$AR509,0)=0,"",INDEX(Input!$N$2:$U$500,$AR509,0)),""))</f>
        <v/>
      </c>
      <c r="X509" s="39"/>
      <c r="Y509" s="39"/>
      <c r="Z509" s="39"/>
      <c r="AA509" s="39"/>
      <c r="AB509" s="39"/>
      <c r="AC509" s="39"/>
      <c r="AD509" s="39"/>
      <c r="AE509" s="29" t="str">
        <f t="shared" si="21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9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9" t="str" cm="1">
        <f t="array" ref="K510">IF($AR510=0,"",INDEX(Input!$D$2:$AC$500,$AR510,$AP$2)&amp;"")</f>
        <v/>
      </c>
      <c r="L510" s="39" t="str" cm="1">
        <f t="array" ref="L510">IF($AR510=0,"",INDEX(Input!$D$2:$AC$500,$AR510,$AP$3)&amp;"")</f>
        <v/>
      </c>
      <c r="M510" s="39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22"/>
        <v/>
      </c>
      <c r="O510" s="39" t="str" cm="1">
        <f t="array" ref="O510">IF($AR510=0,"",INDEX(Input!$D$2:$AC$500,$AR510,$AP$4)&amp;"")</f>
        <v/>
      </c>
      <c r="P510" s="39" t="str" cm="1">
        <f t="array" ref="P510">IF($AR510=0,"",IFERROR(_xlfn.TEXTJOIN(", ",TRUE,_xlfn._xlws.FILTER(INDEX(Input!$D$2:$AC$500,,$AP$6),Input!$J$2:$J$500=$B510)),""))</f>
        <v/>
      </c>
      <c r="Q510" s="29" t="str">
        <f t="shared" si="23"/>
        <v/>
      </c>
      <c r="R510" s="39" t="str" cm="1">
        <f t="array" ref="R510">IF($AR510=0,"",_xlfn.LET(_xlpm.Result,INDEX(Input!$D$2:$AC$500,$AR510,$AP$5),IF(_xlpm.Result="","",_xlpm.Result)))</f>
        <v/>
      </c>
      <c r="S510" s="39" t="str" cm="1">
        <f t="array" ref="S510">IF(R510="","",IFERROR(_xlfn.TEXTSPLIT(R510," / ", ,TRUE,0,),""))</f>
        <v/>
      </c>
      <c r="T510" s="39"/>
      <c r="U510" s="39" t="str" cm="1">
        <f t="array" ref="U510">IFERROR(_xlfn.IFS(
S510="","",
--S510&lt;55,"Battery Defect",
--S510&lt;=69,"Battery D",
--S510&lt;=80,"Battery C",
--S510&gt;80,""
),"")</f>
        <v/>
      </c>
      <c r="V510" s="39" t="str" cm="1">
        <f t="array" ref="V510">IFERROR(_xlfn.IFS(
T510="","",
--T510&lt;55,"Battery Defect",
--T510&lt;=69,"Battery D",
--T510&lt;=80,"Battery C",
--T510&gt;80,""
),"")</f>
        <v/>
      </c>
      <c r="W510" s="39" t="str" cm="1">
        <f t="array" ref="W510">IF($AR510=0,"",IFERROR(IF(INDEX(Input!$N$2:$U$500,$AR510,0)=0,"",INDEX(Input!$N$2:$U$500,$AR510,0)),""))</f>
        <v/>
      </c>
      <c r="X510" s="39"/>
      <c r="Y510" s="39"/>
      <c r="Z510" s="39"/>
      <c r="AA510" s="39"/>
      <c r="AB510" s="39"/>
      <c r="AC510" s="39"/>
      <c r="AD510" s="39"/>
      <c r="AE510" s="29" t="str">
        <f t="shared" si="21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9"/>
      <c r="E511" s="29"/>
      <c r="F511" s="29"/>
      <c r="G511" s="29"/>
      <c r="H511" s="29"/>
      <c r="I511" s="29"/>
      <c r="J511" s="29"/>
      <c r="K511" s="39"/>
      <c r="L511" s="39"/>
      <c r="M511" s="39"/>
      <c r="N511" s="29"/>
      <c r="O511" s="39"/>
      <c r="P511" s="39"/>
      <c r="Q511" s="2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9"/>
      <c r="E512" s="29"/>
      <c r="F512" s="29"/>
      <c r="G512" s="29"/>
      <c r="H512" s="29"/>
      <c r="I512" s="29"/>
      <c r="J512" s="29"/>
      <c r="K512" s="39"/>
      <c r="L512" s="39"/>
      <c r="M512" s="39"/>
      <c r="N512" s="29"/>
      <c r="O512" s="39"/>
      <c r="P512" s="39"/>
      <c r="Q512" s="2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9"/>
      <c r="E513" s="29"/>
      <c r="F513" s="29"/>
      <c r="G513" s="29"/>
      <c r="H513" s="29"/>
      <c r="I513" s="29"/>
      <c r="J513" s="29"/>
      <c r="K513" s="39"/>
      <c r="L513" s="39"/>
      <c r="M513" s="39"/>
      <c r="N513" s="29"/>
      <c r="O513" s="39"/>
      <c r="P513" s="39"/>
      <c r="Q513" s="2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9"/>
      <c r="E514" s="29"/>
      <c r="F514" s="29"/>
      <c r="G514" s="29"/>
      <c r="H514" s="29"/>
      <c r="I514" s="29"/>
      <c r="J514" s="29"/>
      <c r="K514" s="39"/>
      <c r="L514" s="39"/>
      <c r="M514" s="39"/>
      <c r="N514" s="29"/>
      <c r="O514" s="39"/>
      <c r="P514" s="39"/>
      <c r="Q514" s="2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9"/>
      <c r="E515" s="29"/>
      <c r="F515" s="29"/>
      <c r="G515" s="29"/>
      <c r="H515" s="29"/>
      <c r="I515" s="29"/>
      <c r="J515" s="29"/>
      <c r="K515" s="39"/>
      <c r="L515" s="39"/>
      <c r="M515" s="39"/>
      <c r="N515" s="29"/>
      <c r="O515" s="39"/>
      <c r="P515" s="39"/>
      <c r="Q515" s="2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9"/>
      <c r="E516" s="29"/>
      <c r="F516" s="29"/>
      <c r="G516" s="29"/>
      <c r="H516" s="29"/>
      <c r="I516" s="29"/>
      <c r="J516" s="29"/>
      <c r="K516" s="39"/>
      <c r="L516" s="39"/>
      <c r="M516" s="39"/>
      <c r="N516" s="29"/>
      <c r="O516" s="39"/>
      <c r="P516" s="39"/>
      <c r="Q516" s="2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9"/>
      <c r="E517" s="29"/>
      <c r="F517" s="29"/>
      <c r="G517" s="29"/>
      <c r="H517" s="29"/>
      <c r="I517" s="29"/>
      <c r="J517" s="29"/>
      <c r="K517" s="39"/>
      <c r="L517" s="39"/>
      <c r="M517" s="39"/>
      <c r="N517" s="29"/>
      <c r="O517" s="39"/>
      <c r="P517" s="39"/>
      <c r="Q517" s="2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9"/>
      <c r="E518" s="29"/>
      <c r="F518" s="29"/>
      <c r="G518" s="29"/>
      <c r="H518" s="29"/>
      <c r="I518" s="29"/>
      <c r="J518" s="29"/>
      <c r="K518" s="39"/>
      <c r="L518" s="39"/>
      <c r="M518" s="39"/>
      <c r="N518" s="29"/>
      <c r="O518" s="39"/>
      <c r="P518" s="39"/>
      <c r="Q518" s="2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9"/>
      <c r="E519" s="29"/>
      <c r="F519" s="29"/>
      <c r="G519" s="29"/>
      <c r="H519" s="29"/>
      <c r="I519" s="29"/>
      <c r="J519" s="29"/>
      <c r="K519" s="39"/>
      <c r="L519" s="39"/>
      <c r="M519" s="39"/>
      <c r="N519" s="29"/>
      <c r="O519" s="39"/>
      <c r="P519" s="39"/>
      <c r="Q519" s="2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9"/>
      <c r="E520" s="29"/>
      <c r="F520" s="29"/>
      <c r="G520" s="29"/>
      <c r="H520" s="29"/>
      <c r="I520" s="29"/>
      <c r="J520" s="29"/>
      <c r="K520" s="39"/>
      <c r="L520" s="39"/>
      <c r="M520" s="39"/>
      <c r="N520" s="29"/>
      <c r="O520" s="39"/>
      <c r="P520" s="39"/>
      <c r="Q520" s="2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9"/>
      <c r="E521" s="29"/>
      <c r="F521" s="29"/>
      <c r="G521" s="29"/>
      <c r="H521" s="29"/>
      <c r="I521" s="29"/>
      <c r="J521" s="29"/>
      <c r="K521" s="39"/>
      <c r="L521" s="39"/>
      <c r="M521" s="39"/>
      <c r="N521" s="29"/>
      <c r="O521" s="39"/>
      <c r="P521" s="39"/>
      <c r="Q521" s="2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9"/>
      <c r="E522" s="29"/>
      <c r="F522" s="29"/>
      <c r="G522" s="29"/>
      <c r="H522" s="29"/>
      <c r="I522" s="29"/>
      <c r="J522" s="29"/>
      <c r="K522" s="39"/>
      <c r="L522" s="39"/>
      <c r="M522" s="39"/>
      <c r="N522" s="29"/>
      <c r="O522" s="39"/>
      <c r="P522" s="39"/>
      <c r="Q522" s="2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9"/>
      <c r="E523" s="29"/>
      <c r="F523" s="29"/>
      <c r="G523" s="29"/>
      <c r="H523" s="29"/>
      <c r="I523" s="29"/>
      <c r="J523" s="29"/>
      <c r="K523" s="39"/>
      <c r="L523" s="39"/>
      <c r="M523" s="39"/>
      <c r="N523" s="29"/>
      <c r="O523" s="39"/>
      <c r="P523" s="39"/>
      <c r="Q523" s="2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9"/>
      <c r="E524" s="29"/>
      <c r="F524" s="29"/>
      <c r="G524" s="29"/>
      <c r="H524" s="29"/>
      <c r="I524" s="29"/>
      <c r="J524" s="29"/>
      <c r="K524" s="39"/>
      <c r="L524" s="39"/>
      <c r="M524" s="39"/>
      <c r="N524" s="29"/>
      <c r="O524" s="39"/>
      <c r="P524" s="39"/>
      <c r="Q524" s="2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9"/>
      <c r="E525" s="29"/>
      <c r="F525" s="29"/>
      <c r="G525" s="29"/>
      <c r="H525" s="29"/>
      <c r="I525" s="29"/>
      <c r="J525" s="29"/>
      <c r="K525" s="39"/>
      <c r="L525" s="39"/>
      <c r="M525" s="39"/>
      <c r="N525" s="29"/>
      <c r="O525" s="39"/>
      <c r="P525" s="39"/>
      <c r="Q525" s="2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9"/>
      <c r="E526" s="29"/>
      <c r="F526" s="29"/>
      <c r="G526" s="29"/>
      <c r="H526" s="29"/>
      <c r="I526" s="29"/>
      <c r="J526" s="29"/>
      <c r="K526" s="39"/>
      <c r="L526" s="39"/>
      <c r="M526" s="39"/>
      <c r="N526" s="29"/>
      <c r="O526" s="39"/>
      <c r="P526" s="39"/>
      <c r="Q526" s="2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9"/>
      <c r="E527" s="29"/>
      <c r="F527" s="29"/>
      <c r="G527" s="29"/>
      <c r="H527" s="29"/>
      <c r="I527" s="29"/>
      <c r="J527" s="29"/>
      <c r="K527" s="39"/>
      <c r="L527" s="39"/>
      <c r="M527" s="39"/>
      <c r="N527" s="29"/>
      <c r="O527" s="39"/>
      <c r="P527" s="39"/>
      <c r="Q527" s="2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9"/>
      <c r="E528" s="29"/>
      <c r="F528" s="29"/>
      <c r="G528" s="29"/>
      <c r="H528" s="29"/>
      <c r="I528" s="29"/>
      <c r="J528" s="29"/>
      <c r="K528" s="39"/>
      <c r="L528" s="39"/>
      <c r="M528" s="39"/>
      <c r="N528" s="29"/>
      <c r="O528" s="39"/>
      <c r="P528" s="39"/>
      <c r="Q528" s="2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9"/>
      <c r="E529" s="29"/>
      <c r="F529" s="29"/>
      <c r="G529" s="29"/>
      <c r="H529" s="29"/>
      <c r="I529" s="29"/>
      <c r="J529" s="29"/>
      <c r="K529" s="39"/>
      <c r="L529" s="39"/>
      <c r="M529" s="39"/>
      <c r="N529" s="29"/>
      <c r="O529" s="39"/>
      <c r="P529" s="39"/>
      <c r="Q529" s="2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9"/>
      <c r="E530" s="29"/>
      <c r="F530" s="29"/>
      <c r="G530" s="29"/>
      <c r="H530" s="29"/>
      <c r="I530" s="29"/>
      <c r="J530" s="29"/>
      <c r="K530" s="39"/>
      <c r="L530" s="39"/>
      <c r="M530" s="39"/>
      <c r="N530" s="29"/>
      <c r="O530" s="39"/>
      <c r="P530" s="39"/>
      <c r="Q530" s="2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9"/>
      <c r="E531" s="29"/>
      <c r="F531" s="29"/>
      <c r="G531" s="29"/>
      <c r="H531" s="29"/>
      <c r="I531" s="29"/>
      <c r="J531" s="29"/>
      <c r="K531" s="39"/>
      <c r="L531" s="39"/>
      <c r="M531" s="39"/>
      <c r="N531" s="29"/>
      <c r="O531" s="39"/>
      <c r="P531" s="39"/>
      <c r="Q531" s="2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9"/>
      <c r="E532" s="29"/>
      <c r="F532" s="29"/>
      <c r="G532" s="29"/>
      <c r="H532" s="29"/>
      <c r="I532" s="29"/>
      <c r="J532" s="29"/>
      <c r="K532" s="39"/>
      <c r="L532" s="39"/>
      <c r="M532" s="39"/>
      <c r="N532" s="29"/>
      <c r="O532" s="39"/>
      <c r="P532" s="39"/>
      <c r="Q532" s="2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9"/>
      <c r="E533" s="29"/>
      <c r="F533" s="29"/>
      <c r="G533" s="29"/>
      <c r="H533" s="29"/>
      <c r="I533" s="29"/>
      <c r="J533" s="29"/>
      <c r="K533" s="39"/>
      <c r="L533" s="39"/>
      <c r="M533" s="39"/>
      <c r="N533" s="29"/>
      <c r="O533" s="39"/>
      <c r="P533" s="39"/>
      <c r="Q533" s="2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9"/>
      <c r="E534" s="29"/>
      <c r="F534" s="29"/>
      <c r="G534" s="29"/>
      <c r="H534" s="29"/>
      <c r="I534" s="29"/>
      <c r="J534" s="29"/>
      <c r="K534" s="39"/>
      <c r="L534" s="39"/>
      <c r="M534" s="39"/>
      <c r="N534" s="29"/>
      <c r="O534" s="39"/>
      <c r="P534" s="39"/>
      <c r="Q534" s="2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9"/>
      <c r="E535" s="29"/>
      <c r="F535" s="29"/>
      <c r="G535" s="29"/>
      <c r="H535" s="29"/>
      <c r="I535" s="29"/>
      <c r="J535" s="29"/>
      <c r="K535" s="39"/>
      <c r="L535" s="39"/>
      <c r="M535" s="39"/>
      <c r="N535" s="29"/>
      <c r="O535" s="39"/>
      <c r="P535" s="39"/>
      <c r="Q535" s="2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9"/>
      <c r="E536" s="29"/>
      <c r="F536" s="29"/>
      <c r="G536" s="29"/>
      <c r="H536" s="29"/>
      <c r="I536" s="29"/>
      <c r="J536" s="29"/>
      <c r="K536" s="39"/>
      <c r="L536" s="39"/>
      <c r="M536" s="39"/>
      <c r="N536" s="29"/>
      <c r="O536" s="39"/>
      <c r="P536" s="39"/>
      <c r="Q536" s="2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9"/>
      <c r="E537" s="29"/>
      <c r="F537" s="29"/>
      <c r="G537" s="29"/>
      <c r="H537" s="29"/>
      <c r="I537" s="29"/>
      <c r="J537" s="29"/>
      <c r="K537" s="39"/>
      <c r="L537" s="39"/>
      <c r="M537" s="39"/>
      <c r="N537" s="29"/>
      <c r="O537" s="39"/>
      <c r="P537" s="39"/>
      <c r="Q537" s="2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9"/>
      <c r="E538" s="29"/>
      <c r="F538" s="29"/>
      <c r="G538" s="29"/>
      <c r="H538" s="29"/>
      <c r="I538" s="29"/>
      <c r="J538" s="29"/>
      <c r="K538" s="39"/>
      <c r="L538" s="39"/>
      <c r="M538" s="39"/>
      <c r="N538" s="29"/>
      <c r="O538" s="39"/>
      <c r="P538" s="39"/>
      <c r="Q538" s="2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9"/>
      <c r="E539" s="29"/>
      <c r="F539" s="29"/>
      <c r="G539" s="29"/>
      <c r="H539" s="29"/>
      <c r="I539" s="29"/>
      <c r="J539" s="29"/>
      <c r="K539" s="39"/>
      <c r="L539" s="39"/>
      <c r="M539" s="39"/>
      <c r="N539" s="29"/>
      <c r="O539" s="39"/>
      <c r="P539" s="39"/>
      <c r="Q539" s="2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9"/>
      <c r="E540" s="29"/>
      <c r="F540" s="29"/>
      <c r="G540" s="29"/>
      <c r="H540" s="29"/>
      <c r="I540" s="29"/>
      <c r="J540" s="29"/>
      <c r="K540" s="39"/>
      <c r="L540" s="39"/>
      <c r="M540" s="39"/>
      <c r="N540" s="29"/>
      <c r="O540" s="39"/>
      <c r="P540" s="39"/>
      <c r="Q540" s="2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9"/>
      <c r="E541" s="29"/>
      <c r="F541" s="29"/>
      <c r="G541" s="29"/>
      <c r="H541" s="29"/>
      <c r="I541" s="29"/>
      <c r="J541" s="29"/>
      <c r="K541" s="39"/>
      <c r="L541" s="39"/>
      <c r="M541" s="39"/>
      <c r="N541" s="29"/>
      <c r="O541" s="39"/>
      <c r="P541" s="39"/>
      <c r="Q541" s="2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9"/>
      <c r="E542" s="29"/>
      <c r="F542" s="29"/>
      <c r="G542" s="29"/>
      <c r="H542" s="29"/>
      <c r="I542" s="29"/>
      <c r="J542" s="29"/>
      <c r="K542" s="39"/>
      <c r="L542" s="39"/>
      <c r="M542" s="39"/>
      <c r="N542" s="29"/>
      <c r="O542" s="39"/>
      <c r="P542" s="39"/>
      <c r="Q542" s="2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9"/>
      <c r="E543" s="29"/>
      <c r="F543" s="29"/>
      <c r="G543" s="29"/>
      <c r="H543" s="29"/>
      <c r="I543" s="29"/>
      <c r="J543" s="29"/>
      <c r="K543" s="39"/>
      <c r="L543" s="39"/>
      <c r="M543" s="39"/>
      <c r="N543" s="29"/>
      <c r="O543" s="39"/>
      <c r="P543" s="39"/>
      <c r="Q543" s="2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9"/>
      <c r="E544" s="29"/>
      <c r="F544" s="29"/>
      <c r="G544" s="29"/>
      <c r="H544" s="29"/>
      <c r="I544" s="29"/>
      <c r="J544" s="29"/>
      <c r="K544" s="39"/>
      <c r="L544" s="39"/>
      <c r="M544" s="39"/>
      <c r="N544" s="29"/>
      <c r="O544" s="39"/>
      <c r="P544" s="39"/>
      <c r="Q544" s="2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9"/>
      <c r="E545" s="29"/>
      <c r="F545" s="29"/>
      <c r="G545" s="29"/>
      <c r="H545" s="29"/>
      <c r="I545" s="29"/>
      <c r="J545" s="29"/>
      <c r="K545" s="39"/>
      <c r="L545" s="39"/>
      <c r="M545" s="39"/>
      <c r="N545" s="29"/>
      <c r="O545" s="39"/>
      <c r="P545" s="39"/>
      <c r="Q545" s="2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9"/>
      <c r="E546" s="29"/>
      <c r="F546" s="29"/>
      <c r="G546" s="29"/>
      <c r="H546" s="29"/>
      <c r="I546" s="29"/>
      <c r="J546" s="29"/>
      <c r="K546" s="39"/>
      <c r="L546" s="39"/>
      <c r="M546" s="39"/>
      <c r="N546" s="29"/>
      <c r="O546" s="39"/>
      <c r="P546" s="39"/>
      <c r="Q546" s="2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9"/>
      <c r="E547" s="29"/>
      <c r="F547" s="29"/>
      <c r="G547" s="29"/>
      <c r="H547" s="29"/>
      <c r="I547" s="29"/>
      <c r="J547" s="29"/>
      <c r="K547" s="39"/>
      <c r="L547" s="39"/>
      <c r="M547" s="39"/>
      <c r="N547" s="29"/>
      <c r="O547" s="39"/>
      <c r="P547" s="39"/>
      <c r="Q547" s="2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9"/>
      <c r="E548" s="29"/>
      <c r="F548" s="29"/>
      <c r="G548" s="29"/>
      <c r="H548" s="29"/>
      <c r="I548" s="29"/>
      <c r="J548" s="29"/>
      <c r="K548" s="39"/>
      <c r="L548" s="39"/>
      <c r="M548" s="39"/>
      <c r="N548" s="29"/>
      <c r="O548" s="39"/>
      <c r="P548" s="39"/>
      <c r="Q548" s="2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9"/>
      <c r="E549" s="29"/>
      <c r="F549" s="29"/>
      <c r="G549" s="29"/>
      <c r="H549" s="29"/>
      <c r="I549" s="29"/>
      <c r="J549" s="29"/>
      <c r="K549" s="39"/>
      <c r="L549" s="39"/>
      <c r="M549" s="39"/>
      <c r="N549" s="29"/>
      <c r="O549" s="39"/>
      <c r="P549" s="39"/>
      <c r="Q549" s="2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9"/>
      <c r="E550" s="29"/>
      <c r="F550" s="29"/>
      <c r="G550" s="29"/>
      <c r="H550" s="29"/>
      <c r="I550" s="29"/>
      <c r="J550" s="29"/>
      <c r="K550" s="39"/>
      <c r="L550" s="39"/>
      <c r="M550" s="39"/>
      <c r="N550" s="29"/>
      <c r="O550" s="39"/>
      <c r="P550" s="39"/>
      <c r="Q550" s="2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9"/>
      <c r="E551" s="29"/>
      <c r="F551" s="29"/>
      <c r="G551" s="29"/>
      <c r="H551" s="29"/>
      <c r="I551" s="29"/>
      <c r="J551" s="29"/>
      <c r="K551" s="39"/>
      <c r="L551" s="39"/>
      <c r="M551" s="39"/>
      <c r="N551" s="29"/>
      <c r="O551" s="39"/>
      <c r="P551" s="39"/>
      <c r="Q551" s="2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9"/>
      <c r="E552" s="29"/>
      <c r="F552" s="29"/>
      <c r="G552" s="29"/>
      <c r="H552" s="29"/>
      <c r="I552" s="29"/>
      <c r="J552" s="29"/>
      <c r="K552" s="39"/>
      <c r="L552" s="39"/>
      <c r="M552" s="39"/>
      <c r="N552" s="29"/>
      <c r="O552" s="39"/>
      <c r="P552" s="39"/>
      <c r="Q552" s="2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9"/>
      <c r="E553" s="29"/>
      <c r="F553" s="29"/>
      <c r="G553" s="29"/>
      <c r="H553" s="29"/>
      <c r="I553" s="29"/>
      <c r="J553" s="29"/>
      <c r="K553" s="39"/>
      <c r="L553" s="39"/>
      <c r="M553" s="39"/>
      <c r="N553" s="29"/>
      <c r="O553" s="39"/>
      <c r="P553" s="39"/>
      <c r="Q553" s="2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9"/>
      <c r="E554" s="29"/>
      <c r="F554" s="29"/>
      <c r="G554" s="29"/>
      <c r="H554" s="29"/>
      <c r="I554" s="29"/>
      <c r="J554" s="29"/>
      <c r="K554" s="39"/>
      <c r="L554" s="39"/>
      <c r="M554" s="39"/>
      <c r="N554" s="29"/>
      <c r="O554" s="39"/>
      <c r="P554" s="39"/>
      <c r="Q554" s="2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9"/>
      <c r="E555" s="29"/>
      <c r="F555" s="29"/>
      <c r="G555" s="29"/>
      <c r="H555" s="29"/>
      <c r="I555" s="29"/>
      <c r="J555" s="29"/>
      <c r="K555" s="39"/>
      <c r="L555" s="39"/>
      <c r="M555" s="39"/>
      <c r="N555" s="29"/>
      <c r="O555" s="39"/>
      <c r="P555" s="39"/>
      <c r="Q555" s="2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9"/>
      <c r="E556" s="29"/>
      <c r="F556" s="29"/>
      <c r="G556" s="29"/>
      <c r="H556" s="29"/>
      <c r="I556" s="29"/>
      <c r="J556" s="29"/>
      <c r="K556" s="39"/>
      <c r="L556" s="39"/>
      <c r="M556" s="39"/>
      <c r="N556" s="29"/>
      <c r="O556" s="39"/>
      <c r="P556" s="39"/>
      <c r="Q556" s="2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9"/>
      <c r="E557" s="29"/>
      <c r="F557" s="29"/>
      <c r="G557" s="29"/>
      <c r="H557" s="29"/>
      <c r="I557" s="29"/>
      <c r="J557" s="29"/>
      <c r="K557" s="39"/>
      <c r="L557" s="39"/>
      <c r="M557" s="39"/>
      <c r="N557" s="29"/>
      <c r="O557" s="39"/>
      <c r="P557" s="39"/>
      <c r="Q557" s="2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9"/>
      <c r="E558" s="29"/>
      <c r="F558" s="29"/>
      <c r="G558" s="29"/>
      <c r="H558" s="29"/>
      <c r="I558" s="29"/>
      <c r="J558" s="29"/>
      <c r="K558" s="39"/>
      <c r="L558" s="39"/>
      <c r="M558" s="39"/>
      <c r="N558" s="29"/>
      <c r="O558" s="39"/>
      <c r="P558" s="39"/>
      <c r="Q558" s="2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9"/>
      <c r="E559" s="29"/>
      <c r="F559" s="29"/>
      <c r="G559" s="29"/>
      <c r="H559" s="29"/>
      <c r="I559" s="29"/>
      <c r="J559" s="29"/>
      <c r="K559" s="39"/>
      <c r="L559" s="39"/>
      <c r="M559" s="39"/>
      <c r="N559" s="29"/>
      <c r="O559" s="39"/>
      <c r="P559" s="39"/>
      <c r="Q559" s="2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9"/>
      <c r="E560" s="29"/>
      <c r="F560" s="29"/>
      <c r="G560" s="29"/>
      <c r="H560" s="29"/>
      <c r="I560" s="29"/>
      <c r="J560" s="29"/>
      <c r="K560" s="39"/>
      <c r="L560" s="39"/>
      <c r="M560" s="39"/>
      <c r="N560" s="29"/>
      <c r="O560" s="39"/>
      <c r="P560" s="39"/>
      <c r="Q560" s="2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9"/>
      <c r="E561" s="29"/>
      <c r="F561" s="29"/>
      <c r="G561" s="29"/>
      <c r="H561" s="29"/>
      <c r="I561" s="29"/>
      <c r="J561" s="29"/>
      <c r="K561" s="39"/>
      <c r="L561" s="39"/>
      <c r="M561" s="39"/>
      <c r="N561" s="29"/>
      <c r="O561" s="39"/>
      <c r="P561" s="39"/>
      <c r="Q561" s="2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9"/>
      <c r="E562" s="29"/>
      <c r="F562" s="29"/>
      <c r="G562" s="29"/>
      <c r="H562" s="29"/>
      <c r="I562" s="29"/>
      <c r="J562" s="29"/>
      <c r="K562" s="39"/>
      <c r="L562" s="39"/>
      <c r="M562" s="39"/>
      <c r="N562" s="29"/>
      <c r="O562" s="39"/>
      <c r="P562" s="39"/>
      <c r="Q562" s="2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9"/>
      <c r="E563" s="29"/>
      <c r="F563" s="29"/>
      <c r="G563" s="29"/>
      <c r="H563" s="29"/>
      <c r="I563" s="29"/>
      <c r="J563" s="29"/>
      <c r="K563" s="39"/>
      <c r="L563" s="39"/>
      <c r="M563" s="39"/>
      <c r="N563" s="29"/>
      <c r="O563" s="39"/>
      <c r="P563" s="39"/>
      <c r="Q563" s="2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9"/>
      <c r="E564" s="29"/>
      <c r="F564" s="29"/>
      <c r="G564" s="29"/>
      <c r="H564" s="29"/>
      <c r="I564" s="29"/>
      <c r="J564" s="29"/>
      <c r="K564" s="39"/>
      <c r="L564" s="39"/>
      <c r="M564" s="39"/>
      <c r="N564" s="29"/>
      <c r="O564" s="39"/>
      <c r="P564" s="39"/>
      <c r="Q564" s="2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9"/>
      <c r="E565" s="29"/>
      <c r="F565" s="29"/>
      <c r="G565" s="29"/>
      <c r="H565" s="29"/>
      <c r="I565" s="29"/>
      <c r="J565" s="29"/>
      <c r="K565" s="39"/>
      <c r="L565" s="39"/>
      <c r="M565" s="39"/>
      <c r="N565" s="29"/>
      <c r="O565" s="39"/>
      <c r="P565" s="39"/>
      <c r="Q565" s="2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9"/>
      <c r="E566" s="29"/>
      <c r="F566" s="29"/>
      <c r="G566" s="29"/>
      <c r="H566" s="29"/>
      <c r="I566" s="29"/>
      <c r="J566" s="29"/>
      <c r="K566" s="39"/>
      <c r="L566" s="39"/>
      <c r="M566" s="39"/>
      <c r="N566" s="29"/>
      <c r="O566" s="39"/>
      <c r="P566" s="39"/>
      <c r="Q566" s="2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9"/>
      <c r="E567" s="29"/>
      <c r="F567" s="29"/>
      <c r="G567" s="29"/>
      <c r="H567" s="29"/>
      <c r="I567" s="29"/>
      <c r="J567" s="29"/>
      <c r="K567" s="39"/>
      <c r="L567" s="39"/>
      <c r="M567" s="39"/>
      <c r="N567" s="29"/>
      <c r="O567" s="39"/>
      <c r="P567" s="39"/>
      <c r="Q567" s="2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9"/>
      <c r="E568" s="29"/>
      <c r="F568" s="29"/>
      <c r="G568" s="29"/>
      <c r="H568" s="29"/>
      <c r="I568" s="29"/>
      <c r="J568" s="29"/>
      <c r="K568" s="39"/>
      <c r="L568" s="39"/>
      <c r="M568" s="39"/>
      <c r="N568" s="29"/>
      <c r="O568" s="39"/>
      <c r="P568" s="39"/>
      <c r="Q568" s="2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9"/>
      <c r="E569" s="29"/>
      <c r="F569" s="29"/>
      <c r="G569" s="29"/>
      <c r="H569" s="29"/>
      <c r="I569" s="29"/>
      <c r="J569" s="29"/>
      <c r="K569" s="39"/>
      <c r="L569" s="39"/>
      <c r="M569" s="39"/>
      <c r="N569" s="29"/>
      <c r="O569" s="39"/>
      <c r="P569" s="39"/>
      <c r="Q569" s="2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9"/>
      <c r="E570" s="29"/>
      <c r="F570" s="29"/>
      <c r="G570" s="29"/>
      <c r="H570" s="29"/>
      <c r="I570" s="29"/>
      <c r="J570" s="29"/>
      <c r="K570" s="39"/>
      <c r="L570" s="39"/>
      <c r="M570" s="39"/>
      <c r="N570" s="29"/>
      <c r="O570" s="39"/>
      <c r="P570" s="39"/>
      <c r="Q570" s="2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9"/>
      <c r="E571" s="29"/>
      <c r="F571" s="29"/>
      <c r="G571" s="29"/>
      <c r="H571" s="29"/>
      <c r="I571" s="29"/>
      <c r="J571" s="29"/>
      <c r="K571" s="39"/>
      <c r="L571" s="39"/>
      <c r="M571" s="39"/>
      <c r="N571" s="29"/>
      <c r="O571" s="39"/>
      <c r="P571" s="39"/>
      <c r="Q571" s="2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9"/>
      <c r="E572" s="29"/>
      <c r="F572" s="29"/>
      <c r="G572" s="29"/>
      <c r="H572" s="29"/>
      <c r="I572" s="29"/>
      <c r="J572" s="29"/>
      <c r="K572" s="39"/>
      <c r="L572" s="39"/>
      <c r="M572" s="39"/>
      <c r="N572" s="29"/>
      <c r="O572" s="39"/>
      <c r="P572" s="39"/>
      <c r="Q572" s="2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9"/>
      <c r="E573" s="29"/>
      <c r="F573" s="29"/>
      <c r="G573" s="29"/>
      <c r="H573" s="29"/>
      <c r="I573" s="29"/>
      <c r="J573" s="29"/>
      <c r="K573" s="39"/>
      <c r="L573" s="39"/>
      <c r="M573" s="39"/>
      <c r="N573" s="29"/>
      <c r="O573" s="39"/>
      <c r="P573" s="39"/>
      <c r="Q573" s="2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9"/>
      <c r="E574" s="29"/>
      <c r="F574" s="29"/>
      <c r="G574" s="29"/>
      <c r="H574" s="29"/>
      <c r="I574" s="29"/>
      <c r="J574" s="29"/>
      <c r="K574" s="39"/>
      <c r="L574" s="39"/>
      <c r="M574" s="39"/>
      <c r="N574" s="29"/>
      <c r="O574" s="39"/>
      <c r="P574" s="39"/>
      <c r="Q574" s="2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9"/>
      <c r="E575" s="29"/>
      <c r="F575" s="29"/>
      <c r="G575" s="29"/>
      <c r="H575" s="29"/>
      <c r="I575" s="29"/>
      <c r="J575" s="29"/>
      <c r="K575" s="39"/>
      <c r="L575" s="39"/>
      <c r="M575" s="39"/>
      <c r="N575" s="29"/>
      <c r="O575" s="39"/>
      <c r="P575" s="39"/>
      <c r="Q575" s="2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9"/>
      <c r="E576" s="29"/>
      <c r="F576" s="29"/>
      <c r="G576" s="29"/>
      <c r="H576" s="29"/>
      <c r="I576" s="29"/>
      <c r="J576" s="29"/>
      <c r="K576" s="39"/>
      <c r="L576" s="39"/>
      <c r="M576" s="39"/>
      <c r="N576" s="29"/>
      <c r="O576" s="39"/>
      <c r="P576" s="39"/>
      <c r="Q576" s="2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3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e" vm="2">
        <f>CSV!B2&amp;""</f>
        <v>#VALUE!</v>
      </c>
      <c r="B2" s="11" t="str" cm="1">
        <f t="array" ref="B2">IF(CSV!$AR2=0,"",INDEX(Input!$D$2:$AC$500,CSV!$AR2,$L$1)&amp;"")</f>
        <v/>
      </c>
      <c r="C2" s="11" t="str">
        <f>IF($B2="","",IFERROR(_xlfn.TEXTAFTER($B2,"Core(TM) "),IFERROR(_xlfn.TEXTAFTER($B2,"Xeon(R) CPU"),"")))</f>
        <v/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 t="shared" ref="F2:F65" si="0">IF(C2&lt;&gt;"", TRIM(_xlfn.TEXTBEFORE(C2," ",,1,1)), "")</f>
        <v/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1">E2</f>
        <v/>
      </c>
      <c r="I2" t="str">
        <f t="shared" ref="I2:I65" si="2">IF(H2&lt;&gt;"",H2,IF(G2&lt;&gt;"",G2,F2))</f>
        <v/>
      </c>
      <c r="N2" t="str">
        <f>WindowsReports!G2&amp;""</f>
        <v/>
      </c>
      <c r="O2" t="str">
        <f>IF($N2="","",IFERROR(_xlfn.TEXTAFTER($N2,"Core(TM) "),IFERROR(_xlfn.TEXTAFTER($N2,"Xeon(R) CPU"),"")))</f>
        <v/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IF(O2&lt;&gt;"", TRIM(_xlfn.TEXTBEFORE(O2," ",,1,1)), "")</f>
        <v/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/>
      </c>
    </row>
    <row r="3" spans="1:21">
      <c r="A3" t="str">
        <f>CSV!B3&amp;""</f>
        <v/>
      </c>
      <c r="B3" s="11" t="str" cm="1">
        <f t="array" ref="B3">IF(CSV!$AR3=0,"",INDEX(Input!$D$2:$AC$500,CSV!$AR3,$L$1)&amp;"")</f>
        <v/>
      </c>
      <c r="C3" s="11" t="str">
        <f t="shared" ref="C3:C66" si="3">IF($B3="","",IFERROR(_xlfn.TEXTAFTER($B3,"Core(TM) "),IFERROR(_xlfn.TEXTAFTER($B3,"Xeon(R) CPU"),"")))</f>
        <v/>
      </c>
      <c r="D3" s="11" t="str">
        <f t="shared" ref="D3:D66" si="4">IF($B3="","",IFERROR(_xlfn.TEXTAFTER($B3,"Ryzen "),""))</f>
        <v/>
      </c>
      <c r="E3" s="11" t="str">
        <f t="shared" ref="E3:E66" si="5">IF($B3="","",IF(ISNUMBER(SEARCH("Ultra",$B3)),"Ultra"&amp;_xlfn.TEXTAFTER($B3,"Ultra"),""))</f>
        <v/>
      </c>
      <c r="F3" s="11" t="str">
        <f t="shared" si="0"/>
        <v/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1"/>
        <v/>
      </c>
      <c r="I3" t="str">
        <f t="shared" si="2"/>
        <v/>
      </c>
      <c r="N3" t="str">
        <f>WindowsReports!G3&amp;""</f>
        <v/>
      </c>
      <c r="O3" t="str">
        <f t="shared" ref="O3:O66" si="6">IF($N3="","",IFERROR(_xlfn.TEXTAFTER($N3,"Core(TM) "),IFERROR(_xlfn.TEXTAFTER($N3,"Xeon(R) CPU"),"")))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IF(O3&lt;&gt;"", TRIM(_xlfn.TEXTBEFORE(O3," ",,1,1)), "")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/>
      </c>
      <c r="B4" s="11" t="str" cm="1">
        <f t="array" ref="B4">IF(CSV!$AR4=0,"",INDEX(Input!$D$2:$AC$500,CSV!$AR4,$L$1)&amp;"")</f>
        <v/>
      </c>
      <c r="C4" s="11" t="str">
        <f t="shared" si="3"/>
        <v/>
      </c>
      <c r="D4" s="11" t="str">
        <f t="shared" si="4"/>
        <v/>
      </c>
      <c r="E4" s="11" t="str">
        <f t="shared" si="5"/>
        <v/>
      </c>
      <c r="F4" s="11" t="str">
        <f t="shared" si="0"/>
        <v/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1"/>
        <v/>
      </c>
      <c r="I4" t="str">
        <f t="shared" si="2"/>
        <v/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/>
      </c>
      <c r="B5" s="11" t="str" cm="1">
        <f t="array" ref="B5">IF(CSV!$AR5=0,"",INDEX(Input!$D$2:$AC$500,CSV!$AR5,$L$1)&amp;"")</f>
        <v/>
      </c>
      <c r="C5" s="11" t="str">
        <f t="shared" si="3"/>
        <v/>
      </c>
      <c r="D5" s="11" t="str">
        <f t="shared" si="4"/>
        <v/>
      </c>
      <c r="E5" s="11" t="str">
        <f t="shared" si="5"/>
        <v/>
      </c>
      <c r="F5" s="11" t="str">
        <f t="shared" si="0"/>
        <v/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1"/>
        <v/>
      </c>
      <c r="I5" t="str">
        <f t="shared" si="2"/>
        <v/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/>
      </c>
      <c r="B6" s="11" t="str" cm="1">
        <f t="array" ref="B6">IF(CSV!$AR6=0,"",INDEX(Input!$D$2:$AC$500,CSV!$AR6,$L$1)&amp;"")</f>
        <v/>
      </c>
      <c r="C6" s="11" t="str">
        <f t="shared" si="3"/>
        <v/>
      </c>
      <c r="D6" s="11" t="str">
        <f t="shared" si="4"/>
        <v/>
      </c>
      <c r="E6" s="11" t="str">
        <f t="shared" si="5"/>
        <v/>
      </c>
      <c r="F6" s="11" t="str">
        <f t="shared" si="0"/>
        <v/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1"/>
        <v/>
      </c>
      <c r="I6" t="str">
        <f t="shared" si="2"/>
        <v/>
      </c>
      <c r="N6" t="str">
        <f>WindowsReports!G6&amp;""</f>
        <v/>
      </c>
      <c r="O6" t="str">
        <f t="shared" si="6"/>
        <v/>
      </c>
      <c r="P6" t="str">
        <f t="shared" si="7"/>
        <v/>
      </c>
      <c r="Q6" t="str">
        <f t="shared" si="8"/>
        <v/>
      </c>
      <c r="R6" t="str">
        <f t="shared" si="9"/>
        <v/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/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3"/>
        <v/>
      </c>
      <c r="D7" s="11" t="str">
        <f t="shared" si="4"/>
        <v/>
      </c>
      <c r="E7" s="11" t="str">
        <f t="shared" si="5"/>
        <v/>
      </c>
      <c r="F7" s="11" t="str">
        <f t="shared" si="0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1"/>
        <v/>
      </c>
      <c r="I7" t="str">
        <f t="shared" si="2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3"/>
        <v/>
      </c>
      <c r="D8" s="11" t="str">
        <f t="shared" si="4"/>
        <v/>
      </c>
      <c r="E8" s="11" t="str">
        <f t="shared" si="5"/>
        <v/>
      </c>
      <c r="F8" s="11" t="str">
        <f t="shared" si="0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1"/>
        <v/>
      </c>
      <c r="I8" t="str">
        <f t="shared" si="2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3"/>
        <v/>
      </c>
      <c r="D9" s="11" t="str">
        <f t="shared" si="4"/>
        <v/>
      </c>
      <c r="E9" s="11" t="str">
        <f t="shared" si="5"/>
        <v/>
      </c>
      <c r="F9" s="11" t="str">
        <f t="shared" si="0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1"/>
        <v/>
      </c>
      <c r="I9" t="str">
        <f t="shared" si="2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3"/>
        <v/>
      </c>
      <c r="D10" s="11" t="str">
        <f t="shared" si="4"/>
        <v/>
      </c>
      <c r="E10" s="11" t="str">
        <f t="shared" si="5"/>
        <v/>
      </c>
      <c r="F10" s="11" t="str">
        <f t="shared" si="0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1"/>
        <v/>
      </c>
      <c r="I10" t="str">
        <f t="shared" si="2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3"/>
        <v/>
      </c>
      <c r="D11" s="11" t="str">
        <f t="shared" si="4"/>
        <v/>
      </c>
      <c r="E11" s="11" t="str">
        <f t="shared" si="5"/>
        <v/>
      </c>
      <c r="F11" s="11" t="str">
        <f t="shared" si="0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1"/>
        <v/>
      </c>
      <c r="I11" t="str">
        <f t="shared" si="2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3"/>
        <v/>
      </c>
      <c r="D12" s="11" t="str">
        <f t="shared" si="4"/>
        <v/>
      </c>
      <c r="E12" s="11" t="str">
        <f t="shared" si="5"/>
        <v/>
      </c>
      <c r="F12" s="11" t="str">
        <f t="shared" si="0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1"/>
        <v/>
      </c>
      <c r="I12" t="str">
        <f t="shared" si="2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3"/>
        <v/>
      </c>
      <c r="D13" s="11" t="str">
        <f t="shared" si="4"/>
        <v/>
      </c>
      <c r="E13" s="11" t="str">
        <f t="shared" si="5"/>
        <v/>
      </c>
      <c r="F13" s="11" t="str">
        <f t="shared" si="0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1"/>
        <v/>
      </c>
      <c r="I13" t="str">
        <f t="shared" si="2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3"/>
        <v/>
      </c>
      <c r="D14" s="11" t="str">
        <f t="shared" si="4"/>
        <v/>
      </c>
      <c r="E14" s="11" t="str">
        <f t="shared" si="5"/>
        <v/>
      </c>
      <c r="F14" s="11" t="str">
        <f t="shared" si="0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1"/>
        <v/>
      </c>
      <c r="I14" t="str">
        <f t="shared" si="2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3"/>
        <v/>
      </c>
      <c r="D15" s="11" t="str">
        <f t="shared" si="4"/>
        <v/>
      </c>
      <c r="E15" s="11" t="str">
        <f t="shared" si="5"/>
        <v/>
      </c>
      <c r="F15" s="11" t="str">
        <f t="shared" si="0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1"/>
        <v/>
      </c>
      <c r="I15" t="str">
        <f t="shared" si="2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3"/>
        <v/>
      </c>
      <c r="D16" s="11" t="str">
        <f t="shared" si="4"/>
        <v/>
      </c>
      <c r="E16" s="11" t="str">
        <f t="shared" si="5"/>
        <v/>
      </c>
      <c r="F16" s="11" t="str">
        <f t="shared" si="0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1"/>
        <v/>
      </c>
      <c r="I16" t="str">
        <f t="shared" si="2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3"/>
        <v/>
      </c>
      <c r="D17" s="11" t="str">
        <f t="shared" si="4"/>
        <v/>
      </c>
      <c r="E17" s="11" t="str">
        <f t="shared" si="5"/>
        <v/>
      </c>
      <c r="F17" s="11" t="str">
        <f t="shared" si="0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1"/>
        <v/>
      </c>
      <c r="I17" t="str">
        <f t="shared" si="2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3"/>
        <v/>
      </c>
      <c r="D18" s="11" t="str">
        <f t="shared" si="4"/>
        <v/>
      </c>
      <c r="E18" s="11" t="str">
        <f t="shared" si="5"/>
        <v/>
      </c>
      <c r="F18" s="11" t="str">
        <f t="shared" si="0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1"/>
        <v/>
      </c>
      <c r="I18" t="str">
        <f t="shared" si="2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3"/>
        <v/>
      </c>
      <c r="D19" s="11" t="str">
        <f t="shared" si="4"/>
        <v/>
      </c>
      <c r="E19" s="11" t="str">
        <f t="shared" si="5"/>
        <v/>
      </c>
      <c r="F19" s="11" t="str">
        <f t="shared" si="0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1"/>
        <v/>
      </c>
      <c r="I19" t="str">
        <f t="shared" si="2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3"/>
        <v/>
      </c>
      <c r="D20" s="11" t="str">
        <f t="shared" si="4"/>
        <v/>
      </c>
      <c r="E20" s="11" t="str">
        <f t="shared" si="5"/>
        <v/>
      </c>
      <c r="F20" s="11" t="str">
        <f t="shared" si="0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1"/>
        <v/>
      </c>
      <c r="I20" t="str">
        <f t="shared" si="2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3"/>
        <v/>
      </c>
      <c r="D21" s="11" t="str">
        <f t="shared" si="4"/>
        <v/>
      </c>
      <c r="E21" s="11" t="str">
        <f t="shared" si="5"/>
        <v/>
      </c>
      <c r="F21" s="11" t="str">
        <f t="shared" si="0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1"/>
        <v/>
      </c>
      <c r="I21" t="str">
        <f t="shared" si="2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3"/>
        <v/>
      </c>
      <c r="D22" s="11" t="str">
        <f t="shared" si="4"/>
        <v/>
      </c>
      <c r="E22" s="11" t="str">
        <f t="shared" si="5"/>
        <v/>
      </c>
      <c r="F22" s="11" t="str">
        <f t="shared" si="0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1"/>
        <v/>
      </c>
      <c r="I22" t="str">
        <f t="shared" si="2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3"/>
        <v/>
      </c>
      <c r="D23" s="11" t="str">
        <f t="shared" si="4"/>
        <v/>
      </c>
      <c r="E23" s="11" t="str">
        <f t="shared" si="5"/>
        <v/>
      </c>
      <c r="F23" s="11" t="str">
        <f t="shared" si="0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1"/>
        <v/>
      </c>
      <c r="I23" t="str">
        <f t="shared" si="2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3"/>
        <v/>
      </c>
      <c r="D24" s="11" t="str">
        <f t="shared" si="4"/>
        <v/>
      </c>
      <c r="E24" s="11" t="str">
        <f t="shared" si="5"/>
        <v/>
      </c>
      <c r="F24" s="11" t="str">
        <f t="shared" si="0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1"/>
        <v/>
      </c>
      <c r="I24" t="str">
        <f t="shared" si="2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3"/>
        <v/>
      </c>
      <c r="D25" s="11" t="str">
        <f t="shared" si="4"/>
        <v/>
      </c>
      <c r="E25" s="11" t="str">
        <f t="shared" si="5"/>
        <v/>
      </c>
      <c r="F25" s="11" t="str">
        <f t="shared" si="0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1"/>
        <v/>
      </c>
      <c r="I25" t="str">
        <f t="shared" si="2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3"/>
        <v/>
      </c>
      <c r="D26" s="11" t="str">
        <f t="shared" si="4"/>
        <v/>
      </c>
      <c r="E26" s="11" t="str">
        <f t="shared" si="5"/>
        <v/>
      </c>
      <c r="F26" s="11" t="str">
        <f t="shared" si="0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1"/>
        <v/>
      </c>
      <c r="I26" t="str">
        <f t="shared" si="2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3"/>
        <v/>
      </c>
      <c r="D27" s="11" t="str">
        <f t="shared" si="4"/>
        <v/>
      </c>
      <c r="E27" s="11" t="str">
        <f t="shared" si="5"/>
        <v/>
      </c>
      <c r="F27" s="11" t="str">
        <f t="shared" si="0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1"/>
        <v/>
      </c>
      <c r="I27" t="str">
        <f t="shared" si="2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3"/>
        <v/>
      </c>
      <c r="D28" s="11" t="str">
        <f t="shared" si="4"/>
        <v/>
      </c>
      <c r="E28" s="11" t="str">
        <f t="shared" si="5"/>
        <v/>
      </c>
      <c r="F28" s="11" t="str">
        <f t="shared" si="0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1"/>
        <v/>
      </c>
      <c r="I28" t="str">
        <f t="shared" si="2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3"/>
        <v/>
      </c>
      <c r="D29" s="11" t="str">
        <f t="shared" si="4"/>
        <v/>
      </c>
      <c r="E29" s="11" t="str">
        <f t="shared" si="5"/>
        <v/>
      </c>
      <c r="F29" s="11" t="str">
        <f t="shared" si="0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1"/>
        <v/>
      </c>
      <c r="I29" t="str">
        <f t="shared" si="2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3"/>
        <v/>
      </c>
      <c r="D30" s="11" t="str">
        <f t="shared" si="4"/>
        <v/>
      </c>
      <c r="E30" s="11" t="str">
        <f t="shared" si="5"/>
        <v/>
      </c>
      <c r="F30" s="11" t="str">
        <f t="shared" si="0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1"/>
        <v/>
      </c>
      <c r="I30" t="str">
        <f t="shared" si="2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3"/>
        <v/>
      </c>
      <c r="D31" s="11" t="str">
        <f t="shared" si="4"/>
        <v/>
      </c>
      <c r="E31" s="11" t="str">
        <f t="shared" si="5"/>
        <v/>
      </c>
      <c r="F31" s="11" t="str">
        <f t="shared" si="0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1"/>
        <v/>
      </c>
      <c r="I31" t="str">
        <f t="shared" si="2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3"/>
        <v/>
      </c>
      <c r="D32" s="11" t="str">
        <f t="shared" si="4"/>
        <v/>
      </c>
      <c r="E32" s="11" t="str">
        <f t="shared" si="5"/>
        <v/>
      </c>
      <c r="F32" s="11" t="str">
        <f t="shared" si="0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1"/>
        <v/>
      </c>
      <c r="I32" t="str">
        <f t="shared" si="2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3"/>
        <v/>
      </c>
      <c r="D33" s="11" t="str">
        <f t="shared" si="4"/>
        <v/>
      </c>
      <c r="E33" s="11" t="str">
        <f t="shared" si="5"/>
        <v/>
      </c>
      <c r="F33" s="11" t="str">
        <f t="shared" si="0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1"/>
        <v/>
      </c>
      <c r="I33" t="str">
        <f t="shared" si="2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3"/>
        <v/>
      </c>
      <c r="D34" s="11" t="str">
        <f t="shared" si="4"/>
        <v/>
      </c>
      <c r="E34" s="11" t="str">
        <f t="shared" si="5"/>
        <v/>
      </c>
      <c r="F34" s="11" t="str">
        <f t="shared" si="0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1"/>
        <v/>
      </c>
      <c r="I34" t="str">
        <f t="shared" si="2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3"/>
        <v/>
      </c>
      <c r="D35" s="11" t="str">
        <f t="shared" si="4"/>
        <v/>
      </c>
      <c r="E35" s="11" t="str">
        <f t="shared" si="5"/>
        <v/>
      </c>
      <c r="F35" s="11" t="str">
        <f t="shared" si="0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1"/>
        <v/>
      </c>
      <c r="I35" t="str">
        <f t="shared" si="2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3"/>
        <v/>
      </c>
      <c r="D36" s="11" t="str">
        <f t="shared" si="4"/>
        <v/>
      </c>
      <c r="E36" s="11" t="str">
        <f t="shared" si="5"/>
        <v/>
      </c>
      <c r="F36" s="11" t="str">
        <f t="shared" si="0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1"/>
        <v/>
      </c>
      <c r="I36" t="str">
        <f t="shared" si="2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3"/>
        <v/>
      </c>
      <c r="D37" s="11" t="str">
        <f t="shared" si="4"/>
        <v/>
      </c>
      <c r="E37" s="11" t="str">
        <f t="shared" si="5"/>
        <v/>
      </c>
      <c r="F37" s="11" t="str">
        <f t="shared" si="0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1"/>
        <v/>
      </c>
      <c r="I37" t="str">
        <f t="shared" si="2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3"/>
        <v/>
      </c>
      <c r="D38" s="11" t="str">
        <f t="shared" si="4"/>
        <v/>
      </c>
      <c r="E38" s="11" t="str">
        <f t="shared" si="5"/>
        <v/>
      </c>
      <c r="F38" s="11" t="str">
        <f t="shared" si="0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1"/>
        <v/>
      </c>
      <c r="I38" t="str">
        <f t="shared" si="2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3"/>
        <v/>
      </c>
      <c r="D39" s="11" t="str">
        <f t="shared" si="4"/>
        <v/>
      </c>
      <c r="E39" s="11" t="str">
        <f t="shared" si="5"/>
        <v/>
      </c>
      <c r="F39" s="11" t="str">
        <f t="shared" si="0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1"/>
        <v/>
      </c>
      <c r="I39" t="str">
        <f t="shared" si="2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3"/>
        <v/>
      </c>
      <c r="D40" s="11" t="str">
        <f t="shared" si="4"/>
        <v/>
      </c>
      <c r="E40" s="11" t="str">
        <f t="shared" si="5"/>
        <v/>
      </c>
      <c r="F40" s="11" t="str">
        <f t="shared" si="0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1"/>
        <v/>
      </c>
      <c r="I40" t="str">
        <f t="shared" si="2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3"/>
        <v/>
      </c>
      <c r="D41" s="11" t="str">
        <f t="shared" si="4"/>
        <v/>
      </c>
      <c r="E41" s="11" t="str">
        <f t="shared" si="5"/>
        <v/>
      </c>
      <c r="F41" s="11" t="str">
        <f t="shared" si="0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1"/>
        <v/>
      </c>
      <c r="I41" t="str">
        <f t="shared" si="2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3"/>
        <v/>
      </c>
      <c r="D42" s="11" t="str">
        <f t="shared" si="4"/>
        <v/>
      </c>
      <c r="E42" s="11" t="str">
        <f t="shared" si="5"/>
        <v/>
      </c>
      <c r="F42" s="11" t="str">
        <f t="shared" si="0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1"/>
        <v/>
      </c>
      <c r="I42" t="str">
        <f t="shared" si="2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3"/>
        <v/>
      </c>
      <c r="D43" s="11" t="str">
        <f t="shared" si="4"/>
        <v/>
      </c>
      <c r="E43" s="11" t="str">
        <f t="shared" si="5"/>
        <v/>
      </c>
      <c r="F43" s="11" t="str">
        <f t="shared" si="0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1"/>
        <v/>
      </c>
      <c r="I43" t="str">
        <f t="shared" si="2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3"/>
        <v/>
      </c>
      <c r="D44" s="11" t="str">
        <f t="shared" si="4"/>
        <v/>
      </c>
      <c r="E44" s="11" t="str">
        <f t="shared" si="5"/>
        <v/>
      </c>
      <c r="F44" s="11" t="str">
        <f t="shared" si="0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1"/>
        <v/>
      </c>
      <c r="I44" t="str">
        <f t="shared" si="2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3"/>
        <v/>
      </c>
      <c r="D45" s="11" t="str">
        <f t="shared" si="4"/>
        <v/>
      </c>
      <c r="E45" s="11" t="str">
        <f t="shared" si="5"/>
        <v/>
      </c>
      <c r="F45" s="11" t="str">
        <f t="shared" si="0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1"/>
        <v/>
      </c>
      <c r="I45" t="str">
        <f t="shared" si="2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3"/>
        <v/>
      </c>
      <c r="D46" s="11" t="str">
        <f t="shared" si="4"/>
        <v/>
      </c>
      <c r="E46" s="11" t="str">
        <f t="shared" si="5"/>
        <v/>
      </c>
      <c r="F46" s="11" t="str">
        <f t="shared" si="0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1"/>
        <v/>
      </c>
      <c r="I46" t="str">
        <f t="shared" si="2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3"/>
        <v/>
      </c>
      <c r="D47" s="11" t="str">
        <f t="shared" si="4"/>
        <v/>
      </c>
      <c r="E47" s="11" t="str">
        <f t="shared" si="5"/>
        <v/>
      </c>
      <c r="F47" s="11" t="str">
        <f t="shared" si="0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1"/>
        <v/>
      </c>
      <c r="I47" t="str">
        <f t="shared" si="2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3"/>
        <v/>
      </c>
      <c r="D48" s="11" t="str">
        <f t="shared" si="4"/>
        <v/>
      </c>
      <c r="E48" s="11" t="str">
        <f t="shared" si="5"/>
        <v/>
      </c>
      <c r="F48" s="11" t="str">
        <f t="shared" si="0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1"/>
        <v/>
      </c>
      <c r="I48" t="str">
        <f t="shared" si="2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3"/>
        <v/>
      </c>
      <c r="D49" s="11" t="str">
        <f t="shared" si="4"/>
        <v/>
      </c>
      <c r="E49" s="11" t="str">
        <f t="shared" si="5"/>
        <v/>
      </c>
      <c r="F49" s="11" t="str">
        <f t="shared" si="0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1"/>
        <v/>
      </c>
      <c r="I49" t="str">
        <f t="shared" si="2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3"/>
        <v/>
      </c>
      <c r="D50" s="11" t="str">
        <f t="shared" si="4"/>
        <v/>
      </c>
      <c r="E50" s="11" t="str">
        <f t="shared" si="5"/>
        <v/>
      </c>
      <c r="F50" s="11" t="str">
        <f t="shared" si="0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1"/>
        <v/>
      </c>
      <c r="I50" t="str">
        <f t="shared" si="2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3"/>
        <v/>
      </c>
      <c r="D51" s="11" t="str">
        <f t="shared" si="4"/>
        <v/>
      </c>
      <c r="E51" s="11" t="str">
        <f t="shared" si="5"/>
        <v/>
      </c>
      <c r="F51" s="11" t="str">
        <f t="shared" si="0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1"/>
        <v/>
      </c>
      <c r="I51" t="str">
        <f t="shared" si="2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3"/>
        <v/>
      </c>
      <c r="D52" s="11" t="str">
        <f t="shared" si="4"/>
        <v/>
      </c>
      <c r="E52" s="11" t="str">
        <f t="shared" si="5"/>
        <v/>
      </c>
      <c r="F52" s="11" t="str">
        <f t="shared" si="0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1"/>
        <v/>
      </c>
      <c r="I52" t="str">
        <f t="shared" si="2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3"/>
        <v/>
      </c>
      <c r="D53" s="11" t="str">
        <f t="shared" si="4"/>
        <v/>
      </c>
      <c r="E53" s="11" t="str">
        <f t="shared" si="5"/>
        <v/>
      </c>
      <c r="F53" s="11" t="str">
        <f t="shared" si="0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1"/>
        <v/>
      </c>
      <c r="I53" t="str">
        <f t="shared" si="2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3"/>
        <v/>
      </c>
      <c r="D54" s="11" t="str">
        <f t="shared" si="4"/>
        <v/>
      </c>
      <c r="E54" s="11" t="str">
        <f t="shared" si="5"/>
        <v/>
      </c>
      <c r="F54" s="11" t="str">
        <f t="shared" si="0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1"/>
        <v/>
      </c>
      <c r="I54" t="str">
        <f t="shared" si="2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3"/>
        <v/>
      </c>
      <c r="D55" s="11" t="str">
        <f t="shared" si="4"/>
        <v/>
      </c>
      <c r="E55" s="11" t="str">
        <f t="shared" si="5"/>
        <v/>
      </c>
      <c r="F55" s="11" t="str">
        <f t="shared" si="0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1"/>
        <v/>
      </c>
      <c r="I55" t="str">
        <f t="shared" si="2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3"/>
        <v/>
      </c>
      <c r="D56" s="11" t="str">
        <f t="shared" si="4"/>
        <v/>
      </c>
      <c r="E56" s="11" t="str">
        <f t="shared" si="5"/>
        <v/>
      </c>
      <c r="F56" s="11" t="str">
        <f t="shared" si="0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1"/>
        <v/>
      </c>
      <c r="I56" t="str">
        <f t="shared" si="2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3"/>
        <v/>
      </c>
      <c r="D57" s="11" t="str">
        <f t="shared" si="4"/>
        <v/>
      </c>
      <c r="E57" s="11" t="str">
        <f t="shared" si="5"/>
        <v/>
      </c>
      <c r="F57" s="11" t="str">
        <f t="shared" si="0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1"/>
        <v/>
      </c>
      <c r="I57" t="str">
        <f t="shared" si="2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3"/>
        <v/>
      </c>
      <c r="D58" s="11" t="str">
        <f t="shared" si="4"/>
        <v/>
      </c>
      <c r="E58" s="11" t="str">
        <f t="shared" si="5"/>
        <v/>
      </c>
      <c r="F58" s="11" t="str">
        <f t="shared" si="0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1"/>
        <v/>
      </c>
      <c r="I58" t="str">
        <f t="shared" si="2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3"/>
        <v/>
      </c>
      <c r="D59" s="11" t="str">
        <f t="shared" si="4"/>
        <v/>
      </c>
      <c r="E59" s="11" t="str">
        <f t="shared" si="5"/>
        <v/>
      </c>
      <c r="F59" s="11" t="str">
        <f t="shared" si="0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1"/>
        <v/>
      </c>
      <c r="I59" t="str">
        <f t="shared" si="2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3"/>
        <v/>
      </c>
      <c r="D60" s="11" t="str">
        <f t="shared" si="4"/>
        <v/>
      </c>
      <c r="E60" s="11" t="str">
        <f t="shared" si="5"/>
        <v/>
      </c>
      <c r="F60" s="11" t="str">
        <f t="shared" si="0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1"/>
        <v/>
      </c>
      <c r="I60" t="str">
        <f t="shared" si="2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3"/>
        <v/>
      </c>
      <c r="D61" s="11" t="str">
        <f t="shared" si="4"/>
        <v/>
      </c>
      <c r="E61" s="11" t="str">
        <f t="shared" si="5"/>
        <v/>
      </c>
      <c r="F61" s="11" t="str">
        <f t="shared" si="0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1"/>
        <v/>
      </c>
      <c r="I61" t="str">
        <f t="shared" si="2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3"/>
        <v/>
      </c>
      <c r="D62" s="11" t="str">
        <f t="shared" si="4"/>
        <v/>
      </c>
      <c r="E62" s="11" t="str">
        <f t="shared" si="5"/>
        <v/>
      </c>
      <c r="F62" s="11" t="str">
        <f t="shared" si="0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1"/>
        <v/>
      </c>
      <c r="I62" t="str">
        <f t="shared" si="2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3"/>
        <v/>
      </c>
      <c r="D63" s="11" t="str">
        <f t="shared" si="4"/>
        <v/>
      </c>
      <c r="E63" s="11" t="str">
        <f t="shared" si="5"/>
        <v/>
      </c>
      <c r="F63" s="11" t="str">
        <f t="shared" si="0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1"/>
        <v/>
      </c>
      <c r="I63" t="str">
        <f t="shared" si="2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3"/>
        <v/>
      </c>
      <c r="D64" s="11" t="str">
        <f t="shared" si="4"/>
        <v/>
      </c>
      <c r="E64" s="11" t="str">
        <f t="shared" si="5"/>
        <v/>
      </c>
      <c r="F64" s="11" t="str">
        <f t="shared" si="0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1"/>
        <v/>
      </c>
      <c r="I64" t="str">
        <f t="shared" si="2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3"/>
        <v/>
      </c>
      <c r="D65" s="11" t="str">
        <f t="shared" si="4"/>
        <v/>
      </c>
      <c r="E65" s="11" t="str">
        <f t="shared" si="5"/>
        <v/>
      </c>
      <c r="F65" s="11" t="str">
        <f t="shared" si="0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1"/>
        <v/>
      </c>
      <c r="I65" t="str">
        <f t="shared" si="2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3"/>
        <v/>
      </c>
      <c r="D66" s="11" t="str">
        <f t="shared" si="4"/>
        <v/>
      </c>
      <c r="E66" s="11" t="str">
        <f t="shared" si="5"/>
        <v/>
      </c>
      <c r="F66" s="11" t="str">
        <f t="shared" ref="F66:F129" si="12">IF(C66&lt;&gt;"", TRIM(_xlfn.TEXTBEFORE(C66," ",,1,1)), "")</f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3">E66</f>
        <v/>
      </c>
      <c r="I66" t="str">
        <f t="shared" ref="I66:I129" si="14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5">IF($B67="","",IFERROR(_xlfn.TEXTAFTER($B67,"Core(TM) "),IFERROR(_xlfn.TEXTAFTER($B67,"Xeon(R) CPU"),"")))</f>
        <v/>
      </c>
      <c r="D67" s="11" t="str">
        <f t="shared" ref="D67:D130" si="16">IF($B67="","",IFERROR(_xlfn.TEXTAFTER($B67,"Ryzen "),""))</f>
        <v/>
      </c>
      <c r="E67" s="11" t="str">
        <f t="shared" ref="E67:E130" si="17">IF($B67="","",IF(ISNUMBER(SEARCH("Ultra",$B67)),"Ultra"&amp;_xlfn.TEXTAFTER($B67,"Ultra"),""))</f>
        <v/>
      </c>
      <c r="F67" s="11" t="str">
        <f t="shared" si="12"/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3"/>
        <v/>
      </c>
      <c r="I67" t="str">
        <f t="shared" si="14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CPU"),"")))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IF(O67&lt;&gt;"", TRIM(_xlfn.TEXTBEFORE(O67," ",,1,1)), "")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5"/>
        <v/>
      </c>
      <c r="D68" s="11" t="str">
        <f t="shared" si="16"/>
        <v/>
      </c>
      <c r="E68" s="11" t="str">
        <f t="shared" si="17"/>
        <v/>
      </c>
      <c r="F68" s="11" t="str">
        <f t="shared" si="12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3"/>
        <v/>
      </c>
      <c r="I68" t="str">
        <f t="shared" si="14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5"/>
        <v/>
      </c>
      <c r="D69" s="11" t="str">
        <f t="shared" si="16"/>
        <v/>
      </c>
      <c r="E69" s="11" t="str">
        <f t="shared" si="17"/>
        <v/>
      </c>
      <c r="F69" s="11" t="str">
        <f t="shared" si="12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3"/>
        <v/>
      </c>
      <c r="I69" t="str">
        <f t="shared" si="14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5"/>
        <v/>
      </c>
      <c r="D70" s="11" t="str">
        <f t="shared" si="16"/>
        <v/>
      </c>
      <c r="E70" s="11" t="str">
        <f t="shared" si="17"/>
        <v/>
      </c>
      <c r="F70" s="11" t="str">
        <f t="shared" si="12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3"/>
        <v/>
      </c>
      <c r="I70" t="str">
        <f t="shared" si="14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5"/>
        <v/>
      </c>
      <c r="D71" s="11" t="str">
        <f t="shared" si="16"/>
        <v/>
      </c>
      <c r="E71" s="11" t="str">
        <f t="shared" si="17"/>
        <v/>
      </c>
      <c r="F71" s="11" t="str">
        <f t="shared" si="12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3"/>
        <v/>
      </c>
      <c r="I71" t="str">
        <f t="shared" si="14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5"/>
        <v/>
      </c>
      <c r="D72" s="11" t="str">
        <f t="shared" si="16"/>
        <v/>
      </c>
      <c r="E72" s="11" t="str">
        <f t="shared" si="17"/>
        <v/>
      </c>
      <c r="F72" s="11" t="str">
        <f t="shared" si="12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3"/>
        <v/>
      </c>
      <c r="I72" t="str">
        <f t="shared" si="14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5"/>
        <v/>
      </c>
      <c r="D73" s="11" t="str">
        <f t="shared" si="16"/>
        <v/>
      </c>
      <c r="E73" s="11" t="str">
        <f t="shared" si="17"/>
        <v/>
      </c>
      <c r="F73" s="11" t="str">
        <f t="shared" si="12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3"/>
        <v/>
      </c>
      <c r="I73" t="str">
        <f t="shared" si="14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5"/>
        <v/>
      </c>
      <c r="D74" s="11" t="str">
        <f t="shared" si="16"/>
        <v/>
      </c>
      <c r="E74" s="11" t="str">
        <f t="shared" si="17"/>
        <v/>
      </c>
      <c r="F74" s="11" t="str">
        <f t="shared" si="12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3"/>
        <v/>
      </c>
      <c r="I74" t="str">
        <f t="shared" si="14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5"/>
        <v/>
      </c>
      <c r="D75" s="11" t="str">
        <f t="shared" si="16"/>
        <v/>
      </c>
      <c r="E75" s="11" t="str">
        <f t="shared" si="17"/>
        <v/>
      </c>
      <c r="F75" s="11" t="str">
        <f t="shared" si="12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3"/>
        <v/>
      </c>
      <c r="I75" t="str">
        <f t="shared" si="14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5"/>
        <v/>
      </c>
      <c r="D76" s="11" t="str">
        <f t="shared" si="16"/>
        <v/>
      </c>
      <c r="E76" s="11" t="str">
        <f t="shared" si="17"/>
        <v/>
      </c>
      <c r="F76" s="11" t="str">
        <f t="shared" si="12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3"/>
        <v/>
      </c>
      <c r="I76" t="str">
        <f t="shared" si="14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5"/>
        <v/>
      </c>
      <c r="D77" s="11" t="str">
        <f t="shared" si="16"/>
        <v/>
      </c>
      <c r="E77" s="11" t="str">
        <f t="shared" si="17"/>
        <v/>
      </c>
      <c r="F77" s="11" t="str">
        <f t="shared" si="12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3"/>
        <v/>
      </c>
      <c r="I77" t="str">
        <f t="shared" si="14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5"/>
        <v/>
      </c>
      <c r="D78" s="11" t="str">
        <f t="shared" si="16"/>
        <v/>
      </c>
      <c r="E78" s="11" t="str">
        <f t="shared" si="17"/>
        <v/>
      </c>
      <c r="F78" s="11" t="str">
        <f t="shared" si="12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3"/>
        <v/>
      </c>
      <c r="I78" t="str">
        <f t="shared" si="14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5"/>
        <v/>
      </c>
      <c r="D79" s="11" t="str">
        <f t="shared" si="16"/>
        <v/>
      </c>
      <c r="E79" s="11" t="str">
        <f t="shared" si="17"/>
        <v/>
      </c>
      <c r="F79" s="11" t="str">
        <f t="shared" si="12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3"/>
        <v/>
      </c>
      <c r="I79" t="str">
        <f t="shared" si="14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5"/>
        <v/>
      </c>
      <c r="D80" s="11" t="str">
        <f t="shared" si="16"/>
        <v/>
      </c>
      <c r="E80" s="11" t="str">
        <f t="shared" si="17"/>
        <v/>
      </c>
      <c r="F80" s="11" t="str">
        <f t="shared" si="12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3"/>
        <v/>
      </c>
      <c r="I80" t="str">
        <f t="shared" si="14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5"/>
        <v/>
      </c>
      <c r="D81" s="11" t="str">
        <f t="shared" si="16"/>
        <v/>
      </c>
      <c r="E81" s="11" t="str">
        <f t="shared" si="17"/>
        <v/>
      </c>
      <c r="F81" s="11" t="str">
        <f t="shared" si="12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3"/>
        <v/>
      </c>
      <c r="I81" t="str">
        <f t="shared" si="14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5"/>
        <v/>
      </c>
      <c r="D82" s="11" t="str">
        <f t="shared" si="16"/>
        <v/>
      </c>
      <c r="E82" s="11" t="str">
        <f t="shared" si="17"/>
        <v/>
      </c>
      <c r="F82" s="11" t="str">
        <f t="shared" si="12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3"/>
        <v/>
      </c>
      <c r="I82" t="str">
        <f t="shared" si="14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5"/>
        <v/>
      </c>
      <c r="D83" s="11" t="str">
        <f t="shared" si="16"/>
        <v/>
      </c>
      <c r="E83" s="11" t="str">
        <f t="shared" si="17"/>
        <v/>
      </c>
      <c r="F83" s="11" t="str">
        <f t="shared" si="12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3"/>
        <v/>
      </c>
      <c r="I83" t="str">
        <f t="shared" si="14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5"/>
        <v/>
      </c>
      <c r="D84" s="11" t="str">
        <f t="shared" si="16"/>
        <v/>
      </c>
      <c r="E84" s="11" t="str">
        <f t="shared" si="17"/>
        <v/>
      </c>
      <c r="F84" s="11" t="str">
        <f t="shared" si="12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3"/>
        <v/>
      </c>
      <c r="I84" t="str">
        <f t="shared" si="14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5"/>
        <v/>
      </c>
      <c r="D85" s="11" t="str">
        <f t="shared" si="16"/>
        <v/>
      </c>
      <c r="E85" s="11" t="str">
        <f t="shared" si="17"/>
        <v/>
      </c>
      <c r="F85" s="11" t="str">
        <f t="shared" si="12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3"/>
        <v/>
      </c>
      <c r="I85" t="str">
        <f t="shared" si="14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5"/>
        <v/>
      </c>
      <c r="D86" s="11" t="str">
        <f t="shared" si="16"/>
        <v/>
      </c>
      <c r="E86" s="11" t="str">
        <f t="shared" si="17"/>
        <v/>
      </c>
      <c r="F86" s="11" t="str">
        <f t="shared" si="12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3"/>
        <v/>
      </c>
      <c r="I86" t="str">
        <f t="shared" si="14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5"/>
        <v/>
      </c>
      <c r="D87" s="11" t="str">
        <f t="shared" si="16"/>
        <v/>
      </c>
      <c r="E87" s="11" t="str">
        <f t="shared" si="17"/>
        <v/>
      </c>
      <c r="F87" s="11" t="str">
        <f t="shared" si="12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3"/>
        <v/>
      </c>
      <c r="I87" t="str">
        <f t="shared" si="14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5"/>
        <v/>
      </c>
      <c r="D88" s="11" t="str">
        <f t="shared" si="16"/>
        <v/>
      </c>
      <c r="E88" s="11" t="str">
        <f t="shared" si="17"/>
        <v/>
      </c>
      <c r="F88" s="11" t="str">
        <f t="shared" si="12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3"/>
        <v/>
      </c>
      <c r="I88" t="str">
        <f t="shared" si="14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5"/>
        <v/>
      </c>
      <c r="D89" s="11" t="str">
        <f t="shared" si="16"/>
        <v/>
      </c>
      <c r="E89" s="11" t="str">
        <f t="shared" si="17"/>
        <v/>
      </c>
      <c r="F89" s="11" t="str">
        <f t="shared" si="12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3"/>
        <v/>
      </c>
      <c r="I89" t="str">
        <f t="shared" si="14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5"/>
        <v/>
      </c>
      <c r="D90" s="11" t="str">
        <f t="shared" si="16"/>
        <v/>
      </c>
      <c r="E90" s="11" t="str">
        <f t="shared" si="17"/>
        <v/>
      </c>
      <c r="F90" s="11" t="str">
        <f t="shared" si="12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3"/>
        <v/>
      </c>
      <c r="I90" t="str">
        <f t="shared" si="14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5"/>
        <v/>
      </c>
      <c r="D91" s="11" t="str">
        <f t="shared" si="16"/>
        <v/>
      </c>
      <c r="E91" s="11" t="str">
        <f t="shared" si="17"/>
        <v/>
      </c>
      <c r="F91" s="11" t="str">
        <f t="shared" si="12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3"/>
        <v/>
      </c>
      <c r="I91" t="str">
        <f t="shared" si="14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5"/>
        <v/>
      </c>
      <c r="D92" s="11" t="str">
        <f t="shared" si="16"/>
        <v/>
      </c>
      <c r="E92" s="11" t="str">
        <f t="shared" si="17"/>
        <v/>
      </c>
      <c r="F92" s="11" t="str">
        <f t="shared" si="12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3"/>
        <v/>
      </c>
      <c r="I92" t="str">
        <f t="shared" si="14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5"/>
        <v/>
      </c>
      <c r="D93" s="11" t="str">
        <f t="shared" si="16"/>
        <v/>
      </c>
      <c r="E93" s="11" t="str">
        <f t="shared" si="17"/>
        <v/>
      </c>
      <c r="F93" s="11" t="str">
        <f t="shared" si="12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3"/>
        <v/>
      </c>
      <c r="I93" t="str">
        <f t="shared" si="14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5"/>
        <v/>
      </c>
      <c r="D94" s="11" t="str">
        <f t="shared" si="16"/>
        <v/>
      </c>
      <c r="E94" s="11" t="str">
        <f t="shared" si="17"/>
        <v/>
      </c>
      <c r="F94" s="11" t="str">
        <f t="shared" si="12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3"/>
        <v/>
      </c>
      <c r="I94" t="str">
        <f t="shared" si="14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5"/>
        <v/>
      </c>
      <c r="D95" s="11" t="str">
        <f t="shared" si="16"/>
        <v/>
      </c>
      <c r="E95" s="11" t="str">
        <f t="shared" si="17"/>
        <v/>
      </c>
      <c r="F95" s="11" t="str">
        <f t="shared" si="12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3"/>
        <v/>
      </c>
      <c r="I95" t="str">
        <f t="shared" si="14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5"/>
        <v/>
      </c>
      <c r="D96" s="11" t="str">
        <f t="shared" si="16"/>
        <v/>
      </c>
      <c r="E96" s="11" t="str">
        <f t="shared" si="17"/>
        <v/>
      </c>
      <c r="F96" s="11" t="str">
        <f t="shared" si="12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3"/>
        <v/>
      </c>
      <c r="I96" t="str">
        <f t="shared" si="14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5"/>
        <v/>
      </c>
      <c r="D97" s="11" t="str">
        <f t="shared" si="16"/>
        <v/>
      </c>
      <c r="E97" s="11" t="str">
        <f t="shared" si="17"/>
        <v/>
      </c>
      <c r="F97" s="11" t="str">
        <f t="shared" si="12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3"/>
        <v/>
      </c>
      <c r="I97" t="str">
        <f t="shared" si="14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5"/>
        <v/>
      </c>
      <c r="D98" s="11" t="str">
        <f t="shared" si="16"/>
        <v/>
      </c>
      <c r="E98" s="11" t="str">
        <f t="shared" si="17"/>
        <v/>
      </c>
      <c r="F98" s="11" t="str">
        <f t="shared" si="12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3"/>
        <v/>
      </c>
      <c r="I98" t="str">
        <f t="shared" si="14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5"/>
        <v/>
      </c>
      <c r="D99" s="11" t="str">
        <f t="shared" si="16"/>
        <v/>
      </c>
      <c r="E99" s="11" t="str">
        <f t="shared" si="17"/>
        <v/>
      </c>
      <c r="F99" s="11" t="str">
        <f t="shared" si="12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3"/>
        <v/>
      </c>
      <c r="I99" t="str">
        <f t="shared" si="14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5"/>
        <v/>
      </c>
      <c r="D100" s="11" t="str">
        <f t="shared" si="16"/>
        <v/>
      </c>
      <c r="E100" s="11" t="str">
        <f t="shared" si="17"/>
        <v/>
      </c>
      <c r="F100" s="11" t="str">
        <f t="shared" si="12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3"/>
        <v/>
      </c>
      <c r="I100" t="str">
        <f t="shared" si="14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5"/>
        <v/>
      </c>
      <c r="D101" s="11" t="str">
        <f t="shared" si="16"/>
        <v/>
      </c>
      <c r="E101" s="11" t="str">
        <f t="shared" si="17"/>
        <v/>
      </c>
      <c r="F101" s="11" t="str">
        <f t="shared" si="12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3"/>
        <v/>
      </c>
      <c r="I101" t="str">
        <f t="shared" si="14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5"/>
        <v/>
      </c>
      <c r="D102" s="11" t="str">
        <f t="shared" si="16"/>
        <v/>
      </c>
      <c r="E102" s="11" t="str">
        <f t="shared" si="17"/>
        <v/>
      </c>
      <c r="F102" s="11" t="str">
        <f t="shared" si="12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3"/>
        <v/>
      </c>
      <c r="I102" t="str">
        <f t="shared" si="14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5"/>
        <v/>
      </c>
      <c r="D103" s="11" t="str">
        <f t="shared" si="16"/>
        <v/>
      </c>
      <c r="E103" s="11" t="str">
        <f t="shared" si="17"/>
        <v/>
      </c>
      <c r="F103" s="11" t="str">
        <f t="shared" si="12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3"/>
        <v/>
      </c>
      <c r="I103" t="str">
        <f t="shared" si="14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5"/>
        <v/>
      </c>
      <c r="D104" s="11" t="str">
        <f t="shared" si="16"/>
        <v/>
      </c>
      <c r="E104" s="11" t="str">
        <f t="shared" si="17"/>
        <v/>
      </c>
      <c r="F104" s="11" t="str">
        <f t="shared" si="12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3"/>
        <v/>
      </c>
      <c r="I104" t="str">
        <f t="shared" si="14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5"/>
        <v/>
      </c>
      <c r="D105" s="11" t="str">
        <f t="shared" si="16"/>
        <v/>
      </c>
      <c r="E105" s="11" t="str">
        <f t="shared" si="17"/>
        <v/>
      </c>
      <c r="F105" s="11" t="str">
        <f t="shared" si="12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3"/>
        <v/>
      </c>
      <c r="I105" t="str">
        <f t="shared" si="14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5"/>
        <v/>
      </c>
      <c r="D106" s="11" t="str">
        <f t="shared" si="16"/>
        <v/>
      </c>
      <c r="E106" s="11" t="str">
        <f t="shared" si="17"/>
        <v/>
      </c>
      <c r="F106" s="11" t="str">
        <f t="shared" si="12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3"/>
        <v/>
      </c>
      <c r="I106" t="str">
        <f t="shared" si="14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5"/>
        <v/>
      </c>
      <c r="D107" s="11" t="str">
        <f t="shared" si="16"/>
        <v/>
      </c>
      <c r="E107" s="11" t="str">
        <f t="shared" si="17"/>
        <v/>
      </c>
      <c r="F107" s="11" t="str">
        <f t="shared" si="12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3"/>
        <v/>
      </c>
      <c r="I107" t="str">
        <f t="shared" si="14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5"/>
        <v/>
      </c>
      <c r="D108" s="11" t="str">
        <f t="shared" si="16"/>
        <v/>
      </c>
      <c r="E108" s="11" t="str">
        <f t="shared" si="17"/>
        <v/>
      </c>
      <c r="F108" s="11" t="str">
        <f t="shared" si="12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3"/>
        <v/>
      </c>
      <c r="I108" t="str">
        <f t="shared" si="14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5"/>
        <v/>
      </c>
      <c r="D109" s="11" t="str">
        <f t="shared" si="16"/>
        <v/>
      </c>
      <c r="E109" s="11" t="str">
        <f t="shared" si="17"/>
        <v/>
      </c>
      <c r="F109" s="11" t="str">
        <f t="shared" si="12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3"/>
        <v/>
      </c>
      <c r="I109" t="str">
        <f t="shared" si="14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5"/>
        <v/>
      </c>
      <c r="D110" s="11" t="str">
        <f t="shared" si="16"/>
        <v/>
      </c>
      <c r="E110" s="11" t="str">
        <f t="shared" si="17"/>
        <v/>
      </c>
      <c r="F110" s="11" t="str">
        <f t="shared" si="12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3"/>
        <v/>
      </c>
      <c r="I110" t="str">
        <f t="shared" si="14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5"/>
        <v/>
      </c>
      <c r="D111" s="11" t="str">
        <f t="shared" si="16"/>
        <v/>
      </c>
      <c r="E111" s="11" t="str">
        <f t="shared" si="17"/>
        <v/>
      </c>
      <c r="F111" s="11" t="str">
        <f t="shared" si="12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3"/>
        <v/>
      </c>
      <c r="I111" t="str">
        <f t="shared" si="14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5"/>
        <v/>
      </c>
      <c r="D112" s="11" t="str">
        <f t="shared" si="16"/>
        <v/>
      </c>
      <c r="E112" s="11" t="str">
        <f t="shared" si="17"/>
        <v/>
      </c>
      <c r="F112" s="11" t="str">
        <f t="shared" si="12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3"/>
        <v/>
      </c>
      <c r="I112" t="str">
        <f t="shared" si="14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5"/>
        <v/>
      </c>
      <c r="D113" s="11" t="str">
        <f t="shared" si="16"/>
        <v/>
      </c>
      <c r="E113" s="11" t="str">
        <f t="shared" si="17"/>
        <v/>
      </c>
      <c r="F113" s="11" t="str">
        <f t="shared" si="12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3"/>
        <v/>
      </c>
      <c r="I113" t="str">
        <f t="shared" si="14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5"/>
        <v/>
      </c>
      <c r="D114" s="11" t="str">
        <f t="shared" si="16"/>
        <v/>
      </c>
      <c r="E114" s="11" t="str">
        <f t="shared" si="17"/>
        <v/>
      </c>
      <c r="F114" s="11" t="str">
        <f t="shared" si="12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3"/>
        <v/>
      </c>
      <c r="I114" t="str">
        <f t="shared" si="14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5"/>
        <v/>
      </c>
      <c r="D115" s="11" t="str">
        <f t="shared" si="16"/>
        <v/>
      </c>
      <c r="E115" s="11" t="str">
        <f t="shared" si="17"/>
        <v/>
      </c>
      <c r="F115" s="11" t="str">
        <f t="shared" si="12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3"/>
        <v/>
      </c>
      <c r="I115" t="str">
        <f t="shared" si="14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5"/>
        <v/>
      </c>
      <c r="D116" s="11" t="str">
        <f t="shared" si="16"/>
        <v/>
      </c>
      <c r="E116" s="11" t="str">
        <f t="shared" si="17"/>
        <v/>
      </c>
      <c r="F116" s="11" t="str">
        <f t="shared" si="12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3"/>
        <v/>
      </c>
      <c r="I116" t="str">
        <f t="shared" si="14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5"/>
        <v/>
      </c>
      <c r="D117" s="11" t="str">
        <f t="shared" si="16"/>
        <v/>
      </c>
      <c r="E117" s="11" t="str">
        <f t="shared" si="17"/>
        <v/>
      </c>
      <c r="F117" s="11" t="str">
        <f t="shared" si="12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3"/>
        <v/>
      </c>
      <c r="I117" t="str">
        <f t="shared" si="14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5"/>
        <v/>
      </c>
      <c r="D118" s="11" t="str">
        <f t="shared" si="16"/>
        <v/>
      </c>
      <c r="E118" s="11" t="str">
        <f t="shared" si="17"/>
        <v/>
      </c>
      <c r="F118" s="11" t="str">
        <f t="shared" si="12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3"/>
        <v/>
      </c>
      <c r="I118" t="str">
        <f t="shared" si="14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5"/>
        <v/>
      </c>
      <c r="D119" s="11" t="str">
        <f t="shared" si="16"/>
        <v/>
      </c>
      <c r="E119" s="11" t="str">
        <f t="shared" si="17"/>
        <v/>
      </c>
      <c r="F119" s="11" t="str">
        <f t="shared" si="12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3"/>
        <v/>
      </c>
      <c r="I119" t="str">
        <f t="shared" si="14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5"/>
        <v/>
      </c>
      <c r="D120" s="11" t="str">
        <f t="shared" si="16"/>
        <v/>
      </c>
      <c r="E120" s="11" t="str">
        <f t="shared" si="17"/>
        <v/>
      </c>
      <c r="F120" s="11" t="str">
        <f t="shared" si="12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3"/>
        <v/>
      </c>
      <c r="I120" t="str">
        <f t="shared" si="14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5"/>
        <v/>
      </c>
      <c r="D121" s="11" t="str">
        <f t="shared" si="16"/>
        <v/>
      </c>
      <c r="E121" s="11" t="str">
        <f t="shared" si="17"/>
        <v/>
      </c>
      <c r="F121" s="11" t="str">
        <f t="shared" si="12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3"/>
        <v/>
      </c>
      <c r="I121" t="str">
        <f t="shared" si="14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5"/>
        <v/>
      </c>
      <c r="D122" s="11" t="str">
        <f t="shared" si="16"/>
        <v/>
      </c>
      <c r="E122" s="11" t="str">
        <f t="shared" si="17"/>
        <v/>
      </c>
      <c r="F122" s="11" t="str">
        <f t="shared" si="12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3"/>
        <v/>
      </c>
      <c r="I122" t="str">
        <f t="shared" si="14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5"/>
        <v/>
      </c>
      <c r="D123" s="11" t="str">
        <f t="shared" si="16"/>
        <v/>
      </c>
      <c r="E123" s="11" t="str">
        <f t="shared" si="17"/>
        <v/>
      </c>
      <c r="F123" s="11" t="str">
        <f t="shared" si="12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3"/>
        <v/>
      </c>
      <c r="I123" t="str">
        <f t="shared" si="14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5"/>
        <v/>
      </c>
      <c r="D124" s="11" t="str">
        <f t="shared" si="16"/>
        <v/>
      </c>
      <c r="E124" s="11" t="str">
        <f t="shared" si="17"/>
        <v/>
      </c>
      <c r="F124" s="11" t="str">
        <f t="shared" si="12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3"/>
        <v/>
      </c>
      <c r="I124" t="str">
        <f t="shared" si="14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5"/>
        <v/>
      </c>
      <c r="D125" s="11" t="str">
        <f t="shared" si="16"/>
        <v/>
      </c>
      <c r="E125" s="11" t="str">
        <f t="shared" si="17"/>
        <v/>
      </c>
      <c r="F125" s="11" t="str">
        <f t="shared" si="12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3"/>
        <v/>
      </c>
      <c r="I125" t="str">
        <f t="shared" si="14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5"/>
        <v/>
      </c>
      <c r="D126" s="11" t="str">
        <f t="shared" si="16"/>
        <v/>
      </c>
      <c r="E126" s="11" t="str">
        <f t="shared" si="17"/>
        <v/>
      </c>
      <c r="F126" s="11" t="str">
        <f t="shared" si="12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3"/>
        <v/>
      </c>
      <c r="I126" t="str">
        <f t="shared" si="14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5"/>
        <v/>
      </c>
      <c r="D127" s="11" t="str">
        <f t="shared" si="16"/>
        <v/>
      </c>
      <c r="E127" s="11" t="str">
        <f t="shared" si="17"/>
        <v/>
      </c>
      <c r="F127" s="11" t="str">
        <f t="shared" si="12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3"/>
        <v/>
      </c>
      <c r="I127" t="str">
        <f t="shared" si="14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5"/>
        <v/>
      </c>
      <c r="D128" s="11" t="str">
        <f t="shared" si="16"/>
        <v/>
      </c>
      <c r="E128" s="11" t="str">
        <f t="shared" si="17"/>
        <v/>
      </c>
      <c r="F128" s="11" t="str">
        <f t="shared" si="12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3"/>
        <v/>
      </c>
      <c r="I128" t="str">
        <f t="shared" si="14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5"/>
        <v/>
      </c>
      <c r="D129" s="11" t="str">
        <f t="shared" si="16"/>
        <v/>
      </c>
      <c r="E129" s="11" t="str">
        <f t="shared" si="17"/>
        <v/>
      </c>
      <c r="F129" s="11" t="str">
        <f t="shared" si="12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3"/>
        <v/>
      </c>
      <c r="I129" t="str">
        <f t="shared" si="14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5"/>
        <v/>
      </c>
      <c r="D130" s="11" t="str">
        <f t="shared" si="16"/>
        <v/>
      </c>
      <c r="E130" s="11" t="str">
        <f t="shared" si="17"/>
        <v/>
      </c>
      <c r="F130" s="11" t="str">
        <f t="shared" ref="F130:F193" si="24">IF(C130&lt;&gt;"", TRIM(_xlfn.TEXTBEFORE(C130," ",,1,1)), "")</f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5">E130</f>
        <v/>
      </c>
      <c r="I130" t="str">
        <f t="shared" ref="I130:I193" si="26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7">IF($B131="","",IFERROR(_xlfn.TEXTAFTER($B131,"Core(TM) "),IFERROR(_xlfn.TEXTAFTER($B131,"Xeon(R) CPU"),"")))</f>
        <v/>
      </c>
      <c r="D131" s="11" t="str">
        <f t="shared" ref="D131:D194" si="28">IF($B131="","",IFERROR(_xlfn.TEXTAFTER($B131,"Ryzen "),""))</f>
        <v/>
      </c>
      <c r="E131" s="11" t="str">
        <f t="shared" ref="E131:E194" si="29">IF($B131="","",IF(ISNUMBER(SEARCH("Ultra",$B131)),"Ultra"&amp;_xlfn.TEXTAFTER($B131,"Ultra"),""))</f>
        <v/>
      </c>
      <c r="F131" s="11" t="str">
        <f t="shared" si="24"/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5"/>
        <v/>
      </c>
      <c r="I131" t="str">
        <f t="shared" si="26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CPU"),"")))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IF(O131&lt;&gt;"", TRIM(_xlfn.TEXTBEFORE(O131," ",,1,1)), "")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7"/>
        <v/>
      </c>
      <c r="D132" s="11" t="str">
        <f t="shared" si="28"/>
        <v/>
      </c>
      <c r="E132" s="11" t="str">
        <f t="shared" si="29"/>
        <v/>
      </c>
      <c r="F132" s="11" t="str">
        <f t="shared" si="24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5"/>
        <v/>
      </c>
      <c r="I132" t="str">
        <f t="shared" si="26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7"/>
        <v/>
      </c>
      <c r="D133" s="11" t="str">
        <f t="shared" si="28"/>
        <v/>
      </c>
      <c r="E133" s="11" t="str">
        <f t="shared" si="29"/>
        <v/>
      </c>
      <c r="F133" s="11" t="str">
        <f t="shared" si="24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5"/>
        <v/>
      </c>
      <c r="I133" t="str">
        <f t="shared" si="26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7"/>
        <v/>
      </c>
      <c r="D134" s="11" t="str">
        <f t="shared" si="28"/>
        <v/>
      </c>
      <c r="E134" s="11" t="str">
        <f t="shared" si="29"/>
        <v/>
      </c>
      <c r="F134" s="11" t="str">
        <f t="shared" si="24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5"/>
        <v/>
      </c>
      <c r="I134" t="str">
        <f t="shared" si="26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7"/>
        <v/>
      </c>
      <c r="D135" s="11" t="str">
        <f t="shared" si="28"/>
        <v/>
      </c>
      <c r="E135" s="11" t="str">
        <f t="shared" si="29"/>
        <v/>
      </c>
      <c r="F135" s="11" t="str">
        <f t="shared" si="24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5"/>
        <v/>
      </c>
      <c r="I135" t="str">
        <f t="shared" si="26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7"/>
        <v/>
      </c>
      <c r="D136" s="11" t="str">
        <f t="shared" si="28"/>
        <v/>
      </c>
      <c r="E136" s="11" t="str">
        <f t="shared" si="29"/>
        <v/>
      </c>
      <c r="F136" s="11" t="str">
        <f t="shared" si="24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5"/>
        <v/>
      </c>
      <c r="I136" t="str">
        <f t="shared" si="26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7"/>
        <v/>
      </c>
      <c r="D137" s="11" t="str">
        <f t="shared" si="28"/>
        <v/>
      </c>
      <c r="E137" s="11" t="str">
        <f t="shared" si="29"/>
        <v/>
      </c>
      <c r="F137" s="11" t="str">
        <f t="shared" si="24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5"/>
        <v/>
      </c>
      <c r="I137" t="str">
        <f t="shared" si="26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7"/>
        <v/>
      </c>
      <c r="D138" s="11" t="str">
        <f t="shared" si="28"/>
        <v/>
      </c>
      <c r="E138" s="11" t="str">
        <f t="shared" si="29"/>
        <v/>
      </c>
      <c r="F138" s="11" t="str">
        <f t="shared" si="24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5"/>
        <v/>
      </c>
      <c r="I138" t="str">
        <f t="shared" si="26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7"/>
        <v/>
      </c>
      <c r="D139" s="11" t="str">
        <f t="shared" si="28"/>
        <v/>
      </c>
      <c r="E139" s="11" t="str">
        <f t="shared" si="29"/>
        <v/>
      </c>
      <c r="F139" s="11" t="str">
        <f t="shared" si="24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5"/>
        <v/>
      </c>
      <c r="I139" t="str">
        <f t="shared" si="26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7"/>
        <v/>
      </c>
      <c r="D140" s="11" t="str">
        <f t="shared" si="28"/>
        <v/>
      </c>
      <c r="E140" s="11" t="str">
        <f t="shared" si="29"/>
        <v/>
      </c>
      <c r="F140" s="11" t="str">
        <f t="shared" si="24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5"/>
        <v/>
      </c>
      <c r="I140" t="str">
        <f t="shared" si="26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7"/>
        <v/>
      </c>
      <c r="D141" s="11" t="str">
        <f t="shared" si="28"/>
        <v/>
      </c>
      <c r="E141" s="11" t="str">
        <f t="shared" si="29"/>
        <v/>
      </c>
      <c r="F141" s="11" t="str">
        <f t="shared" si="24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5"/>
        <v/>
      </c>
      <c r="I141" t="str">
        <f t="shared" si="26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7"/>
        <v/>
      </c>
      <c r="D142" s="11" t="str">
        <f t="shared" si="28"/>
        <v/>
      </c>
      <c r="E142" s="11" t="str">
        <f t="shared" si="29"/>
        <v/>
      </c>
      <c r="F142" s="11" t="str">
        <f t="shared" si="24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5"/>
        <v/>
      </c>
      <c r="I142" t="str">
        <f t="shared" si="26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7"/>
        <v/>
      </c>
      <c r="D143" s="11" t="str">
        <f t="shared" si="28"/>
        <v/>
      </c>
      <c r="E143" s="11" t="str">
        <f t="shared" si="29"/>
        <v/>
      </c>
      <c r="F143" s="11" t="str">
        <f t="shared" si="24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5"/>
        <v/>
      </c>
      <c r="I143" t="str">
        <f t="shared" si="26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7"/>
        <v/>
      </c>
      <c r="D144" s="11" t="str">
        <f t="shared" si="28"/>
        <v/>
      </c>
      <c r="E144" s="11" t="str">
        <f t="shared" si="29"/>
        <v/>
      </c>
      <c r="F144" s="11" t="str">
        <f t="shared" si="24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5"/>
        <v/>
      </c>
      <c r="I144" t="str">
        <f t="shared" si="26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7"/>
        <v/>
      </c>
      <c r="D145" s="11" t="str">
        <f t="shared" si="28"/>
        <v/>
      </c>
      <c r="E145" s="11" t="str">
        <f t="shared" si="29"/>
        <v/>
      </c>
      <c r="F145" s="11" t="str">
        <f t="shared" si="24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5"/>
        <v/>
      </c>
      <c r="I145" t="str">
        <f t="shared" si="26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7"/>
        <v/>
      </c>
      <c r="D146" s="11" t="str">
        <f t="shared" si="28"/>
        <v/>
      </c>
      <c r="E146" s="11" t="str">
        <f t="shared" si="29"/>
        <v/>
      </c>
      <c r="F146" s="11" t="str">
        <f t="shared" si="24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5"/>
        <v/>
      </c>
      <c r="I146" t="str">
        <f t="shared" si="26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7"/>
        <v/>
      </c>
      <c r="D147" s="11" t="str">
        <f t="shared" si="28"/>
        <v/>
      </c>
      <c r="E147" s="11" t="str">
        <f t="shared" si="29"/>
        <v/>
      </c>
      <c r="F147" s="11" t="str">
        <f t="shared" si="24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5"/>
        <v/>
      </c>
      <c r="I147" t="str">
        <f t="shared" si="26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7"/>
        <v/>
      </c>
      <c r="D148" s="11" t="str">
        <f t="shared" si="28"/>
        <v/>
      </c>
      <c r="E148" s="11" t="str">
        <f t="shared" si="29"/>
        <v/>
      </c>
      <c r="F148" s="11" t="str">
        <f t="shared" si="24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5"/>
        <v/>
      </c>
      <c r="I148" t="str">
        <f t="shared" si="26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7"/>
        <v/>
      </c>
      <c r="D149" s="11" t="str">
        <f t="shared" si="28"/>
        <v/>
      </c>
      <c r="E149" s="11" t="str">
        <f t="shared" si="29"/>
        <v/>
      </c>
      <c r="F149" s="11" t="str">
        <f t="shared" si="24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5"/>
        <v/>
      </c>
      <c r="I149" t="str">
        <f t="shared" si="26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7"/>
        <v/>
      </c>
      <c r="D150" s="11" t="str">
        <f t="shared" si="28"/>
        <v/>
      </c>
      <c r="E150" s="11" t="str">
        <f t="shared" si="29"/>
        <v/>
      </c>
      <c r="F150" s="11" t="str">
        <f t="shared" si="24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5"/>
        <v/>
      </c>
      <c r="I150" t="str">
        <f t="shared" si="26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7"/>
        <v/>
      </c>
      <c r="D151" s="11" t="str">
        <f t="shared" si="28"/>
        <v/>
      </c>
      <c r="E151" s="11" t="str">
        <f t="shared" si="29"/>
        <v/>
      </c>
      <c r="F151" s="11" t="str">
        <f t="shared" si="24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5"/>
        <v/>
      </c>
      <c r="I151" t="str">
        <f t="shared" si="26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7"/>
        <v/>
      </c>
      <c r="D152" s="11" t="str">
        <f t="shared" si="28"/>
        <v/>
      </c>
      <c r="E152" s="11" t="str">
        <f t="shared" si="29"/>
        <v/>
      </c>
      <c r="F152" s="11" t="str">
        <f t="shared" si="24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5"/>
        <v/>
      </c>
      <c r="I152" t="str">
        <f t="shared" si="26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7"/>
        <v/>
      </c>
      <c r="D153" s="11" t="str">
        <f t="shared" si="28"/>
        <v/>
      </c>
      <c r="E153" s="11" t="str">
        <f t="shared" si="29"/>
        <v/>
      </c>
      <c r="F153" s="11" t="str">
        <f t="shared" si="24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5"/>
        <v/>
      </c>
      <c r="I153" t="str">
        <f t="shared" si="26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7"/>
        <v/>
      </c>
      <c r="D154" s="11" t="str">
        <f t="shared" si="28"/>
        <v/>
      </c>
      <c r="E154" s="11" t="str">
        <f t="shared" si="29"/>
        <v/>
      </c>
      <c r="F154" s="11" t="str">
        <f t="shared" si="24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5"/>
        <v/>
      </c>
      <c r="I154" t="str">
        <f t="shared" si="26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7"/>
        <v/>
      </c>
      <c r="D155" s="11" t="str">
        <f t="shared" si="28"/>
        <v/>
      </c>
      <c r="E155" s="11" t="str">
        <f t="shared" si="29"/>
        <v/>
      </c>
      <c r="F155" s="11" t="str">
        <f t="shared" si="24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5"/>
        <v/>
      </c>
      <c r="I155" t="str">
        <f t="shared" si="26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7"/>
        <v/>
      </c>
      <c r="D156" s="11" t="str">
        <f t="shared" si="28"/>
        <v/>
      </c>
      <c r="E156" s="11" t="str">
        <f t="shared" si="29"/>
        <v/>
      </c>
      <c r="F156" s="11" t="str">
        <f t="shared" si="24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5"/>
        <v/>
      </c>
      <c r="I156" t="str">
        <f t="shared" si="26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7"/>
        <v/>
      </c>
      <c r="D157" s="11" t="str">
        <f t="shared" si="28"/>
        <v/>
      </c>
      <c r="E157" s="11" t="str">
        <f t="shared" si="29"/>
        <v/>
      </c>
      <c r="F157" s="11" t="str">
        <f t="shared" si="24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5"/>
        <v/>
      </c>
      <c r="I157" t="str">
        <f t="shared" si="26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7"/>
        <v/>
      </c>
      <c r="D158" s="11" t="str">
        <f t="shared" si="28"/>
        <v/>
      </c>
      <c r="E158" s="11" t="str">
        <f t="shared" si="29"/>
        <v/>
      </c>
      <c r="F158" s="11" t="str">
        <f t="shared" si="24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5"/>
        <v/>
      </c>
      <c r="I158" t="str">
        <f t="shared" si="26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7"/>
        <v/>
      </c>
      <c r="D159" s="11" t="str">
        <f t="shared" si="28"/>
        <v/>
      </c>
      <c r="E159" s="11" t="str">
        <f t="shared" si="29"/>
        <v/>
      </c>
      <c r="F159" s="11" t="str">
        <f t="shared" si="24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5"/>
        <v/>
      </c>
      <c r="I159" t="str">
        <f t="shared" si="26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7"/>
        <v/>
      </c>
      <c r="D160" s="11" t="str">
        <f t="shared" si="28"/>
        <v/>
      </c>
      <c r="E160" s="11" t="str">
        <f t="shared" si="29"/>
        <v/>
      </c>
      <c r="F160" s="11" t="str">
        <f t="shared" si="24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5"/>
        <v/>
      </c>
      <c r="I160" t="str">
        <f t="shared" si="26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7"/>
        <v/>
      </c>
      <c r="D161" s="11" t="str">
        <f t="shared" si="28"/>
        <v/>
      </c>
      <c r="E161" s="11" t="str">
        <f t="shared" si="29"/>
        <v/>
      </c>
      <c r="F161" s="11" t="str">
        <f t="shared" si="24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5"/>
        <v/>
      </c>
      <c r="I161" t="str">
        <f t="shared" si="26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7"/>
        <v/>
      </c>
      <c r="D162" s="11" t="str">
        <f t="shared" si="28"/>
        <v/>
      </c>
      <c r="E162" s="11" t="str">
        <f t="shared" si="29"/>
        <v/>
      </c>
      <c r="F162" s="11" t="str">
        <f t="shared" si="24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5"/>
        <v/>
      </c>
      <c r="I162" t="str">
        <f t="shared" si="26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7"/>
        <v/>
      </c>
      <c r="D163" s="11" t="str">
        <f t="shared" si="28"/>
        <v/>
      </c>
      <c r="E163" s="11" t="str">
        <f t="shared" si="29"/>
        <v/>
      </c>
      <c r="F163" s="11" t="str">
        <f t="shared" si="24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5"/>
        <v/>
      </c>
      <c r="I163" t="str">
        <f t="shared" si="26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7"/>
        <v/>
      </c>
      <c r="D164" s="11" t="str">
        <f t="shared" si="28"/>
        <v/>
      </c>
      <c r="E164" s="11" t="str">
        <f t="shared" si="29"/>
        <v/>
      </c>
      <c r="F164" s="11" t="str">
        <f t="shared" si="24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5"/>
        <v/>
      </c>
      <c r="I164" t="str">
        <f t="shared" si="26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7"/>
        <v/>
      </c>
      <c r="D165" s="11" t="str">
        <f t="shared" si="28"/>
        <v/>
      </c>
      <c r="E165" s="11" t="str">
        <f t="shared" si="29"/>
        <v/>
      </c>
      <c r="F165" s="11" t="str">
        <f t="shared" si="24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5"/>
        <v/>
      </c>
      <c r="I165" t="str">
        <f t="shared" si="26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7"/>
        <v/>
      </c>
      <c r="D166" s="11" t="str">
        <f t="shared" si="28"/>
        <v/>
      </c>
      <c r="E166" s="11" t="str">
        <f t="shared" si="29"/>
        <v/>
      </c>
      <c r="F166" s="11" t="str">
        <f t="shared" si="24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5"/>
        <v/>
      </c>
      <c r="I166" t="str">
        <f t="shared" si="26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7"/>
        <v/>
      </c>
      <c r="D167" s="11" t="str">
        <f t="shared" si="28"/>
        <v/>
      </c>
      <c r="E167" s="11" t="str">
        <f t="shared" si="29"/>
        <v/>
      </c>
      <c r="F167" s="11" t="str">
        <f t="shared" si="24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5"/>
        <v/>
      </c>
      <c r="I167" t="str">
        <f t="shared" si="26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7"/>
        <v/>
      </c>
      <c r="D168" s="11" t="str">
        <f t="shared" si="28"/>
        <v/>
      </c>
      <c r="E168" s="11" t="str">
        <f t="shared" si="29"/>
        <v/>
      </c>
      <c r="F168" s="11" t="str">
        <f t="shared" si="24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5"/>
        <v/>
      </c>
      <c r="I168" t="str">
        <f t="shared" si="26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7"/>
        <v/>
      </c>
      <c r="D169" s="11" t="str">
        <f t="shared" si="28"/>
        <v/>
      </c>
      <c r="E169" s="11" t="str">
        <f t="shared" si="29"/>
        <v/>
      </c>
      <c r="F169" s="11" t="str">
        <f t="shared" si="24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5"/>
        <v/>
      </c>
      <c r="I169" t="str">
        <f t="shared" si="26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7"/>
        <v/>
      </c>
      <c r="D170" s="11" t="str">
        <f t="shared" si="28"/>
        <v/>
      </c>
      <c r="E170" s="11" t="str">
        <f t="shared" si="29"/>
        <v/>
      </c>
      <c r="F170" s="11" t="str">
        <f t="shared" si="24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5"/>
        <v/>
      </c>
      <c r="I170" t="str">
        <f t="shared" si="26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7"/>
        <v/>
      </c>
      <c r="D171" s="11" t="str">
        <f t="shared" si="28"/>
        <v/>
      </c>
      <c r="E171" s="11" t="str">
        <f t="shared" si="29"/>
        <v/>
      </c>
      <c r="F171" s="11" t="str">
        <f t="shared" si="24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5"/>
        <v/>
      </c>
      <c r="I171" t="str">
        <f t="shared" si="26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7"/>
        <v/>
      </c>
      <c r="D172" s="11" t="str">
        <f t="shared" si="28"/>
        <v/>
      </c>
      <c r="E172" s="11" t="str">
        <f t="shared" si="29"/>
        <v/>
      </c>
      <c r="F172" s="11" t="str">
        <f t="shared" si="24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5"/>
        <v/>
      </c>
      <c r="I172" t="str">
        <f t="shared" si="26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7"/>
        <v/>
      </c>
      <c r="D173" s="11" t="str">
        <f t="shared" si="28"/>
        <v/>
      </c>
      <c r="E173" s="11" t="str">
        <f t="shared" si="29"/>
        <v/>
      </c>
      <c r="F173" s="11" t="str">
        <f t="shared" si="24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5"/>
        <v/>
      </c>
      <c r="I173" t="str">
        <f t="shared" si="26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7"/>
        <v/>
      </c>
      <c r="D174" s="11" t="str">
        <f t="shared" si="28"/>
        <v/>
      </c>
      <c r="E174" s="11" t="str">
        <f t="shared" si="29"/>
        <v/>
      </c>
      <c r="F174" s="11" t="str">
        <f t="shared" si="24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5"/>
        <v/>
      </c>
      <c r="I174" t="str">
        <f t="shared" si="26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7"/>
        <v/>
      </c>
      <c r="D175" s="11" t="str">
        <f t="shared" si="28"/>
        <v/>
      </c>
      <c r="E175" s="11" t="str">
        <f t="shared" si="29"/>
        <v/>
      </c>
      <c r="F175" s="11" t="str">
        <f t="shared" si="24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5"/>
        <v/>
      </c>
      <c r="I175" t="str">
        <f t="shared" si="26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7"/>
        <v/>
      </c>
      <c r="D176" s="11" t="str">
        <f t="shared" si="28"/>
        <v/>
      </c>
      <c r="E176" s="11" t="str">
        <f t="shared" si="29"/>
        <v/>
      </c>
      <c r="F176" s="11" t="str">
        <f t="shared" si="24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5"/>
        <v/>
      </c>
      <c r="I176" t="str">
        <f t="shared" si="26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7"/>
        <v/>
      </c>
      <c r="D177" s="11" t="str">
        <f t="shared" si="28"/>
        <v/>
      </c>
      <c r="E177" s="11" t="str">
        <f t="shared" si="29"/>
        <v/>
      </c>
      <c r="F177" s="11" t="str">
        <f t="shared" si="24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5"/>
        <v/>
      </c>
      <c r="I177" t="str">
        <f t="shared" si="26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7"/>
        <v/>
      </c>
      <c r="D178" s="11" t="str">
        <f t="shared" si="28"/>
        <v/>
      </c>
      <c r="E178" s="11" t="str">
        <f t="shared" si="29"/>
        <v/>
      </c>
      <c r="F178" s="11" t="str">
        <f t="shared" si="24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5"/>
        <v/>
      </c>
      <c r="I178" t="str">
        <f t="shared" si="26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7"/>
        <v/>
      </c>
      <c r="D179" s="11" t="str">
        <f t="shared" si="28"/>
        <v/>
      </c>
      <c r="E179" s="11" t="str">
        <f t="shared" si="29"/>
        <v/>
      </c>
      <c r="F179" s="11" t="str">
        <f t="shared" si="24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5"/>
        <v/>
      </c>
      <c r="I179" t="str">
        <f t="shared" si="26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7"/>
        <v/>
      </c>
      <c r="D180" s="11" t="str">
        <f t="shared" si="28"/>
        <v/>
      </c>
      <c r="E180" s="11" t="str">
        <f t="shared" si="29"/>
        <v/>
      </c>
      <c r="F180" s="11" t="str">
        <f t="shared" si="24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5"/>
        <v/>
      </c>
      <c r="I180" t="str">
        <f t="shared" si="26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7"/>
        <v/>
      </c>
      <c r="D181" s="11" t="str">
        <f t="shared" si="28"/>
        <v/>
      </c>
      <c r="E181" s="11" t="str">
        <f t="shared" si="29"/>
        <v/>
      </c>
      <c r="F181" s="11" t="str">
        <f t="shared" si="24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5"/>
        <v/>
      </c>
      <c r="I181" t="str">
        <f t="shared" si="26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7"/>
        <v/>
      </c>
      <c r="D182" s="11" t="str">
        <f t="shared" si="28"/>
        <v/>
      </c>
      <c r="E182" s="11" t="str">
        <f t="shared" si="29"/>
        <v/>
      </c>
      <c r="F182" s="11" t="str">
        <f t="shared" si="24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5"/>
        <v/>
      </c>
      <c r="I182" t="str">
        <f t="shared" si="26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7"/>
        <v/>
      </c>
      <c r="D183" s="11" t="str">
        <f t="shared" si="28"/>
        <v/>
      </c>
      <c r="E183" s="11" t="str">
        <f t="shared" si="29"/>
        <v/>
      </c>
      <c r="F183" s="11" t="str">
        <f t="shared" si="24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5"/>
        <v/>
      </c>
      <c r="I183" t="str">
        <f t="shared" si="26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7"/>
        <v/>
      </c>
      <c r="D184" s="11" t="str">
        <f t="shared" si="28"/>
        <v/>
      </c>
      <c r="E184" s="11" t="str">
        <f t="shared" si="29"/>
        <v/>
      </c>
      <c r="F184" s="11" t="str">
        <f t="shared" si="24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5"/>
        <v/>
      </c>
      <c r="I184" t="str">
        <f t="shared" si="26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7"/>
        <v/>
      </c>
      <c r="D185" s="11" t="str">
        <f t="shared" si="28"/>
        <v/>
      </c>
      <c r="E185" s="11" t="str">
        <f t="shared" si="29"/>
        <v/>
      </c>
      <c r="F185" s="11" t="str">
        <f t="shared" si="24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5"/>
        <v/>
      </c>
      <c r="I185" t="str">
        <f t="shared" si="26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7"/>
        <v/>
      </c>
      <c r="D186" s="11" t="str">
        <f t="shared" si="28"/>
        <v/>
      </c>
      <c r="E186" s="11" t="str">
        <f t="shared" si="29"/>
        <v/>
      </c>
      <c r="F186" s="11" t="str">
        <f t="shared" si="24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5"/>
        <v/>
      </c>
      <c r="I186" t="str">
        <f t="shared" si="26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7"/>
        <v/>
      </c>
      <c r="D187" s="11" t="str">
        <f t="shared" si="28"/>
        <v/>
      </c>
      <c r="E187" s="11" t="str">
        <f t="shared" si="29"/>
        <v/>
      </c>
      <c r="F187" s="11" t="str">
        <f t="shared" si="24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5"/>
        <v/>
      </c>
      <c r="I187" t="str">
        <f t="shared" si="26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7"/>
        <v/>
      </c>
      <c r="D188" s="11" t="str">
        <f t="shared" si="28"/>
        <v/>
      </c>
      <c r="E188" s="11" t="str">
        <f t="shared" si="29"/>
        <v/>
      </c>
      <c r="F188" s="11" t="str">
        <f t="shared" si="24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5"/>
        <v/>
      </c>
      <c r="I188" t="str">
        <f t="shared" si="26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7"/>
        <v/>
      </c>
      <c r="D189" s="11" t="str">
        <f t="shared" si="28"/>
        <v/>
      </c>
      <c r="E189" s="11" t="str">
        <f t="shared" si="29"/>
        <v/>
      </c>
      <c r="F189" s="11" t="str">
        <f t="shared" si="24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5"/>
        <v/>
      </c>
      <c r="I189" t="str">
        <f t="shared" si="26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7"/>
        <v/>
      </c>
      <c r="D190" s="11" t="str">
        <f t="shared" si="28"/>
        <v/>
      </c>
      <c r="E190" s="11" t="str">
        <f t="shared" si="29"/>
        <v/>
      </c>
      <c r="F190" s="11" t="str">
        <f t="shared" si="24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5"/>
        <v/>
      </c>
      <c r="I190" t="str">
        <f t="shared" si="26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7"/>
        <v/>
      </c>
      <c r="D191" s="11" t="str">
        <f t="shared" si="28"/>
        <v/>
      </c>
      <c r="E191" s="11" t="str">
        <f t="shared" si="29"/>
        <v/>
      </c>
      <c r="F191" s="11" t="str">
        <f t="shared" si="24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5"/>
        <v/>
      </c>
      <c r="I191" t="str">
        <f t="shared" si="26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7"/>
        <v/>
      </c>
      <c r="D192" s="11" t="str">
        <f t="shared" si="28"/>
        <v/>
      </c>
      <c r="E192" s="11" t="str">
        <f t="shared" si="29"/>
        <v/>
      </c>
      <c r="F192" s="11" t="str">
        <f t="shared" si="24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5"/>
        <v/>
      </c>
      <c r="I192" t="str">
        <f t="shared" si="26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7"/>
        <v/>
      </c>
      <c r="D193" s="11" t="str">
        <f t="shared" si="28"/>
        <v/>
      </c>
      <c r="E193" s="11" t="str">
        <f t="shared" si="29"/>
        <v/>
      </c>
      <c r="F193" s="11" t="str">
        <f t="shared" si="24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5"/>
        <v/>
      </c>
      <c r="I193" t="str">
        <f t="shared" si="26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7"/>
        <v/>
      </c>
      <c r="D194" s="11" t="str">
        <f t="shared" si="28"/>
        <v/>
      </c>
      <c r="E194" s="11" t="str">
        <f t="shared" si="29"/>
        <v/>
      </c>
      <c r="F194" s="11" t="str">
        <f t="shared" ref="F194:F257" si="36">IF(C194&lt;&gt;"", TRIM(_xlfn.TEXTBEFORE(C194," ",,1,1)), "")</f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7">E194</f>
        <v/>
      </c>
      <c r="I194" t="str">
        <f t="shared" ref="I194:I257" si="38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9">IF($B195="","",IFERROR(_xlfn.TEXTAFTER($B195,"Core(TM) "),IFERROR(_xlfn.TEXTAFTER($B195,"Xeon(R) CPU"),"")))</f>
        <v/>
      </c>
      <c r="D195" s="11" t="str">
        <f t="shared" ref="D195:D258" si="40">IF($B195="","",IFERROR(_xlfn.TEXTAFTER($B195,"Ryzen "),""))</f>
        <v/>
      </c>
      <c r="E195" s="11" t="str">
        <f t="shared" ref="E195:E258" si="41">IF($B195="","",IF(ISNUMBER(SEARCH("Ultra",$B195)),"Ultra"&amp;_xlfn.TEXTAFTER($B195,"Ultra"),""))</f>
        <v/>
      </c>
      <c r="F195" s="11" t="str">
        <f t="shared" si="36"/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7"/>
        <v/>
      </c>
      <c r="I195" t="str">
        <f t="shared" si="38"/>
        <v/>
      </c>
      <c r="N195" t="str">
        <f>WindowsReports!G195&amp;""</f>
        <v/>
      </c>
      <c r="O195" t="str">
        <f t="shared" ref="O195:O243" si="42">IF($N195="","",IFERROR(_xlfn.TEXTAFTER($N195,"Core(TM) "),IFERROR(_xlfn.TEXTAFTER($N195,"Xeon(R) CPU"),"")))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43" si="45">IF(O195&lt;&gt;"", TRIM(_xlfn.TEXTBEFORE(O195," ",,1,1)), "")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9"/>
        <v/>
      </c>
      <c r="D196" s="11" t="str">
        <f t="shared" si="40"/>
        <v/>
      </c>
      <c r="E196" s="11" t="str">
        <f t="shared" si="41"/>
        <v/>
      </c>
      <c r="F196" s="11" t="str">
        <f t="shared" si="36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7"/>
        <v/>
      </c>
      <c r="I196" t="str">
        <f t="shared" si="38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9"/>
        <v/>
      </c>
      <c r="D197" s="11" t="str">
        <f t="shared" si="40"/>
        <v/>
      </c>
      <c r="E197" s="11" t="str">
        <f t="shared" si="41"/>
        <v/>
      </c>
      <c r="F197" s="11" t="str">
        <f t="shared" si="36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7"/>
        <v/>
      </c>
      <c r="I197" t="str">
        <f t="shared" si="38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9"/>
        <v/>
      </c>
      <c r="D198" s="11" t="str">
        <f t="shared" si="40"/>
        <v/>
      </c>
      <c r="E198" s="11" t="str">
        <f t="shared" si="41"/>
        <v/>
      </c>
      <c r="F198" s="11" t="str">
        <f t="shared" si="36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7"/>
        <v/>
      </c>
      <c r="I198" t="str">
        <f t="shared" si="38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9"/>
        <v/>
      </c>
      <c r="D199" s="11" t="str">
        <f t="shared" si="40"/>
        <v/>
      </c>
      <c r="E199" s="11" t="str">
        <f t="shared" si="41"/>
        <v/>
      </c>
      <c r="F199" s="11" t="str">
        <f t="shared" si="36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7"/>
        <v/>
      </c>
      <c r="I199" t="str">
        <f t="shared" si="38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9"/>
        <v/>
      </c>
      <c r="D200" s="11" t="str">
        <f t="shared" si="40"/>
        <v/>
      </c>
      <c r="E200" s="11" t="str">
        <f t="shared" si="41"/>
        <v/>
      </c>
      <c r="F200" s="11" t="str">
        <f t="shared" si="36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7"/>
        <v/>
      </c>
      <c r="I200" t="str">
        <f t="shared" si="38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9"/>
        <v/>
      </c>
      <c r="D201" s="11" t="str">
        <f t="shared" si="40"/>
        <v/>
      </c>
      <c r="E201" s="11" t="str">
        <f t="shared" si="41"/>
        <v/>
      </c>
      <c r="F201" s="11" t="str">
        <f t="shared" si="36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7"/>
        <v/>
      </c>
      <c r="I201" t="str">
        <f t="shared" si="38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9"/>
        <v/>
      </c>
      <c r="D202" s="11" t="str">
        <f t="shared" si="40"/>
        <v/>
      </c>
      <c r="E202" s="11" t="str">
        <f t="shared" si="41"/>
        <v/>
      </c>
      <c r="F202" s="11" t="str">
        <f t="shared" si="36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7"/>
        <v/>
      </c>
      <c r="I202" t="str">
        <f t="shared" si="38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9"/>
        <v/>
      </c>
      <c r="D203" s="11" t="str">
        <f t="shared" si="40"/>
        <v/>
      </c>
      <c r="E203" s="11" t="str">
        <f t="shared" si="41"/>
        <v/>
      </c>
      <c r="F203" s="11" t="str">
        <f t="shared" si="36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7"/>
        <v/>
      </c>
      <c r="I203" t="str">
        <f t="shared" si="38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9"/>
        <v/>
      </c>
      <c r="D204" s="11" t="str">
        <f t="shared" si="40"/>
        <v/>
      </c>
      <c r="E204" s="11" t="str">
        <f t="shared" si="41"/>
        <v/>
      </c>
      <c r="F204" s="11" t="str">
        <f t="shared" si="36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7"/>
        <v/>
      </c>
      <c r="I204" t="str">
        <f t="shared" si="38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9"/>
        <v/>
      </c>
      <c r="D205" s="11" t="str">
        <f t="shared" si="40"/>
        <v/>
      </c>
      <c r="E205" s="11" t="str">
        <f t="shared" si="41"/>
        <v/>
      </c>
      <c r="F205" s="11" t="str">
        <f t="shared" si="36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7"/>
        <v/>
      </c>
      <c r="I205" t="str">
        <f t="shared" si="38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9"/>
        <v/>
      </c>
      <c r="D206" s="11" t="str">
        <f t="shared" si="40"/>
        <v/>
      </c>
      <c r="E206" s="11" t="str">
        <f t="shared" si="41"/>
        <v/>
      </c>
      <c r="F206" s="11" t="str">
        <f t="shared" si="36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7"/>
        <v/>
      </c>
      <c r="I206" t="str">
        <f t="shared" si="38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9"/>
        <v/>
      </c>
      <c r="D207" s="11" t="str">
        <f t="shared" si="40"/>
        <v/>
      </c>
      <c r="E207" s="11" t="str">
        <f t="shared" si="41"/>
        <v/>
      </c>
      <c r="F207" s="11" t="str">
        <f t="shared" si="36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7"/>
        <v/>
      </c>
      <c r="I207" t="str">
        <f t="shared" si="38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9"/>
        <v/>
      </c>
      <c r="D208" s="11" t="str">
        <f t="shared" si="40"/>
        <v/>
      </c>
      <c r="E208" s="11" t="str">
        <f t="shared" si="41"/>
        <v/>
      </c>
      <c r="F208" s="11" t="str">
        <f t="shared" si="36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7"/>
        <v/>
      </c>
      <c r="I208" t="str">
        <f t="shared" si="38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9"/>
        <v/>
      </c>
      <c r="D209" s="11" t="str">
        <f t="shared" si="40"/>
        <v/>
      </c>
      <c r="E209" s="11" t="str">
        <f t="shared" si="41"/>
        <v/>
      </c>
      <c r="F209" s="11" t="str">
        <f t="shared" si="36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7"/>
        <v/>
      </c>
      <c r="I209" t="str">
        <f t="shared" si="38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9"/>
        <v/>
      </c>
      <c r="D210" s="11" t="str">
        <f t="shared" si="40"/>
        <v/>
      </c>
      <c r="E210" s="11" t="str">
        <f t="shared" si="41"/>
        <v/>
      </c>
      <c r="F210" s="11" t="str">
        <f t="shared" si="36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7"/>
        <v/>
      </c>
      <c r="I210" t="str">
        <f t="shared" si="38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9"/>
        <v/>
      </c>
      <c r="D211" s="11" t="str">
        <f t="shared" si="40"/>
        <v/>
      </c>
      <c r="E211" s="11" t="str">
        <f t="shared" si="41"/>
        <v/>
      </c>
      <c r="F211" s="11" t="str">
        <f t="shared" si="36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7"/>
        <v/>
      </c>
      <c r="I211" t="str">
        <f t="shared" si="38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9"/>
        <v/>
      </c>
      <c r="D212" s="11" t="str">
        <f t="shared" si="40"/>
        <v/>
      </c>
      <c r="E212" s="11" t="str">
        <f t="shared" si="41"/>
        <v/>
      </c>
      <c r="F212" s="11" t="str">
        <f t="shared" si="36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7"/>
        <v/>
      </c>
      <c r="I212" t="str">
        <f t="shared" si="38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9"/>
        <v/>
      </c>
      <c r="D213" s="11" t="str">
        <f t="shared" si="40"/>
        <v/>
      </c>
      <c r="E213" s="11" t="str">
        <f t="shared" si="41"/>
        <v/>
      </c>
      <c r="F213" s="11" t="str">
        <f t="shared" si="36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7"/>
        <v/>
      </c>
      <c r="I213" t="str">
        <f t="shared" si="38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9"/>
        <v/>
      </c>
      <c r="D214" s="11" t="str">
        <f t="shared" si="40"/>
        <v/>
      </c>
      <c r="E214" s="11" t="str">
        <f t="shared" si="41"/>
        <v/>
      </c>
      <c r="F214" s="11" t="str">
        <f t="shared" si="36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7"/>
        <v/>
      </c>
      <c r="I214" t="str">
        <f t="shared" si="38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9"/>
        <v/>
      </c>
      <c r="D215" s="11" t="str">
        <f t="shared" si="40"/>
        <v/>
      </c>
      <c r="E215" s="11" t="str">
        <f t="shared" si="41"/>
        <v/>
      </c>
      <c r="F215" s="11" t="str">
        <f t="shared" si="36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7"/>
        <v/>
      </c>
      <c r="I215" t="str">
        <f t="shared" si="38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9"/>
        <v/>
      </c>
      <c r="D216" s="11" t="str">
        <f t="shared" si="40"/>
        <v/>
      </c>
      <c r="E216" s="11" t="str">
        <f t="shared" si="41"/>
        <v/>
      </c>
      <c r="F216" s="11" t="str">
        <f t="shared" si="36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7"/>
        <v/>
      </c>
      <c r="I216" t="str">
        <f t="shared" si="38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9"/>
        <v/>
      </c>
      <c r="D217" s="11" t="str">
        <f t="shared" si="40"/>
        <v/>
      </c>
      <c r="E217" s="11" t="str">
        <f t="shared" si="41"/>
        <v/>
      </c>
      <c r="F217" s="11" t="str">
        <f t="shared" si="36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7"/>
        <v/>
      </c>
      <c r="I217" t="str">
        <f t="shared" si="38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9"/>
        <v/>
      </c>
      <c r="D218" s="11" t="str">
        <f t="shared" si="40"/>
        <v/>
      </c>
      <c r="E218" s="11" t="str">
        <f t="shared" si="41"/>
        <v/>
      </c>
      <c r="F218" s="11" t="str">
        <f t="shared" si="36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7"/>
        <v/>
      </c>
      <c r="I218" t="str">
        <f t="shared" si="38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9"/>
        <v/>
      </c>
      <c r="D219" s="11" t="str">
        <f t="shared" si="40"/>
        <v/>
      </c>
      <c r="E219" s="11" t="str">
        <f t="shared" si="41"/>
        <v/>
      </c>
      <c r="F219" s="11" t="str">
        <f t="shared" si="36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7"/>
        <v/>
      </c>
      <c r="I219" t="str">
        <f t="shared" si="38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9"/>
        <v/>
      </c>
      <c r="D220" s="11" t="str">
        <f t="shared" si="40"/>
        <v/>
      </c>
      <c r="E220" s="11" t="str">
        <f t="shared" si="41"/>
        <v/>
      </c>
      <c r="F220" s="11" t="str">
        <f t="shared" si="36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7"/>
        <v/>
      </c>
      <c r="I220" t="str">
        <f t="shared" si="38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9"/>
        <v/>
      </c>
      <c r="D221" s="11" t="str">
        <f t="shared" si="40"/>
        <v/>
      </c>
      <c r="E221" s="11" t="str">
        <f t="shared" si="41"/>
        <v/>
      </c>
      <c r="F221" s="11" t="str">
        <f t="shared" si="36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7"/>
        <v/>
      </c>
      <c r="I221" t="str">
        <f t="shared" si="38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9"/>
        <v/>
      </c>
      <c r="D222" s="11" t="str">
        <f t="shared" si="40"/>
        <v/>
      </c>
      <c r="E222" s="11" t="str">
        <f t="shared" si="41"/>
        <v/>
      </c>
      <c r="F222" s="11" t="str">
        <f t="shared" si="36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7"/>
        <v/>
      </c>
      <c r="I222" t="str">
        <f t="shared" si="38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9"/>
        <v/>
      </c>
      <c r="D223" s="11" t="str">
        <f t="shared" si="40"/>
        <v/>
      </c>
      <c r="E223" s="11" t="str">
        <f t="shared" si="41"/>
        <v/>
      </c>
      <c r="F223" s="11" t="str">
        <f t="shared" si="36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7"/>
        <v/>
      </c>
      <c r="I223" t="str">
        <f t="shared" si="38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9"/>
        <v/>
      </c>
      <c r="D224" s="11" t="str">
        <f t="shared" si="40"/>
        <v/>
      </c>
      <c r="E224" s="11" t="str">
        <f t="shared" si="41"/>
        <v/>
      </c>
      <c r="F224" s="11" t="str">
        <f t="shared" si="36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7"/>
        <v/>
      </c>
      <c r="I224" t="str">
        <f t="shared" si="38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9"/>
        <v/>
      </c>
      <c r="D225" s="11" t="str">
        <f t="shared" si="40"/>
        <v/>
      </c>
      <c r="E225" s="11" t="str">
        <f t="shared" si="41"/>
        <v/>
      </c>
      <c r="F225" s="11" t="str">
        <f t="shared" si="36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7"/>
        <v/>
      </c>
      <c r="I225" t="str">
        <f t="shared" si="38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9"/>
        <v/>
      </c>
      <c r="D226" s="11" t="str">
        <f t="shared" si="40"/>
        <v/>
      </c>
      <c r="E226" s="11" t="str">
        <f t="shared" si="41"/>
        <v/>
      </c>
      <c r="F226" s="11" t="str">
        <f t="shared" si="36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7"/>
        <v/>
      </c>
      <c r="I226" t="str">
        <f t="shared" si="38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9"/>
        <v/>
      </c>
      <c r="D227" s="11" t="str">
        <f t="shared" si="40"/>
        <v/>
      </c>
      <c r="E227" s="11" t="str">
        <f t="shared" si="41"/>
        <v/>
      </c>
      <c r="F227" s="11" t="str">
        <f t="shared" si="36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7"/>
        <v/>
      </c>
      <c r="I227" t="str">
        <f t="shared" si="38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9"/>
        <v/>
      </c>
      <c r="D228" s="11" t="str">
        <f t="shared" si="40"/>
        <v/>
      </c>
      <c r="E228" s="11" t="str">
        <f t="shared" si="41"/>
        <v/>
      </c>
      <c r="F228" s="11" t="str">
        <f t="shared" si="36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7"/>
        <v/>
      </c>
      <c r="I228" t="str">
        <f t="shared" si="38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9"/>
        <v/>
      </c>
      <c r="D229" s="11" t="str">
        <f t="shared" si="40"/>
        <v/>
      </c>
      <c r="E229" s="11" t="str">
        <f t="shared" si="41"/>
        <v/>
      </c>
      <c r="F229" s="11" t="str">
        <f t="shared" si="36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7"/>
        <v/>
      </c>
      <c r="I229" t="str">
        <f t="shared" si="38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9"/>
        <v/>
      </c>
      <c r="D230" s="11" t="str">
        <f t="shared" si="40"/>
        <v/>
      </c>
      <c r="E230" s="11" t="str">
        <f t="shared" si="41"/>
        <v/>
      </c>
      <c r="F230" s="11" t="str">
        <f t="shared" si="36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7"/>
        <v/>
      </c>
      <c r="I230" t="str">
        <f t="shared" si="38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9"/>
        <v/>
      </c>
      <c r="D231" s="11" t="str">
        <f t="shared" si="40"/>
        <v/>
      </c>
      <c r="E231" s="11" t="str">
        <f t="shared" si="41"/>
        <v/>
      </c>
      <c r="F231" s="11" t="str">
        <f t="shared" si="36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7"/>
        <v/>
      </c>
      <c r="I231" t="str">
        <f t="shared" si="38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9"/>
        <v/>
      </c>
      <c r="D232" s="11" t="str">
        <f t="shared" si="40"/>
        <v/>
      </c>
      <c r="E232" s="11" t="str">
        <f t="shared" si="41"/>
        <v/>
      </c>
      <c r="F232" s="11" t="str">
        <f t="shared" si="36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7"/>
        <v/>
      </c>
      <c r="I232" t="str">
        <f t="shared" si="38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9"/>
        <v/>
      </c>
      <c r="D233" s="11" t="str">
        <f t="shared" si="40"/>
        <v/>
      </c>
      <c r="E233" s="11" t="str">
        <f t="shared" si="41"/>
        <v/>
      </c>
      <c r="F233" s="11" t="str">
        <f t="shared" si="36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7"/>
        <v/>
      </c>
      <c r="I233" t="str">
        <f t="shared" si="38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9"/>
        <v/>
      </c>
      <c r="D234" s="11" t="str">
        <f t="shared" si="40"/>
        <v/>
      </c>
      <c r="E234" s="11" t="str">
        <f t="shared" si="41"/>
        <v/>
      </c>
      <c r="F234" s="11" t="str">
        <f t="shared" si="36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7"/>
        <v/>
      </c>
      <c r="I234" t="str">
        <f t="shared" si="38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9"/>
        <v/>
      </c>
      <c r="D235" s="11" t="str">
        <f t="shared" si="40"/>
        <v/>
      </c>
      <c r="E235" s="11" t="str">
        <f t="shared" si="41"/>
        <v/>
      </c>
      <c r="F235" s="11" t="str">
        <f t="shared" si="36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7"/>
        <v/>
      </c>
      <c r="I235" t="str">
        <f t="shared" si="38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9"/>
        <v/>
      </c>
      <c r="D236" s="11" t="str">
        <f t="shared" si="40"/>
        <v/>
      </c>
      <c r="E236" s="11" t="str">
        <f t="shared" si="41"/>
        <v/>
      </c>
      <c r="F236" s="11" t="str">
        <f t="shared" si="36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7"/>
        <v/>
      </c>
      <c r="I236" t="str">
        <f t="shared" si="38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9"/>
        <v/>
      </c>
      <c r="D237" s="11" t="str">
        <f t="shared" si="40"/>
        <v/>
      </c>
      <c r="E237" s="11" t="str">
        <f t="shared" si="41"/>
        <v/>
      </c>
      <c r="F237" s="11" t="str">
        <f t="shared" si="36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7"/>
        <v/>
      </c>
      <c r="I237" t="str">
        <f t="shared" si="38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9"/>
        <v/>
      </c>
      <c r="D238" s="11" t="str">
        <f t="shared" si="40"/>
        <v/>
      </c>
      <c r="E238" s="11" t="str">
        <f t="shared" si="41"/>
        <v/>
      </c>
      <c r="F238" s="11" t="str">
        <f t="shared" si="36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7"/>
        <v/>
      </c>
      <c r="I238" t="str">
        <f t="shared" si="38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9"/>
        <v/>
      </c>
      <c r="D239" s="11" t="str">
        <f t="shared" si="40"/>
        <v/>
      </c>
      <c r="E239" s="11" t="str">
        <f t="shared" si="41"/>
        <v/>
      </c>
      <c r="F239" s="11" t="str">
        <f t="shared" si="36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7"/>
        <v/>
      </c>
      <c r="I239" t="str">
        <f t="shared" si="38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9"/>
        <v/>
      </c>
      <c r="D240" s="11" t="str">
        <f t="shared" si="40"/>
        <v/>
      </c>
      <c r="E240" s="11" t="str">
        <f t="shared" si="41"/>
        <v/>
      </c>
      <c r="F240" s="11" t="str">
        <f t="shared" si="36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7"/>
        <v/>
      </c>
      <c r="I240" t="str">
        <f t="shared" si="38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9"/>
        <v/>
      </c>
      <c r="D241" s="11" t="str">
        <f t="shared" si="40"/>
        <v/>
      </c>
      <c r="E241" s="11" t="str">
        <f t="shared" si="41"/>
        <v/>
      </c>
      <c r="F241" s="11" t="str">
        <f t="shared" si="36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7"/>
        <v/>
      </c>
      <c r="I241" t="str">
        <f t="shared" si="38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9"/>
        <v/>
      </c>
      <c r="D242" s="11" t="str">
        <f t="shared" si="40"/>
        <v/>
      </c>
      <c r="E242" s="11" t="str">
        <f t="shared" si="41"/>
        <v/>
      </c>
      <c r="F242" s="11" t="str">
        <f t="shared" si="36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7"/>
        <v/>
      </c>
      <c r="I242" t="str">
        <f t="shared" si="38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9"/>
        <v/>
      </c>
      <c r="D243" s="11" t="str">
        <f t="shared" si="40"/>
        <v/>
      </c>
      <c r="E243" s="11" t="str">
        <f t="shared" si="41"/>
        <v/>
      </c>
      <c r="F243" s="11" t="str">
        <f t="shared" si="36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7"/>
        <v/>
      </c>
      <c r="I243" t="str">
        <f t="shared" si="38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9"/>
        <v/>
      </c>
      <c r="D244" s="11" t="str">
        <f t="shared" si="40"/>
        <v/>
      </c>
      <c r="E244" s="11" t="str">
        <f t="shared" si="41"/>
        <v/>
      </c>
      <c r="F244" s="11" t="str">
        <f t="shared" si="36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7"/>
        <v/>
      </c>
      <c r="I244" t="str">
        <f t="shared" si="38"/>
        <v/>
      </c>
      <c r="N244" t="str">
        <f>WindowsReports!G244&amp;""</f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9"/>
        <v/>
      </c>
      <c r="D245" s="11" t="str">
        <f t="shared" si="40"/>
        <v/>
      </c>
      <c r="E245" s="11" t="str">
        <f t="shared" si="41"/>
        <v/>
      </c>
      <c r="F245" s="11" t="str">
        <f t="shared" si="36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7"/>
        <v/>
      </c>
      <c r="I245" t="str">
        <f t="shared" si="38"/>
        <v/>
      </c>
      <c r="N245" t="str">
        <f>WindowsReports!G245&amp;""</f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9"/>
        <v/>
      </c>
      <c r="D246" s="11" t="str">
        <f t="shared" si="40"/>
        <v/>
      </c>
      <c r="E246" s="11" t="str">
        <f t="shared" si="41"/>
        <v/>
      </c>
      <c r="F246" s="11" t="str">
        <f t="shared" si="36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7"/>
        <v/>
      </c>
      <c r="I246" t="str">
        <f t="shared" si="38"/>
        <v/>
      </c>
      <c r="N246" t="str">
        <f>WindowsReports!G246&amp;""</f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9"/>
        <v/>
      </c>
      <c r="D247" s="11" t="str">
        <f t="shared" si="40"/>
        <v/>
      </c>
      <c r="E247" s="11" t="str">
        <f t="shared" si="41"/>
        <v/>
      </c>
      <c r="F247" s="11" t="str">
        <f t="shared" si="36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7"/>
        <v/>
      </c>
      <c r="I247" t="str">
        <f t="shared" si="38"/>
        <v/>
      </c>
      <c r="N247" t="str">
        <f>WindowsReports!G247&amp;""</f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9"/>
        <v/>
      </c>
      <c r="D248" s="11" t="str">
        <f t="shared" si="40"/>
        <v/>
      </c>
      <c r="E248" s="11" t="str">
        <f t="shared" si="41"/>
        <v/>
      </c>
      <c r="F248" s="11" t="str">
        <f t="shared" si="36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7"/>
        <v/>
      </c>
      <c r="I248" t="str">
        <f t="shared" si="38"/>
        <v/>
      </c>
      <c r="N248" t="str">
        <f>WindowsReports!G248&amp;""</f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9"/>
        <v/>
      </c>
      <c r="D249" s="11" t="str">
        <f t="shared" si="40"/>
        <v/>
      </c>
      <c r="E249" s="11" t="str">
        <f t="shared" si="41"/>
        <v/>
      </c>
      <c r="F249" s="11" t="str">
        <f t="shared" si="36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7"/>
        <v/>
      </c>
      <c r="I249" t="str">
        <f t="shared" si="38"/>
        <v/>
      </c>
      <c r="N249" t="str">
        <f>WindowsReports!G249&amp;""</f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9"/>
        <v/>
      </c>
      <c r="D250" s="11" t="str">
        <f t="shared" si="40"/>
        <v/>
      </c>
      <c r="E250" s="11" t="str">
        <f t="shared" si="41"/>
        <v/>
      </c>
      <c r="F250" s="11" t="str">
        <f t="shared" si="36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7"/>
        <v/>
      </c>
      <c r="I250" t="str">
        <f t="shared" si="38"/>
        <v/>
      </c>
      <c r="N250" t="str">
        <f>WindowsReports!G250&amp;""</f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9"/>
        <v/>
      </c>
      <c r="D251" s="11" t="str">
        <f t="shared" si="40"/>
        <v/>
      </c>
      <c r="E251" s="11" t="str">
        <f t="shared" si="41"/>
        <v/>
      </c>
      <c r="F251" s="11" t="str">
        <f t="shared" si="36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7"/>
        <v/>
      </c>
      <c r="I251" t="str">
        <f t="shared" si="38"/>
        <v/>
      </c>
      <c r="N251" t="str">
        <f>WindowsReports!G251&amp;""</f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9"/>
        <v/>
      </c>
      <c r="D252" s="11" t="str">
        <f t="shared" si="40"/>
        <v/>
      </c>
      <c r="E252" s="11" t="str">
        <f t="shared" si="41"/>
        <v/>
      </c>
      <c r="F252" s="11" t="str">
        <f t="shared" si="36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7"/>
        <v/>
      </c>
      <c r="I252" t="str">
        <f t="shared" si="38"/>
        <v/>
      </c>
      <c r="N252" t="str">
        <f>WindowsReports!G252&amp;""</f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9"/>
        <v/>
      </c>
      <c r="D253" s="11" t="str">
        <f t="shared" si="40"/>
        <v/>
      </c>
      <c r="E253" s="11" t="str">
        <f t="shared" si="41"/>
        <v/>
      </c>
      <c r="F253" s="11" t="str">
        <f t="shared" si="36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7"/>
        <v/>
      </c>
      <c r="I253" t="str">
        <f t="shared" si="38"/>
        <v/>
      </c>
      <c r="N253" t="str">
        <f>WindowsReports!G253&amp;""</f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9"/>
        <v/>
      </c>
      <c r="D254" s="11" t="str">
        <f t="shared" si="40"/>
        <v/>
      </c>
      <c r="E254" s="11" t="str">
        <f t="shared" si="41"/>
        <v/>
      </c>
      <c r="F254" s="11" t="str">
        <f t="shared" si="36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7"/>
        <v/>
      </c>
      <c r="I254" t="str">
        <f t="shared" si="38"/>
        <v/>
      </c>
      <c r="N254" t="str">
        <f>WindowsReports!G254&amp;""</f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9"/>
        <v/>
      </c>
      <c r="D255" s="11" t="str">
        <f t="shared" si="40"/>
        <v/>
      </c>
      <c r="E255" s="11" t="str">
        <f t="shared" si="41"/>
        <v/>
      </c>
      <c r="F255" s="11" t="str">
        <f t="shared" si="36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7"/>
        <v/>
      </c>
      <c r="I255" t="str">
        <f t="shared" si="38"/>
        <v/>
      </c>
      <c r="N255" t="str">
        <f>WindowsReports!G255&amp;""</f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9"/>
        <v/>
      </c>
      <c r="D256" s="11" t="str">
        <f t="shared" si="40"/>
        <v/>
      </c>
      <c r="E256" s="11" t="str">
        <f t="shared" si="41"/>
        <v/>
      </c>
      <c r="F256" s="11" t="str">
        <f t="shared" si="36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7"/>
        <v/>
      </c>
      <c r="I256" t="str">
        <f t="shared" si="38"/>
        <v/>
      </c>
      <c r="N256" t="str">
        <f>WindowsReports!G256&amp;""</f>
        <v/>
      </c>
    </row>
    <row r="257" spans="1:14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9"/>
        <v/>
      </c>
      <c r="D257" s="11" t="str">
        <f t="shared" si="40"/>
        <v/>
      </c>
      <c r="E257" s="11" t="str">
        <f t="shared" si="41"/>
        <v/>
      </c>
      <c r="F257" s="11" t="str">
        <f t="shared" si="36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7"/>
        <v/>
      </c>
      <c r="I257" t="str">
        <f t="shared" si="38"/>
        <v/>
      </c>
      <c r="N257" t="str">
        <f>WindowsReports!G257&amp;""</f>
        <v/>
      </c>
    </row>
    <row r="258" spans="1:14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9"/>
        <v/>
      </c>
      <c r="D258" s="11" t="str">
        <f t="shared" si="40"/>
        <v/>
      </c>
      <c r="E258" s="11" t="str">
        <f t="shared" si="41"/>
        <v/>
      </c>
      <c r="F258" s="11" t="str">
        <f t="shared" ref="F258:F321" si="48">IF(C258&lt;&gt;"", TRIM(_xlfn.TEXTBEFORE(C258," ",,1,1)), "")</f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9">E258</f>
        <v/>
      </c>
      <c r="I258" t="str">
        <f t="shared" ref="I258:I321" si="50">IF(H258&lt;&gt;"",H258,IF(G258&lt;&gt;"",G258,F258))</f>
        <v/>
      </c>
      <c r="N258" t="str">
        <f>WindowsReports!G258&amp;""</f>
        <v/>
      </c>
    </row>
    <row r="259" spans="1:14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1">IF($B259="","",IFERROR(_xlfn.TEXTAFTER($B259,"Core(TM) "),IFERROR(_xlfn.TEXTAFTER($B259,"Xeon(R) CPU"),"")))</f>
        <v/>
      </c>
      <c r="D259" s="11" t="str">
        <f t="shared" ref="D259:D322" si="52">IF($B259="","",IFERROR(_xlfn.TEXTAFTER($B259,"Ryzen "),""))</f>
        <v/>
      </c>
      <c r="E259" s="11" t="str">
        <f t="shared" ref="E259:E322" si="53">IF($B259="","",IF(ISNUMBER(SEARCH("Ultra",$B259)),"Ultra"&amp;_xlfn.TEXTAFTER($B259,"Ultra"),""))</f>
        <v/>
      </c>
      <c r="F259" s="11" t="str">
        <f t="shared" si="48"/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9"/>
        <v/>
      </c>
      <c r="I259" t="str">
        <f t="shared" si="50"/>
        <v/>
      </c>
      <c r="N259" t="str">
        <f>WindowsReports!G259&amp;""</f>
        <v/>
      </c>
    </row>
    <row r="260" spans="1:14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1"/>
        <v/>
      </c>
      <c r="D260" s="11" t="str">
        <f t="shared" si="52"/>
        <v/>
      </c>
      <c r="E260" s="11" t="str">
        <f t="shared" si="53"/>
        <v/>
      </c>
      <c r="F260" s="11" t="str">
        <f t="shared" si="48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9"/>
        <v/>
      </c>
      <c r="I260" t="str">
        <f t="shared" si="50"/>
        <v/>
      </c>
      <c r="N260" t="str">
        <f>WindowsReports!G260&amp;""</f>
        <v/>
      </c>
    </row>
    <row r="261" spans="1:14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1"/>
        <v/>
      </c>
      <c r="D261" s="11" t="str">
        <f t="shared" si="52"/>
        <v/>
      </c>
      <c r="E261" s="11" t="str">
        <f t="shared" si="53"/>
        <v/>
      </c>
      <c r="F261" s="11" t="str">
        <f t="shared" si="48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9"/>
        <v/>
      </c>
      <c r="I261" t="str">
        <f t="shared" si="50"/>
        <v/>
      </c>
      <c r="N261" t="str">
        <f>WindowsReports!G261&amp;""</f>
        <v/>
      </c>
    </row>
    <row r="262" spans="1:14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1"/>
        <v/>
      </c>
      <c r="D262" s="11" t="str">
        <f t="shared" si="52"/>
        <v/>
      </c>
      <c r="E262" s="11" t="str">
        <f t="shared" si="53"/>
        <v/>
      </c>
      <c r="F262" s="11" t="str">
        <f t="shared" si="48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9"/>
        <v/>
      </c>
      <c r="I262" t="str">
        <f t="shared" si="50"/>
        <v/>
      </c>
      <c r="N262" t="str">
        <f>WindowsReports!G262&amp;""</f>
        <v/>
      </c>
    </row>
    <row r="263" spans="1:14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1"/>
        <v/>
      </c>
      <c r="D263" s="11" t="str">
        <f t="shared" si="52"/>
        <v/>
      </c>
      <c r="E263" s="11" t="str">
        <f t="shared" si="53"/>
        <v/>
      </c>
      <c r="F263" s="11" t="str">
        <f t="shared" si="48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9"/>
        <v/>
      </c>
      <c r="I263" t="str">
        <f t="shared" si="50"/>
        <v/>
      </c>
      <c r="N263" t="str">
        <f>WindowsReports!G263&amp;""</f>
        <v/>
      </c>
    </row>
    <row r="264" spans="1:14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1"/>
        <v/>
      </c>
      <c r="D264" s="11" t="str">
        <f t="shared" si="52"/>
        <v/>
      </c>
      <c r="E264" s="11" t="str">
        <f t="shared" si="53"/>
        <v/>
      </c>
      <c r="F264" s="11" t="str">
        <f t="shared" si="48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9"/>
        <v/>
      </c>
      <c r="I264" t="str">
        <f t="shared" si="50"/>
        <v/>
      </c>
      <c r="N264" t="str">
        <f>WindowsReports!G264&amp;""</f>
        <v/>
      </c>
    </row>
    <row r="265" spans="1:14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1"/>
        <v/>
      </c>
      <c r="D265" s="11" t="str">
        <f t="shared" si="52"/>
        <v/>
      </c>
      <c r="E265" s="11" t="str">
        <f t="shared" si="53"/>
        <v/>
      </c>
      <c r="F265" s="11" t="str">
        <f t="shared" si="48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9"/>
        <v/>
      </c>
      <c r="I265" t="str">
        <f t="shared" si="50"/>
        <v/>
      </c>
      <c r="N265" t="str">
        <f>WindowsReports!G265&amp;""</f>
        <v/>
      </c>
    </row>
    <row r="266" spans="1:14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1"/>
        <v/>
      </c>
      <c r="D266" s="11" t="str">
        <f t="shared" si="52"/>
        <v/>
      </c>
      <c r="E266" s="11" t="str">
        <f t="shared" si="53"/>
        <v/>
      </c>
      <c r="F266" s="11" t="str">
        <f t="shared" si="48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9"/>
        <v/>
      </c>
      <c r="I266" t="str">
        <f t="shared" si="50"/>
        <v/>
      </c>
      <c r="N266" t="str">
        <f>WindowsReports!G266&amp;""</f>
        <v/>
      </c>
    </row>
    <row r="267" spans="1:14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1"/>
        <v/>
      </c>
      <c r="D267" s="11" t="str">
        <f t="shared" si="52"/>
        <v/>
      </c>
      <c r="E267" s="11" t="str">
        <f t="shared" si="53"/>
        <v/>
      </c>
      <c r="F267" s="11" t="str">
        <f t="shared" si="48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9"/>
        <v/>
      </c>
      <c r="I267" t="str">
        <f t="shared" si="50"/>
        <v/>
      </c>
      <c r="N267" t="str">
        <f>WindowsReports!G267&amp;""</f>
        <v/>
      </c>
    </row>
    <row r="268" spans="1:14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1"/>
        <v/>
      </c>
      <c r="D268" s="11" t="str">
        <f t="shared" si="52"/>
        <v/>
      </c>
      <c r="E268" s="11" t="str">
        <f t="shared" si="53"/>
        <v/>
      </c>
      <c r="F268" s="11" t="str">
        <f t="shared" si="48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9"/>
        <v/>
      </c>
      <c r="I268" t="str">
        <f t="shared" si="50"/>
        <v/>
      </c>
      <c r="N268" t="str">
        <f>WindowsReports!G268&amp;""</f>
        <v/>
      </c>
    </row>
    <row r="269" spans="1:14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1"/>
        <v/>
      </c>
      <c r="D269" s="11" t="str">
        <f t="shared" si="52"/>
        <v/>
      </c>
      <c r="E269" s="11" t="str">
        <f t="shared" si="53"/>
        <v/>
      </c>
      <c r="F269" s="11" t="str">
        <f t="shared" si="48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9"/>
        <v/>
      </c>
      <c r="I269" t="str">
        <f t="shared" si="50"/>
        <v/>
      </c>
      <c r="N269" t="str">
        <f>WindowsReports!G269&amp;""</f>
        <v/>
      </c>
    </row>
    <row r="270" spans="1:14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1"/>
        <v/>
      </c>
      <c r="D270" s="11" t="str">
        <f t="shared" si="52"/>
        <v/>
      </c>
      <c r="E270" s="11" t="str">
        <f t="shared" si="53"/>
        <v/>
      </c>
      <c r="F270" s="11" t="str">
        <f t="shared" si="48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9"/>
        <v/>
      </c>
      <c r="I270" t="str">
        <f t="shared" si="50"/>
        <v/>
      </c>
      <c r="N270" t="str">
        <f>WindowsReports!G270&amp;""</f>
        <v/>
      </c>
    </row>
    <row r="271" spans="1:14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1"/>
        <v/>
      </c>
      <c r="D271" s="11" t="str">
        <f t="shared" si="52"/>
        <v/>
      </c>
      <c r="E271" s="11" t="str">
        <f t="shared" si="53"/>
        <v/>
      </c>
      <c r="F271" s="11" t="str">
        <f t="shared" si="48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9"/>
        <v/>
      </c>
      <c r="I271" t="str">
        <f t="shared" si="50"/>
        <v/>
      </c>
      <c r="N271" t="str">
        <f>WindowsReports!G271&amp;""</f>
        <v/>
      </c>
    </row>
    <row r="272" spans="1:14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1"/>
        <v/>
      </c>
      <c r="D272" s="11" t="str">
        <f t="shared" si="52"/>
        <v/>
      </c>
      <c r="E272" s="11" t="str">
        <f t="shared" si="53"/>
        <v/>
      </c>
      <c r="F272" s="11" t="str">
        <f t="shared" si="48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9"/>
        <v/>
      </c>
      <c r="I272" t="str">
        <f t="shared" si="50"/>
        <v/>
      </c>
      <c r="N272" t="str">
        <f>WindowsReports!G272&amp;""</f>
        <v/>
      </c>
    </row>
    <row r="273" spans="1:14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1"/>
        <v/>
      </c>
      <c r="D273" s="11" t="str">
        <f t="shared" si="52"/>
        <v/>
      </c>
      <c r="E273" s="11" t="str">
        <f t="shared" si="53"/>
        <v/>
      </c>
      <c r="F273" s="11" t="str">
        <f t="shared" si="48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9"/>
        <v/>
      </c>
      <c r="I273" t="str">
        <f t="shared" si="50"/>
        <v/>
      </c>
      <c r="N273" t="str">
        <f>WindowsReports!G273&amp;""</f>
        <v/>
      </c>
    </row>
    <row r="274" spans="1:14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1"/>
        <v/>
      </c>
      <c r="D274" s="11" t="str">
        <f t="shared" si="52"/>
        <v/>
      </c>
      <c r="E274" s="11" t="str">
        <f t="shared" si="53"/>
        <v/>
      </c>
      <c r="F274" s="11" t="str">
        <f t="shared" si="48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9"/>
        <v/>
      </c>
      <c r="I274" t="str">
        <f t="shared" si="50"/>
        <v/>
      </c>
      <c r="N274" t="str">
        <f>WindowsReports!G274&amp;""</f>
        <v/>
      </c>
    </row>
    <row r="275" spans="1:14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1"/>
        <v/>
      </c>
      <c r="D275" s="11" t="str">
        <f t="shared" si="52"/>
        <v/>
      </c>
      <c r="E275" s="11" t="str">
        <f t="shared" si="53"/>
        <v/>
      </c>
      <c r="F275" s="11" t="str">
        <f t="shared" si="48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9"/>
        <v/>
      </c>
      <c r="I275" t="str">
        <f t="shared" si="50"/>
        <v/>
      </c>
      <c r="N275" t="str">
        <f>WindowsReports!G275&amp;""</f>
        <v/>
      </c>
    </row>
    <row r="276" spans="1:14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1"/>
        <v/>
      </c>
      <c r="D276" s="11" t="str">
        <f t="shared" si="52"/>
        <v/>
      </c>
      <c r="E276" s="11" t="str">
        <f t="shared" si="53"/>
        <v/>
      </c>
      <c r="F276" s="11" t="str">
        <f t="shared" si="48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9"/>
        <v/>
      </c>
      <c r="I276" t="str">
        <f t="shared" si="50"/>
        <v/>
      </c>
      <c r="N276" t="str">
        <f>WindowsReports!G276&amp;""</f>
        <v/>
      </c>
    </row>
    <row r="277" spans="1:14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1"/>
        <v/>
      </c>
      <c r="D277" s="11" t="str">
        <f t="shared" si="52"/>
        <v/>
      </c>
      <c r="E277" s="11" t="str">
        <f t="shared" si="53"/>
        <v/>
      </c>
      <c r="F277" s="11" t="str">
        <f t="shared" si="48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9"/>
        <v/>
      </c>
      <c r="I277" t="str">
        <f t="shared" si="50"/>
        <v/>
      </c>
      <c r="N277" t="str">
        <f>WindowsReports!G277&amp;""</f>
        <v/>
      </c>
    </row>
    <row r="278" spans="1:14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1"/>
        <v/>
      </c>
      <c r="D278" s="11" t="str">
        <f t="shared" si="52"/>
        <v/>
      </c>
      <c r="E278" s="11" t="str">
        <f t="shared" si="53"/>
        <v/>
      </c>
      <c r="F278" s="11" t="str">
        <f t="shared" si="48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9"/>
        <v/>
      </c>
      <c r="I278" t="str">
        <f t="shared" si="50"/>
        <v/>
      </c>
      <c r="N278" t="str">
        <f>WindowsReports!G278&amp;""</f>
        <v/>
      </c>
    </row>
    <row r="279" spans="1:14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1"/>
        <v/>
      </c>
      <c r="D279" s="11" t="str">
        <f t="shared" si="52"/>
        <v/>
      </c>
      <c r="E279" s="11" t="str">
        <f t="shared" si="53"/>
        <v/>
      </c>
      <c r="F279" s="11" t="str">
        <f t="shared" si="48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9"/>
        <v/>
      </c>
      <c r="I279" t="str">
        <f t="shared" si="50"/>
        <v/>
      </c>
      <c r="N279" t="str">
        <f>WindowsReports!G279&amp;""</f>
        <v/>
      </c>
    </row>
    <row r="280" spans="1:14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1"/>
        <v/>
      </c>
      <c r="D280" s="11" t="str">
        <f t="shared" si="52"/>
        <v/>
      </c>
      <c r="E280" s="11" t="str">
        <f t="shared" si="53"/>
        <v/>
      </c>
      <c r="F280" s="11" t="str">
        <f t="shared" si="48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9"/>
        <v/>
      </c>
      <c r="I280" t="str">
        <f t="shared" si="50"/>
        <v/>
      </c>
      <c r="N280" t="str">
        <f>WindowsReports!G280&amp;""</f>
        <v/>
      </c>
    </row>
    <row r="281" spans="1:14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1"/>
        <v/>
      </c>
      <c r="D281" s="11" t="str">
        <f t="shared" si="52"/>
        <v/>
      </c>
      <c r="E281" s="11" t="str">
        <f t="shared" si="53"/>
        <v/>
      </c>
      <c r="F281" s="11" t="str">
        <f t="shared" si="48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9"/>
        <v/>
      </c>
      <c r="I281" t="str">
        <f t="shared" si="50"/>
        <v/>
      </c>
      <c r="N281" t="str">
        <f>WindowsReports!G281&amp;""</f>
        <v/>
      </c>
    </row>
    <row r="282" spans="1:14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1"/>
        <v/>
      </c>
      <c r="D282" s="11" t="str">
        <f t="shared" si="52"/>
        <v/>
      </c>
      <c r="E282" s="11" t="str">
        <f t="shared" si="53"/>
        <v/>
      </c>
      <c r="F282" s="11" t="str">
        <f t="shared" si="48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9"/>
        <v/>
      </c>
      <c r="I282" t="str">
        <f t="shared" si="50"/>
        <v/>
      </c>
      <c r="N282" t="str">
        <f>WindowsReports!G282&amp;""</f>
        <v/>
      </c>
    </row>
    <row r="283" spans="1:14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1"/>
        <v/>
      </c>
      <c r="D283" s="11" t="str">
        <f t="shared" si="52"/>
        <v/>
      </c>
      <c r="E283" s="11" t="str">
        <f t="shared" si="53"/>
        <v/>
      </c>
      <c r="F283" s="11" t="str">
        <f t="shared" si="48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9"/>
        <v/>
      </c>
      <c r="I283" t="str">
        <f t="shared" si="50"/>
        <v/>
      </c>
      <c r="N283" t="str">
        <f>WindowsReports!G283&amp;""</f>
        <v/>
      </c>
    </row>
    <row r="284" spans="1:14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1"/>
        <v/>
      </c>
      <c r="D284" s="11" t="str">
        <f t="shared" si="52"/>
        <v/>
      </c>
      <c r="E284" s="11" t="str">
        <f t="shared" si="53"/>
        <v/>
      </c>
      <c r="F284" s="11" t="str">
        <f t="shared" si="48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9"/>
        <v/>
      </c>
      <c r="I284" t="str">
        <f t="shared" si="50"/>
        <v/>
      </c>
      <c r="N284" t="str">
        <f>WindowsReports!G284&amp;""</f>
        <v/>
      </c>
    </row>
    <row r="285" spans="1:14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1"/>
        <v/>
      </c>
      <c r="D285" s="11" t="str">
        <f t="shared" si="52"/>
        <v/>
      </c>
      <c r="E285" s="11" t="str">
        <f t="shared" si="53"/>
        <v/>
      </c>
      <c r="F285" s="11" t="str">
        <f t="shared" si="48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9"/>
        <v/>
      </c>
      <c r="I285" t="str">
        <f t="shared" si="50"/>
        <v/>
      </c>
      <c r="N285" t="str">
        <f>WindowsReports!G285&amp;""</f>
        <v/>
      </c>
    </row>
    <row r="286" spans="1:14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1"/>
        <v/>
      </c>
      <c r="D286" s="11" t="str">
        <f t="shared" si="52"/>
        <v/>
      </c>
      <c r="E286" s="11" t="str">
        <f t="shared" si="53"/>
        <v/>
      </c>
      <c r="F286" s="11" t="str">
        <f t="shared" si="48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9"/>
        <v/>
      </c>
      <c r="I286" t="str">
        <f t="shared" si="50"/>
        <v/>
      </c>
      <c r="N286" t="str">
        <f>WindowsReports!G286&amp;""</f>
        <v/>
      </c>
    </row>
    <row r="287" spans="1:14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1"/>
        <v/>
      </c>
      <c r="D287" s="11" t="str">
        <f t="shared" si="52"/>
        <v/>
      </c>
      <c r="E287" s="11" t="str">
        <f t="shared" si="53"/>
        <v/>
      </c>
      <c r="F287" s="11" t="str">
        <f t="shared" si="48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9"/>
        <v/>
      </c>
      <c r="I287" t="str">
        <f t="shared" si="50"/>
        <v/>
      </c>
      <c r="N287" t="str">
        <f>WindowsReports!G287&amp;""</f>
        <v/>
      </c>
    </row>
    <row r="288" spans="1:14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1"/>
        <v/>
      </c>
      <c r="D288" s="11" t="str">
        <f t="shared" si="52"/>
        <v/>
      </c>
      <c r="E288" s="11" t="str">
        <f t="shared" si="53"/>
        <v/>
      </c>
      <c r="F288" s="11" t="str">
        <f t="shared" si="48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9"/>
        <v/>
      </c>
      <c r="I288" t="str">
        <f t="shared" si="50"/>
        <v/>
      </c>
      <c r="N288" t="str">
        <f>WindowsReports!G288&amp;""</f>
        <v/>
      </c>
    </row>
    <row r="289" spans="1:14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1"/>
        <v/>
      </c>
      <c r="D289" s="11" t="str">
        <f t="shared" si="52"/>
        <v/>
      </c>
      <c r="E289" s="11" t="str">
        <f t="shared" si="53"/>
        <v/>
      </c>
      <c r="F289" s="11" t="str">
        <f t="shared" si="48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9"/>
        <v/>
      </c>
      <c r="I289" t="str">
        <f t="shared" si="50"/>
        <v/>
      </c>
      <c r="N289" t="str">
        <f>WindowsReports!G289&amp;""</f>
        <v/>
      </c>
    </row>
    <row r="290" spans="1:14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1"/>
        <v/>
      </c>
      <c r="D290" s="11" t="str">
        <f t="shared" si="52"/>
        <v/>
      </c>
      <c r="E290" s="11" t="str">
        <f t="shared" si="53"/>
        <v/>
      </c>
      <c r="F290" s="11" t="str">
        <f t="shared" si="48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9"/>
        <v/>
      </c>
      <c r="I290" t="str">
        <f t="shared" si="50"/>
        <v/>
      </c>
      <c r="N290" t="str">
        <f>WindowsReports!G290&amp;""</f>
        <v/>
      </c>
    </row>
    <row r="291" spans="1:14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1"/>
        <v/>
      </c>
      <c r="D291" s="11" t="str">
        <f t="shared" si="52"/>
        <v/>
      </c>
      <c r="E291" s="11" t="str">
        <f t="shared" si="53"/>
        <v/>
      </c>
      <c r="F291" s="11" t="str">
        <f t="shared" si="48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9"/>
        <v/>
      </c>
      <c r="I291" t="str">
        <f t="shared" si="50"/>
        <v/>
      </c>
      <c r="N291" t="str">
        <f>WindowsReports!G291&amp;""</f>
        <v/>
      </c>
    </row>
    <row r="292" spans="1:14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1"/>
        <v/>
      </c>
      <c r="D292" s="11" t="str">
        <f t="shared" si="52"/>
        <v/>
      </c>
      <c r="E292" s="11" t="str">
        <f t="shared" si="53"/>
        <v/>
      </c>
      <c r="F292" s="11" t="str">
        <f t="shared" si="48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9"/>
        <v/>
      </c>
      <c r="I292" t="str">
        <f t="shared" si="50"/>
        <v/>
      </c>
      <c r="N292" t="str">
        <f>WindowsReports!G292&amp;""</f>
        <v/>
      </c>
    </row>
    <row r="293" spans="1:14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1"/>
        <v/>
      </c>
      <c r="D293" s="11" t="str">
        <f t="shared" si="52"/>
        <v/>
      </c>
      <c r="E293" s="11" t="str">
        <f t="shared" si="53"/>
        <v/>
      </c>
      <c r="F293" s="11" t="str">
        <f t="shared" si="48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9"/>
        <v/>
      </c>
      <c r="I293" t="str">
        <f t="shared" si="50"/>
        <v/>
      </c>
      <c r="N293" t="str">
        <f>WindowsReports!G293&amp;""</f>
        <v/>
      </c>
    </row>
    <row r="294" spans="1:14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1"/>
        <v/>
      </c>
      <c r="D294" s="11" t="str">
        <f t="shared" si="52"/>
        <v/>
      </c>
      <c r="E294" s="11" t="str">
        <f t="shared" si="53"/>
        <v/>
      </c>
      <c r="F294" s="11" t="str">
        <f t="shared" si="48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9"/>
        <v/>
      </c>
      <c r="I294" t="str">
        <f t="shared" si="50"/>
        <v/>
      </c>
      <c r="N294" t="str">
        <f>WindowsReports!G294&amp;""</f>
        <v/>
      </c>
    </row>
    <row r="295" spans="1:14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1"/>
        <v/>
      </c>
      <c r="D295" s="11" t="str">
        <f t="shared" si="52"/>
        <v/>
      </c>
      <c r="E295" s="11" t="str">
        <f t="shared" si="53"/>
        <v/>
      </c>
      <c r="F295" s="11" t="str">
        <f t="shared" si="48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9"/>
        <v/>
      </c>
      <c r="I295" t="str">
        <f t="shared" si="50"/>
        <v/>
      </c>
      <c r="N295" t="str">
        <f>WindowsReports!G295&amp;""</f>
        <v/>
      </c>
    </row>
    <row r="296" spans="1:14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1"/>
        <v/>
      </c>
      <c r="D296" s="11" t="str">
        <f t="shared" si="52"/>
        <v/>
      </c>
      <c r="E296" s="11" t="str">
        <f t="shared" si="53"/>
        <v/>
      </c>
      <c r="F296" s="11" t="str">
        <f t="shared" si="48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9"/>
        <v/>
      </c>
      <c r="I296" t="str">
        <f t="shared" si="50"/>
        <v/>
      </c>
      <c r="N296" t="str">
        <f>WindowsReports!G296&amp;""</f>
        <v/>
      </c>
    </row>
    <row r="297" spans="1:14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1"/>
        <v/>
      </c>
      <c r="D297" s="11" t="str">
        <f t="shared" si="52"/>
        <v/>
      </c>
      <c r="E297" s="11" t="str">
        <f t="shared" si="53"/>
        <v/>
      </c>
      <c r="F297" s="11" t="str">
        <f t="shared" si="48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9"/>
        <v/>
      </c>
      <c r="I297" t="str">
        <f t="shared" si="50"/>
        <v/>
      </c>
      <c r="N297" t="str">
        <f>WindowsReports!G297&amp;""</f>
        <v/>
      </c>
    </row>
    <row r="298" spans="1:14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1"/>
        <v/>
      </c>
      <c r="D298" s="11" t="str">
        <f t="shared" si="52"/>
        <v/>
      </c>
      <c r="E298" s="11" t="str">
        <f t="shared" si="53"/>
        <v/>
      </c>
      <c r="F298" s="11" t="str">
        <f t="shared" si="48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9"/>
        <v/>
      </c>
      <c r="I298" t="str">
        <f t="shared" si="50"/>
        <v/>
      </c>
      <c r="N298" t="str">
        <f>WindowsReports!G298&amp;""</f>
        <v/>
      </c>
    </row>
    <row r="299" spans="1:14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1"/>
        <v/>
      </c>
      <c r="D299" s="11" t="str">
        <f t="shared" si="52"/>
        <v/>
      </c>
      <c r="E299" s="11" t="str">
        <f t="shared" si="53"/>
        <v/>
      </c>
      <c r="F299" s="11" t="str">
        <f t="shared" si="48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9"/>
        <v/>
      </c>
      <c r="I299" t="str">
        <f t="shared" si="50"/>
        <v/>
      </c>
      <c r="N299" t="str">
        <f>WindowsReports!G299&amp;""</f>
        <v/>
      </c>
    </row>
    <row r="300" spans="1:14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1"/>
        <v/>
      </c>
      <c r="D300" s="11" t="str">
        <f t="shared" si="52"/>
        <v/>
      </c>
      <c r="E300" s="11" t="str">
        <f t="shared" si="53"/>
        <v/>
      </c>
      <c r="F300" s="11" t="str">
        <f t="shared" si="48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9"/>
        <v/>
      </c>
      <c r="I300" t="str">
        <f t="shared" si="50"/>
        <v/>
      </c>
      <c r="N300" t="str">
        <f>WindowsReports!G300&amp;""</f>
        <v/>
      </c>
    </row>
    <row r="301" spans="1:14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1"/>
        <v/>
      </c>
      <c r="D301" s="11" t="str">
        <f t="shared" si="52"/>
        <v/>
      </c>
      <c r="E301" s="11" t="str">
        <f t="shared" si="53"/>
        <v/>
      </c>
      <c r="F301" s="11" t="str">
        <f t="shared" si="48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9"/>
        <v/>
      </c>
      <c r="I301" t="str">
        <f t="shared" si="50"/>
        <v/>
      </c>
      <c r="N301" t="str">
        <f>WindowsReports!G301&amp;""</f>
        <v/>
      </c>
    </row>
    <row r="302" spans="1:14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1"/>
        <v/>
      </c>
      <c r="D302" s="11" t="str">
        <f t="shared" si="52"/>
        <v/>
      </c>
      <c r="E302" s="11" t="str">
        <f t="shared" si="53"/>
        <v/>
      </c>
      <c r="F302" s="11" t="str">
        <f t="shared" si="48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9"/>
        <v/>
      </c>
      <c r="I302" t="str">
        <f t="shared" si="50"/>
        <v/>
      </c>
      <c r="N302" t="str">
        <f>WindowsReports!G302&amp;""</f>
        <v/>
      </c>
    </row>
    <row r="303" spans="1:14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1"/>
        <v/>
      </c>
      <c r="D303" s="11" t="str">
        <f t="shared" si="52"/>
        <v/>
      </c>
      <c r="E303" s="11" t="str">
        <f t="shared" si="53"/>
        <v/>
      </c>
      <c r="F303" s="11" t="str">
        <f t="shared" si="48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9"/>
        <v/>
      </c>
      <c r="I303" t="str">
        <f t="shared" si="50"/>
        <v/>
      </c>
      <c r="N303" t="str">
        <f>WindowsReports!G303&amp;""</f>
        <v/>
      </c>
    </row>
    <row r="304" spans="1:14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1"/>
        <v/>
      </c>
      <c r="D304" s="11" t="str">
        <f t="shared" si="52"/>
        <v/>
      </c>
      <c r="E304" s="11" t="str">
        <f t="shared" si="53"/>
        <v/>
      </c>
      <c r="F304" s="11" t="str">
        <f t="shared" si="48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9"/>
        <v/>
      </c>
      <c r="I304" t="str">
        <f t="shared" si="50"/>
        <v/>
      </c>
      <c r="N304" t="str">
        <f>WindowsReports!G304&amp;""</f>
        <v/>
      </c>
    </row>
    <row r="305" spans="1:14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1"/>
        <v/>
      </c>
      <c r="D305" s="11" t="str">
        <f t="shared" si="52"/>
        <v/>
      </c>
      <c r="E305" s="11" t="str">
        <f t="shared" si="53"/>
        <v/>
      </c>
      <c r="F305" s="11" t="str">
        <f t="shared" si="48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9"/>
        <v/>
      </c>
      <c r="I305" t="str">
        <f t="shared" si="50"/>
        <v/>
      </c>
      <c r="N305" t="str">
        <f>WindowsReports!G305&amp;""</f>
        <v/>
      </c>
    </row>
    <row r="306" spans="1:14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1"/>
        <v/>
      </c>
      <c r="D306" s="11" t="str">
        <f t="shared" si="52"/>
        <v/>
      </c>
      <c r="E306" s="11" t="str">
        <f t="shared" si="53"/>
        <v/>
      </c>
      <c r="F306" s="11" t="str">
        <f t="shared" si="48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9"/>
        <v/>
      </c>
      <c r="I306" t="str">
        <f t="shared" si="50"/>
        <v/>
      </c>
      <c r="N306" t="str">
        <f>WindowsReports!G306&amp;""</f>
        <v/>
      </c>
    </row>
    <row r="307" spans="1:14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1"/>
        <v/>
      </c>
      <c r="D307" s="11" t="str">
        <f t="shared" si="52"/>
        <v/>
      </c>
      <c r="E307" s="11" t="str">
        <f t="shared" si="53"/>
        <v/>
      </c>
      <c r="F307" s="11" t="str">
        <f t="shared" si="48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9"/>
        <v/>
      </c>
      <c r="I307" t="str">
        <f t="shared" si="50"/>
        <v/>
      </c>
      <c r="N307" t="str">
        <f>WindowsReports!G307&amp;""</f>
        <v/>
      </c>
    </row>
    <row r="308" spans="1:14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1"/>
        <v/>
      </c>
      <c r="D308" s="11" t="str">
        <f t="shared" si="52"/>
        <v/>
      </c>
      <c r="E308" s="11" t="str">
        <f t="shared" si="53"/>
        <v/>
      </c>
      <c r="F308" s="11" t="str">
        <f t="shared" si="48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9"/>
        <v/>
      </c>
      <c r="I308" t="str">
        <f t="shared" si="50"/>
        <v/>
      </c>
      <c r="N308" t="str">
        <f>WindowsReports!G308&amp;""</f>
        <v/>
      </c>
    </row>
    <row r="309" spans="1:14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1"/>
        <v/>
      </c>
      <c r="D309" s="11" t="str">
        <f t="shared" si="52"/>
        <v/>
      </c>
      <c r="E309" s="11" t="str">
        <f t="shared" si="53"/>
        <v/>
      </c>
      <c r="F309" s="11" t="str">
        <f t="shared" si="48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9"/>
        <v/>
      </c>
      <c r="I309" t="str">
        <f t="shared" si="50"/>
        <v/>
      </c>
      <c r="N309" t="str">
        <f>WindowsReports!G309&amp;""</f>
        <v/>
      </c>
    </row>
    <row r="310" spans="1:14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1"/>
        <v/>
      </c>
      <c r="D310" s="11" t="str">
        <f t="shared" si="52"/>
        <v/>
      </c>
      <c r="E310" s="11" t="str">
        <f t="shared" si="53"/>
        <v/>
      </c>
      <c r="F310" s="11" t="str">
        <f t="shared" si="48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9"/>
        <v/>
      </c>
      <c r="I310" t="str">
        <f t="shared" si="50"/>
        <v/>
      </c>
      <c r="N310" t="str">
        <f>WindowsReports!G310&amp;""</f>
        <v/>
      </c>
    </row>
    <row r="311" spans="1:14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1"/>
        <v/>
      </c>
      <c r="D311" s="11" t="str">
        <f t="shared" si="52"/>
        <v/>
      </c>
      <c r="E311" s="11" t="str">
        <f t="shared" si="53"/>
        <v/>
      </c>
      <c r="F311" s="11" t="str">
        <f t="shared" si="48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9"/>
        <v/>
      </c>
      <c r="I311" t="str">
        <f t="shared" si="50"/>
        <v/>
      </c>
      <c r="N311" t="str">
        <f>WindowsReports!G311&amp;""</f>
        <v/>
      </c>
    </row>
    <row r="312" spans="1:14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1"/>
        <v/>
      </c>
      <c r="D312" s="11" t="str">
        <f t="shared" si="52"/>
        <v/>
      </c>
      <c r="E312" s="11" t="str">
        <f t="shared" si="53"/>
        <v/>
      </c>
      <c r="F312" s="11" t="str">
        <f t="shared" si="48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9"/>
        <v/>
      </c>
      <c r="I312" t="str">
        <f t="shared" si="50"/>
        <v/>
      </c>
      <c r="N312" t="str">
        <f>WindowsReports!G312&amp;""</f>
        <v/>
      </c>
    </row>
    <row r="313" spans="1:14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1"/>
        <v/>
      </c>
      <c r="D313" s="11" t="str">
        <f t="shared" si="52"/>
        <v/>
      </c>
      <c r="E313" s="11" t="str">
        <f t="shared" si="53"/>
        <v/>
      </c>
      <c r="F313" s="11" t="str">
        <f t="shared" si="48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9"/>
        <v/>
      </c>
      <c r="I313" t="str">
        <f t="shared" si="50"/>
        <v/>
      </c>
      <c r="N313" t="str">
        <f>WindowsReports!G313&amp;""</f>
        <v/>
      </c>
    </row>
    <row r="314" spans="1:14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1"/>
        <v/>
      </c>
      <c r="D314" s="11" t="str">
        <f t="shared" si="52"/>
        <v/>
      </c>
      <c r="E314" s="11" t="str">
        <f t="shared" si="53"/>
        <v/>
      </c>
      <c r="F314" s="11" t="str">
        <f t="shared" si="48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9"/>
        <v/>
      </c>
      <c r="I314" t="str">
        <f t="shared" si="50"/>
        <v/>
      </c>
      <c r="N314" t="str">
        <f>WindowsReports!G314&amp;""</f>
        <v/>
      </c>
    </row>
    <row r="315" spans="1:14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1"/>
        <v/>
      </c>
      <c r="D315" s="11" t="str">
        <f t="shared" si="52"/>
        <v/>
      </c>
      <c r="E315" s="11" t="str">
        <f t="shared" si="53"/>
        <v/>
      </c>
      <c r="F315" s="11" t="str">
        <f t="shared" si="48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9"/>
        <v/>
      </c>
      <c r="I315" t="str">
        <f t="shared" si="50"/>
        <v/>
      </c>
      <c r="N315" t="str">
        <f>WindowsReports!G315&amp;""</f>
        <v/>
      </c>
    </row>
    <row r="316" spans="1:14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1"/>
        <v/>
      </c>
      <c r="D316" s="11" t="str">
        <f t="shared" si="52"/>
        <v/>
      </c>
      <c r="E316" s="11" t="str">
        <f t="shared" si="53"/>
        <v/>
      </c>
      <c r="F316" s="11" t="str">
        <f t="shared" si="48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9"/>
        <v/>
      </c>
      <c r="I316" t="str">
        <f t="shared" si="50"/>
        <v/>
      </c>
      <c r="N316" t="str">
        <f>WindowsReports!G316&amp;""</f>
        <v/>
      </c>
    </row>
    <row r="317" spans="1:14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1"/>
        <v/>
      </c>
      <c r="D317" s="11" t="str">
        <f t="shared" si="52"/>
        <v/>
      </c>
      <c r="E317" s="11" t="str">
        <f t="shared" si="53"/>
        <v/>
      </c>
      <c r="F317" s="11" t="str">
        <f t="shared" si="48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9"/>
        <v/>
      </c>
      <c r="I317" t="str">
        <f t="shared" si="50"/>
        <v/>
      </c>
      <c r="N317" t="str">
        <f>WindowsReports!G317&amp;""</f>
        <v/>
      </c>
    </row>
    <row r="318" spans="1:14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1"/>
        <v/>
      </c>
      <c r="D318" s="11" t="str">
        <f t="shared" si="52"/>
        <v/>
      </c>
      <c r="E318" s="11" t="str">
        <f t="shared" si="53"/>
        <v/>
      </c>
      <c r="F318" s="11" t="str">
        <f t="shared" si="48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9"/>
        <v/>
      </c>
      <c r="I318" t="str">
        <f t="shared" si="50"/>
        <v/>
      </c>
      <c r="N318" t="str">
        <f>WindowsReports!G318&amp;""</f>
        <v/>
      </c>
    </row>
    <row r="319" spans="1:14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1"/>
        <v/>
      </c>
      <c r="D319" s="11" t="str">
        <f t="shared" si="52"/>
        <v/>
      </c>
      <c r="E319" s="11" t="str">
        <f t="shared" si="53"/>
        <v/>
      </c>
      <c r="F319" s="11" t="str">
        <f t="shared" si="48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9"/>
        <v/>
      </c>
      <c r="I319" t="str">
        <f t="shared" si="50"/>
        <v/>
      </c>
      <c r="N319" t="str">
        <f>WindowsReports!G319&amp;""</f>
        <v/>
      </c>
    </row>
    <row r="320" spans="1:14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1"/>
        <v/>
      </c>
      <c r="D320" s="11" t="str">
        <f t="shared" si="52"/>
        <v/>
      </c>
      <c r="E320" s="11" t="str">
        <f t="shared" si="53"/>
        <v/>
      </c>
      <c r="F320" s="11" t="str">
        <f t="shared" si="48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9"/>
        <v/>
      </c>
      <c r="I320" t="str">
        <f t="shared" si="50"/>
        <v/>
      </c>
      <c r="N320" t="str">
        <f>WindowsReports!G320&amp;""</f>
        <v/>
      </c>
    </row>
    <row r="321" spans="1:14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1"/>
        <v/>
      </c>
      <c r="D321" s="11" t="str">
        <f t="shared" si="52"/>
        <v/>
      </c>
      <c r="E321" s="11" t="str">
        <f t="shared" si="53"/>
        <v/>
      </c>
      <c r="F321" s="11" t="str">
        <f t="shared" si="48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9"/>
        <v/>
      </c>
      <c r="I321" t="str">
        <f t="shared" si="50"/>
        <v/>
      </c>
      <c r="N321" t="str">
        <f>WindowsReports!G321&amp;""</f>
        <v/>
      </c>
    </row>
    <row r="322" spans="1:14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1"/>
        <v/>
      </c>
      <c r="D322" s="11" t="str">
        <f t="shared" si="52"/>
        <v/>
      </c>
      <c r="E322" s="11" t="str">
        <f t="shared" si="53"/>
        <v/>
      </c>
      <c r="F322" s="11" t="str">
        <f t="shared" ref="F322:F385" si="54">IF(C322&lt;&gt;"", TRIM(_xlfn.TEXTBEFORE(C322," ",,1,1)), "")</f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5">E322</f>
        <v/>
      </c>
      <c r="I322" t="str">
        <f t="shared" ref="I322:I385" si="56">IF(H322&lt;&gt;"",H322,IF(G322&lt;&gt;"",G322,F322))</f>
        <v/>
      </c>
      <c r="N322" t="str">
        <f>WindowsReports!G322&amp;""</f>
        <v/>
      </c>
    </row>
    <row r="323" spans="1:14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7">IF($B323="","",IFERROR(_xlfn.TEXTAFTER($B323,"Core(TM) "),IFERROR(_xlfn.TEXTAFTER($B323,"Xeon(R) CPU"),"")))</f>
        <v/>
      </c>
      <c r="D323" s="11" t="str">
        <f t="shared" ref="D323:D386" si="58">IF($B323="","",IFERROR(_xlfn.TEXTAFTER($B323,"Ryzen "),""))</f>
        <v/>
      </c>
      <c r="E323" s="11" t="str">
        <f t="shared" ref="E323:E386" si="59">IF($B323="","",IF(ISNUMBER(SEARCH("Ultra",$B323)),"Ultra"&amp;_xlfn.TEXTAFTER($B323,"Ultra"),""))</f>
        <v/>
      </c>
      <c r="F323" s="11" t="str">
        <f t="shared" si="54"/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5"/>
        <v/>
      </c>
      <c r="I323" t="str">
        <f t="shared" si="56"/>
        <v/>
      </c>
      <c r="N323" t="str">
        <f>WindowsReports!G323&amp;""</f>
        <v/>
      </c>
    </row>
    <row r="324" spans="1:14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7"/>
        <v/>
      </c>
      <c r="D324" s="11" t="str">
        <f t="shared" si="58"/>
        <v/>
      </c>
      <c r="E324" s="11" t="str">
        <f t="shared" si="59"/>
        <v/>
      </c>
      <c r="F324" s="11" t="str">
        <f t="shared" si="54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5"/>
        <v/>
      </c>
      <c r="I324" t="str">
        <f t="shared" si="56"/>
        <v/>
      </c>
      <c r="N324" t="str">
        <f>WindowsReports!G324&amp;""</f>
        <v/>
      </c>
    </row>
    <row r="325" spans="1:14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7"/>
        <v/>
      </c>
      <c r="D325" s="11" t="str">
        <f t="shared" si="58"/>
        <v/>
      </c>
      <c r="E325" s="11" t="str">
        <f t="shared" si="59"/>
        <v/>
      </c>
      <c r="F325" s="11" t="str">
        <f t="shared" si="54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5"/>
        <v/>
      </c>
      <c r="I325" t="str">
        <f t="shared" si="56"/>
        <v/>
      </c>
      <c r="N325" t="str">
        <f>WindowsReports!G325&amp;""</f>
        <v/>
      </c>
    </row>
    <row r="326" spans="1:14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7"/>
        <v/>
      </c>
      <c r="D326" s="11" t="str">
        <f t="shared" si="58"/>
        <v/>
      </c>
      <c r="E326" s="11" t="str">
        <f t="shared" si="59"/>
        <v/>
      </c>
      <c r="F326" s="11" t="str">
        <f t="shared" si="54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5"/>
        <v/>
      </c>
      <c r="I326" t="str">
        <f t="shared" si="56"/>
        <v/>
      </c>
      <c r="N326" t="str">
        <f>WindowsReports!G326&amp;""</f>
        <v/>
      </c>
    </row>
    <row r="327" spans="1:14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7"/>
        <v/>
      </c>
      <c r="D327" s="11" t="str">
        <f t="shared" si="58"/>
        <v/>
      </c>
      <c r="E327" s="11" t="str">
        <f t="shared" si="59"/>
        <v/>
      </c>
      <c r="F327" s="11" t="str">
        <f t="shared" si="54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5"/>
        <v/>
      </c>
      <c r="I327" t="str">
        <f t="shared" si="56"/>
        <v/>
      </c>
      <c r="N327" t="str">
        <f>WindowsReports!G327&amp;""</f>
        <v/>
      </c>
    </row>
    <row r="328" spans="1:14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7"/>
        <v/>
      </c>
      <c r="D328" s="11" t="str">
        <f t="shared" si="58"/>
        <v/>
      </c>
      <c r="E328" s="11" t="str">
        <f t="shared" si="59"/>
        <v/>
      </c>
      <c r="F328" s="11" t="str">
        <f t="shared" si="54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5"/>
        <v/>
      </c>
      <c r="I328" t="str">
        <f t="shared" si="56"/>
        <v/>
      </c>
      <c r="N328" t="str">
        <f>WindowsReports!G328&amp;""</f>
        <v/>
      </c>
    </row>
    <row r="329" spans="1:14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7"/>
        <v/>
      </c>
      <c r="D329" s="11" t="str">
        <f t="shared" si="58"/>
        <v/>
      </c>
      <c r="E329" s="11" t="str">
        <f t="shared" si="59"/>
        <v/>
      </c>
      <c r="F329" s="11" t="str">
        <f t="shared" si="54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5"/>
        <v/>
      </c>
      <c r="I329" t="str">
        <f t="shared" si="56"/>
        <v/>
      </c>
      <c r="N329" t="str">
        <f>WindowsReports!G329&amp;""</f>
        <v/>
      </c>
    </row>
    <row r="330" spans="1:14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7"/>
        <v/>
      </c>
      <c r="D330" s="11" t="str">
        <f t="shared" si="58"/>
        <v/>
      </c>
      <c r="E330" s="11" t="str">
        <f t="shared" si="59"/>
        <v/>
      </c>
      <c r="F330" s="11" t="str">
        <f t="shared" si="54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5"/>
        <v/>
      </c>
      <c r="I330" t="str">
        <f t="shared" si="56"/>
        <v/>
      </c>
      <c r="N330" t="str">
        <f>WindowsReports!G330&amp;""</f>
        <v/>
      </c>
    </row>
    <row r="331" spans="1:14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7"/>
        <v/>
      </c>
      <c r="D331" s="11" t="str">
        <f t="shared" si="58"/>
        <v/>
      </c>
      <c r="E331" s="11" t="str">
        <f t="shared" si="59"/>
        <v/>
      </c>
      <c r="F331" s="11" t="str">
        <f t="shared" si="54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5"/>
        <v/>
      </c>
      <c r="I331" t="str">
        <f t="shared" si="56"/>
        <v/>
      </c>
      <c r="N331" t="str">
        <f>WindowsReports!G331&amp;""</f>
        <v/>
      </c>
    </row>
    <row r="332" spans="1:14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7"/>
        <v/>
      </c>
      <c r="D332" s="11" t="str">
        <f t="shared" si="58"/>
        <v/>
      </c>
      <c r="E332" s="11" t="str">
        <f t="shared" si="59"/>
        <v/>
      </c>
      <c r="F332" s="11" t="str">
        <f t="shared" si="54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5"/>
        <v/>
      </c>
      <c r="I332" t="str">
        <f t="shared" si="56"/>
        <v/>
      </c>
      <c r="N332" t="str">
        <f>WindowsReports!G332&amp;""</f>
        <v/>
      </c>
    </row>
    <row r="333" spans="1:14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7"/>
        <v/>
      </c>
      <c r="D333" s="11" t="str">
        <f t="shared" si="58"/>
        <v/>
      </c>
      <c r="E333" s="11" t="str">
        <f t="shared" si="59"/>
        <v/>
      </c>
      <c r="F333" s="11" t="str">
        <f t="shared" si="54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5"/>
        <v/>
      </c>
      <c r="I333" t="str">
        <f t="shared" si="56"/>
        <v/>
      </c>
      <c r="N333" t="str">
        <f>WindowsReports!G333&amp;""</f>
        <v/>
      </c>
    </row>
    <row r="334" spans="1:14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7"/>
        <v/>
      </c>
      <c r="D334" s="11" t="str">
        <f t="shared" si="58"/>
        <v/>
      </c>
      <c r="E334" s="11" t="str">
        <f t="shared" si="59"/>
        <v/>
      </c>
      <c r="F334" s="11" t="str">
        <f t="shared" si="54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5"/>
        <v/>
      </c>
      <c r="I334" t="str">
        <f t="shared" si="56"/>
        <v/>
      </c>
      <c r="N334" t="str">
        <f>WindowsReports!G334&amp;""</f>
        <v/>
      </c>
    </row>
    <row r="335" spans="1:14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7"/>
        <v/>
      </c>
      <c r="D335" s="11" t="str">
        <f t="shared" si="58"/>
        <v/>
      </c>
      <c r="E335" s="11" t="str">
        <f t="shared" si="59"/>
        <v/>
      </c>
      <c r="F335" s="11" t="str">
        <f t="shared" si="54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5"/>
        <v/>
      </c>
      <c r="I335" t="str">
        <f t="shared" si="56"/>
        <v/>
      </c>
      <c r="N335" t="str">
        <f>WindowsReports!G335&amp;""</f>
        <v/>
      </c>
    </row>
    <row r="336" spans="1:14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7"/>
        <v/>
      </c>
      <c r="D336" s="11" t="str">
        <f t="shared" si="58"/>
        <v/>
      </c>
      <c r="E336" s="11" t="str">
        <f t="shared" si="59"/>
        <v/>
      </c>
      <c r="F336" s="11" t="str">
        <f t="shared" si="54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5"/>
        <v/>
      </c>
      <c r="I336" t="str">
        <f t="shared" si="56"/>
        <v/>
      </c>
      <c r="N336" t="str">
        <f>WindowsReports!G336&amp;""</f>
        <v/>
      </c>
    </row>
    <row r="337" spans="1:14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7"/>
        <v/>
      </c>
      <c r="D337" s="11" t="str">
        <f t="shared" si="58"/>
        <v/>
      </c>
      <c r="E337" s="11" t="str">
        <f t="shared" si="59"/>
        <v/>
      </c>
      <c r="F337" s="11" t="str">
        <f t="shared" si="54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5"/>
        <v/>
      </c>
      <c r="I337" t="str">
        <f t="shared" si="56"/>
        <v/>
      </c>
      <c r="N337" t="str">
        <f>WindowsReports!G337&amp;""</f>
        <v/>
      </c>
    </row>
    <row r="338" spans="1:14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7"/>
        <v/>
      </c>
      <c r="D338" s="11" t="str">
        <f t="shared" si="58"/>
        <v/>
      </c>
      <c r="E338" s="11" t="str">
        <f t="shared" si="59"/>
        <v/>
      </c>
      <c r="F338" s="11" t="str">
        <f t="shared" si="54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5"/>
        <v/>
      </c>
      <c r="I338" t="str">
        <f t="shared" si="56"/>
        <v/>
      </c>
      <c r="N338" t="str">
        <f>WindowsReports!G338&amp;""</f>
        <v/>
      </c>
    </row>
    <row r="339" spans="1:14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7"/>
        <v/>
      </c>
      <c r="D339" s="11" t="str">
        <f t="shared" si="58"/>
        <v/>
      </c>
      <c r="E339" s="11" t="str">
        <f t="shared" si="59"/>
        <v/>
      </c>
      <c r="F339" s="11" t="str">
        <f t="shared" si="54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5"/>
        <v/>
      </c>
      <c r="I339" t="str">
        <f t="shared" si="56"/>
        <v/>
      </c>
      <c r="N339" t="str">
        <f>WindowsReports!G339&amp;""</f>
        <v/>
      </c>
    </row>
    <row r="340" spans="1:14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7"/>
        <v/>
      </c>
      <c r="D340" s="11" t="str">
        <f t="shared" si="58"/>
        <v/>
      </c>
      <c r="E340" s="11" t="str">
        <f t="shared" si="59"/>
        <v/>
      </c>
      <c r="F340" s="11" t="str">
        <f t="shared" si="54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5"/>
        <v/>
      </c>
      <c r="I340" t="str">
        <f t="shared" si="56"/>
        <v/>
      </c>
      <c r="N340" t="str">
        <f>WindowsReports!G340&amp;""</f>
        <v/>
      </c>
    </row>
    <row r="341" spans="1:14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7"/>
        <v/>
      </c>
      <c r="D341" s="11" t="str">
        <f t="shared" si="58"/>
        <v/>
      </c>
      <c r="E341" s="11" t="str">
        <f t="shared" si="59"/>
        <v/>
      </c>
      <c r="F341" s="11" t="str">
        <f t="shared" si="54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5"/>
        <v/>
      </c>
      <c r="I341" t="str">
        <f t="shared" si="56"/>
        <v/>
      </c>
      <c r="N341" t="str">
        <f>WindowsReports!G341&amp;""</f>
        <v/>
      </c>
    </row>
    <row r="342" spans="1:14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7"/>
        <v/>
      </c>
      <c r="D342" s="11" t="str">
        <f t="shared" si="58"/>
        <v/>
      </c>
      <c r="E342" s="11" t="str">
        <f t="shared" si="59"/>
        <v/>
      </c>
      <c r="F342" s="11" t="str">
        <f t="shared" si="54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5"/>
        <v/>
      </c>
      <c r="I342" t="str">
        <f t="shared" si="56"/>
        <v/>
      </c>
      <c r="N342" t="str">
        <f>WindowsReports!G342&amp;""</f>
        <v/>
      </c>
    </row>
    <row r="343" spans="1:14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7"/>
        <v/>
      </c>
      <c r="D343" s="11" t="str">
        <f t="shared" si="58"/>
        <v/>
      </c>
      <c r="E343" s="11" t="str">
        <f t="shared" si="59"/>
        <v/>
      </c>
      <c r="F343" s="11" t="str">
        <f t="shared" si="54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5"/>
        <v/>
      </c>
      <c r="I343" t="str">
        <f t="shared" si="56"/>
        <v/>
      </c>
      <c r="N343" t="str">
        <f>WindowsReports!G343&amp;""</f>
        <v/>
      </c>
    </row>
    <row r="344" spans="1:14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7"/>
        <v/>
      </c>
      <c r="D344" s="11" t="str">
        <f t="shared" si="58"/>
        <v/>
      </c>
      <c r="E344" s="11" t="str">
        <f t="shared" si="59"/>
        <v/>
      </c>
      <c r="F344" s="11" t="str">
        <f t="shared" si="54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5"/>
        <v/>
      </c>
      <c r="I344" t="str">
        <f t="shared" si="56"/>
        <v/>
      </c>
      <c r="N344" t="str">
        <f>WindowsReports!G344&amp;""</f>
        <v/>
      </c>
    </row>
    <row r="345" spans="1:14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7"/>
        <v/>
      </c>
      <c r="D345" s="11" t="str">
        <f t="shared" si="58"/>
        <v/>
      </c>
      <c r="E345" s="11" t="str">
        <f t="shared" si="59"/>
        <v/>
      </c>
      <c r="F345" s="11" t="str">
        <f t="shared" si="54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5"/>
        <v/>
      </c>
      <c r="I345" t="str">
        <f t="shared" si="56"/>
        <v/>
      </c>
      <c r="N345" t="str">
        <f>WindowsReports!G345&amp;""</f>
        <v/>
      </c>
    </row>
    <row r="346" spans="1:14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7"/>
        <v/>
      </c>
      <c r="D346" s="11" t="str">
        <f t="shared" si="58"/>
        <v/>
      </c>
      <c r="E346" s="11" t="str">
        <f t="shared" si="59"/>
        <v/>
      </c>
      <c r="F346" s="11" t="str">
        <f t="shared" si="54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5"/>
        <v/>
      </c>
      <c r="I346" t="str">
        <f t="shared" si="56"/>
        <v/>
      </c>
      <c r="N346" t="str">
        <f>WindowsReports!G346&amp;""</f>
        <v/>
      </c>
    </row>
    <row r="347" spans="1:14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7"/>
        <v/>
      </c>
      <c r="D347" s="11" t="str">
        <f t="shared" si="58"/>
        <v/>
      </c>
      <c r="E347" s="11" t="str">
        <f t="shared" si="59"/>
        <v/>
      </c>
      <c r="F347" s="11" t="str">
        <f t="shared" si="54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5"/>
        <v/>
      </c>
      <c r="I347" t="str">
        <f t="shared" si="56"/>
        <v/>
      </c>
      <c r="N347" t="str">
        <f>WindowsReports!G347&amp;""</f>
        <v/>
      </c>
    </row>
    <row r="348" spans="1:14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7"/>
        <v/>
      </c>
      <c r="D348" s="11" t="str">
        <f t="shared" si="58"/>
        <v/>
      </c>
      <c r="E348" s="11" t="str">
        <f t="shared" si="59"/>
        <v/>
      </c>
      <c r="F348" s="11" t="str">
        <f t="shared" si="54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5"/>
        <v/>
      </c>
      <c r="I348" t="str">
        <f t="shared" si="56"/>
        <v/>
      </c>
      <c r="N348" t="str">
        <f>WindowsReports!G348&amp;""</f>
        <v/>
      </c>
    </row>
    <row r="349" spans="1:14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7"/>
        <v/>
      </c>
      <c r="D349" s="11" t="str">
        <f t="shared" si="58"/>
        <v/>
      </c>
      <c r="E349" s="11" t="str">
        <f t="shared" si="59"/>
        <v/>
      </c>
      <c r="F349" s="11" t="str">
        <f t="shared" si="54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5"/>
        <v/>
      </c>
      <c r="I349" t="str">
        <f t="shared" si="56"/>
        <v/>
      </c>
      <c r="N349" t="str">
        <f>WindowsReports!G349&amp;""</f>
        <v/>
      </c>
    </row>
    <row r="350" spans="1:14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7"/>
        <v/>
      </c>
      <c r="D350" s="11" t="str">
        <f t="shared" si="58"/>
        <v/>
      </c>
      <c r="E350" s="11" t="str">
        <f t="shared" si="59"/>
        <v/>
      </c>
      <c r="F350" s="11" t="str">
        <f t="shared" si="54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5"/>
        <v/>
      </c>
      <c r="I350" t="str">
        <f t="shared" si="56"/>
        <v/>
      </c>
      <c r="N350" t="str">
        <f>WindowsReports!G350&amp;""</f>
        <v/>
      </c>
    </row>
    <row r="351" spans="1:14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7"/>
        <v/>
      </c>
      <c r="D351" s="11" t="str">
        <f t="shared" si="58"/>
        <v/>
      </c>
      <c r="E351" s="11" t="str">
        <f t="shared" si="59"/>
        <v/>
      </c>
      <c r="F351" s="11" t="str">
        <f t="shared" si="54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5"/>
        <v/>
      </c>
      <c r="I351" t="str">
        <f t="shared" si="56"/>
        <v/>
      </c>
      <c r="N351" t="str">
        <f>WindowsReports!G351&amp;""</f>
        <v/>
      </c>
    </row>
    <row r="352" spans="1:14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7"/>
        <v/>
      </c>
      <c r="D352" s="11" t="str">
        <f t="shared" si="58"/>
        <v/>
      </c>
      <c r="E352" s="11" t="str">
        <f t="shared" si="59"/>
        <v/>
      </c>
      <c r="F352" s="11" t="str">
        <f t="shared" si="54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5"/>
        <v/>
      </c>
      <c r="I352" t="str">
        <f t="shared" si="56"/>
        <v/>
      </c>
      <c r="N352" t="str">
        <f>WindowsReports!G352&amp;""</f>
        <v/>
      </c>
    </row>
    <row r="353" spans="1:14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7"/>
        <v/>
      </c>
      <c r="D353" s="11" t="str">
        <f t="shared" si="58"/>
        <v/>
      </c>
      <c r="E353" s="11" t="str">
        <f t="shared" si="59"/>
        <v/>
      </c>
      <c r="F353" s="11" t="str">
        <f t="shared" si="54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5"/>
        <v/>
      </c>
      <c r="I353" t="str">
        <f t="shared" si="56"/>
        <v/>
      </c>
      <c r="N353" t="str">
        <f>WindowsReports!G353&amp;""</f>
        <v/>
      </c>
    </row>
    <row r="354" spans="1:14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7"/>
        <v/>
      </c>
      <c r="D354" s="11" t="str">
        <f t="shared" si="58"/>
        <v/>
      </c>
      <c r="E354" s="11" t="str">
        <f t="shared" si="59"/>
        <v/>
      </c>
      <c r="F354" s="11" t="str">
        <f t="shared" si="54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5"/>
        <v/>
      </c>
      <c r="I354" t="str">
        <f t="shared" si="56"/>
        <v/>
      </c>
      <c r="N354" t="str">
        <f>WindowsReports!G354&amp;""</f>
        <v/>
      </c>
    </row>
    <row r="355" spans="1:14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7"/>
        <v/>
      </c>
      <c r="D355" s="11" t="str">
        <f t="shared" si="58"/>
        <v/>
      </c>
      <c r="E355" s="11" t="str">
        <f t="shared" si="59"/>
        <v/>
      </c>
      <c r="F355" s="11" t="str">
        <f t="shared" si="54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5"/>
        <v/>
      </c>
      <c r="I355" t="str">
        <f t="shared" si="56"/>
        <v/>
      </c>
      <c r="N355" t="str">
        <f>WindowsReports!G355&amp;""</f>
        <v/>
      </c>
    </row>
    <row r="356" spans="1:14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7"/>
        <v/>
      </c>
      <c r="D356" s="11" t="str">
        <f t="shared" si="58"/>
        <v/>
      </c>
      <c r="E356" s="11" t="str">
        <f t="shared" si="59"/>
        <v/>
      </c>
      <c r="F356" s="11" t="str">
        <f t="shared" si="54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5"/>
        <v/>
      </c>
      <c r="I356" t="str">
        <f t="shared" si="56"/>
        <v/>
      </c>
      <c r="N356" t="str">
        <f>WindowsReports!G356&amp;""</f>
        <v/>
      </c>
    </row>
    <row r="357" spans="1:14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7"/>
        <v/>
      </c>
      <c r="D357" s="11" t="str">
        <f t="shared" si="58"/>
        <v/>
      </c>
      <c r="E357" s="11" t="str">
        <f t="shared" si="59"/>
        <v/>
      </c>
      <c r="F357" s="11" t="str">
        <f t="shared" si="54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5"/>
        <v/>
      </c>
      <c r="I357" t="str">
        <f t="shared" si="56"/>
        <v/>
      </c>
      <c r="N357" t="str">
        <f>WindowsReports!G357&amp;""</f>
        <v/>
      </c>
    </row>
    <row r="358" spans="1:14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7"/>
        <v/>
      </c>
      <c r="D358" s="11" t="str">
        <f t="shared" si="58"/>
        <v/>
      </c>
      <c r="E358" s="11" t="str">
        <f t="shared" si="59"/>
        <v/>
      </c>
      <c r="F358" s="11" t="str">
        <f t="shared" si="54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5"/>
        <v/>
      </c>
      <c r="I358" t="str">
        <f t="shared" si="56"/>
        <v/>
      </c>
      <c r="N358" t="str">
        <f>WindowsReports!G358&amp;""</f>
        <v/>
      </c>
    </row>
    <row r="359" spans="1:14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7"/>
        <v/>
      </c>
      <c r="D359" s="11" t="str">
        <f t="shared" si="58"/>
        <v/>
      </c>
      <c r="E359" s="11" t="str">
        <f t="shared" si="59"/>
        <v/>
      </c>
      <c r="F359" s="11" t="str">
        <f t="shared" si="54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5"/>
        <v/>
      </c>
      <c r="I359" t="str">
        <f t="shared" si="56"/>
        <v/>
      </c>
      <c r="N359" t="str">
        <f>WindowsReports!G359&amp;""</f>
        <v/>
      </c>
    </row>
    <row r="360" spans="1:14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7"/>
        <v/>
      </c>
      <c r="D360" s="11" t="str">
        <f t="shared" si="58"/>
        <v/>
      </c>
      <c r="E360" s="11" t="str">
        <f t="shared" si="59"/>
        <v/>
      </c>
      <c r="F360" s="11" t="str">
        <f t="shared" si="54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5"/>
        <v/>
      </c>
      <c r="I360" t="str">
        <f t="shared" si="56"/>
        <v/>
      </c>
      <c r="N360" t="str">
        <f>WindowsReports!G360&amp;""</f>
        <v/>
      </c>
    </row>
    <row r="361" spans="1:14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7"/>
        <v/>
      </c>
      <c r="D361" s="11" t="str">
        <f t="shared" si="58"/>
        <v/>
      </c>
      <c r="E361" s="11" t="str">
        <f t="shared" si="59"/>
        <v/>
      </c>
      <c r="F361" s="11" t="str">
        <f t="shared" si="54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5"/>
        <v/>
      </c>
      <c r="I361" t="str">
        <f t="shared" si="56"/>
        <v/>
      </c>
      <c r="N361" t="str">
        <f>WindowsReports!G361&amp;""</f>
        <v/>
      </c>
    </row>
    <row r="362" spans="1:14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7"/>
        <v/>
      </c>
      <c r="D362" s="11" t="str">
        <f t="shared" si="58"/>
        <v/>
      </c>
      <c r="E362" s="11" t="str">
        <f t="shared" si="59"/>
        <v/>
      </c>
      <c r="F362" s="11" t="str">
        <f t="shared" si="54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5"/>
        <v/>
      </c>
      <c r="I362" t="str">
        <f t="shared" si="56"/>
        <v/>
      </c>
      <c r="N362" t="str">
        <f>WindowsReports!G362&amp;""</f>
        <v/>
      </c>
    </row>
    <row r="363" spans="1:14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7"/>
        <v/>
      </c>
      <c r="D363" s="11" t="str">
        <f t="shared" si="58"/>
        <v/>
      </c>
      <c r="E363" s="11" t="str">
        <f t="shared" si="59"/>
        <v/>
      </c>
      <c r="F363" s="11" t="str">
        <f t="shared" si="54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5"/>
        <v/>
      </c>
      <c r="I363" t="str">
        <f t="shared" si="56"/>
        <v/>
      </c>
      <c r="N363" t="str">
        <f>WindowsReports!G363&amp;""</f>
        <v/>
      </c>
    </row>
    <row r="364" spans="1:14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7"/>
        <v/>
      </c>
      <c r="D364" s="11" t="str">
        <f t="shared" si="58"/>
        <v/>
      </c>
      <c r="E364" s="11" t="str">
        <f t="shared" si="59"/>
        <v/>
      </c>
      <c r="F364" s="11" t="str">
        <f t="shared" si="54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5"/>
        <v/>
      </c>
      <c r="I364" t="str">
        <f t="shared" si="56"/>
        <v/>
      </c>
      <c r="N364" t="str">
        <f>WindowsReports!G364&amp;""</f>
        <v/>
      </c>
    </row>
    <row r="365" spans="1:14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7"/>
        <v/>
      </c>
      <c r="D365" s="11" t="str">
        <f t="shared" si="58"/>
        <v/>
      </c>
      <c r="E365" s="11" t="str">
        <f t="shared" si="59"/>
        <v/>
      </c>
      <c r="F365" s="11" t="str">
        <f t="shared" si="54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5"/>
        <v/>
      </c>
      <c r="I365" t="str">
        <f t="shared" si="56"/>
        <v/>
      </c>
      <c r="N365" t="str">
        <f>WindowsReports!G365&amp;""</f>
        <v/>
      </c>
    </row>
    <row r="366" spans="1:14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7"/>
        <v/>
      </c>
      <c r="D366" s="11" t="str">
        <f t="shared" si="58"/>
        <v/>
      </c>
      <c r="E366" s="11" t="str">
        <f t="shared" si="59"/>
        <v/>
      </c>
      <c r="F366" s="11" t="str">
        <f t="shared" si="54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5"/>
        <v/>
      </c>
      <c r="I366" t="str">
        <f t="shared" si="56"/>
        <v/>
      </c>
      <c r="N366" t="str">
        <f>WindowsReports!G366&amp;""</f>
        <v/>
      </c>
    </row>
    <row r="367" spans="1:14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7"/>
        <v/>
      </c>
      <c r="D367" s="11" t="str">
        <f t="shared" si="58"/>
        <v/>
      </c>
      <c r="E367" s="11" t="str">
        <f t="shared" si="59"/>
        <v/>
      </c>
      <c r="F367" s="11" t="str">
        <f t="shared" si="54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5"/>
        <v/>
      </c>
      <c r="I367" t="str">
        <f t="shared" si="56"/>
        <v/>
      </c>
      <c r="N367" t="str">
        <f>WindowsReports!G367&amp;""</f>
        <v/>
      </c>
    </row>
    <row r="368" spans="1:14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7"/>
        <v/>
      </c>
      <c r="D368" s="11" t="str">
        <f t="shared" si="58"/>
        <v/>
      </c>
      <c r="E368" s="11" t="str">
        <f t="shared" si="59"/>
        <v/>
      </c>
      <c r="F368" s="11" t="str">
        <f t="shared" si="54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5"/>
        <v/>
      </c>
      <c r="I368" t="str">
        <f t="shared" si="56"/>
        <v/>
      </c>
      <c r="N368" t="str">
        <f>WindowsReports!G368&amp;""</f>
        <v/>
      </c>
    </row>
    <row r="369" spans="1:14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7"/>
        <v/>
      </c>
      <c r="D369" s="11" t="str">
        <f t="shared" si="58"/>
        <v/>
      </c>
      <c r="E369" s="11" t="str">
        <f t="shared" si="59"/>
        <v/>
      </c>
      <c r="F369" s="11" t="str">
        <f t="shared" si="54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5"/>
        <v/>
      </c>
      <c r="I369" t="str">
        <f t="shared" si="56"/>
        <v/>
      </c>
      <c r="N369" t="str">
        <f>WindowsReports!G369&amp;""</f>
        <v/>
      </c>
    </row>
    <row r="370" spans="1:14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7"/>
        <v/>
      </c>
      <c r="D370" s="11" t="str">
        <f t="shared" si="58"/>
        <v/>
      </c>
      <c r="E370" s="11" t="str">
        <f t="shared" si="59"/>
        <v/>
      </c>
      <c r="F370" s="11" t="str">
        <f t="shared" si="54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5"/>
        <v/>
      </c>
      <c r="I370" t="str">
        <f t="shared" si="56"/>
        <v/>
      </c>
      <c r="N370" t="str">
        <f>WindowsReports!G370&amp;""</f>
        <v/>
      </c>
    </row>
    <row r="371" spans="1:14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7"/>
        <v/>
      </c>
      <c r="D371" s="11" t="str">
        <f t="shared" si="58"/>
        <v/>
      </c>
      <c r="E371" s="11" t="str">
        <f t="shared" si="59"/>
        <v/>
      </c>
      <c r="F371" s="11" t="str">
        <f t="shared" si="54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5"/>
        <v/>
      </c>
      <c r="I371" t="str">
        <f t="shared" si="56"/>
        <v/>
      </c>
      <c r="N371" t="str">
        <f>WindowsReports!G371&amp;""</f>
        <v/>
      </c>
    </row>
    <row r="372" spans="1:14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7"/>
        <v/>
      </c>
      <c r="D372" s="11" t="str">
        <f t="shared" si="58"/>
        <v/>
      </c>
      <c r="E372" s="11" t="str">
        <f t="shared" si="59"/>
        <v/>
      </c>
      <c r="F372" s="11" t="str">
        <f t="shared" si="54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5"/>
        <v/>
      </c>
      <c r="I372" t="str">
        <f t="shared" si="56"/>
        <v/>
      </c>
      <c r="N372" t="str">
        <f>WindowsReports!G372&amp;""</f>
        <v/>
      </c>
    </row>
    <row r="373" spans="1:14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7"/>
        <v/>
      </c>
      <c r="D373" s="11" t="str">
        <f t="shared" si="58"/>
        <v/>
      </c>
      <c r="E373" s="11" t="str">
        <f t="shared" si="59"/>
        <v/>
      </c>
      <c r="F373" s="11" t="str">
        <f t="shared" si="54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5"/>
        <v/>
      </c>
      <c r="I373" t="str">
        <f t="shared" si="56"/>
        <v/>
      </c>
      <c r="N373" t="str">
        <f>WindowsReports!G373&amp;""</f>
        <v/>
      </c>
    </row>
    <row r="374" spans="1:14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7"/>
        <v/>
      </c>
      <c r="D374" s="11" t="str">
        <f t="shared" si="58"/>
        <v/>
      </c>
      <c r="E374" s="11" t="str">
        <f t="shared" si="59"/>
        <v/>
      </c>
      <c r="F374" s="11" t="str">
        <f t="shared" si="54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5"/>
        <v/>
      </c>
      <c r="I374" t="str">
        <f t="shared" si="56"/>
        <v/>
      </c>
      <c r="N374" t="str">
        <f>WindowsReports!G374&amp;""</f>
        <v/>
      </c>
    </row>
    <row r="375" spans="1:14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7"/>
        <v/>
      </c>
      <c r="D375" s="11" t="str">
        <f t="shared" si="58"/>
        <v/>
      </c>
      <c r="E375" s="11" t="str">
        <f t="shared" si="59"/>
        <v/>
      </c>
      <c r="F375" s="11" t="str">
        <f t="shared" si="54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5"/>
        <v/>
      </c>
      <c r="I375" t="str">
        <f t="shared" si="56"/>
        <v/>
      </c>
      <c r="N375" t="str">
        <f>WindowsReports!G375&amp;""</f>
        <v/>
      </c>
    </row>
    <row r="376" spans="1:14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7"/>
        <v/>
      </c>
      <c r="D376" s="11" t="str">
        <f t="shared" si="58"/>
        <v/>
      </c>
      <c r="E376" s="11" t="str">
        <f t="shared" si="59"/>
        <v/>
      </c>
      <c r="F376" s="11" t="str">
        <f t="shared" si="54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5"/>
        <v/>
      </c>
      <c r="I376" t="str">
        <f t="shared" si="56"/>
        <v/>
      </c>
      <c r="N376" t="str">
        <f>WindowsReports!G376&amp;""</f>
        <v/>
      </c>
    </row>
    <row r="377" spans="1:14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7"/>
        <v/>
      </c>
      <c r="D377" s="11" t="str">
        <f t="shared" si="58"/>
        <v/>
      </c>
      <c r="E377" s="11" t="str">
        <f t="shared" si="59"/>
        <v/>
      </c>
      <c r="F377" s="11" t="str">
        <f t="shared" si="54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5"/>
        <v/>
      </c>
      <c r="I377" t="str">
        <f t="shared" si="56"/>
        <v/>
      </c>
      <c r="N377" t="str">
        <f>WindowsReports!G377&amp;""</f>
        <v/>
      </c>
    </row>
    <row r="378" spans="1:14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7"/>
        <v/>
      </c>
      <c r="D378" s="11" t="str">
        <f t="shared" si="58"/>
        <v/>
      </c>
      <c r="E378" s="11" t="str">
        <f t="shared" si="59"/>
        <v/>
      </c>
      <c r="F378" s="11" t="str">
        <f t="shared" si="54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5"/>
        <v/>
      </c>
      <c r="I378" t="str">
        <f t="shared" si="56"/>
        <v/>
      </c>
      <c r="N378" t="str">
        <f>WindowsReports!G378&amp;""</f>
        <v/>
      </c>
    </row>
    <row r="379" spans="1:14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7"/>
        <v/>
      </c>
      <c r="D379" s="11" t="str">
        <f t="shared" si="58"/>
        <v/>
      </c>
      <c r="E379" s="11" t="str">
        <f t="shared" si="59"/>
        <v/>
      </c>
      <c r="F379" s="11" t="str">
        <f t="shared" si="54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5"/>
        <v/>
      </c>
      <c r="I379" t="str">
        <f t="shared" si="56"/>
        <v/>
      </c>
      <c r="N379" t="str">
        <f>WindowsReports!G379&amp;""</f>
        <v/>
      </c>
    </row>
    <row r="380" spans="1:14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7"/>
        <v/>
      </c>
      <c r="D380" s="11" t="str">
        <f t="shared" si="58"/>
        <v/>
      </c>
      <c r="E380" s="11" t="str">
        <f t="shared" si="59"/>
        <v/>
      </c>
      <c r="F380" s="11" t="str">
        <f t="shared" si="54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5"/>
        <v/>
      </c>
      <c r="I380" t="str">
        <f t="shared" si="56"/>
        <v/>
      </c>
      <c r="N380" t="str">
        <f>WindowsReports!G380&amp;""</f>
        <v/>
      </c>
    </row>
    <row r="381" spans="1:14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7"/>
        <v/>
      </c>
      <c r="D381" s="11" t="str">
        <f t="shared" si="58"/>
        <v/>
      </c>
      <c r="E381" s="11" t="str">
        <f t="shared" si="59"/>
        <v/>
      </c>
      <c r="F381" s="11" t="str">
        <f t="shared" si="54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5"/>
        <v/>
      </c>
      <c r="I381" t="str">
        <f t="shared" si="56"/>
        <v/>
      </c>
      <c r="N381" t="str">
        <f>WindowsReports!G381&amp;""</f>
        <v/>
      </c>
    </row>
    <row r="382" spans="1:14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7"/>
        <v/>
      </c>
      <c r="D382" s="11" t="str">
        <f t="shared" si="58"/>
        <v/>
      </c>
      <c r="E382" s="11" t="str">
        <f t="shared" si="59"/>
        <v/>
      </c>
      <c r="F382" s="11" t="str">
        <f t="shared" si="54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5"/>
        <v/>
      </c>
      <c r="I382" t="str">
        <f t="shared" si="56"/>
        <v/>
      </c>
      <c r="N382" t="str">
        <f>WindowsReports!G382&amp;""</f>
        <v/>
      </c>
    </row>
    <row r="383" spans="1:14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7"/>
        <v/>
      </c>
      <c r="D383" s="11" t="str">
        <f t="shared" si="58"/>
        <v/>
      </c>
      <c r="E383" s="11" t="str">
        <f t="shared" si="59"/>
        <v/>
      </c>
      <c r="F383" s="11" t="str">
        <f t="shared" si="54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5"/>
        <v/>
      </c>
      <c r="I383" t="str">
        <f t="shared" si="56"/>
        <v/>
      </c>
      <c r="N383" t="str">
        <f>WindowsReports!G383&amp;""</f>
        <v/>
      </c>
    </row>
    <row r="384" spans="1:14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7"/>
        <v/>
      </c>
      <c r="D384" s="11" t="str">
        <f t="shared" si="58"/>
        <v/>
      </c>
      <c r="E384" s="11" t="str">
        <f t="shared" si="59"/>
        <v/>
      </c>
      <c r="F384" s="11" t="str">
        <f t="shared" si="54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5"/>
        <v/>
      </c>
      <c r="I384" t="str">
        <f t="shared" si="56"/>
        <v/>
      </c>
      <c r="N384" t="str">
        <f>WindowsReports!G384&amp;""</f>
        <v/>
      </c>
    </row>
    <row r="385" spans="1:14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7"/>
        <v/>
      </c>
      <c r="D385" s="11" t="str">
        <f t="shared" si="58"/>
        <v/>
      </c>
      <c r="E385" s="11" t="str">
        <f t="shared" si="59"/>
        <v/>
      </c>
      <c r="F385" s="11" t="str">
        <f t="shared" si="54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5"/>
        <v/>
      </c>
      <c r="I385" t="str">
        <f t="shared" si="56"/>
        <v/>
      </c>
      <c r="N385" t="str">
        <f>WindowsReports!G385&amp;""</f>
        <v/>
      </c>
    </row>
    <row r="386" spans="1:14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7"/>
        <v/>
      </c>
      <c r="D386" s="11" t="str">
        <f t="shared" si="58"/>
        <v/>
      </c>
      <c r="E386" s="11" t="str">
        <f t="shared" si="59"/>
        <v/>
      </c>
      <c r="F386" s="11" t="str">
        <f t="shared" ref="F386:F449" si="60">IF(C386&lt;&gt;"", TRIM(_xlfn.TEXTBEFORE(C386," ",,1,1)), "")</f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1">E386</f>
        <v/>
      </c>
      <c r="I386" t="str">
        <f t="shared" ref="I386:I449" si="62">IF(H386&lt;&gt;"",H386,IF(G386&lt;&gt;"",G386,F386))</f>
        <v/>
      </c>
      <c r="N386" t="str">
        <f>WindowsReports!G386&amp;""</f>
        <v/>
      </c>
    </row>
    <row r="387" spans="1:14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3">IF($B387="","",IFERROR(_xlfn.TEXTAFTER($B387,"Core(TM) "),IFERROR(_xlfn.TEXTAFTER($B387,"Xeon(R) CPU"),"")))</f>
        <v/>
      </c>
      <c r="D387" s="11" t="str">
        <f t="shared" ref="D387:D450" si="64">IF($B387="","",IFERROR(_xlfn.TEXTAFTER($B387,"Ryzen "),""))</f>
        <v/>
      </c>
      <c r="E387" s="11" t="str">
        <f t="shared" ref="E387:E450" si="65">IF($B387="","",IF(ISNUMBER(SEARCH("Ultra",$B387)),"Ultra"&amp;_xlfn.TEXTAFTER($B387,"Ultra"),""))</f>
        <v/>
      </c>
      <c r="F387" s="11" t="str">
        <f t="shared" si="60"/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1"/>
        <v/>
      </c>
      <c r="I387" t="str">
        <f t="shared" si="62"/>
        <v/>
      </c>
      <c r="N387" t="str">
        <f>WindowsReports!G387&amp;""</f>
        <v/>
      </c>
    </row>
    <row r="388" spans="1:14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3"/>
        <v/>
      </c>
      <c r="D388" s="11" t="str">
        <f t="shared" si="64"/>
        <v/>
      </c>
      <c r="E388" s="11" t="str">
        <f t="shared" si="65"/>
        <v/>
      </c>
      <c r="F388" s="11" t="str">
        <f t="shared" si="60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1"/>
        <v/>
      </c>
      <c r="I388" t="str">
        <f t="shared" si="62"/>
        <v/>
      </c>
      <c r="N388" t="str">
        <f>WindowsReports!G388&amp;""</f>
        <v/>
      </c>
    </row>
    <row r="389" spans="1:14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3"/>
        <v/>
      </c>
      <c r="D389" s="11" t="str">
        <f t="shared" si="64"/>
        <v/>
      </c>
      <c r="E389" s="11" t="str">
        <f t="shared" si="65"/>
        <v/>
      </c>
      <c r="F389" s="11" t="str">
        <f t="shared" si="60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1"/>
        <v/>
      </c>
      <c r="I389" t="str">
        <f t="shared" si="62"/>
        <v/>
      </c>
      <c r="N389" t="str">
        <f>WindowsReports!G389&amp;""</f>
        <v/>
      </c>
    </row>
    <row r="390" spans="1:14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3"/>
        <v/>
      </c>
      <c r="D390" s="11" t="str">
        <f t="shared" si="64"/>
        <v/>
      </c>
      <c r="E390" s="11" t="str">
        <f t="shared" si="65"/>
        <v/>
      </c>
      <c r="F390" s="11" t="str">
        <f t="shared" si="60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1"/>
        <v/>
      </c>
      <c r="I390" t="str">
        <f t="shared" si="62"/>
        <v/>
      </c>
      <c r="N390" t="str">
        <f>WindowsReports!G390&amp;""</f>
        <v/>
      </c>
    </row>
    <row r="391" spans="1:14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3"/>
        <v/>
      </c>
      <c r="D391" s="11" t="str">
        <f t="shared" si="64"/>
        <v/>
      </c>
      <c r="E391" s="11" t="str">
        <f t="shared" si="65"/>
        <v/>
      </c>
      <c r="F391" s="11" t="str">
        <f t="shared" si="60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1"/>
        <v/>
      </c>
      <c r="I391" t="str">
        <f t="shared" si="62"/>
        <v/>
      </c>
      <c r="N391" t="str">
        <f>WindowsReports!G391&amp;""</f>
        <v/>
      </c>
    </row>
    <row r="392" spans="1:14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3"/>
        <v/>
      </c>
      <c r="D392" s="11" t="str">
        <f t="shared" si="64"/>
        <v/>
      </c>
      <c r="E392" s="11" t="str">
        <f t="shared" si="65"/>
        <v/>
      </c>
      <c r="F392" s="11" t="str">
        <f t="shared" si="60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1"/>
        <v/>
      </c>
      <c r="I392" t="str">
        <f t="shared" si="62"/>
        <v/>
      </c>
      <c r="N392" t="str">
        <f>WindowsReports!G392&amp;""</f>
        <v/>
      </c>
    </row>
    <row r="393" spans="1:14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3"/>
        <v/>
      </c>
      <c r="D393" s="11" t="str">
        <f t="shared" si="64"/>
        <v/>
      </c>
      <c r="E393" s="11" t="str">
        <f t="shared" si="65"/>
        <v/>
      </c>
      <c r="F393" s="11" t="str">
        <f t="shared" si="60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1"/>
        <v/>
      </c>
      <c r="I393" t="str">
        <f t="shared" si="62"/>
        <v/>
      </c>
      <c r="N393" t="str">
        <f>WindowsReports!G393&amp;""</f>
        <v/>
      </c>
    </row>
    <row r="394" spans="1:14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3"/>
        <v/>
      </c>
      <c r="D394" s="11" t="str">
        <f t="shared" si="64"/>
        <v/>
      </c>
      <c r="E394" s="11" t="str">
        <f t="shared" si="65"/>
        <v/>
      </c>
      <c r="F394" s="11" t="str">
        <f t="shared" si="60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1"/>
        <v/>
      </c>
      <c r="I394" t="str">
        <f t="shared" si="62"/>
        <v/>
      </c>
      <c r="N394" t="str">
        <f>WindowsReports!G394&amp;""</f>
        <v/>
      </c>
    </row>
    <row r="395" spans="1:14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3"/>
        <v/>
      </c>
      <c r="D395" s="11" t="str">
        <f t="shared" si="64"/>
        <v/>
      </c>
      <c r="E395" s="11" t="str">
        <f t="shared" si="65"/>
        <v/>
      </c>
      <c r="F395" s="11" t="str">
        <f t="shared" si="60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1"/>
        <v/>
      </c>
      <c r="I395" t="str">
        <f t="shared" si="62"/>
        <v/>
      </c>
      <c r="N395" t="str">
        <f>WindowsReports!G395&amp;""</f>
        <v/>
      </c>
    </row>
    <row r="396" spans="1:14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3"/>
        <v/>
      </c>
      <c r="D396" s="11" t="str">
        <f t="shared" si="64"/>
        <v/>
      </c>
      <c r="E396" s="11" t="str">
        <f t="shared" si="65"/>
        <v/>
      </c>
      <c r="F396" s="11" t="str">
        <f t="shared" si="60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1"/>
        <v/>
      </c>
      <c r="I396" t="str">
        <f t="shared" si="62"/>
        <v/>
      </c>
      <c r="N396" t="str">
        <f>WindowsReports!G396&amp;""</f>
        <v/>
      </c>
    </row>
    <row r="397" spans="1:14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3"/>
        <v/>
      </c>
      <c r="D397" s="11" t="str">
        <f t="shared" si="64"/>
        <v/>
      </c>
      <c r="E397" s="11" t="str">
        <f t="shared" si="65"/>
        <v/>
      </c>
      <c r="F397" s="11" t="str">
        <f t="shared" si="60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1"/>
        <v/>
      </c>
      <c r="I397" t="str">
        <f t="shared" si="62"/>
        <v/>
      </c>
      <c r="N397" t="str">
        <f>WindowsReports!G397&amp;""</f>
        <v/>
      </c>
    </row>
    <row r="398" spans="1:14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3"/>
        <v/>
      </c>
      <c r="D398" s="11" t="str">
        <f t="shared" si="64"/>
        <v/>
      </c>
      <c r="E398" s="11" t="str">
        <f t="shared" si="65"/>
        <v/>
      </c>
      <c r="F398" s="11" t="str">
        <f t="shared" si="60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1"/>
        <v/>
      </c>
      <c r="I398" t="str">
        <f t="shared" si="62"/>
        <v/>
      </c>
      <c r="N398" t="str">
        <f>WindowsReports!G398&amp;""</f>
        <v/>
      </c>
    </row>
    <row r="399" spans="1:14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3"/>
        <v/>
      </c>
      <c r="D399" s="11" t="str">
        <f t="shared" si="64"/>
        <v/>
      </c>
      <c r="E399" s="11" t="str">
        <f t="shared" si="65"/>
        <v/>
      </c>
      <c r="F399" s="11" t="str">
        <f t="shared" si="60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1"/>
        <v/>
      </c>
      <c r="I399" t="str">
        <f t="shared" si="62"/>
        <v/>
      </c>
      <c r="N399" t="str">
        <f>WindowsReports!G399&amp;""</f>
        <v/>
      </c>
    </row>
    <row r="400" spans="1:14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3"/>
        <v/>
      </c>
      <c r="D400" s="11" t="str">
        <f t="shared" si="64"/>
        <v/>
      </c>
      <c r="E400" s="11" t="str">
        <f t="shared" si="65"/>
        <v/>
      </c>
      <c r="F400" s="11" t="str">
        <f t="shared" si="60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1"/>
        <v/>
      </c>
      <c r="I400" t="str">
        <f t="shared" si="62"/>
        <v/>
      </c>
      <c r="N400" t="str">
        <f>WindowsReports!G400&amp;""</f>
        <v/>
      </c>
    </row>
    <row r="401" spans="1:14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3"/>
        <v/>
      </c>
      <c r="D401" s="11" t="str">
        <f t="shared" si="64"/>
        <v/>
      </c>
      <c r="E401" s="11" t="str">
        <f t="shared" si="65"/>
        <v/>
      </c>
      <c r="F401" s="11" t="str">
        <f t="shared" si="60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1"/>
        <v/>
      </c>
      <c r="I401" t="str">
        <f t="shared" si="62"/>
        <v/>
      </c>
      <c r="N401" t="str">
        <f>WindowsReports!G401&amp;""</f>
        <v/>
      </c>
    </row>
    <row r="402" spans="1:14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3"/>
        <v/>
      </c>
      <c r="D402" s="11" t="str">
        <f t="shared" si="64"/>
        <v/>
      </c>
      <c r="E402" s="11" t="str">
        <f t="shared" si="65"/>
        <v/>
      </c>
      <c r="F402" s="11" t="str">
        <f t="shared" si="60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1"/>
        <v/>
      </c>
      <c r="I402" t="str">
        <f t="shared" si="62"/>
        <v/>
      </c>
      <c r="N402" t="str">
        <f>WindowsReports!G402&amp;""</f>
        <v/>
      </c>
    </row>
    <row r="403" spans="1:14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3"/>
        <v/>
      </c>
      <c r="D403" s="11" t="str">
        <f t="shared" si="64"/>
        <v/>
      </c>
      <c r="E403" s="11" t="str">
        <f t="shared" si="65"/>
        <v/>
      </c>
      <c r="F403" s="11" t="str">
        <f t="shared" si="60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1"/>
        <v/>
      </c>
      <c r="I403" t="str">
        <f t="shared" si="62"/>
        <v/>
      </c>
      <c r="N403" t="str">
        <f>WindowsReports!G403&amp;""</f>
        <v/>
      </c>
    </row>
    <row r="404" spans="1:14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3"/>
        <v/>
      </c>
      <c r="D404" s="11" t="str">
        <f t="shared" si="64"/>
        <v/>
      </c>
      <c r="E404" s="11" t="str">
        <f t="shared" si="65"/>
        <v/>
      </c>
      <c r="F404" s="11" t="str">
        <f t="shared" si="60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1"/>
        <v/>
      </c>
      <c r="I404" t="str">
        <f t="shared" si="62"/>
        <v/>
      </c>
      <c r="N404" t="str">
        <f>WindowsReports!G404&amp;""</f>
        <v/>
      </c>
    </row>
    <row r="405" spans="1:14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3"/>
        <v/>
      </c>
      <c r="D405" s="11" t="str">
        <f t="shared" si="64"/>
        <v/>
      </c>
      <c r="E405" s="11" t="str">
        <f t="shared" si="65"/>
        <v/>
      </c>
      <c r="F405" s="11" t="str">
        <f t="shared" si="60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1"/>
        <v/>
      </c>
      <c r="I405" t="str">
        <f t="shared" si="62"/>
        <v/>
      </c>
      <c r="N405" t="str">
        <f>WindowsReports!G405&amp;""</f>
        <v/>
      </c>
    </row>
    <row r="406" spans="1:14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3"/>
        <v/>
      </c>
      <c r="D406" s="11" t="str">
        <f t="shared" si="64"/>
        <v/>
      </c>
      <c r="E406" s="11" t="str">
        <f t="shared" si="65"/>
        <v/>
      </c>
      <c r="F406" s="11" t="str">
        <f t="shared" si="60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1"/>
        <v/>
      </c>
      <c r="I406" t="str">
        <f t="shared" si="62"/>
        <v/>
      </c>
      <c r="N406" t="str">
        <f>WindowsReports!G406&amp;""</f>
        <v/>
      </c>
    </row>
    <row r="407" spans="1:14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3"/>
        <v/>
      </c>
      <c r="D407" s="11" t="str">
        <f t="shared" si="64"/>
        <v/>
      </c>
      <c r="E407" s="11" t="str">
        <f t="shared" si="65"/>
        <v/>
      </c>
      <c r="F407" s="11" t="str">
        <f t="shared" si="60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1"/>
        <v/>
      </c>
      <c r="I407" t="str">
        <f t="shared" si="62"/>
        <v/>
      </c>
      <c r="N407" t="str">
        <f>WindowsReports!G407&amp;""</f>
        <v/>
      </c>
    </row>
    <row r="408" spans="1:14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3"/>
        <v/>
      </c>
      <c r="D408" s="11" t="str">
        <f t="shared" si="64"/>
        <v/>
      </c>
      <c r="E408" s="11" t="str">
        <f t="shared" si="65"/>
        <v/>
      </c>
      <c r="F408" s="11" t="str">
        <f t="shared" si="60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1"/>
        <v/>
      </c>
      <c r="I408" t="str">
        <f t="shared" si="62"/>
        <v/>
      </c>
      <c r="N408" t="str">
        <f>WindowsReports!G408&amp;""</f>
        <v/>
      </c>
    </row>
    <row r="409" spans="1:14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3"/>
        <v/>
      </c>
      <c r="D409" s="11" t="str">
        <f t="shared" si="64"/>
        <v/>
      </c>
      <c r="E409" s="11" t="str">
        <f t="shared" si="65"/>
        <v/>
      </c>
      <c r="F409" s="11" t="str">
        <f t="shared" si="60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1"/>
        <v/>
      </c>
      <c r="I409" t="str">
        <f t="shared" si="62"/>
        <v/>
      </c>
      <c r="N409" t="str">
        <f>WindowsReports!G409&amp;""</f>
        <v/>
      </c>
    </row>
    <row r="410" spans="1:14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3"/>
        <v/>
      </c>
      <c r="D410" s="11" t="str">
        <f t="shared" si="64"/>
        <v/>
      </c>
      <c r="E410" s="11" t="str">
        <f t="shared" si="65"/>
        <v/>
      </c>
      <c r="F410" s="11" t="str">
        <f t="shared" si="60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1"/>
        <v/>
      </c>
      <c r="I410" t="str">
        <f t="shared" si="62"/>
        <v/>
      </c>
      <c r="N410" t="str">
        <f>WindowsReports!G410&amp;""</f>
        <v/>
      </c>
    </row>
    <row r="411" spans="1:14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3"/>
        <v/>
      </c>
      <c r="D411" s="11" t="str">
        <f t="shared" si="64"/>
        <v/>
      </c>
      <c r="E411" s="11" t="str">
        <f t="shared" si="65"/>
        <v/>
      </c>
      <c r="F411" s="11" t="str">
        <f t="shared" si="60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1"/>
        <v/>
      </c>
      <c r="I411" t="str">
        <f t="shared" si="62"/>
        <v/>
      </c>
      <c r="N411" t="str">
        <f>WindowsReports!G411&amp;""</f>
        <v/>
      </c>
    </row>
    <row r="412" spans="1:14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3"/>
        <v/>
      </c>
      <c r="D412" s="11" t="str">
        <f t="shared" si="64"/>
        <v/>
      </c>
      <c r="E412" s="11" t="str">
        <f t="shared" si="65"/>
        <v/>
      </c>
      <c r="F412" s="11" t="str">
        <f t="shared" si="60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1"/>
        <v/>
      </c>
      <c r="I412" t="str">
        <f t="shared" si="62"/>
        <v/>
      </c>
      <c r="N412" t="str">
        <f>WindowsReports!G412&amp;""</f>
        <v/>
      </c>
    </row>
    <row r="413" spans="1:14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3"/>
        <v/>
      </c>
      <c r="D413" s="11" t="str">
        <f t="shared" si="64"/>
        <v/>
      </c>
      <c r="E413" s="11" t="str">
        <f t="shared" si="65"/>
        <v/>
      </c>
      <c r="F413" s="11" t="str">
        <f t="shared" si="60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1"/>
        <v/>
      </c>
      <c r="I413" t="str">
        <f t="shared" si="62"/>
        <v/>
      </c>
      <c r="N413" t="str">
        <f>WindowsReports!G413&amp;""</f>
        <v/>
      </c>
    </row>
    <row r="414" spans="1:14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3"/>
        <v/>
      </c>
      <c r="D414" s="11" t="str">
        <f t="shared" si="64"/>
        <v/>
      </c>
      <c r="E414" s="11" t="str">
        <f t="shared" si="65"/>
        <v/>
      </c>
      <c r="F414" s="11" t="str">
        <f t="shared" si="60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1"/>
        <v/>
      </c>
      <c r="I414" t="str">
        <f t="shared" si="62"/>
        <v/>
      </c>
      <c r="N414" t="str">
        <f>WindowsReports!G414&amp;""</f>
        <v/>
      </c>
    </row>
    <row r="415" spans="1:14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3"/>
        <v/>
      </c>
      <c r="D415" s="11" t="str">
        <f t="shared" si="64"/>
        <v/>
      </c>
      <c r="E415" s="11" t="str">
        <f t="shared" si="65"/>
        <v/>
      </c>
      <c r="F415" s="11" t="str">
        <f t="shared" si="60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1"/>
        <v/>
      </c>
      <c r="I415" t="str">
        <f t="shared" si="62"/>
        <v/>
      </c>
      <c r="N415" t="str">
        <f>WindowsReports!G415&amp;""</f>
        <v/>
      </c>
    </row>
    <row r="416" spans="1:14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3"/>
        <v/>
      </c>
      <c r="D416" s="11" t="str">
        <f t="shared" si="64"/>
        <v/>
      </c>
      <c r="E416" s="11" t="str">
        <f t="shared" si="65"/>
        <v/>
      </c>
      <c r="F416" s="11" t="str">
        <f t="shared" si="60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1"/>
        <v/>
      </c>
      <c r="I416" t="str">
        <f t="shared" si="62"/>
        <v/>
      </c>
      <c r="N416" t="str">
        <f>WindowsReports!G416&amp;""</f>
        <v/>
      </c>
    </row>
    <row r="417" spans="1:14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3"/>
        <v/>
      </c>
      <c r="D417" s="11" t="str">
        <f t="shared" si="64"/>
        <v/>
      </c>
      <c r="E417" s="11" t="str">
        <f t="shared" si="65"/>
        <v/>
      </c>
      <c r="F417" s="11" t="str">
        <f t="shared" si="60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1"/>
        <v/>
      </c>
      <c r="I417" t="str">
        <f t="shared" si="62"/>
        <v/>
      </c>
      <c r="N417" t="str">
        <f>WindowsReports!G417&amp;""</f>
        <v/>
      </c>
    </row>
    <row r="418" spans="1:14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3"/>
        <v/>
      </c>
      <c r="D418" s="11" t="str">
        <f t="shared" si="64"/>
        <v/>
      </c>
      <c r="E418" s="11" t="str">
        <f t="shared" si="65"/>
        <v/>
      </c>
      <c r="F418" s="11" t="str">
        <f t="shared" si="60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1"/>
        <v/>
      </c>
      <c r="I418" t="str">
        <f t="shared" si="62"/>
        <v/>
      </c>
      <c r="N418" t="str">
        <f>WindowsReports!G418&amp;""</f>
        <v/>
      </c>
    </row>
    <row r="419" spans="1:14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3"/>
        <v/>
      </c>
      <c r="D419" s="11" t="str">
        <f t="shared" si="64"/>
        <v/>
      </c>
      <c r="E419" s="11" t="str">
        <f t="shared" si="65"/>
        <v/>
      </c>
      <c r="F419" s="11" t="str">
        <f t="shared" si="60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1"/>
        <v/>
      </c>
      <c r="I419" t="str">
        <f t="shared" si="62"/>
        <v/>
      </c>
      <c r="N419" t="str">
        <f>WindowsReports!G419&amp;""</f>
        <v/>
      </c>
    </row>
    <row r="420" spans="1:14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3"/>
        <v/>
      </c>
      <c r="D420" s="11" t="str">
        <f t="shared" si="64"/>
        <v/>
      </c>
      <c r="E420" s="11" t="str">
        <f t="shared" si="65"/>
        <v/>
      </c>
      <c r="F420" s="11" t="str">
        <f t="shared" si="60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1"/>
        <v/>
      </c>
      <c r="I420" t="str">
        <f t="shared" si="62"/>
        <v/>
      </c>
      <c r="N420" t="str">
        <f>WindowsReports!G420&amp;""</f>
        <v/>
      </c>
    </row>
    <row r="421" spans="1:14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3"/>
        <v/>
      </c>
      <c r="D421" s="11" t="str">
        <f t="shared" si="64"/>
        <v/>
      </c>
      <c r="E421" s="11" t="str">
        <f t="shared" si="65"/>
        <v/>
      </c>
      <c r="F421" s="11" t="str">
        <f t="shared" si="60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1"/>
        <v/>
      </c>
      <c r="I421" t="str">
        <f t="shared" si="62"/>
        <v/>
      </c>
      <c r="N421" t="str">
        <f>WindowsReports!G421&amp;""</f>
        <v/>
      </c>
    </row>
    <row r="422" spans="1:14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3"/>
        <v/>
      </c>
      <c r="D422" s="11" t="str">
        <f t="shared" si="64"/>
        <v/>
      </c>
      <c r="E422" s="11" t="str">
        <f t="shared" si="65"/>
        <v/>
      </c>
      <c r="F422" s="11" t="str">
        <f t="shared" si="60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1"/>
        <v/>
      </c>
      <c r="I422" t="str">
        <f t="shared" si="62"/>
        <v/>
      </c>
      <c r="N422" t="str">
        <f>WindowsReports!G422&amp;""</f>
        <v/>
      </c>
    </row>
    <row r="423" spans="1:14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3"/>
        <v/>
      </c>
      <c r="D423" s="11" t="str">
        <f t="shared" si="64"/>
        <v/>
      </c>
      <c r="E423" s="11" t="str">
        <f t="shared" si="65"/>
        <v/>
      </c>
      <c r="F423" s="11" t="str">
        <f t="shared" si="60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1"/>
        <v/>
      </c>
      <c r="I423" t="str">
        <f t="shared" si="62"/>
        <v/>
      </c>
      <c r="N423" t="str">
        <f>WindowsReports!G423&amp;""</f>
        <v/>
      </c>
    </row>
    <row r="424" spans="1:14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3"/>
        <v/>
      </c>
      <c r="D424" s="11" t="str">
        <f t="shared" si="64"/>
        <v/>
      </c>
      <c r="E424" s="11" t="str">
        <f t="shared" si="65"/>
        <v/>
      </c>
      <c r="F424" s="11" t="str">
        <f t="shared" si="60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1"/>
        <v/>
      </c>
      <c r="I424" t="str">
        <f t="shared" si="62"/>
        <v/>
      </c>
      <c r="N424" t="str">
        <f>WindowsReports!G424&amp;""</f>
        <v/>
      </c>
    </row>
    <row r="425" spans="1:14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3"/>
        <v/>
      </c>
      <c r="D425" s="11" t="str">
        <f t="shared" si="64"/>
        <v/>
      </c>
      <c r="E425" s="11" t="str">
        <f t="shared" si="65"/>
        <v/>
      </c>
      <c r="F425" s="11" t="str">
        <f t="shared" si="60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1"/>
        <v/>
      </c>
      <c r="I425" t="str">
        <f t="shared" si="62"/>
        <v/>
      </c>
      <c r="N425" t="str">
        <f>WindowsReports!G425&amp;""</f>
        <v/>
      </c>
    </row>
    <row r="426" spans="1:14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3"/>
        <v/>
      </c>
      <c r="D426" s="11" t="str">
        <f t="shared" si="64"/>
        <v/>
      </c>
      <c r="E426" s="11" t="str">
        <f t="shared" si="65"/>
        <v/>
      </c>
      <c r="F426" s="11" t="str">
        <f t="shared" si="60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1"/>
        <v/>
      </c>
      <c r="I426" t="str">
        <f t="shared" si="62"/>
        <v/>
      </c>
      <c r="N426" t="str">
        <f>WindowsReports!G426&amp;""</f>
        <v/>
      </c>
    </row>
    <row r="427" spans="1:14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3"/>
        <v/>
      </c>
      <c r="D427" s="11" t="str">
        <f t="shared" si="64"/>
        <v/>
      </c>
      <c r="E427" s="11" t="str">
        <f t="shared" si="65"/>
        <v/>
      </c>
      <c r="F427" s="11" t="str">
        <f t="shared" si="60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1"/>
        <v/>
      </c>
      <c r="I427" t="str">
        <f t="shared" si="62"/>
        <v/>
      </c>
      <c r="N427" t="str">
        <f>WindowsReports!G427&amp;""</f>
        <v/>
      </c>
    </row>
    <row r="428" spans="1:14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3"/>
        <v/>
      </c>
      <c r="D428" s="11" t="str">
        <f t="shared" si="64"/>
        <v/>
      </c>
      <c r="E428" s="11" t="str">
        <f t="shared" si="65"/>
        <v/>
      </c>
      <c r="F428" s="11" t="str">
        <f t="shared" si="60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1"/>
        <v/>
      </c>
      <c r="I428" t="str">
        <f t="shared" si="62"/>
        <v/>
      </c>
      <c r="N428" t="str">
        <f>WindowsReports!G428&amp;""</f>
        <v/>
      </c>
    </row>
    <row r="429" spans="1:14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3"/>
        <v/>
      </c>
      <c r="D429" s="11" t="str">
        <f t="shared" si="64"/>
        <v/>
      </c>
      <c r="E429" s="11" t="str">
        <f t="shared" si="65"/>
        <v/>
      </c>
      <c r="F429" s="11" t="str">
        <f t="shared" si="60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1"/>
        <v/>
      </c>
      <c r="I429" t="str">
        <f t="shared" si="62"/>
        <v/>
      </c>
      <c r="N429" t="str">
        <f>WindowsReports!G429&amp;""</f>
        <v/>
      </c>
    </row>
    <row r="430" spans="1:14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3"/>
        <v/>
      </c>
      <c r="D430" s="11" t="str">
        <f t="shared" si="64"/>
        <v/>
      </c>
      <c r="E430" s="11" t="str">
        <f t="shared" si="65"/>
        <v/>
      </c>
      <c r="F430" s="11" t="str">
        <f t="shared" si="60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1"/>
        <v/>
      </c>
      <c r="I430" t="str">
        <f t="shared" si="62"/>
        <v/>
      </c>
      <c r="N430" t="str">
        <f>WindowsReports!G430&amp;""</f>
        <v/>
      </c>
    </row>
    <row r="431" spans="1:14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3"/>
        <v/>
      </c>
      <c r="D431" s="11" t="str">
        <f t="shared" si="64"/>
        <v/>
      </c>
      <c r="E431" s="11" t="str">
        <f t="shared" si="65"/>
        <v/>
      </c>
      <c r="F431" s="11" t="str">
        <f t="shared" si="60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1"/>
        <v/>
      </c>
      <c r="I431" t="str">
        <f t="shared" si="62"/>
        <v/>
      </c>
      <c r="N431" t="str">
        <f>WindowsReports!G431&amp;""</f>
        <v/>
      </c>
    </row>
    <row r="432" spans="1:14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3"/>
        <v/>
      </c>
      <c r="D432" s="11" t="str">
        <f t="shared" si="64"/>
        <v/>
      </c>
      <c r="E432" s="11" t="str">
        <f t="shared" si="65"/>
        <v/>
      </c>
      <c r="F432" s="11" t="str">
        <f t="shared" si="60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1"/>
        <v/>
      </c>
      <c r="I432" t="str">
        <f t="shared" si="62"/>
        <v/>
      </c>
      <c r="N432" t="str">
        <f>WindowsReports!G432&amp;""</f>
        <v/>
      </c>
    </row>
    <row r="433" spans="1:14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3"/>
        <v/>
      </c>
      <c r="D433" s="11" t="str">
        <f t="shared" si="64"/>
        <v/>
      </c>
      <c r="E433" s="11" t="str">
        <f t="shared" si="65"/>
        <v/>
      </c>
      <c r="F433" s="11" t="str">
        <f t="shared" si="60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1"/>
        <v/>
      </c>
      <c r="I433" t="str">
        <f t="shared" si="62"/>
        <v/>
      </c>
      <c r="N433" t="str">
        <f>WindowsReports!G433&amp;""</f>
        <v/>
      </c>
    </row>
    <row r="434" spans="1:14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3"/>
        <v/>
      </c>
      <c r="D434" s="11" t="str">
        <f t="shared" si="64"/>
        <v/>
      </c>
      <c r="E434" s="11" t="str">
        <f t="shared" si="65"/>
        <v/>
      </c>
      <c r="F434" s="11" t="str">
        <f t="shared" si="60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1"/>
        <v/>
      </c>
      <c r="I434" t="str">
        <f t="shared" si="62"/>
        <v/>
      </c>
      <c r="N434" t="str">
        <f>WindowsReports!G434&amp;""</f>
        <v/>
      </c>
    </row>
    <row r="435" spans="1:14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3"/>
        <v/>
      </c>
      <c r="D435" s="11" t="str">
        <f t="shared" si="64"/>
        <v/>
      </c>
      <c r="E435" s="11" t="str">
        <f t="shared" si="65"/>
        <v/>
      </c>
      <c r="F435" s="11" t="str">
        <f t="shared" si="60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1"/>
        <v/>
      </c>
      <c r="I435" t="str">
        <f t="shared" si="62"/>
        <v/>
      </c>
      <c r="N435" t="str">
        <f>WindowsReports!G435&amp;""</f>
        <v/>
      </c>
    </row>
    <row r="436" spans="1:14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3"/>
        <v/>
      </c>
      <c r="D436" s="11" t="str">
        <f t="shared" si="64"/>
        <v/>
      </c>
      <c r="E436" s="11" t="str">
        <f t="shared" si="65"/>
        <v/>
      </c>
      <c r="F436" s="11" t="str">
        <f t="shared" si="60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1"/>
        <v/>
      </c>
      <c r="I436" t="str">
        <f t="shared" si="62"/>
        <v/>
      </c>
      <c r="N436" t="str">
        <f>WindowsReports!G436&amp;""</f>
        <v/>
      </c>
    </row>
    <row r="437" spans="1:14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3"/>
        <v/>
      </c>
      <c r="D437" s="11" t="str">
        <f t="shared" si="64"/>
        <v/>
      </c>
      <c r="E437" s="11" t="str">
        <f t="shared" si="65"/>
        <v/>
      </c>
      <c r="F437" s="11" t="str">
        <f t="shared" si="60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1"/>
        <v/>
      </c>
      <c r="I437" t="str">
        <f t="shared" si="62"/>
        <v/>
      </c>
      <c r="N437" t="str">
        <f>WindowsReports!G437&amp;""</f>
        <v/>
      </c>
    </row>
    <row r="438" spans="1:14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3"/>
        <v/>
      </c>
      <c r="D438" s="11" t="str">
        <f t="shared" si="64"/>
        <v/>
      </c>
      <c r="E438" s="11" t="str">
        <f t="shared" si="65"/>
        <v/>
      </c>
      <c r="F438" s="11" t="str">
        <f t="shared" si="60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1"/>
        <v/>
      </c>
      <c r="I438" t="str">
        <f t="shared" si="62"/>
        <v/>
      </c>
      <c r="N438" t="str">
        <f>WindowsReports!G438&amp;""</f>
        <v/>
      </c>
    </row>
    <row r="439" spans="1:14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3"/>
        <v/>
      </c>
      <c r="D439" s="11" t="str">
        <f t="shared" si="64"/>
        <v/>
      </c>
      <c r="E439" s="11" t="str">
        <f t="shared" si="65"/>
        <v/>
      </c>
      <c r="F439" s="11" t="str">
        <f t="shared" si="60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1"/>
        <v/>
      </c>
      <c r="I439" t="str">
        <f t="shared" si="62"/>
        <v/>
      </c>
      <c r="N439" t="str">
        <f>WindowsReports!G439&amp;""</f>
        <v/>
      </c>
    </row>
    <row r="440" spans="1:14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3"/>
        <v/>
      </c>
      <c r="D440" s="11" t="str">
        <f t="shared" si="64"/>
        <v/>
      </c>
      <c r="E440" s="11" t="str">
        <f t="shared" si="65"/>
        <v/>
      </c>
      <c r="F440" s="11" t="str">
        <f t="shared" si="60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1"/>
        <v/>
      </c>
      <c r="I440" t="str">
        <f t="shared" si="62"/>
        <v/>
      </c>
      <c r="N440" t="str">
        <f>WindowsReports!G440&amp;""</f>
        <v/>
      </c>
    </row>
    <row r="441" spans="1:14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3"/>
        <v/>
      </c>
      <c r="D441" s="11" t="str">
        <f t="shared" si="64"/>
        <v/>
      </c>
      <c r="E441" s="11" t="str">
        <f t="shared" si="65"/>
        <v/>
      </c>
      <c r="F441" s="11" t="str">
        <f t="shared" si="60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1"/>
        <v/>
      </c>
      <c r="I441" t="str">
        <f t="shared" si="62"/>
        <v/>
      </c>
      <c r="N441" t="str">
        <f>WindowsReports!G441&amp;""</f>
        <v/>
      </c>
    </row>
    <row r="442" spans="1:14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3"/>
        <v/>
      </c>
      <c r="D442" s="11" t="str">
        <f t="shared" si="64"/>
        <v/>
      </c>
      <c r="E442" s="11" t="str">
        <f t="shared" si="65"/>
        <v/>
      </c>
      <c r="F442" s="11" t="str">
        <f t="shared" si="60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1"/>
        <v/>
      </c>
      <c r="I442" t="str">
        <f t="shared" si="62"/>
        <v/>
      </c>
      <c r="N442" t="str">
        <f>WindowsReports!G442&amp;""</f>
        <v/>
      </c>
    </row>
    <row r="443" spans="1:14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3"/>
        <v/>
      </c>
      <c r="D443" s="11" t="str">
        <f t="shared" si="64"/>
        <v/>
      </c>
      <c r="E443" s="11" t="str">
        <f t="shared" si="65"/>
        <v/>
      </c>
      <c r="F443" s="11" t="str">
        <f t="shared" si="60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1"/>
        <v/>
      </c>
      <c r="I443" t="str">
        <f t="shared" si="62"/>
        <v/>
      </c>
      <c r="N443" t="str">
        <f>WindowsReports!G443&amp;""</f>
        <v/>
      </c>
    </row>
    <row r="444" spans="1:14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3"/>
        <v/>
      </c>
      <c r="D444" s="11" t="str">
        <f t="shared" si="64"/>
        <v/>
      </c>
      <c r="E444" s="11" t="str">
        <f t="shared" si="65"/>
        <v/>
      </c>
      <c r="F444" s="11" t="str">
        <f t="shared" si="60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1"/>
        <v/>
      </c>
      <c r="I444" t="str">
        <f t="shared" si="62"/>
        <v/>
      </c>
      <c r="N444" t="str">
        <f>WindowsReports!G444&amp;""</f>
        <v/>
      </c>
    </row>
    <row r="445" spans="1:14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3"/>
        <v/>
      </c>
      <c r="D445" s="11" t="str">
        <f t="shared" si="64"/>
        <v/>
      </c>
      <c r="E445" s="11" t="str">
        <f t="shared" si="65"/>
        <v/>
      </c>
      <c r="F445" s="11" t="str">
        <f t="shared" si="60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1"/>
        <v/>
      </c>
      <c r="I445" t="str">
        <f t="shared" si="62"/>
        <v/>
      </c>
      <c r="N445" t="str">
        <f>WindowsReports!G445&amp;""</f>
        <v/>
      </c>
    </row>
    <row r="446" spans="1:14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3"/>
        <v/>
      </c>
      <c r="D446" s="11" t="str">
        <f t="shared" si="64"/>
        <v/>
      </c>
      <c r="E446" s="11" t="str">
        <f t="shared" si="65"/>
        <v/>
      </c>
      <c r="F446" s="11" t="str">
        <f t="shared" si="60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1"/>
        <v/>
      </c>
      <c r="I446" t="str">
        <f t="shared" si="62"/>
        <v/>
      </c>
      <c r="N446" t="str">
        <f>WindowsReports!G446&amp;""</f>
        <v/>
      </c>
    </row>
    <row r="447" spans="1:14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3"/>
        <v/>
      </c>
      <c r="D447" s="11" t="str">
        <f t="shared" si="64"/>
        <v/>
      </c>
      <c r="E447" s="11" t="str">
        <f t="shared" si="65"/>
        <v/>
      </c>
      <c r="F447" s="11" t="str">
        <f t="shared" si="60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1"/>
        <v/>
      </c>
      <c r="I447" t="str">
        <f t="shared" si="62"/>
        <v/>
      </c>
      <c r="N447" t="str">
        <f>WindowsReports!G447&amp;""</f>
        <v/>
      </c>
    </row>
    <row r="448" spans="1:14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3"/>
        <v/>
      </c>
      <c r="D448" s="11" t="str">
        <f t="shared" si="64"/>
        <v/>
      </c>
      <c r="E448" s="11" t="str">
        <f t="shared" si="65"/>
        <v/>
      </c>
      <c r="F448" s="11" t="str">
        <f t="shared" si="60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1"/>
        <v/>
      </c>
      <c r="I448" t="str">
        <f t="shared" si="62"/>
        <v/>
      </c>
      <c r="N448" t="str">
        <f>WindowsReports!G448&amp;""</f>
        <v/>
      </c>
    </row>
    <row r="449" spans="1:14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3"/>
        <v/>
      </c>
      <c r="D449" s="11" t="str">
        <f t="shared" si="64"/>
        <v/>
      </c>
      <c r="E449" s="11" t="str">
        <f t="shared" si="65"/>
        <v/>
      </c>
      <c r="F449" s="11" t="str">
        <f t="shared" si="60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1"/>
        <v/>
      </c>
      <c r="I449" t="str">
        <f t="shared" si="62"/>
        <v/>
      </c>
      <c r="N449" t="str">
        <f>WindowsReports!G449&amp;""</f>
        <v/>
      </c>
    </row>
    <row r="450" spans="1:14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3"/>
        <v/>
      </c>
      <c r="D450" s="11" t="str">
        <f t="shared" si="64"/>
        <v/>
      </c>
      <c r="E450" s="11" t="str">
        <f t="shared" si="65"/>
        <v/>
      </c>
      <c r="F450" s="11" t="str">
        <f t="shared" ref="F450:F510" si="66">IF(C450&lt;&gt;"", TRIM(_xlfn.TEXTBEFORE(C450," ",,1,1)), "")</f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67">E450</f>
        <v/>
      </c>
      <c r="I450" t="str">
        <f t="shared" ref="I450:I510" si="68">IF(H450&lt;&gt;"",H450,IF(G450&lt;&gt;"",G450,F450))</f>
        <v/>
      </c>
      <c r="N450" t="str">
        <f>WindowsReports!G450&amp;""</f>
        <v/>
      </c>
    </row>
    <row r="451" spans="1:14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69">IF($B451="","",IFERROR(_xlfn.TEXTAFTER($B451,"Core(TM) "),IFERROR(_xlfn.TEXTAFTER($B451,"Xeon(R) CPU"),"")))</f>
        <v/>
      </c>
      <c r="D451" s="11" t="str">
        <f t="shared" ref="D451:D510" si="70">IF($B451="","",IFERROR(_xlfn.TEXTAFTER($B451,"Ryzen "),""))</f>
        <v/>
      </c>
      <c r="E451" s="11" t="str">
        <f t="shared" ref="E451:E510" si="71">IF($B451="","",IF(ISNUMBER(SEARCH("Ultra",$B451)),"Ultra"&amp;_xlfn.TEXTAFTER($B451,"Ultra"),""))</f>
        <v/>
      </c>
      <c r="F451" s="11" t="str">
        <f t="shared" si="66"/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67"/>
        <v/>
      </c>
      <c r="I451" t="str">
        <f t="shared" si="68"/>
        <v/>
      </c>
      <c r="N451" t="str">
        <f>WindowsReports!G451&amp;""</f>
        <v/>
      </c>
    </row>
    <row r="452" spans="1:14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69"/>
        <v/>
      </c>
      <c r="D452" s="11" t="str">
        <f t="shared" si="70"/>
        <v/>
      </c>
      <c r="E452" s="11" t="str">
        <f t="shared" si="71"/>
        <v/>
      </c>
      <c r="F452" s="11" t="str">
        <f t="shared" si="66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67"/>
        <v/>
      </c>
      <c r="I452" t="str">
        <f t="shared" si="68"/>
        <v/>
      </c>
      <c r="N452" t="str">
        <f>WindowsReports!G452&amp;""</f>
        <v/>
      </c>
    </row>
    <row r="453" spans="1:14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69"/>
        <v/>
      </c>
      <c r="D453" s="11" t="str">
        <f t="shared" si="70"/>
        <v/>
      </c>
      <c r="E453" s="11" t="str">
        <f t="shared" si="71"/>
        <v/>
      </c>
      <c r="F453" s="11" t="str">
        <f t="shared" si="66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67"/>
        <v/>
      </c>
      <c r="I453" t="str">
        <f t="shared" si="68"/>
        <v/>
      </c>
      <c r="N453" t="str">
        <f>WindowsReports!G453&amp;""</f>
        <v/>
      </c>
    </row>
    <row r="454" spans="1:14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69"/>
        <v/>
      </c>
      <c r="D454" s="11" t="str">
        <f t="shared" si="70"/>
        <v/>
      </c>
      <c r="E454" s="11" t="str">
        <f t="shared" si="71"/>
        <v/>
      </c>
      <c r="F454" s="11" t="str">
        <f t="shared" si="66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67"/>
        <v/>
      </c>
      <c r="I454" t="str">
        <f t="shared" si="68"/>
        <v/>
      </c>
      <c r="N454" t="str">
        <f>WindowsReports!G454&amp;""</f>
        <v/>
      </c>
    </row>
    <row r="455" spans="1:14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69"/>
        <v/>
      </c>
      <c r="D455" s="11" t="str">
        <f t="shared" si="70"/>
        <v/>
      </c>
      <c r="E455" s="11" t="str">
        <f t="shared" si="71"/>
        <v/>
      </c>
      <c r="F455" s="11" t="str">
        <f t="shared" si="66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67"/>
        <v/>
      </c>
      <c r="I455" t="str">
        <f t="shared" si="68"/>
        <v/>
      </c>
      <c r="N455" t="str">
        <f>WindowsReports!G455&amp;""</f>
        <v/>
      </c>
    </row>
    <row r="456" spans="1:14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69"/>
        <v/>
      </c>
      <c r="D456" s="11" t="str">
        <f t="shared" si="70"/>
        <v/>
      </c>
      <c r="E456" s="11" t="str">
        <f t="shared" si="71"/>
        <v/>
      </c>
      <c r="F456" s="11" t="str">
        <f t="shared" si="66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67"/>
        <v/>
      </c>
      <c r="I456" t="str">
        <f t="shared" si="68"/>
        <v/>
      </c>
      <c r="N456" t="str">
        <f>WindowsReports!G456&amp;""</f>
        <v/>
      </c>
    </row>
    <row r="457" spans="1:14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69"/>
        <v/>
      </c>
      <c r="D457" s="11" t="str">
        <f t="shared" si="70"/>
        <v/>
      </c>
      <c r="E457" s="11" t="str">
        <f t="shared" si="71"/>
        <v/>
      </c>
      <c r="F457" s="11" t="str">
        <f t="shared" si="66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67"/>
        <v/>
      </c>
      <c r="I457" t="str">
        <f t="shared" si="68"/>
        <v/>
      </c>
      <c r="N457" t="str">
        <f>WindowsReports!G457&amp;""</f>
        <v/>
      </c>
    </row>
    <row r="458" spans="1:14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69"/>
        <v/>
      </c>
      <c r="D458" s="11" t="str">
        <f t="shared" si="70"/>
        <v/>
      </c>
      <c r="E458" s="11" t="str">
        <f t="shared" si="71"/>
        <v/>
      </c>
      <c r="F458" s="11" t="str">
        <f t="shared" si="66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67"/>
        <v/>
      </c>
      <c r="I458" t="str">
        <f t="shared" si="68"/>
        <v/>
      </c>
      <c r="N458" t="str">
        <f>WindowsReports!G458&amp;""</f>
        <v/>
      </c>
    </row>
    <row r="459" spans="1:14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69"/>
        <v/>
      </c>
      <c r="D459" s="11" t="str">
        <f t="shared" si="70"/>
        <v/>
      </c>
      <c r="E459" s="11" t="str">
        <f t="shared" si="71"/>
        <v/>
      </c>
      <c r="F459" s="11" t="str">
        <f t="shared" si="66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67"/>
        <v/>
      </c>
      <c r="I459" t="str">
        <f t="shared" si="68"/>
        <v/>
      </c>
      <c r="N459" t="str">
        <f>WindowsReports!G459&amp;""</f>
        <v/>
      </c>
    </row>
    <row r="460" spans="1:14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69"/>
        <v/>
      </c>
      <c r="D460" s="11" t="str">
        <f t="shared" si="70"/>
        <v/>
      </c>
      <c r="E460" s="11" t="str">
        <f t="shared" si="71"/>
        <v/>
      </c>
      <c r="F460" s="11" t="str">
        <f t="shared" si="66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67"/>
        <v/>
      </c>
      <c r="I460" t="str">
        <f t="shared" si="68"/>
        <v/>
      </c>
      <c r="N460" t="str">
        <f>WindowsReports!G460&amp;""</f>
        <v/>
      </c>
    </row>
    <row r="461" spans="1:14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69"/>
        <v/>
      </c>
      <c r="D461" s="11" t="str">
        <f t="shared" si="70"/>
        <v/>
      </c>
      <c r="E461" s="11" t="str">
        <f t="shared" si="71"/>
        <v/>
      </c>
      <c r="F461" s="11" t="str">
        <f t="shared" si="66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67"/>
        <v/>
      </c>
      <c r="I461" t="str">
        <f t="shared" si="68"/>
        <v/>
      </c>
      <c r="N461" t="str">
        <f>WindowsReports!G461&amp;""</f>
        <v/>
      </c>
    </row>
    <row r="462" spans="1:14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69"/>
        <v/>
      </c>
      <c r="D462" s="11" t="str">
        <f t="shared" si="70"/>
        <v/>
      </c>
      <c r="E462" s="11" t="str">
        <f t="shared" si="71"/>
        <v/>
      </c>
      <c r="F462" s="11" t="str">
        <f t="shared" si="66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67"/>
        <v/>
      </c>
      <c r="I462" t="str">
        <f t="shared" si="68"/>
        <v/>
      </c>
      <c r="N462" t="str">
        <f>WindowsReports!G462&amp;""</f>
        <v/>
      </c>
    </row>
    <row r="463" spans="1:14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69"/>
        <v/>
      </c>
      <c r="D463" s="11" t="str">
        <f t="shared" si="70"/>
        <v/>
      </c>
      <c r="E463" s="11" t="str">
        <f t="shared" si="71"/>
        <v/>
      </c>
      <c r="F463" s="11" t="str">
        <f t="shared" si="66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67"/>
        <v/>
      </c>
      <c r="I463" t="str">
        <f t="shared" si="68"/>
        <v/>
      </c>
      <c r="N463" t="str">
        <f>WindowsReports!G463&amp;""</f>
        <v/>
      </c>
    </row>
    <row r="464" spans="1:14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69"/>
        <v/>
      </c>
      <c r="D464" s="11" t="str">
        <f t="shared" si="70"/>
        <v/>
      </c>
      <c r="E464" s="11" t="str">
        <f t="shared" si="71"/>
        <v/>
      </c>
      <c r="F464" s="11" t="str">
        <f t="shared" si="66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67"/>
        <v/>
      </c>
      <c r="I464" t="str">
        <f t="shared" si="68"/>
        <v/>
      </c>
      <c r="N464" t="str">
        <f>WindowsReports!G464&amp;""</f>
        <v/>
      </c>
    </row>
    <row r="465" spans="1:14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69"/>
        <v/>
      </c>
      <c r="D465" s="11" t="str">
        <f t="shared" si="70"/>
        <v/>
      </c>
      <c r="E465" s="11" t="str">
        <f t="shared" si="71"/>
        <v/>
      </c>
      <c r="F465" s="11" t="str">
        <f t="shared" si="66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67"/>
        <v/>
      </c>
      <c r="I465" t="str">
        <f t="shared" si="68"/>
        <v/>
      </c>
      <c r="N465" t="str">
        <f>WindowsReports!G465&amp;""</f>
        <v/>
      </c>
    </row>
    <row r="466" spans="1:14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69"/>
        <v/>
      </c>
      <c r="D466" s="11" t="str">
        <f t="shared" si="70"/>
        <v/>
      </c>
      <c r="E466" s="11" t="str">
        <f t="shared" si="71"/>
        <v/>
      </c>
      <c r="F466" s="11" t="str">
        <f t="shared" si="66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67"/>
        <v/>
      </c>
      <c r="I466" t="str">
        <f t="shared" si="68"/>
        <v/>
      </c>
      <c r="N466" t="str">
        <f>WindowsReports!G466&amp;""</f>
        <v/>
      </c>
    </row>
    <row r="467" spans="1:14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69"/>
        <v/>
      </c>
      <c r="D467" s="11" t="str">
        <f t="shared" si="70"/>
        <v/>
      </c>
      <c r="E467" s="11" t="str">
        <f t="shared" si="71"/>
        <v/>
      </c>
      <c r="F467" s="11" t="str">
        <f t="shared" si="66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67"/>
        <v/>
      </c>
      <c r="I467" t="str">
        <f t="shared" si="68"/>
        <v/>
      </c>
      <c r="N467" t="str">
        <f>WindowsReports!G467&amp;""</f>
        <v/>
      </c>
    </row>
    <row r="468" spans="1:14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69"/>
        <v/>
      </c>
      <c r="D468" s="11" t="str">
        <f t="shared" si="70"/>
        <v/>
      </c>
      <c r="E468" s="11" t="str">
        <f t="shared" si="71"/>
        <v/>
      </c>
      <c r="F468" s="11" t="str">
        <f t="shared" si="66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67"/>
        <v/>
      </c>
      <c r="I468" t="str">
        <f t="shared" si="68"/>
        <v/>
      </c>
      <c r="N468" t="str">
        <f>WindowsReports!G468&amp;""</f>
        <v/>
      </c>
    </row>
    <row r="469" spans="1:14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69"/>
        <v/>
      </c>
      <c r="D469" s="11" t="str">
        <f t="shared" si="70"/>
        <v/>
      </c>
      <c r="E469" s="11" t="str">
        <f t="shared" si="71"/>
        <v/>
      </c>
      <c r="F469" s="11" t="str">
        <f t="shared" si="66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67"/>
        <v/>
      </c>
      <c r="I469" t="str">
        <f t="shared" si="68"/>
        <v/>
      </c>
      <c r="N469" t="str">
        <f>WindowsReports!G469&amp;""</f>
        <v/>
      </c>
    </row>
    <row r="470" spans="1:14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69"/>
        <v/>
      </c>
      <c r="D470" s="11" t="str">
        <f t="shared" si="70"/>
        <v/>
      </c>
      <c r="E470" s="11" t="str">
        <f t="shared" si="71"/>
        <v/>
      </c>
      <c r="F470" s="11" t="str">
        <f t="shared" si="66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67"/>
        <v/>
      </c>
      <c r="I470" t="str">
        <f t="shared" si="68"/>
        <v/>
      </c>
      <c r="N470" t="str">
        <f>WindowsReports!G470&amp;""</f>
        <v/>
      </c>
    </row>
    <row r="471" spans="1:14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69"/>
        <v/>
      </c>
      <c r="D471" s="11" t="str">
        <f t="shared" si="70"/>
        <v/>
      </c>
      <c r="E471" s="11" t="str">
        <f t="shared" si="71"/>
        <v/>
      </c>
      <c r="F471" s="11" t="str">
        <f t="shared" si="66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67"/>
        <v/>
      </c>
      <c r="I471" t="str">
        <f t="shared" si="68"/>
        <v/>
      </c>
      <c r="N471" t="str">
        <f>WindowsReports!G471&amp;""</f>
        <v/>
      </c>
    </row>
    <row r="472" spans="1:14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69"/>
        <v/>
      </c>
      <c r="D472" s="11" t="str">
        <f t="shared" si="70"/>
        <v/>
      </c>
      <c r="E472" s="11" t="str">
        <f t="shared" si="71"/>
        <v/>
      </c>
      <c r="F472" s="11" t="str">
        <f t="shared" si="66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67"/>
        <v/>
      </c>
      <c r="I472" t="str">
        <f t="shared" si="68"/>
        <v/>
      </c>
      <c r="N472" t="str">
        <f>WindowsReports!G472&amp;""</f>
        <v/>
      </c>
    </row>
    <row r="473" spans="1:14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69"/>
        <v/>
      </c>
      <c r="D473" s="11" t="str">
        <f t="shared" si="70"/>
        <v/>
      </c>
      <c r="E473" s="11" t="str">
        <f t="shared" si="71"/>
        <v/>
      </c>
      <c r="F473" s="11" t="str">
        <f t="shared" si="66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67"/>
        <v/>
      </c>
      <c r="I473" t="str">
        <f t="shared" si="68"/>
        <v/>
      </c>
      <c r="N473" t="str">
        <f>WindowsReports!G473&amp;""</f>
        <v/>
      </c>
    </row>
    <row r="474" spans="1:14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69"/>
        <v/>
      </c>
      <c r="D474" s="11" t="str">
        <f t="shared" si="70"/>
        <v/>
      </c>
      <c r="E474" s="11" t="str">
        <f t="shared" si="71"/>
        <v/>
      </c>
      <c r="F474" s="11" t="str">
        <f t="shared" si="66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67"/>
        <v/>
      </c>
      <c r="I474" t="str">
        <f t="shared" si="68"/>
        <v/>
      </c>
      <c r="N474" t="str">
        <f>WindowsReports!G474&amp;""</f>
        <v/>
      </c>
    </row>
    <row r="475" spans="1:14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69"/>
        <v/>
      </c>
      <c r="D475" s="11" t="str">
        <f t="shared" si="70"/>
        <v/>
      </c>
      <c r="E475" s="11" t="str">
        <f t="shared" si="71"/>
        <v/>
      </c>
      <c r="F475" s="11" t="str">
        <f t="shared" si="66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67"/>
        <v/>
      </c>
      <c r="I475" t="str">
        <f t="shared" si="68"/>
        <v/>
      </c>
      <c r="N475" t="str">
        <f>WindowsReports!G475&amp;""</f>
        <v/>
      </c>
    </row>
    <row r="476" spans="1:14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69"/>
        <v/>
      </c>
      <c r="D476" s="11" t="str">
        <f t="shared" si="70"/>
        <v/>
      </c>
      <c r="E476" s="11" t="str">
        <f t="shared" si="71"/>
        <v/>
      </c>
      <c r="F476" s="11" t="str">
        <f t="shared" si="66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67"/>
        <v/>
      </c>
      <c r="I476" t="str">
        <f t="shared" si="68"/>
        <v/>
      </c>
      <c r="N476" t="str">
        <f>WindowsReports!G476&amp;""</f>
        <v/>
      </c>
    </row>
    <row r="477" spans="1:14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69"/>
        <v/>
      </c>
      <c r="D477" s="11" t="str">
        <f t="shared" si="70"/>
        <v/>
      </c>
      <c r="E477" s="11" t="str">
        <f t="shared" si="71"/>
        <v/>
      </c>
      <c r="F477" s="11" t="str">
        <f t="shared" si="66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67"/>
        <v/>
      </c>
      <c r="I477" t="str">
        <f t="shared" si="68"/>
        <v/>
      </c>
      <c r="N477" t="str">
        <f>WindowsReports!G477&amp;""</f>
        <v/>
      </c>
    </row>
    <row r="478" spans="1:14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69"/>
        <v/>
      </c>
      <c r="D478" s="11" t="str">
        <f t="shared" si="70"/>
        <v/>
      </c>
      <c r="E478" s="11" t="str">
        <f t="shared" si="71"/>
        <v/>
      </c>
      <c r="F478" s="11" t="str">
        <f t="shared" si="66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67"/>
        <v/>
      </c>
      <c r="I478" t="str">
        <f t="shared" si="68"/>
        <v/>
      </c>
      <c r="N478" t="str">
        <f>WindowsReports!G478&amp;""</f>
        <v/>
      </c>
    </row>
    <row r="479" spans="1:14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69"/>
        <v/>
      </c>
      <c r="D479" s="11" t="str">
        <f t="shared" si="70"/>
        <v/>
      </c>
      <c r="E479" s="11" t="str">
        <f t="shared" si="71"/>
        <v/>
      </c>
      <c r="F479" s="11" t="str">
        <f t="shared" si="66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67"/>
        <v/>
      </c>
      <c r="I479" t="str">
        <f t="shared" si="68"/>
        <v/>
      </c>
      <c r="N479" t="str">
        <f>WindowsReports!G479&amp;""</f>
        <v/>
      </c>
    </row>
    <row r="480" spans="1:14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69"/>
        <v/>
      </c>
      <c r="D480" s="11" t="str">
        <f t="shared" si="70"/>
        <v/>
      </c>
      <c r="E480" s="11" t="str">
        <f t="shared" si="71"/>
        <v/>
      </c>
      <c r="F480" s="11" t="str">
        <f t="shared" si="66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67"/>
        <v/>
      </c>
      <c r="I480" t="str">
        <f t="shared" si="68"/>
        <v/>
      </c>
      <c r="N480" t="str">
        <f>WindowsReports!G480&amp;""</f>
        <v/>
      </c>
    </row>
    <row r="481" spans="1:14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69"/>
        <v/>
      </c>
      <c r="D481" s="11" t="str">
        <f t="shared" si="70"/>
        <v/>
      </c>
      <c r="E481" s="11" t="str">
        <f t="shared" si="71"/>
        <v/>
      </c>
      <c r="F481" s="11" t="str">
        <f t="shared" si="66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67"/>
        <v/>
      </c>
      <c r="I481" t="str">
        <f t="shared" si="68"/>
        <v/>
      </c>
      <c r="N481" t="str">
        <f>WindowsReports!G481&amp;""</f>
        <v/>
      </c>
    </row>
    <row r="482" spans="1:14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69"/>
        <v/>
      </c>
      <c r="D482" s="11" t="str">
        <f t="shared" si="70"/>
        <v/>
      </c>
      <c r="E482" s="11" t="str">
        <f t="shared" si="71"/>
        <v/>
      </c>
      <c r="F482" s="11" t="str">
        <f t="shared" si="66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67"/>
        <v/>
      </c>
      <c r="I482" t="str">
        <f t="shared" si="68"/>
        <v/>
      </c>
      <c r="N482" t="str">
        <f>WindowsReports!G482&amp;""</f>
        <v/>
      </c>
    </row>
    <row r="483" spans="1:14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69"/>
        <v/>
      </c>
      <c r="D483" s="11" t="str">
        <f t="shared" si="70"/>
        <v/>
      </c>
      <c r="E483" s="11" t="str">
        <f t="shared" si="71"/>
        <v/>
      </c>
      <c r="F483" s="11" t="str">
        <f t="shared" si="66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67"/>
        <v/>
      </c>
      <c r="I483" t="str">
        <f t="shared" si="68"/>
        <v/>
      </c>
      <c r="N483" t="str">
        <f>WindowsReports!G483&amp;""</f>
        <v/>
      </c>
    </row>
    <row r="484" spans="1:14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69"/>
        <v/>
      </c>
      <c r="D484" s="11" t="str">
        <f t="shared" si="70"/>
        <v/>
      </c>
      <c r="E484" s="11" t="str">
        <f t="shared" si="71"/>
        <v/>
      </c>
      <c r="F484" s="11" t="str">
        <f t="shared" si="66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67"/>
        <v/>
      </c>
      <c r="I484" t="str">
        <f t="shared" si="68"/>
        <v/>
      </c>
      <c r="N484" t="str">
        <f>WindowsReports!G484&amp;""</f>
        <v/>
      </c>
    </row>
    <row r="485" spans="1:14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69"/>
        <v/>
      </c>
      <c r="D485" s="11" t="str">
        <f t="shared" si="70"/>
        <v/>
      </c>
      <c r="E485" s="11" t="str">
        <f t="shared" si="71"/>
        <v/>
      </c>
      <c r="F485" s="11" t="str">
        <f t="shared" si="66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67"/>
        <v/>
      </c>
      <c r="I485" t="str">
        <f t="shared" si="68"/>
        <v/>
      </c>
      <c r="N485" t="str">
        <f>WindowsReports!G485&amp;""</f>
        <v/>
      </c>
    </row>
    <row r="486" spans="1:14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69"/>
        <v/>
      </c>
      <c r="D486" s="11" t="str">
        <f t="shared" si="70"/>
        <v/>
      </c>
      <c r="E486" s="11" t="str">
        <f t="shared" si="71"/>
        <v/>
      </c>
      <c r="F486" s="11" t="str">
        <f t="shared" si="66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67"/>
        <v/>
      </c>
      <c r="I486" t="str">
        <f t="shared" si="68"/>
        <v/>
      </c>
      <c r="N486" t="str">
        <f>WindowsReports!G486&amp;""</f>
        <v/>
      </c>
    </row>
    <row r="487" spans="1:14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69"/>
        <v/>
      </c>
      <c r="D487" s="11" t="str">
        <f t="shared" si="70"/>
        <v/>
      </c>
      <c r="E487" s="11" t="str">
        <f t="shared" si="71"/>
        <v/>
      </c>
      <c r="F487" s="11" t="str">
        <f t="shared" si="66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67"/>
        <v/>
      </c>
      <c r="I487" t="str">
        <f t="shared" si="68"/>
        <v/>
      </c>
      <c r="N487" t="str">
        <f>WindowsReports!G487&amp;""</f>
        <v/>
      </c>
    </row>
    <row r="488" spans="1:14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69"/>
        <v/>
      </c>
      <c r="D488" s="11" t="str">
        <f t="shared" si="70"/>
        <v/>
      </c>
      <c r="E488" s="11" t="str">
        <f t="shared" si="71"/>
        <v/>
      </c>
      <c r="F488" s="11" t="str">
        <f t="shared" si="66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67"/>
        <v/>
      </c>
      <c r="I488" t="str">
        <f t="shared" si="68"/>
        <v/>
      </c>
      <c r="N488" t="str">
        <f>WindowsReports!G488&amp;""</f>
        <v/>
      </c>
    </row>
    <row r="489" spans="1:14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69"/>
        <v/>
      </c>
      <c r="D489" s="11" t="str">
        <f t="shared" si="70"/>
        <v/>
      </c>
      <c r="E489" s="11" t="str">
        <f t="shared" si="71"/>
        <v/>
      </c>
      <c r="F489" s="11" t="str">
        <f t="shared" si="66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67"/>
        <v/>
      </c>
      <c r="I489" t="str">
        <f t="shared" si="68"/>
        <v/>
      </c>
      <c r="N489" t="str">
        <f>WindowsReports!G489&amp;""</f>
        <v/>
      </c>
    </row>
    <row r="490" spans="1:14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69"/>
        <v/>
      </c>
      <c r="D490" s="11" t="str">
        <f t="shared" si="70"/>
        <v/>
      </c>
      <c r="E490" s="11" t="str">
        <f t="shared" si="71"/>
        <v/>
      </c>
      <c r="F490" s="11" t="str">
        <f t="shared" si="66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67"/>
        <v/>
      </c>
      <c r="I490" t="str">
        <f t="shared" si="68"/>
        <v/>
      </c>
      <c r="N490" t="str">
        <f>WindowsReports!G490&amp;""</f>
        <v/>
      </c>
    </row>
    <row r="491" spans="1:14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69"/>
        <v/>
      </c>
      <c r="D491" s="11" t="str">
        <f t="shared" si="70"/>
        <v/>
      </c>
      <c r="E491" s="11" t="str">
        <f t="shared" si="71"/>
        <v/>
      </c>
      <c r="F491" s="11" t="str">
        <f t="shared" si="66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67"/>
        <v/>
      </c>
      <c r="I491" t="str">
        <f t="shared" si="68"/>
        <v/>
      </c>
      <c r="N491" t="str">
        <f>WindowsReports!G491&amp;""</f>
        <v/>
      </c>
    </row>
    <row r="492" spans="1:14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69"/>
        <v/>
      </c>
      <c r="D492" s="11" t="str">
        <f t="shared" si="70"/>
        <v/>
      </c>
      <c r="E492" s="11" t="str">
        <f t="shared" si="71"/>
        <v/>
      </c>
      <c r="F492" s="11" t="str">
        <f t="shared" si="66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67"/>
        <v/>
      </c>
      <c r="I492" t="str">
        <f t="shared" si="68"/>
        <v/>
      </c>
      <c r="N492" t="str">
        <f>WindowsReports!G492&amp;""</f>
        <v/>
      </c>
    </row>
    <row r="493" spans="1:14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69"/>
        <v/>
      </c>
      <c r="D493" s="11" t="str">
        <f t="shared" si="70"/>
        <v/>
      </c>
      <c r="E493" s="11" t="str">
        <f t="shared" si="71"/>
        <v/>
      </c>
      <c r="F493" s="11" t="str">
        <f t="shared" si="66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67"/>
        <v/>
      </c>
      <c r="I493" t="str">
        <f t="shared" si="68"/>
        <v/>
      </c>
      <c r="N493" t="str">
        <f>WindowsReports!G493&amp;""</f>
        <v/>
      </c>
    </row>
    <row r="494" spans="1:14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69"/>
        <v/>
      </c>
      <c r="D494" s="11" t="str">
        <f t="shared" si="70"/>
        <v/>
      </c>
      <c r="E494" s="11" t="str">
        <f t="shared" si="71"/>
        <v/>
      </c>
      <c r="F494" s="11" t="str">
        <f t="shared" si="66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67"/>
        <v/>
      </c>
      <c r="I494" t="str">
        <f t="shared" si="68"/>
        <v/>
      </c>
      <c r="N494" t="str">
        <f>WindowsReports!G494&amp;""</f>
        <v/>
      </c>
    </row>
    <row r="495" spans="1:14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69"/>
        <v/>
      </c>
      <c r="D495" s="11" t="str">
        <f t="shared" si="70"/>
        <v/>
      </c>
      <c r="E495" s="11" t="str">
        <f t="shared" si="71"/>
        <v/>
      </c>
      <c r="F495" s="11" t="str">
        <f t="shared" si="66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67"/>
        <v/>
      </c>
      <c r="I495" t="str">
        <f t="shared" si="68"/>
        <v/>
      </c>
      <c r="N495" t="str">
        <f>WindowsReports!G495&amp;""</f>
        <v/>
      </c>
    </row>
    <row r="496" spans="1:14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69"/>
        <v/>
      </c>
      <c r="D496" s="11" t="str">
        <f t="shared" si="70"/>
        <v/>
      </c>
      <c r="E496" s="11" t="str">
        <f t="shared" si="71"/>
        <v/>
      </c>
      <c r="F496" s="11" t="str">
        <f t="shared" si="66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67"/>
        <v/>
      </c>
      <c r="I496" t="str">
        <f t="shared" si="68"/>
        <v/>
      </c>
      <c r="N496" t="str">
        <f>WindowsReports!G496&amp;""</f>
        <v/>
      </c>
    </row>
    <row r="497" spans="1:14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69"/>
        <v/>
      </c>
      <c r="D497" s="11" t="str">
        <f t="shared" si="70"/>
        <v/>
      </c>
      <c r="E497" s="11" t="str">
        <f t="shared" si="71"/>
        <v/>
      </c>
      <c r="F497" s="11" t="str">
        <f t="shared" si="66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67"/>
        <v/>
      </c>
      <c r="I497" t="str">
        <f t="shared" si="68"/>
        <v/>
      </c>
      <c r="N497" t="str">
        <f>WindowsReports!G497&amp;""</f>
        <v/>
      </c>
    </row>
    <row r="498" spans="1:14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69"/>
        <v/>
      </c>
      <c r="D498" s="11" t="str">
        <f t="shared" si="70"/>
        <v/>
      </c>
      <c r="E498" s="11" t="str">
        <f t="shared" si="71"/>
        <v/>
      </c>
      <c r="F498" s="11" t="str">
        <f t="shared" si="66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67"/>
        <v/>
      </c>
      <c r="I498" t="str">
        <f t="shared" si="68"/>
        <v/>
      </c>
      <c r="N498" t="str">
        <f>WindowsReports!G498&amp;""</f>
        <v/>
      </c>
    </row>
    <row r="499" spans="1:14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69"/>
        <v/>
      </c>
      <c r="D499" s="11" t="str">
        <f t="shared" si="70"/>
        <v/>
      </c>
      <c r="E499" s="11" t="str">
        <f t="shared" si="71"/>
        <v/>
      </c>
      <c r="F499" s="11" t="str">
        <f t="shared" si="66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67"/>
        <v/>
      </c>
      <c r="I499" t="str">
        <f t="shared" si="68"/>
        <v/>
      </c>
      <c r="N499" t="str">
        <f>WindowsReports!G499&amp;""</f>
        <v/>
      </c>
    </row>
    <row r="500" spans="1:14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69"/>
        <v/>
      </c>
      <c r="D500" s="11" t="str">
        <f t="shared" si="70"/>
        <v/>
      </c>
      <c r="E500" s="11" t="str">
        <f t="shared" si="71"/>
        <v/>
      </c>
      <c r="F500" s="11" t="str">
        <f t="shared" si="66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67"/>
        <v/>
      </c>
      <c r="I500" t="str">
        <f t="shared" si="68"/>
        <v/>
      </c>
      <c r="N500" t="str">
        <f>WindowsReports!G500&amp;""</f>
        <v/>
      </c>
    </row>
    <row r="501" spans="1:14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69"/>
        <v/>
      </c>
      <c r="D501" s="11" t="str">
        <f t="shared" si="70"/>
        <v/>
      </c>
      <c r="E501" s="11" t="str">
        <f t="shared" si="71"/>
        <v/>
      </c>
      <c r="F501" s="11" t="str">
        <f t="shared" si="66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67"/>
        <v/>
      </c>
      <c r="I501" t="str">
        <f t="shared" si="68"/>
        <v/>
      </c>
      <c r="N501" t="str">
        <f>WindowsReports!G501&amp;""</f>
        <v/>
      </c>
    </row>
    <row r="502" spans="1:14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69"/>
        <v/>
      </c>
      <c r="D502" s="11" t="str">
        <f t="shared" si="70"/>
        <v/>
      </c>
      <c r="E502" s="11" t="str">
        <f t="shared" si="71"/>
        <v/>
      </c>
      <c r="F502" s="11" t="str">
        <f t="shared" si="66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67"/>
        <v/>
      </c>
      <c r="I502" t="str">
        <f t="shared" si="68"/>
        <v/>
      </c>
      <c r="N502" t="str">
        <f>WindowsReports!G502&amp;""</f>
        <v/>
      </c>
    </row>
    <row r="503" spans="1:14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69"/>
        <v/>
      </c>
      <c r="D503" s="11" t="str">
        <f t="shared" si="70"/>
        <v/>
      </c>
      <c r="E503" s="11" t="str">
        <f t="shared" si="71"/>
        <v/>
      </c>
      <c r="F503" s="11" t="str">
        <f t="shared" si="66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67"/>
        <v/>
      </c>
      <c r="I503" t="str">
        <f t="shared" si="68"/>
        <v/>
      </c>
      <c r="N503" t="str">
        <f>WindowsReports!G503&amp;""</f>
        <v/>
      </c>
    </row>
    <row r="504" spans="1:14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69"/>
        <v/>
      </c>
      <c r="D504" s="11" t="str">
        <f t="shared" si="70"/>
        <v/>
      </c>
      <c r="E504" s="11" t="str">
        <f t="shared" si="71"/>
        <v/>
      </c>
      <c r="F504" s="11" t="str">
        <f t="shared" si="66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67"/>
        <v/>
      </c>
      <c r="I504" t="str">
        <f t="shared" si="68"/>
        <v/>
      </c>
      <c r="N504" t="str">
        <f>WindowsReports!G504&amp;""</f>
        <v/>
      </c>
    </row>
    <row r="505" spans="1:14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69"/>
        <v/>
      </c>
      <c r="D505" s="11" t="str">
        <f t="shared" si="70"/>
        <v/>
      </c>
      <c r="E505" s="11" t="str">
        <f t="shared" si="71"/>
        <v/>
      </c>
      <c r="F505" s="11" t="str">
        <f t="shared" si="66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67"/>
        <v/>
      </c>
      <c r="I505" t="str">
        <f t="shared" si="68"/>
        <v/>
      </c>
      <c r="N505" t="str">
        <f>WindowsReports!G505&amp;""</f>
        <v/>
      </c>
    </row>
    <row r="506" spans="1:14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69"/>
        <v/>
      </c>
      <c r="D506" s="11" t="str">
        <f t="shared" si="70"/>
        <v/>
      </c>
      <c r="E506" s="11" t="str">
        <f t="shared" si="71"/>
        <v/>
      </c>
      <c r="F506" s="11" t="str">
        <f t="shared" si="66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67"/>
        <v/>
      </c>
      <c r="I506" t="str">
        <f t="shared" si="68"/>
        <v/>
      </c>
      <c r="N506" t="str">
        <f>WindowsReports!G506&amp;""</f>
        <v/>
      </c>
    </row>
    <row r="507" spans="1:14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69"/>
        <v/>
      </c>
      <c r="D507" s="11" t="str">
        <f t="shared" si="70"/>
        <v/>
      </c>
      <c r="E507" s="11" t="str">
        <f t="shared" si="71"/>
        <v/>
      </c>
      <c r="F507" s="11" t="str">
        <f t="shared" si="66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67"/>
        <v/>
      </c>
      <c r="I507" t="str">
        <f t="shared" si="68"/>
        <v/>
      </c>
      <c r="N507" t="str">
        <f>WindowsReports!G507&amp;""</f>
        <v/>
      </c>
    </row>
    <row r="508" spans="1:14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69"/>
        <v/>
      </c>
      <c r="D508" s="11" t="str">
        <f t="shared" si="70"/>
        <v/>
      </c>
      <c r="E508" s="11" t="str">
        <f t="shared" si="71"/>
        <v/>
      </c>
      <c r="F508" s="11" t="str">
        <f t="shared" si="66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67"/>
        <v/>
      </c>
      <c r="I508" t="str">
        <f t="shared" si="68"/>
        <v/>
      </c>
      <c r="N508" t="str">
        <f>WindowsReports!G508&amp;""</f>
        <v/>
      </c>
    </row>
    <row r="509" spans="1:14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69"/>
        <v/>
      </c>
      <c r="D509" s="11" t="str">
        <f t="shared" si="70"/>
        <v/>
      </c>
      <c r="E509" s="11" t="str">
        <f t="shared" si="71"/>
        <v/>
      </c>
      <c r="F509" s="11" t="str">
        <f t="shared" si="66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67"/>
        <v/>
      </c>
      <c r="I509" t="str">
        <f t="shared" si="68"/>
        <v/>
      </c>
      <c r="N509" t="str">
        <f>WindowsReports!G509&amp;""</f>
        <v/>
      </c>
    </row>
    <row r="510" spans="1:14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69"/>
        <v/>
      </c>
      <c r="D510" s="11" t="str">
        <f t="shared" si="70"/>
        <v/>
      </c>
      <c r="E510" s="11" t="str">
        <f t="shared" si="71"/>
        <v/>
      </c>
      <c r="F510" s="11" t="str">
        <f t="shared" si="66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67"/>
        <v/>
      </c>
      <c r="I510" t="str">
        <f t="shared" si="68"/>
        <v/>
      </c>
      <c r="N510" t="str">
        <f>WindowsReports!G510&amp;""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2026-08-27T11:47:50Z</dcterms:modified>
</cp:coreProperties>
</file>