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5" i="1" l="1"/>
  <c r="M15" i="1"/>
  <c r="L15" i="1"/>
  <c r="K15" i="1"/>
  <c r="J15" i="1"/>
  <c r="I15" i="1"/>
  <c r="H15" i="1"/>
  <c r="G15" i="1"/>
  <c r="F15" i="1"/>
  <c r="M32" i="1"/>
  <c r="L32" i="1"/>
  <c r="K32" i="1"/>
  <c r="I32" i="1"/>
  <c r="I38" i="1" s="1"/>
  <c r="H32" i="1"/>
  <c r="G32" i="1"/>
  <c r="M36" i="1"/>
  <c r="L36" i="1"/>
  <c r="K36" i="1"/>
  <c r="I36" i="1"/>
  <c r="H36" i="1"/>
  <c r="G36" i="1"/>
  <c r="M35" i="1"/>
  <c r="L35" i="1"/>
  <c r="K35" i="1"/>
  <c r="I35" i="1"/>
  <c r="H35" i="1"/>
  <c r="G35" i="1"/>
  <c r="M33" i="1"/>
  <c r="M37" i="1" s="1"/>
  <c r="L33" i="1"/>
  <c r="L37" i="1" s="1"/>
  <c r="K33" i="1"/>
  <c r="K37" i="1" s="1"/>
  <c r="I33" i="1"/>
  <c r="I37" i="1" s="1"/>
  <c r="H33" i="1"/>
  <c r="H37" i="1" s="1"/>
  <c r="G33" i="1"/>
  <c r="G37" i="1" s="1"/>
  <c r="M34" i="1"/>
  <c r="L34" i="1"/>
  <c r="K34" i="1"/>
  <c r="I34" i="1"/>
  <c r="H34" i="1"/>
  <c r="G34" i="1"/>
  <c r="N12" i="1"/>
  <c r="M12" i="1"/>
  <c r="L12" i="1"/>
  <c r="K12" i="1"/>
  <c r="I12" i="1"/>
  <c r="H12" i="1"/>
  <c r="G12" i="1"/>
  <c r="D46" i="1"/>
  <c r="D43" i="1"/>
  <c r="N22" i="1"/>
  <c r="M22" i="1"/>
  <c r="L22" i="1"/>
  <c r="K22" i="1"/>
  <c r="J22" i="1"/>
  <c r="I22" i="1"/>
  <c r="H22" i="1"/>
  <c r="G22" i="1"/>
  <c r="F22" i="1"/>
  <c r="D31" i="1"/>
  <c r="F6" i="1" s="1"/>
  <c r="F9" i="1" s="1"/>
  <c r="K38" i="1" l="1"/>
  <c r="G38" i="1"/>
  <c r="L38" i="1"/>
  <c r="H38" i="1"/>
  <c r="M38" i="1"/>
  <c r="L23" i="1"/>
  <c r="N23" i="1"/>
  <c r="F7" i="1"/>
  <c r="H23" i="1"/>
  <c r="J23" i="1"/>
  <c r="J13" i="1"/>
  <c r="N13" i="1"/>
  <c r="N25" i="1" s="1"/>
  <c r="F10" i="1"/>
  <c r="J6" i="1"/>
  <c r="J7" i="1" s="1"/>
  <c r="F32" i="1" l="1"/>
  <c r="F36" i="1"/>
  <c r="F35" i="1"/>
  <c r="F33" i="1"/>
  <c r="J25" i="1"/>
  <c r="J32" i="1"/>
  <c r="J36" i="1"/>
  <c r="J35" i="1"/>
  <c r="J33" i="1"/>
  <c r="F14" i="1"/>
  <c r="F11" i="1" s="1"/>
  <c r="F34" i="1"/>
  <c r="J14" i="1"/>
  <c r="J11" i="1" s="1"/>
  <c r="J34" i="1"/>
  <c r="F12" i="1"/>
  <c r="H13" i="1" s="1"/>
  <c r="H25" i="1" s="1"/>
  <c r="J9" i="1"/>
  <c r="J10" i="1"/>
  <c r="F37" i="1" l="1"/>
  <c r="J38" i="1"/>
  <c r="J37" i="1"/>
  <c r="F38" i="1"/>
  <c r="J12" i="1"/>
  <c r="L13" i="1" s="1"/>
  <c r="L25" i="1" s="1"/>
</calcChain>
</file>

<file path=xl/sharedStrings.xml><?xml version="1.0" encoding="utf-8"?>
<sst xmlns="http://schemas.openxmlformats.org/spreadsheetml/2006/main" count="65" uniqueCount="51">
  <si>
    <t>Expenses</t>
  </si>
  <si>
    <t>w/o gst</t>
  </si>
  <si>
    <t>gst</t>
  </si>
  <si>
    <t>incl. gst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</si>
  <si>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</si>
  <si>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</si>
  <si>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</si>
  <si>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</si>
  <si>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</si>
  <si>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</si>
  <si>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</si>
  <si>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</si>
  <si>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</si>
  <si>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Manpower (translation)</t>
  </si>
  <si>
    <t>w/o GST pct of incl. GST</t>
  </si>
  <si>
    <t>ird</t>
  </si>
  <si>
    <t>5skills salary (retroactive)</t>
  </si>
  <si>
    <t>Balance</t>
  </si>
  <si>
    <t>Income</t>
  </si>
  <si>
    <t>expenses</t>
  </si>
  <si>
    <t>2m period</t>
  </si>
  <si>
    <t>Total</t>
  </si>
  <si>
    <t>Grand total</t>
  </si>
  <si>
    <t>same month</t>
  </si>
  <si>
    <t>collected</t>
  </si>
  <si>
    <t>rounded</t>
  </si>
  <si>
    <t>Report submitted?</t>
  </si>
  <si>
    <t>Paid?</t>
  </si>
  <si>
    <t>Yes</t>
  </si>
  <si>
    <t>National insurance</t>
  </si>
  <si>
    <t>GST</t>
  </si>
  <si>
    <t>IRD</t>
  </si>
  <si>
    <t>Provisional (2 monthly)</t>
  </si>
  <si>
    <t>Average monthly salary</t>
  </si>
  <si>
    <t>Minimum monthly income</t>
  </si>
  <si>
    <t>%</t>
  </si>
  <si>
    <t>Health insurance</t>
  </si>
  <si>
    <r>
      <t xml:space="preserve">Fee - </t>
    </r>
    <r>
      <rPr>
        <b/>
        <sz val="11"/>
        <color theme="1"/>
        <rFont val="Arial"/>
        <family val="2"/>
        <scheme val="minor"/>
      </rPr>
      <t>above 60%</t>
    </r>
    <r>
      <rPr>
        <sz val="11"/>
        <color theme="1"/>
        <rFont val="Arial"/>
        <family val="2"/>
        <charset val="177"/>
        <scheme val="minor"/>
      </rPr>
      <t xml:space="preserve"> of avg. monthly income</t>
    </r>
  </si>
  <si>
    <r>
      <t xml:space="preserve">Fee - </t>
    </r>
    <r>
      <rPr>
        <b/>
        <sz val="11"/>
        <color theme="1"/>
        <rFont val="Arial"/>
        <family val="2"/>
        <scheme val="minor"/>
      </rPr>
      <t>upto 60%</t>
    </r>
    <r>
      <rPr>
        <sz val="11"/>
        <color theme="1"/>
        <rFont val="Arial"/>
        <family val="2"/>
        <charset val="177"/>
        <scheme val="minor"/>
      </rPr>
      <t xml:space="preserve"> of avg. monthly income</t>
    </r>
  </si>
  <si>
    <t>total</t>
  </si>
  <si>
    <t>w/o gst (for taxes)</t>
  </si>
  <si>
    <t>- total for NIT -</t>
  </si>
  <si>
    <t>NIT</t>
  </si>
  <si>
    <t>&lt; 5,280</t>
  </si>
  <si>
    <t>&gt; 5,280 &lt; 9,010</t>
  </si>
  <si>
    <t>&gt; 9,010 &lt; 14,000</t>
  </si>
  <si>
    <t>&gt; 14,000 &lt; 20,000</t>
  </si>
  <si>
    <t>provisional</t>
  </si>
  <si>
    <t>TOTAL</t>
  </si>
  <si>
    <t>Dif from provisional</t>
  </si>
  <si>
    <t>- diff from provisional ird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</si>
</sst>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i/>
      <sz val="8"/>
      <color theme="1"/>
      <name val="Arial"/>
      <family val="2"/>
      <scheme val="minor"/>
    </font>
    <font>
      <b/>
      <i/>
      <sz val="8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vertical="top" wrapText="1"/>
    </xf>
    <xf numFmtId="10" fontId="0" fillId="0" borderId="0" xfId="2" applyNumberFormat="1" applyFont="1" applyAlignment="1">
      <alignment horizontal="left" vertical="top" wrapText="1"/>
    </xf>
    <xf numFmtId="9" fontId="0" fillId="0" borderId="0" xfId="2" applyNumberFormat="1" applyFont="1" applyAlignment="1">
      <alignment horizontal="left" vertical="top" wrapText="1"/>
    </xf>
    <xf numFmtId="10" fontId="0" fillId="0" borderId="0" xfId="0" applyNumberFormat="1" applyAlignment="1">
      <alignment horizontal="left" vertical="top" wrapText="1"/>
    </xf>
    <xf numFmtId="43" fontId="0" fillId="0" borderId="0" xfId="1" applyFont="1" applyAlignment="1">
      <alignment horizontal="left" vertical="top" wrapText="1"/>
    </xf>
    <xf numFmtId="43" fontId="0" fillId="0" borderId="0" xfId="0" applyNumberForma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43" fontId="2" fillId="2" borderId="0" xfId="0" applyNumberFormat="1" applyFont="1" applyFill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3" fillId="0" borderId="0" xfId="0" quotePrefix="1" applyFont="1" applyAlignment="1">
      <alignment horizontal="right" vertical="top" wrapText="1"/>
    </xf>
    <xf numFmtId="0" fontId="0" fillId="3" borderId="0" xfId="0" applyFill="1" applyAlignment="1">
      <alignment horizontal="left" vertical="top" wrapText="1"/>
    </xf>
    <xf numFmtId="0" fontId="2" fillId="3" borderId="0" xfId="0" applyFont="1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9" fontId="0" fillId="0" borderId="0" xfId="0" applyNumberFormat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2" fillId="4" borderId="0" xfId="0" applyFont="1" applyFill="1" applyAlignment="1">
      <alignment horizontal="right" vertical="top" wrapText="1"/>
    </xf>
    <xf numFmtId="43" fontId="0" fillId="4" borderId="0" xfId="1" applyFont="1" applyFill="1" applyAlignment="1">
      <alignment horizontal="left" vertical="top" wrapText="1"/>
    </xf>
    <xf numFmtId="43" fontId="4" fillId="0" borderId="0" xfId="1" applyFont="1" applyAlignment="1">
      <alignment horizontal="left" vertical="top" wrapText="1"/>
    </xf>
    <xf numFmtId="0" fontId="5" fillId="0" borderId="0" xfId="0" quotePrefix="1" applyFont="1" applyAlignment="1">
      <alignment horizontal="right" vertical="top" wrapText="1"/>
    </xf>
    <xf numFmtId="43" fontId="0" fillId="4" borderId="0" xfId="0" applyNumberFormat="1" applyFill="1" applyAlignment="1">
      <alignment horizontal="left" vertical="top" wrapText="1"/>
    </xf>
    <xf numFmtId="9" fontId="2" fillId="2" borderId="0" xfId="0" applyNumberFormat="1" applyFont="1" applyFill="1" applyAlignment="1">
      <alignment horizontal="left" vertical="top" wrapText="1"/>
    </xf>
    <xf numFmtId="43" fontId="2" fillId="2" borderId="0" xfId="1" applyFont="1" applyFill="1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A4" workbookViewId="0">
      <selection activeCell="N15" sqref="N15"/>
    </sheetView>
  </sheetViews>
  <sheetFormatPr defaultRowHeight="14.25" x14ac:dyDescent="0.2"/>
  <cols>
    <col min="1" max="1" width="11.75" style="1" customWidth="1"/>
    <col min="2" max="2" width="13.5" style="1" customWidth="1"/>
    <col min="3" max="3" width="20.75" style="1" customWidth="1"/>
    <col min="4" max="4" width="16.125" style="1" customWidth="1"/>
    <col min="5" max="5" width="2.875" style="1" customWidth="1"/>
    <col min="6" max="6" width="11.375" style="1" bestFit="1" customWidth="1"/>
    <col min="7" max="7" width="9.375" style="1" bestFit="1" customWidth="1"/>
    <col min="8" max="8" width="9.875" style="1" bestFit="1" customWidth="1"/>
    <col min="9" max="9" width="9" style="1"/>
    <col min="10" max="10" width="9.875" style="1" bestFit="1" customWidth="1"/>
    <col min="11" max="11" width="9" style="1"/>
    <col min="12" max="12" width="12.125" style="1" customWidth="1"/>
    <col min="13" max="16384" width="9" style="1"/>
  </cols>
  <sheetData>
    <row r="1" spans="1:14" x14ac:dyDescent="0.2">
      <c r="F1" s="1">
        <v>2012</v>
      </c>
      <c r="H1" s="1">
        <v>2013</v>
      </c>
    </row>
    <row r="2" spans="1:14" x14ac:dyDescent="0.2"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4" spans="1:14" ht="28.5" x14ac:dyDescent="0.2">
      <c r="A4" s="1" t="s">
        <v>18</v>
      </c>
      <c r="C4" s="1" t="s">
        <v>3</v>
      </c>
      <c r="D4" s="1" t="s">
        <v>13</v>
      </c>
      <c r="F4" s="5">
        <v>829.3</v>
      </c>
    </row>
    <row r="5" spans="1:14" ht="28.5" x14ac:dyDescent="0.2">
      <c r="D5" s="1" t="s">
        <v>16</v>
      </c>
      <c r="F5" s="5"/>
      <c r="J5" s="5">
        <v>16500</v>
      </c>
    </row>
    <row r="6" spans="1:14" x14ac:dyDescent="0.2">
      <c r="C6" s="1" t="s">
        <v>40</v>
      </c>
      <c r="D6" s="1" t="s">
        <v>25</v>
      </c>
      <c r="F6" s="5">
        <f>ROUND(F4*$D$31,0)</f>
        <v>709</v>
      </c>
      <c r="J6" s="5">
        <f>J5*$D$31</f>
        <v>14102.564102564103</v>
      </c>
    </row>
    <row r="7" spans="1:14" s="15" customFormat="1" ht="15" x14ac:dyDescent="0.2">
      <c r="C7" s="16" t="s">
        <v>39</v>
      </c>
      <c r="F7" s="17">
        <f>F6</f>
        <v>709</v>
      </c>
      <c r="J7" s="17">
        <f>J6</f>
        <v>14102.564102564103</v>
      </c>
    </row>
    <row r="8" spans="1:14" ht="15" x14ac:dyDescent="0.2">
      <c r="C8" s="9"/>
      <c r="F8" s="5"/>
      <c r="J8" s="5"/>
    </row>
    <row r="9" spans="1:14" ht="15" x14ac:dyDescent="0.2">
      <c r="A9" s="10" t="s">
        <v>19</v>
      </c>
      <c r="C9" s="9" t="s">
        <v>2</v>
      </c>
      <c r="D9" s="1" t="s">
        <v>25</v>
      </c>
      <c r="F9" s="5">
        <f>ROUND(F6*$D$30,0)</f>
        <v>121</v>
      </c>
      <c r="J9" s="5">
        <f>J6*$D$30</f>
        <v>2397.4358974358979</v>
      </c>
    </row>
    <row r="10" spans="1:14" ht="15" x14ac:dyDescent="0.2">
      <c r="C10" s="9" t="s">
        <v>15</v>
      </c>
      <c r="D10" s="1" t="s">
        <v>47</v>
      </c>
      <c r="F10" s="5">
        <f>F6*$D$32</f>
        <v>58.138000000000005</v>
      </c>
      <c r="J10" s="5">
        <f>J6*$D$32</f>
        <v>1156.4102564102566</v>
      </c>
    </row>
    <row r="11" spans="1:14" ht="15" x14ac:dyDescent="0.2">
      <c r="C11" s="9" t="s">
        <v>42</v>
      </c>
      <c r="F11" s="5">
        <f>((F14*0.6)*$D$43)+((F14-(F14*0.6))*$D$46)</f>
        <v>273.31488000000002</v>
      </c>
      <c r="J11" s="5">
        <f>((J14*0.6)*$D$43)+((J14-(J14*0.6))*$D$46)</f>
        <v>1746.4615384615386</v>
      </c>
    </row>
    <row r="12" spans="1:14" s="15" customFormat="1" ht="15" x14ac:dyDescent="0.2">
      <c r="C12" s="16" t="s">
        <v>21</v>
      </c>
      <c r="D12" s="15" t="s">
        <v>23</v>
      </c>
      <c r="F12" s="17">
        <f>SUM(F9:F11)</f>
        <v>452.45288000000005</v>
      </c>
      <c r="G12" s="17">
        <f>SUM(G9:G11)</f>
        <v>0</v>
      </c>
      <c r="H12" s="17">
        <f>SUM(H9:H11)</f>
        <v>0</v>
      </c>
      <c r="I12" s="17">
        <f>SUM(I9:I11)</f>
        <v>0</v>
      </c>
      <c r="J12" s="17">
        <f>SUM(J9:J11)</f>
        <v>5300.3076923076933</v>
      </c>
      <c r="K12" s="17">
        <f>SUM(K9:K11)</f>
        <v>0</v>
      </c>
      <c r="L12" s="17">
        <f>SUM(L9:L11)</f>
        <v>0</v>
      </c>
      <c r="M12" s="17">
        <f>SUM(M9:M11)</f>
        <v>0</v>
      </c>
      <c r="N12" s="17">
        <f>SUM(N9:N11)</f>
        <v>0</v>
      </c>
    </row>
    <row r="13" spans="1:14" s="15" customFormat="1" ht="15" x14ac:dyDescent="0.2">
      <c r="C13" s="16" t="s">
        <v>22</v>
      </c>
      <c r="D13" s="15" t="s">
        <v>20</v>
      </c>
      <c r="H13" s="20">
        <f>G12+F12</f>
        <v>452.45288000000005</v>
      </c>
      <c r="I13" s="20"/>
      <c r="J13" s="20">
        <f>I12+H12</f>
        <v>0</v>
      </c>
      <c r="K13" s="20"/>
      <c r="L13" s="20">
        <f>K12+J12</f>
        <v>5300.3076923076933</v>
      </c>
      <c r="M13" s="20"/>
      <c r="N13" s="20">
        <f>M12+L12</f>
        <v>0</v>
      </c>
    </row>
    <row r="14" spans="1:14" x14ac:dyDescent="0.2">
      <c r="C14" s="19" t="s">
        <v>41</v>
      </c>
      <c r="F14" s="18">
        <f>IF(F7&lt;D40,D40,F7)</f>
        <v>2207</v>
      </c>
      <c r="J14" s="18">
        <f>IF(J7&lt;J40,J40,J7)</f>
        <v>14102.564102564103</v>
      </c>
    </row>
    <row r="15" spans="1:14" x14ac:dyDescent="0.2">
      <c r="C15" s="19" t="s">
        <v>50</v>
      </c>
      <c r="F15" s="18">
        <f>F38</f>
        <v>-12.762</v>
      </c>
      <c r="G15" s="18">
        <f>G38</f>
        <v>0</v>
      </c>
      <c r="H15" s="18">
        <f>H38</f>
        <v>0</v>
      </c>
      <c r="I15" s="18">
        <f>I38</f>
        <v>0</v>
      </c>
      <c r="J15" s="18">
        <f>J38</f>
        <v>-973.48461538461538</v>
      </c>
      <c r="K15" s="18">
        <f>K38</f>
        <v>0</v>
      </c>
      <c r="L15" s="18">
        <f>L38</f>
        <v>0</v>
      </c>
      <c r="M15" s="18">
        <f>M38</f>
        <v>0</v>
      </c>
      <c r="N15" s="18">
        <f>N38</f>
        <v>0</v>
      </c>
    </row>
    <row r="16" spans="1:14" x14ac:dyDescent="0.2">
      <c r="F16" s="5"/>
      <c r="J16" s="5"/>
    </row>
    <row r="17" spans="1:14" x14ac:dyDescent="0.2">
      <c r="A17" s="1" t="s">
        <v>0</v>
      </c>
      <c r="C17" s="1" t="s">
        <v>3</v>
      </c>
      <c r="F17" s="5"/>
      <c r="J17" s="5"/>
    </row>
    <row r="18" spans="1:14" x14ac:dyDescent="0.2">
      <c r="C18" s="1" t="s">
        <v>1</v>
      </c>
      <c r="F18" s="5"/>
      <c r="J18" s="5"/>
    </row>
    <row r="19" spans="1:14" x14ac:dyDescent="0.2">
      <c r="F19" s="5"/>
      <c r="J19" s="5"/>
    </row>
    <row r="20" spans="1:14" ht="15" x14ac:dyDescent="0.2">
      <c r="A20" s="10" t="s">
        <v>24</v>
      </c>
      <c r="C20" s="9" t="s">
        <v>2</v>
      </c>
      <c r="F20" s="5"/>
      <c r="J20" s="5"/>
    </row>
    <row r="21" spans="1:14" ht="15" x14ac:dyDescent="0.2">
      <c r="C21" s="9" t="s">
        <v>15</v>
      </c>
    </row>
    <row r="22" spans="1:14" ht="15" x14ac:dyDescent="0.2">
      <c r="C22" s="9" t="s">
        <v>21</v>
      </c>
      <c r="D22" s="1" t="s">
        <v>23</v>
      </c>
      <c r="F22" s="6">
        <f>SUM(F20:F21)</f>
        <v>0</v>
      </c>
      <c r="G22" s="6">
        <f>SUM(G20:G21)</f>
        <v>0</v>
      </c>
      <c r="H22" s="6">
        <f>SUM(H20:H21)</f>
        <v>0</v>
      </c>
      <c r="I22" s="6">
        <f>SUM(I20:I21)</f>
        <v>0</v>
      </c>
      <c r="J22" s="6">
        <f>SUM(J20:J21)</f>
        <v>0</v>
      </c>
      <c r="K22" s="6">
        <f>SUM(K20:K21)</f>
        <v>0</v>
      </c>
      <c r="L22" s="6">
        <f>SUM(L20:L21)</f>
        <v>0</v>
      </c>
      <c r="M22" s="6">
        <f>SUM(M20:M21)</f>
        <v>0</v>
      </c>
      <c r="N22" s="6">
        <f>SUM(N20:N21)</f>
        <v>0</v>
      </c>
    </row>
    <row r="23" spans="1:14" ht="15" x14ac:dyDescent="0.2">
      <c r="C23" s="9" t="s">
        <v>22</v>
      </c>
      <c r="D23" s="1" t="s">
        <v>20</v>
      </c>
      <c r="F23" s="5"/>
      <c r="H23" s="6">
        <f>G22+F22</f>
        <v>0</v>
      </c>
      <c r="J23" s="6">
        <f>I22+H22</f>
        <v>0</v>
      </c>
      <c r="L23" s="6">
        <f>K22+J22</f>
        <v>0</v>
      </c>
      <c r="N23" s="6">
        <f>M22+L22</f>
        <v>0</v>
      </c>
    </row>
    <row r="25" spans="1:14" s="7" customFormat="1" ht="15" x14ac:dyDescent="0.2">
      <c r="A25" s="7" t="s">
        <v>17</v>
      </c>
      <c r="B25" s="7" t="s">
        <v>21</v>
      </c>
      <c r="F25" s="8"/>
      <c r="G25" s="8"/>
      <c r="H25" s="8">
        <f>H23-H13</f>
        <v>-452.45288000000005</v>
      </c>
      <c r="I25" s="8"/>
      <c r="J25" s="8">
        <f>J23-J13</f>
        <v>0</v>
      </c>
      <c r="K25" s="8"/>
      <c r="L25" s="8">
        <f>L23-L13</f>
        <v>-5300.3076923076933</v>
      </c>
      <c r="M25" s="8"/>
      <c r="N25" s="8">
        <f>N23-N13</f>
        <v>0</v>
      </c>
    </row>
    <row r="27" spans="1:14" s="11" customFormat="1" ht="15" x14ac:dyDescent="0.2">
      <c r="B27" s="11" t="s">
        <v>26</v>
      </c>
      <c r="H27" s="12" t="s">
        <v>28</v>
      </c>
      <c r="I27" s="13"/>
      <c r="J27" s="13"/>
      <c r="K27" s="13"/>
      <c r="L27" s="13"/>
    </row>
    <row r="28" spans="1:14" s="11" customFormat="1" x14ac:dyDescent="0.2">
      <c r="B28" s="11" t="s">
        <v>27</v>
      </c>
      <c r="H28" s="13"/>
      <c r="I28" s="13"/>
      <c r="J28" s="13"/>
      <c r="K28" s="13"/>
      <c r="L28" s="13"/>
    </row>
    <row r="30" spans="1:14" x14ac:dyDescent="0.2">
      <c r="A30" s="1" t="s">
        <v>30</v>
      </c>
      <c r="B30" s="1" t="s">
        <v>35</v>
      </c>
      <c r="D30" s="3">
        <v>0.17</v>
      </c>
    </row>
    <row r="31" spans="1:14" ht="28.5" x14ac:dyDescent="0.2">
      <c r="B31" s="1" t="s">
        <v>14</v>
      </c>
      <c r="D31" s="2">
        <f>1/(1+D30)</f>
        <v>0.85470085470085477</v>
      </c>
    </row>
    <row r="32" spans="1:14" ht="28.5" x14ac:dyDescent="0.2">
      <c r="A32" s="1" t="s">
        <v>31</v>
      </c>
      <c r="B32" s="1" t="s">
        <v>32</v>
      </c>
      <c r="D32" s="4">
        <v>8.2000000000000003E-2</v>
      </c>
      <c r="F32" s="6">
        <f>F$7*$D32</f>
        <v>58.138000000000005</v>
      </c>
      <c r="G32" s="6">
        <f t="shared" ref="G32:M32" si="0">G$7*$D32</f>
        <v>0</v>
      </c>
      <c r="H32" s="6">
        <f t="shared" si="0"/>
        <v>0</v>
      </c>
      <c r="I32" s="6">
        <f t="shared" si="0"/>
        <v>0</v>
      </c>
      <c r="J32" s="6">
        <f t="shared" si="0"/>
        <v>1156.4102564102566</v>
      </c>
      <c r="K32" s="6">
        <f t="shared" si="0"/>
        <v>0</v>
      </c>
      <c r="L32" s="6">
        <f t="shared" si="0"/>
        <v>0</v>
      </c>
      <c r="M32" s="6">
        <f t="shared" si="0"/>
        <v>0</v>
      </c>
    </row>
    <row r="33" spans="1:13" x14ac:dyDescent="0.2">
      <c r="B33" s="1" t="s">
        <v>43</v>
      </c>
      <c r="D33" s="14">
        <v>0.1</v>
      </c>
      <c r="F33" s="5">
        <f>IF(F$7&gt;5280,5280*$D33,F$7*$D33)</f>
        <v>70.900000000000006</v>
      </c>
      <c r="G33" s="5">
        <f t="shared" ref="G33:M33" si="1">IF(G$7&gt;5280,5280*$D33,G$7*$D33)</f>
        <v>0</v>
      </c>
      <c r="H33" s="5">
        <f t="shared" si="1"/>
        <v>0</v>
      </c>
      <c r="I33" s="5">
        <f t="shared" si="1"/>
        <v>0</v>
      </c>
      <c r="J33" s="5">
        <f t="shared" si="1"/>
        <v>528</v>
      </c>
      <c r="K33" s="5">
        <f t="shared" si="1"/>
        <v>0</v>
      </c>
      <c r="L33" s="5">
        <f t="shared" si="1"/>
        <v>0</v>
      </c>
      <c r="M33" s="5">
        <f t="shared" si="1"/>
        <v>0</v>
      </c>
    </row>
    <row r="34" spans="1:13" ht="28.5" x14ac:dyDescent="0.2">
      <c r="B34" s="1" t="s">
        <v>44</v>
      </c>
      <c r="D34" s="14">
        <v>0.14000000000000001</v>
      </c>
      <c r="F34" s="5">
        <f>IF(F$7&gt;9010,(9010-5280)*$D34,IF(F$7&gt;5280,(F$7-5280)*$D34,0))</f>
        <v>0</v>
      </c>
      <c r="G34" s="5">
        <f t="shared" ref="G34:M34" si="2">IF(G$7&gt;9010,(9010-5280)*$D34,IF(G$7&gt;5280,(G$7-5280)*$D34,0))</f>
        <v>0</v>
      </c>
      <c r="H34" s="5">
        <f t="shared" si="2"/>
        <v>0</v>
      </c>
      <c r="I34" s="5">
        <f t="shared" si="2"/>
        <v>0</v>
      </c>
      <c r="J34" s="5">
        <f t="shared" si="2"/>
        <v>522.20000000000005</v>
      </c>
      <c r="K34" s="5">
        <f t="shared" si="2"/>
        <v>0</v>
      </c>
      <c r="L34" s="5">
        <f t="shared" si="2"/>
        <v>0</v>
      </c>
      <c r="M34" s="5">
        <f t="shared" si="2"/>
        <v>0</v>
      </c>
    </row>
    <row r="35" spans="1:13" ht="28.5" x14ac:dyDescent="0.2">
      <c r="B35" s="1" t="s">
        <v>45</v>
      </c>
      <c r="D35" s="14">
        <v>0.21</v>
      </c>
      <c r="F35" s="5">
        <f>IF(F$7&gt;14000,(14000-9010)*$D35,IF(F$7&gt;9010,(F$7-9010)*$D35,0))</f>
        <v>0</v>
      </c>
      <c r="G35" s="5">
        <f t="shared" ref="G35:M35" si="3">IF(G$7&gt;14000,(14000-9010)*$D35,IF(G$7&gt;9010,(G$7-9010)*$D35,0))</f>
        <v>0</v>
      </c>
      <c r="H35" s="5">
        <f t="shared" si="3"/>
        <v>0</v>
      </c>
      <c r="I35" s="5">
        <f t="shared" si="3"/>
        <v>0</v>
      </c>
      <c r="J35" s="5">
        <f t="shared" si="3"/>
        <v>1047.8999999999999</v>
      </c>
      <c r="K35" s="5">
        <f t="shared" si="3"/>
        <v>0</v>
      </c>
      <c r="L35" s="5">
        <f t="shared" si="3"/>
        <v>0</v>
      </c>
      <c r="M35" s="5">
        <f t="shared" si="3"/>
        <v>0</v>
      </c>
    </row>
    <row r="36" spans="1:13" ht="28.5" x14ac:dyDescent="0.2">
      <c r="B36" s="1" t="s">
        <v>46</v>
      </c>
      <c r="D36" s="14">
        <v>0.31</v>
      </c>
      <c r="F36" s="5">
        <f>IF(F$7&gt;20000,(20000-14000)*$D36,IF(F$7&gt;14000,(F$7-14000)*$D36,0))</f>
        <v>0</v>
      </c>
      <c r="G36" s="5">
        <f t="shared" ref="G36:M36" si="4">IF(G$7&gt;20000,(20000-14000)*$D36,IF(G$7&gt;14000,(G$7-14000)*$D36,0))</f>
        <v>0</v>
      </c>
      <c r="H36" s="5">
        <f t="shared" si="4"/>
        <v>0</v>
      </c>
      <c r="I36" s="5">
        <f t="shared" si="4"/>
        <v>0</v>
      </c>
      <c r="J36" s="5">
        <f t="shared" si="4"/>
        <v>31.794871794872069</v>
      </c>
      <c r="K36" s="5">
        <f t="shared" si="4"/>
        <v>0</v>
      </c>
      <c r="L36" s="5">
        <f t="shared" si="4"/>
        <v>0</v>
      </c>
      <c r="M36" s="5">
        <f t="shared" si="4"/>
        <v>0</v>
      </c>
    </row>
    <row r="37" spans="1:13" x14ac:dyDescent="0.2">
      <c r="C37" s="14" t="s">
        <v>48</v>
      </c>
      <c r="F37" s="5">
        <f>SUM(F33:F36)</f>
        <v>70.900000000000006</v>
      </c>
      <c r="G37" s="5">
        <f>SUM(G33:G36)</f>
        <v>0</v>
      </c>
      <c r="H37" s="5">
        <f>SUM(H33:H36)</f>
        <v>0</v>
      </c>
      <c r="I37" s="5">
        <f>SUM(I33:I36)</f>
        <v>0</v>
      </c>
      <c r="J37" s="5">
        <f>SUM(J33:J36)</f>
        <v>2129.894871794872</v>
      </c>
      <c r="K37" s="5">
        <f>SUM(K33:K36)</f>
        <v>0</v>
      </c>
      <c r="L37" s="5">
        <f>SUM(L33:L36)</f>
        <v>0</v>
      </c>
      <c r="M37" s="5">
        <f>SUM(M33:M36)</f>
        <v>0</v>
      </c>
    </row>
    <row r="38" spans="1:13" s="7" customFormat="1" ht="15" x14ac:dyDescent="0.2">
      <c r="C38" s="7" t="s">
        <v>49</v>
      </c>
      <c r="D38" s="21"/>
      <c r="F38" s="22">
        <f>F32-F37</f>
        <v>-12.762</v>
      </c>
      <c r="G38" s="22">
        <f>G32-G37</f>
        <v>0</v>
      </c>
      <c r="H38" s="22">
        <f>H32-H37</f>
        <v>0</v>
      </c>
      <c r="I38" s="22">
        <f>I32-I37</f>
        <v>0</v>
      </c>
      <c r="J38" s="22">
        <f>J32-J37</f>
        <v>-973.48461538461538</v>
      </c>
      <c r="K38" s="22">
        <f>K32-K37</f>
        <v>0</v>
      </c>
      <c r="L38" s="22">
        <f>L32-L37</f>
        <v>0</v>
      </c>
      <c r="M38" s="22">
        <f>M32-M37</f>
        <v>0</v>
      </c>
    </row>
    <row r="39" spans="1:13" ht="28.5" x14ac:dyDescent="0.2">
      <c r="A39" s="1" t="s">
        <v>29</v>
      </c>
      <c r="B39" s="1" t="s">
        <v>33</v>
      </c>
      <c r="D39" s="1">
        <v>5297</v>
      </c>
    </row>
    <row r="40" spans="1:13" ht="42.75" x14ac:dyDescent="0.2">
      <c r="B40" s="1" t="s">
        <v>34</v>
      </c>
      <c r="D40" s="1">
        <v>2207</v>
      </c>
    </row>
    <row r="41" spans="1:13" ht="58.5" x14ac:dyDescent="0.2">
      <c r="B41" s="1" t="s">
        <v>38</v>
      </c>
      <c r="C41" s="1" t="s">
        <v>29</v>
      </c>
      <c r="D41" s="4">
        <v>6.7199999999999996E-2</v>
      </c>
    </row>
    <row r="42" spans="1:13" x14ac:dyDescent="0.2">
      <c r="C42" s="1" t="s">
        <v>36</v>
      </c>
      <c r="D42" s="4">
        <v>3.1E-2</v>
      </c>
    </row>
    <row r="43" spans="1:13" x14ac:dyDescent="0.2">
      <c r="C43" s="1" t="s">
        <v>21</v>
      </c>
      <c r="D43" s="4">
        <f>SUM(D41:D42)</f>
        <v>9.8199999999999996E-2</v>
      </c>
    </row>
    <row r="44" spans="1:13" ht="58.5" x14ac:dyDescent="0.2">
      <c r="B44" s="1" t="s">
        <v>37</v>
      </c>
      <c r="C44" s="1" t="s">
        <v>29</v>
      </c>
      <c r="D44" s="4">
        <v>0.1123</v>
      </c>
    </row>
    <row r="45" spans="1:13" x14ac:dyDescent="0.2">
      <c r="C45" s="1" t="s">
        <v>36</v>
      </c>
      <c r="D45" s="4">
        <v>0.05</v>
      </c>
    </row>
    <row r="46" spans="1:13" x14ac:dyDescent="0.2">
      <c r="C46" s="1" t="s">
        <v>21</v>
      </c>
      <c r="D46" s="4">
        <f>SUM(D44:D45)</f>
        <v>0.1623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</dc:creator>
  <cp:lastModifiedBy>Tomer</cp:lastModifiedBy>
  <dcterms:created xsi:type="dcterms:W3CDTF">2013-04-05T14:51:23Z</dcterms:created>
  <dcterms:modified xsi:type="dcterms:W3CDTF">2013-04-05T16:47:47Z</dcterms:modified>
</cp:coreProperties>
</file>