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010C367C-EB6F-BB45-A4A6-FC5EC464A06E}" xr6:coauthVersionLast="47" xr6:coauthVersionMax="47" xr10:uidLastSave="{00000000-0000-0000-0000-000000000000}"/>
  <bookViews>
    <workbookView xWindow="41600" yWindow="1560" windowWidth="31860" windowHeight="18860" activeTab="1"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F22" i="5"/>
  <c r="E3" i="9"/>
  <c r="E4" i="9"/>
  <c r="E5" i="9"/>
  <c r="E6" i="9"/>
  <c r="E7" i="9"/>
  <c r="E8" i="9"/>
  <c r="E9" i="9"/>
  <c r="E10" i="9"/>
  <c r="E11" i="9"/>
  <c r="E2" i="9"/>
  <c r="K3" i="2"/>
  <c r="K7" i="2"/>
  <c r="D9" i="9"/>
  <c r="D10" i="9" s="1"/>
  <c r="D11" i="9" s="1"/>
  <c r="D8" i="9"/>
  <c r="K4" i="2"/>
  <c r="D6" i="9"/>
  <c r="D7" i="9"/>
  <c r="D5" i="9"/>
  <c r="D4" i="9"/>
  <c r="D2" i="9"/>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K21" i="8" s="1"/>
  <c r="C22" i="8" a="1"/>
  <c r="C22" i="8" s="1"/>
  <c r="D22" i="8" a="1"/>
  <c r="D22" i="8" s="1"/>
  <c r="E22" i="8" a="1"/>
  <c r="E22" i="8" s="1"/>
  <c r="I22" i="8" a="1"/>
  <c r="I22" i="8" s="1"/>
  <c r="K22" i="8" s="1"/>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P37" i="2" l="1"/>
  <c r="Q37" i="2" s="1"/>
  <c r="R37" i="2" s="1"/>
  <c r="J22" i="8"/>
  <c r="J12" i="8"/>
  <c r="K12" i="8"/>
  <c r="J8" i="8"/>
  <c r="K8" i="8"/>
  <c r="J10" i="8"/>
  <c r="K10" i="8"/>
  <c r="K15" i="8"/>
  <c r="J15" i="8"/>
  <c r="J9" i="8"/>
  <c r="K9" i="8"/>
  <c r="J7" i="8"/>
  <c r="K7" i="8"/>
  <c r="J5" i="8"/>
  <c r="K5" i="8"/>
  <c r="J3" i="8"/>
  <c r="K3" i="8"/>
  <c r="J6" i="8"/>
  <c r="K6" i="8"/>
  <c r="K14" i="8"/>
  <c r="J14" i="8"/>
  <c r="J19" i="8"/>
  <c r="K19" i="8"/>
  <c r="J13" i="8"/>
  <c r="K13" i="8"/>
  <c r="J20" i="8"/>
  <c r="K20" i="8"/>
  <c r="J18" i="8"/>
  <c r="K18" i="8"/>
  <c r="J16" i="8"/>
  <c r="K16" i="8"/>
  <c r="J4" i="8"/>
  <c r="K4" i="8"/>
  <c r="J17" i="8"/>
  <c r="K17" i="8"/>
  <c r="J11" i="8"/>
  <c r="K11" i="8"/>
  <c r="J21" i="8"/>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7"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<sst xmlns="http://schemas.openxmlformats.org/spreadsheetml/2006/main" count="213" uniqueCount="170">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</sst>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s>
  <borders count="4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0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2" fontId="11" fillId="14" borderId="3"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cellXfs>
  <cellStyles count="2">
    <cellStyle name="Normal" xfId="0" builtinId="0"/>
    <cellStyle name="Per cent" xfId="1" builtinId="5"/>
  </cellStyles>
  <dxfs count="2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
  <rv s="0">
    <v>https://www.bing.com/financeapi/forcetrigger?t=a1qlnm&amp;q=XNYS%3aCVS&amp;form=skydnc</v>
    <v>Learn more on Bing</v>
  </rv>
  <rv s="1">
    <v>0</v>
    <v>CVS HEALTH CORPORATION (XNYS:CVS)</v>
    <v>2</v>
    <v>3</v>
    <v>Finance</v>
    <v>4</v>
    <v>en-GB</v>
    <v>a1qlnm</v>
    <v>268435456</v>
    <v>1</v>
    <v>Powered by Refinitiv</v>
    <v>83.25</v>
    <v>52.770499999999998</v>
    <v>0.52559999999999996</v>
    <v>0.45</v>
    <v>7.8220000000000008E-3</v>
    <v>-0.06</v>
    <v>-1.0349999999999999E-3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58.27</v>
    <v>Healthcare Providers &amp; Services</v>
    <v>Stock</v>
    <v>45548.998426978906</v>
    <v>0</v>
    <v>57.1</v>
    <v>72937640000</v>
    <v>CVS HEALTH CORPORATION</v>
    <v>CVS HEALTH CORPORATION</v>
    <v>57.56</v>
    <v>10.3178</v>
    <v>57.53</v>
    <v>57.98</v>
    <v>57.92</v>
    <v>1257979000</v>
    <v>CVS</v>
    <v>CVS HEALTH CORPORATION (XNYS:CVS)</v>
    <v>7429524</v>
    <v>8087086</v>
    <v>1996</v>
  </rv>
  <rv s="2">
    <v>1</v>
  </rv>
  <rv s="0">
    <v>https://www.bing.com/financeapi/forcetrigger?t=a1qclh&amp;q=XNAS%3aCROX&amp;form=skydnc</v>
    <v>Learn more on Bing</v>
  </rv>
  <rv s="1">
    <v>0</v>
    <v>CROCS, INC. (XNAS:CROX)</v>
    <v>2</v>
    <v>3</v>
    <v>Finance</v>
    <v>4</v>
    <v>en-GB</v>
    <v>a1qclh</v>
    <v>268435456</v>
    <v>1</v>
    <v>Powered by Refinitiv</v>
    <v>165.32</v>
    <v>74</v>
    <v>2.0085000000000002</v>
    <v>1.04</v>
    <v>8.1419999999999999E-3</v>
    <v>0.81</v>
    <v>6.2900000000000005E-3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131.08000000000001</v>
    <v>Textiles &amp; Apparel</v>
    <v>Stock</v>
    <v>45548.963085925781</v>
    <v>3</v>
    <v>128.56479999999999</v>
    <v>7647023000</v>
    <v>CROCS, INC.</v>
    <v>CROCS, INC.</v>
    <v>128.6</v>
    <v>9.6844999999999999</v>
    <v>127.73</v>
    <v>128.77000000000001</v>
    <v>129.58000000000001</v>
    <v>59385130</v>
    <v>CROX</v>
    <v>CROCS, INC. (XNAS:CROX)</v>
    <v>825808</v>
    <v>939591</v>
    <v>2005</v>
  </rv>
  <rv s="2">
    <v>4</v>
  </rv>
  <rv s="0">
    <v>https://www.bing.com/financeapi/forcetrigger?t=a25yfr&amp;q=XNYS%3aWNC&amp;form=skydnc</v>
    <v>Learn more on Bing</v>
  </rv>
  <rv s="1">
    <v>0</v>
    <v>WABASH NATIONAL CORPORATION (XNYS:WNC)</v>
    <v>2</v>
    <v>3</v>
    <v>Finance</v>
    <v>4</v>
    <v>en-GB</v>
    <v>a25yfr</v>
    <v>268435456</v>
    <v>1</v>
    <v>Powered by Refinitiv</v>
    <v>30.07</v>
    <v>17.71</v>
    <v>1.5169999999999999</v>
    <v>0.54</v>
    <v>2.8739000000000001E-2</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19.420000000000002</v>
    <v>Machinery, Equipment &amp; Components</v>
    <v>Stock</v>
    <v>45548.958333333336</v>
    <v>6</v>
    <v>19</v>
    <v>850505100</v>
    <v>WABASH NATIONAL CORPORATION</v>
    <v>WABASH NATIONAL CORPORATION</v>
    <v>19.07</v>
    <v>5.9295999999999998</v>
    <v>18.79</v>
    <v>19.329999999999998</v>
    <v>19.329999999999998</v>
    <v>43999230</v>
    <v>WNC</v>
    <v>WABASH NATIONAL CORPORATION (XNYS:WNC)</v>
    <v>265192</v>
    <v>468634</v>
    <v>1991</v>
  </rv>
  <rv s="2">
    <v>7</v>
  </rv>
  <rv s="0">
    <v>https://www.bing.com/financeapi/forcetrigger?t=a1pfoc&amp;q=XNAS%3aPRDO&amp;form=skydnc</v>
    <v>Learn more on Bing</v>
  </rv>
  <rv s="1">
    <v>0</v>
    <v>PERDOCEO EDUCATION CORPORATION (XNAS:PRDO)</v>
    <v>2</v>
    <v>3</v>
    <v>Finance</v>
    <v>4</v>
    <v>en-GB</v>
    <v>a1pfoc</v>
    <v>268435456</v>
    <v>1</v>
    <v>Powered by Refinitiv</v>
    <v>26.4</v>
    <v>16.12</v>
    <v>1.0354000000000001</v>
    <v>0.46</v>
    <v>2.1187999999999999E-2</v>
    <v>0</v>
    <v>0</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22.3</v>
    <v>Miscellaneous Educational Service Providers</v>
    <v>Stock</v>
    <v>45548.901013274997</v>
    <v>9</v>
    <v>21.73</v>
    <v>1455980000</v>
    <v>PERDOCEO EDUCATION CORPORATION</v>
    <v>PERDOCEO EDUCATION CORPORATION</v>
    <v>21.82</v>
    <v>10.669499999999999</v>
    <v>21.71</v>
    <v>22.17</v>
    <v>22.17</v>
    <v>65673430</v>
    <v>PRDO</v>
    <v>PERDOCEO EDUCATION CORPORATION (XNAS:PRDO)</v>
    <v>388222</v>
    <v>364633</v>
    <v>1994</v>
  </rv>
  <rv s="2">
    <v>10</v>
  </rv>
  <rv s="0">
    <v>https://www.bing.com/financeapi/forcetrigger?t=a1mou2&amp;q=XNAS%3aAAPL&amp;form=skydnc</v>
    <v>Learn more on Bing</v>
  </rv>
  <rv s="1">
    <v>0</v>
    <v>APPLE INC. (XNAS:AAPL)</v>
    <v>2</v>
    <v>3</v>
    <v>Finance</v>
    <v>4</v>
    <v>en-GB</v>
    <v>a1mou2</v>
    <v>268435456</v>
    <v>1</v>
    <v>Powered by Refinitiv</v>
    <v>237.23</v>
    <v>164.07499999999999</v>
    <v>1.2438</v>
    <v>-0.27</v>
    <v>-1.212E-3</v>
    <v>-0.25</v>
    <v>-1.124E-3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224.04</v>
    <v>Computers, Phones &amp; Household Electronics</v>
    <v>Stock</v>
    <v>45548.999825034378</v>
    <v>12</v>
    <v>221.91</v>
    <v>3382921000000</v>
    <v>APPLE INC.</v>
    <v>APPLE INC.</v>
    <v>223.58</v>
    <v>33.876899999999999</v>
    <v>222.77</v>
    <v>222.5</v>
    <v>222.25</v>
    <v>15204140000</v>
    <v>AAPL</v>
    <v>APPLE INC. (XNAS:AAPL)</v>
    <v>36766619</v>
    <v>43271897</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0.99360000000000004</v>
    <v>1.24</v>
    <v>1.4395E-2</v>
    <v>0.46</v>
    <v>5.2639999999999996E-3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87.92</v>
    <v>Machinery, Equipment &amp; Components</v>
    <v>Stock</v>
    <v>45548.997911226565</v>
    <v>15</v>
    <v>86.37</v>
    <v>7614108000</v>
    <v>ALLISON TRANSMISSION HOLDINGS, INC.</v>
    <v>ALLISON TRANSMISSION HOLDINGS, INC.</v>
    <v>86.98</v>
    <v>11.425800000000001</v>
    <v>86.14</v>
    <v>87.38</v>
    <v>87.84</v>
    <v>87137880</v>
    <v>ALSN</v>
    <v>ALLISON TRANSMISSION HOLDINGS, INC. (XNYS:ALSN)</v>
    <v>479952</v>
    <v>457093</v>
    <v>2007</v>
  </rv>
  <rv s="2">
    <v>16</v>
  </rv>
  <rv s="0">
    <v>https://www.bing.com/financeapi/forcetrigger?t=az23tc&amp;q=XNYS%3aPARR&amp;form=skydnc</v>
    <v>Learn more on Bing</v>
  </rv>
  <rv s="1">
    <v>0</v>
    <v>PAR PACIFIC HOLDINGS, INC. (XNYS:PARR)</v>
    <v>2</v>
    <v>3</v>
    <v>Finance</v>
    <v>4</v>
    <v>en-GB</v>
    <v>az23tc</v>
    <v>268435456</v>
    <v>1</v>
    <v>Powered by Refinitiv</v>
    <v>40.695</v>
    <v>18</v>
    <v>2.0053999999999998</v>
    <v>0.35</v>
    <v>1.9074000000000001E-2</v>
    <v>0</v>
    <v>0</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19.09</v>
    <v>Oil &amp; Gas</v>
    <v>Stock</v>
    <v>45548.958333356248</v>
    <v>18</v>
    <v>18.504000000000001</v>
    <v>1053387000</v>
    <v>PAR PACIFIC HOLDINGS, INC.</v>
    <v>PAR PACIFIC HOLDINGS, INC.</v>
    <v>18.57</v>
    <v>3.2581000000000002</v>
    <v>18.350000000000001</v>
    <v>18.7</v>
    <v>18.7</v>
    <v>56330870</v>
    <v>PARR</v>
    <v>PAR PACIFIC HOLDINGS, INC. (XNYS:PARR)</v>
    <v>757582</v>
    <v>950341</v>
    <v>2005</v>
  </rv>
  <rv s="2">
    <v>19</v>
  </rv>
  <rv s="0">
    <v>https://www.bing.com/financeapi/forcetrigger?t=a1v177&amp;q=XNYS%3aHY&amp;form=skydnc</v>
    <v>Learn more on Bing</v>
  </rv>
  <rv s="1">
    <v>0</v>
    <v>HYSTER-YALE, INC. (XNYS:HY)</v>
    <v>2</v>
    <v>3</v>
    <v>Finance</v>
    <v>4</v>
    <v>en-GB</v>
    <v>a1v177</v>
    <v>268435456</v>
    <v>1</v>
    <v>Powered by Refinitiv</v>
    <v>84.44</v>
    <v>38.5</v>
    <v>1.3117000000000001</v>
    <v>1.93</v>
    <v>3.3419999999999998E-2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60.54</v>
    <v>Machinery, Equipment &amp; Components</v>
    <v>Stock</v>
    <v>45548.958333378905</v>
    <v>21</v>
    <v>58.15</v>
    <v>1044469000</v>
    <v>HYSTER-YALE, INC.</v>
    <v>HYSTER-YALE, INC.</v>
    <v>58.78</v>
    <v>5.9679000000000002</v>
    <v>57.75</v>
    <v>59.68</v>
    <v>59.68</v>
    <v>17501150</v>
    <v>HY</v>
    <v>HYSTER-YALE, INC. (XNYS:HY)</v>
    <v>62412</v>
    <v>72174</v>
    <v>1999</v>
  </rv>
  <rv s="2">
    <v>22</v>
  </rv>
  <rv s="0">
    <v>https://www.bing.com/financeapi/forcetrigger?t=a1zvsm&amp;q=XNYS%3aPII&amp;form=skydnc</v>
    <v>Learn more on Bing</v>
  </rv>
  <rv s="1">
    <v>0</v>
    <v>Polaris Inc. (XNYS:PII)</v>
    <v>2</v>
    <v>3</v>
    <v>Finance</v>
    <v>4</v>
    <v>en-GB</v>
    <v>a1zvsm</v>
    <v>268435456</v>
    <v>1</v>
    <v>Powered by Refinitiv</v>
    <v>108.02</v>
    <v>71.900000000000006</v>
    <v>1.5121</v>
    <v>3.65</v>
    <v>4.6824999999999999E-2</v>
    <v>2.2799999999999998</v>
    <v>2.7940999999999997E-2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82.7</v>
    <v>Leisure Products</v>
    <v>Stock</v>
    <v>45548.958333356248</v>
    <v>24</v>
    <v>78.39</v>
    <v>4549040000</v>
    <v>Polaris Inc.</v>
    <v>Polaris Inc.</v>
    <v>78.77</v>
    <v>14.2927</v>
    <v>77.95</v>
    <v>81.599999999999994</v>
    <v>83.88</v>
    <v>55748030</v>
    <v>PII</v>
    <v>Polaris Inc. (XNYS:PII)</v>
    <v>779786</v>
    <v>448085</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1.7417</v>
    <v>2.78</v>
    <v>2.9691000000000002E-2</v>
    <v>-0.68</v>
    <v>-7.0530000000000002E-3</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97.95</v>
    <v>Coal</v>
    <v>Stock</v>
    <v>45548.958333356248</v>
    <v>27</v>
    <v>94.42</v>
    <v>2833801000</v>
    <v>CONSOL ENERGY INC.</v>
    <v>CONSOL ENERGY INC.</v>
    <v>95</v>
    <v>7.1966000000000001</v>
    <v>93.63</v>
    <v>96.41</v>
    <v>95.73</v>
    <v>29393230</v>
    <v>CEIX</v>
    <v>CONSOL ENERGY INC. (XNYS:CEIX)</v>
    <v>247822</v>
    <v>512011</v>
    <v>2017</v>
  </rv>
  <rv s="2">
    <v>28</v>
  </rv>
  <rv s="0">
    <v>https://www.bing.com/financeapi/forcetrigger?t=a1n1r7&amp;q=XNYS%3aAGCO&amp;form=skydnc</v>
    <v>Learn more on Bing</v>
  </rv>
  <rv s="1">
    <v>0</v>
    <v>AGCO CORPORATION (XNYS:AGCO)</v>
    <v>2</v>
    <v>3</v>
    <v>Finance</v>
    <v>4</v>
    <v>en-GB</v>
    <v>a1n1r7</v>
    <v>268435456</v>
    <v>1</v>
    <v>Powered by Refinitiv</v>
    <v>127.3484</v>
    <v>84.35</v>
    <v>1.2484999999999999</v>
    <v>1.61</v>
    <v>1.8024999999999999E-2</v>
    <v>-1.6080000000000001</v>
    <v>-1.7683999999999998E-2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91.02</v>
    <v>Machinery, Equipment &amp; Components</v>
    <v>Stock</v>
    <v>45548.958333356248</v>
    <v>30</v>
    <v>89.76</v>
    <v>6787225000</v>
    <v>AGCO CORPORATION</v>
    <v>AGCO CORPORATION</v>
    <v>90</v>
    <v>16.197900000000001</v>
    <v>89.32</v>
    <v>90.93</v>
    <v>89.322000000000003</v>
    <v>74642300</v>
    <v>AGCO</v>
    <v>AGCO CORPORATION (XNYS:AGCO)</v>
    <v>533652</v>
    <v>814255</v>
    <v>1991</v>
  </rv>
  <rv s="2">
    <v>31</v>
  </rv>
  <rv s="0">
    <v>https://www.bing.com/financeapi/forcetrigger?t=a1vuw7&amp;q=XNAS%3aITRN&amp;form=skydnc</v>
    <v>Learn more on Bing</v>
  </rv>
  <rv s="1">
    <v>0</v>
    <v>ITURAN LOCATION AND CONTROL LTD. (XNAS:ITRN)</v>
    <v>2</v>
    <v>3</v>
    <v>Finance</v>
    <v>4</v>
    <v>en-GB</v>
    <v>a1vuw7</v>
    <v>268435456</v>
    <v>1</v>
    <v>Powered by Refinitiv</v>
    <v>30.1</v>
    <v>24.01</v>
    <v>1.1546000000000001</v>
    <v>0.28999999999999998</v>
    <v>1.0701E-2</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27.55</v>
    <v>Communications &amp; Networking</v>
    <v>Stock</v>
    <v>45548.833432360938</v>
    <v>33</v>
    <v>27.16</v>
    <v>544885100</v>
    <v>ITURAN LOCATION AND CONTROL LTD.</v>
    <v>ITURAN LOCATION AND CONTROL LTD.</v>
    <v>27.25</v>
    <v>10.7273</v>
    <v>27.1</v>
    <v>27.39</v>
    <v>27.39</v>
    <v>19893580</v>
    <v>ITRN</v>
    <v>ITURAN LOCATION AND CONTROL LTD. (XNAS:ITRN)</v>
    <v>53935</v>
    <v>84117</v>
    <v>1994</v>
  </rv>
  <rv s="2">
    <v>34</v>
  </rv>
  <rv s="0">
    <v>https://www.bing.com/financeapi/forcetrigger?t=bgowlh&amp;q=XNAS%3aFTDR&amp;form=skydnc</v>
    <v>Learn more on Bing</v>
  </rv>
  <rv s="1">
    <v>0</v>
    <v>FRONTDOOR, INC. (XNAS:FTDR)</v>
    <v>2</v>
    <v>3</v>
    <v>Finance</v>
    <v>4</v>
    <v>en-GB</v>
    <v>bgowlh</v>
    <v>268435456</v>
    <v>1</v>
    <v>Powered by Refinitiv</v>
    <v>49.21</v>
    <v>28.254999999999999</v>
    <v>1.0374000000000001</v>
    <v>0.12</v>
    <v>2.519E-3</v>
    <v>0</v>
    <v>0</v>
    <v>USD</v>
    <v>Frontdoor, Inc. is a provider of home warranties in the United States. The Company’s customizable home warranties help customers protect and maintain their homes, typically their assets, from costly and unplanned breakdowns of essential home systems and appliances. The Company operates under the brands American Home Shield, HSA, OneGuard and Landmark Home Warranty. Its annual service subscribe plan covers the repair or replacement of major components of more than 20 home systems and appliances, including electrical, plumbing, heating, ventilation, and air conditioning (HVAC) systems, water heaters, refrigerators, dishwashers, and ranges/ovens/cooktops, as well as optional coverages for electronics, pools, spas, and pumps. Its operations also include its Streem, a technology platform that uses augmented reality, computer vision and machine learning to, among other things, help home service professionals more quickly and accurately diagnose breakdowns and complete repairs.</v>
    <v>1716</v>
    <v>Nasdaq Stock Market</v>
    <v>XNAS</v>
    <v>XNAS</v>
    <v>3400 PLAYERS CLUB PARKWAY, STE. 300, MEMPHIS, TN, 38125 US</v>
    <v>48.31</v>
    <v>Personal &amp; Household Products &amp; Services</v>
    <v>Stock</v>
    <v>45548.847228506253</v>
    <v>36</v>
    <v>47.674999999999997</v>
    <v>3654047000</v>
    <v>FRONTDOOR, INC.</v>
    <v>FRONTDOOR, INC.</v>
    <v>48.1</v>
    <v>18.4391</v>
    <v>47.63</v>
    <v>47.75</v>
    <v>47.75</v>
    <v>76524540</v>
    <v>FTDR</v>
    <v>FRONTDOOR, INC. (XNAS:FTDR)</v>
    <v>496200</v>
    <v>669040</v>
    <v>2018</v>
  </rv>
  <rv s="2">
    <v>37</v>
  </rv>
  <rv s="0">
    <v>https://www.bing.com/financeapi/forcetrigger?t=a1x1pr&amp;q=XNAS%3aLNTH&amp;form=skydnc</v>
    <v>Learn more on Bing</v>
  </rv>
  <rv s="1">
    <v>0</v>
    <v>LANTHEUS HOLDINGS, INC. (XNAS:LNTH)</v>
    <v>2</v>
    <v>3</v>
    <v>Finance</v>
    <v>4</v>
    <v>en-GB</v>
    <v>a1x1pr</v>
    <v>268435456</v>
    <v>1</v>
    <v>Powered by Refinitiv</v>
    <v>126.8899</v>
    <v>50.2</v>
    <v>0.50190000000000001</v>
    <v>1.52</v>
    <v>1.4611000000000001E-2</v>
    <v>-0.43</v>
    <v>-4.0739999999999995E-3</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107</v>
    <v>Healthcare Equipment &amp; Supplies</v>
    <v>Stock</v>
    <v>45548.906874837499</v>
    <v>39</v>
    <v>104.03</v>
    <v>7328404000</v>
    <v>LANTHEUS HOLDINGS, INC.</v>
    <v>LANTHEUS HOLDINGS, INC.</v>
    <v>104.1</v>
    <v>17.035799999999998</v>
    <v>104.03</v>
    <v>105.55</v>
    <v>105.12</v>
    <v>69430640</v>
    <v>LNTH</v>
    <v>LANTHEUS HOLDINGS, INC. (XNAS:LNTH)</v>
    <v>1119849</v>
    <v>698248</v>
    <v>2007</v>
  </rv>
  <rv s="2">
    <v>40</v>
  </rv>
  <rv s="0">
    <v>https://www.bing.com/financeapi/forcetrigger?t=a1sea2&amp;q=XNYS%3aEVRI&amp;form=skydnc</v>
    <v>Learn more on Bing</v>
  </rv>
  <rv s="1">
    <v>0</v>
    <v>EVERI HOLDINGS INC. (XNYS:EVRI)</v>
    <v>2</v>
    <v>3</v>
    <v>Finance</v>
    <v>4</v>
    <v>en-GB</v>
    <v>a1sea2</v>
    <v>268435456</v>
    <v>1</v>
    <v>Powered by Refinitiv</v>
    <v>15.13</v>
    <v>6.37</v>
    <v>2.1507999999999998</v>
    <v>0.04</v>
    <v>3.0530000000000002E-3</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45548.958333367969</v>
    <v>42</v>
    <v>13.13</v>
    <v>1121152000</v>
    <v>EVERI HOLDINGS INC.</v>
    <v>EVERI HOLDINGS INC.</v>
    <v>13.15</v>
    <v>27.9099</v>
    <v>13.1</v>
    <v>13.14</v>
    <v>13.14</v>
    <v>85323580</v>
    <v>EVRI</v>
    <v>EVERI HOLDINGS INC. (XNYS:EVRI)</v>
    <v>462893</v>
    <v>965533</v>
    <v>2004</v>
  </rv>
  <rv s="2">
    <v>43</v>
  </rv>
  <rv s="3">
    <v>5</v>
    <v>NEXTRACKER INC. (XNAS:NXT)</v>
    <v>6</v>
    <v>3</v>
    <v>Finance</v>
    <v>4</v>
    <v>en-GB</v>
    <v>c8ssgh</v>
    <v>268435456</v>
    <v>1</v>
    <v>Powered by Refinitiv</v>
    <v>62.31</v>
    <v>32.14</v>
    <v>2.1230000000000002</v>
    <v>1.84</v>
    <v>5.1353999999999997E-2</v>
    <v>0.32800000000000001</v>
    <v>8.7069999999999995E-3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37.69</v>
    <v>Renewable Energy</v>
    <v>Stock</v>
    <v>45548.999650971877</v>
    <v>36.229999999999997</v>
    <v>5475238000</v>
    <v>NEXTRACKER INC.</v>
    <v>NEXTRACKER INC.</v>
    <v>36.28</v>
    <v>9.9972999999999992</v>
    <v>35.83</v>
    <v>37.67</v>
    <v>37.997999999999998</v>
    <v>145347400</v>
    <v>NXT</v>
    <v>NEXTRACKER INC. (XNAS:NXT)</v>
    <v>2972864</v>
    <v>2855723</v>
    <v>2022</v>
  </rv>
  <rv s="2">
    <v>45</v>
  </rv>
  <rv s="0">
    <v>https://www.bing.com/financeapi/forcetrigger?t=a1xejc&amp;q=XNAS%3aMCRI&amp;form=skydnc</v>
    <v>Learn more on Bing</v>
  </rv>
  <rv s="1">
    <v>0</v>
    <v>MONARCH CASINO &amp; RESORT, INC. (XNAS:MCRI)</v>
    <v>2</v>
    <v>3</v>
    <v>Finance</v>
    <v>4</v>
    <v>en-GB</v>
    <v>a1xejc</v>
    <v>268435456</v>
    <v>1</v>
    <v>Powered by Refinitiv</v>
    <v>80.22</v>
    <v>56.25</v>
    <v>1.7424999999999999</v>
    <v>0.52</v>
    <v>6.9479999999999993E-3</v>
    <v>0</v>
    <v>0</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75.86</v>
    <v>Hotels &amp; Entertainment Services</v>
    <v>Stock</v>
    <v>45548.995103842186</v>
    <v>47</v>
    <v>73.844999999999999</v>
    <v>1390552000</v>
    <v>MONARCH CASINO &amp; RESORT, INC.</v>
    <v>MONARCH CASINO &amp; RESORT, INC.</v>
    <v>74.959999999999994</v>
    <v>17.610800000000001</v>
    <v>74.84</v>
    <v>75.36</v>
    <v>75.36</v>
    <v>18452120</v>
    <v>MCRI</v>
    <v>MONARCH CASINO &amp; RESORT, INC. (XNAS:MCRI)</v>
    <v>89168</v>
    <v>89974</v>
    <v>1993</v>
  </rv>
  <rv s="2">
    <v>48</v>
  </rv>
  <rv s="0">
    <v>https://www.bing.com/financeapi/forcetrigger?t=a1xqm7&amp;q=XNYS%3aMLR&amp;form=skydnc</v>
    <v>Learn more on Bing</v>
  </rv>
  <rv s="1">
    <v>0</v>
    <v>MILLER INDUSTRIES, INC. (XNYS:MLR)</v>
    <v>2</v>
    <v>3</v>
    <v>Finance</v>
    <v>4</v>
    <v>en-GB</v>
    <v>a1xqm7</v>
    <v>268435456</v>
    <v>1</v>
    <v>Powered by Refinitiv</v>
    <v>69.75</v>
    <v>34.96</v>
    <v>0.97419999999999995</v>
    <v>0.24</v>
    <v>4.1520000000000003E-3</v>
    <v>0.05</v>
    <v>8.6129999999999996E-4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59.32</v>
    <v>Automobiles &amp; Auto Parts</v>
    <v>Stock</v>
    <v>45548.958333344533</v>
    <v>50</v>
    <v>57.85</v>
    <v>664892600</v>
    <v>MILLER INDUSTRIES, INC.</v>
    <v>MILLER INDUSTRIES, INC.</v>
    <v>58.69</v>
    <v>9.3452999999999999</v>
    <v>57.81</v>
    <v>58.05</v>
    <v>58.1</v>
    <v>11453790</v>
    <v>MLR</v>
    <v>MILLER INDUSTRIES, INC. (XNYS:MLR)</v>
    <v>43671</v>
    <v>90221</v>
    <v>1994</v>
  </rv>
  <rv s="2">
    <v>51</v>
  </rv>
  <rv s="0">
    <v>https://www.bing.com/financeapi/forcetrigger?t=btavh7&amp;q=XNYS%3aJBI&amp;form=skydnc</v>
    <v>Learn more on Bing</v>
  </rv>
  <rv s="1">
    <v>0</v>
    <v>JANUS INTERNATIONAL GROUP, INC. (XNYS:JBI)</v>
    <v>2</v>
    <v>3</v>
    <v>Finance</v>
    <v>4</v>
    <v>en-GB</v>
    <v>btavh7</v>
    <v>268435456</v>
    <v>1</v>
    <v>Powered by Refinitiv</v>
    <v>15.86</v>
    <v>9.1649999999999991</v>
    <v>0.89880000000000004</v>
    <v>0.14000000000000001</v>
    <v>1.4402999999999999E-2</v>
    <v>-5.0000000000000001E-3</v>
    <v>-5.0710000000000002E-4</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10.005000000000001</v>
    <v>Homebuilding &amp; Construction Supplies</v>
    <v>Stock</v>
    <v>45548.958333356248</v>
    <v>53</v>
    <v>9.75</v>
    <v>1432877000</v>
    <v>JANUS INTERNATIONAL GROUP, INC.</v>
    <v>JANUS INTERNATIONAL GROUP, INC.</v>
    <v>9.85</v>
    <v>11.0563</v>
    <v>9.7200000000000006</v>
    <v>9.86</v>
    <v>9.8550000000000004</v>
    <v>145322200</v>
    <v>JBI</v>
    <v>JANUS INTERNATIONAL GROUP, INC. (XNYS:JBI)</v>
    <v>1466098</v>
    <v>2451088</v>
    <v>2020</v>
  </rv>
  <rv s="2">
    <v>54</v>
  </rv>
  <rv s="0">
    <v>https://www.bing.com/financeapi/forcetrigger?t=a24war&amp;q=XNAS%3aULTA&amp;form=skydnc</v>
    <v>Learn more on Bing</v>
  </rv>
  <rv s="1">
    <v>0</v>
    <v>ULTA BEAUTY, INC. (XNAS:ULTA)</v>
    <v>2</v>
    <v>3</v>
    <v>Finance</v>
    <v>4</v>
    <v>en-GB</v>
    <v>a24war</v>
    <v>268435456</v>
    <v>1</v>
    <v>Powered by Refinitiv</v>
    <v>574.76</v>
    <v>318.17</v>
    <v>1.3039000000000001</v>
    <v>5.26</v>
    <v>1.4098999999999999E-2</v>
    <v>0</v>
    <v>0</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382.84</v>
    <v>Specialty Retailers</v>
    <v>Stock</v>
    <v>45548.999404108596</v>
    <v>56</v>
    <v>375</v>
    <v>17825390000</v>
    <v>ULTA BEAUTY, INC.</v>
    <v>ULTA BEAUTY, INC.</v>
    <v>375.99</v>
    <v>14.9808</v>
    <v>373.08</v>
    <v>378.34</v>
    <v>378.34</v>
    <v>47114730</v>
    <v>ULTA</v>
    <v>ULTA BEAUTY, INC. (XNAS:ULTA)</v>
    <v>762495</v>
    <v>1625657</v>
    <v>2016</v>
  </rv>
  <rv s="2">
    <v>57</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2" totalsRowShown="0" headerRowDxfId="19" dataDxfId="18">
  <autoFilter ref="B2:K22" xr:uid="{4AEE35AE-5B0D-FE48-BB2D-FD669C9DCA16}"/>
  <tableColumns count="10">
    <tableColumn id="1" xr3:uid="{0445D94A-6FCB-7D4D-96B6-8AA18900F668}" name="Company" dataDxfId="17"/>
    <tableColumn id="8" xr3:uid="{D4CC5B63-9F41-F843-9F6B-16BF8366EF76}" name="Name" dataDxfId="16">
      <calculatedColumnFormula array="1">_FV(Portfolio[[#This Row],[Company]],"Name")</calculatedColumnFormula>
    </tableColumn>
    <tableColumn id="2" xr3:uid="{B02ADEDD-E393-8F47-A86F-790F7D8AC135}" name="Ticker" dataDxfId="15">
      <calculatedColumnFormula array="1">_FV(B3,"Ticker symbol",TRUE)</calculatedColumnFormula>
    </tableColumn>
    <tableColumn id="3" xr3:uid="{DAB4D9A1-3A8B-F941-8C60-3B2546DAB540}" name="Industry" dataDxfId="14">
      <calculatedColumnFormula array="1">_FV(B3,"Industry")</calculatedColumnFormula>
    </tableColumn>
    <tableColumn id="4" xr3:uid="{2480957A-208E-8047-AEFC-5888351C1175}" name="Purchase" dataDxfId="13"/>
    <tableColumn id="9" xr3:uid="{C19D84FB-40D7-E444-83AC-793DDFB09317}" name="Amount" dataDxfId="12"/>
    <tableColumn id="10" xr3:uid="{0339281E-B096-D14D-B83F-1032AB2E4CB5}" name="Cost" dataDxfId="11"/>
    <tableColumn id="6" xr3:uid="{633C3CE6-95BE-E743-869D-E0D6471E5EDB}" name="Current Price" dataDxfId="10">
      <calculatedColumnFormula array="1">_FV(B3,"Price")</calculatedColumnFormula>
    </tableColumn>
    <tableColumn id="5" xr3:uid="{0C4F3DBA-8ADF-A44E-971F-127F7DF8311F}" name="Change" dataDxfId="9">
      <calculatedColumnFormula>((I3-F3)/F3)</calculatedColumnFormula>
    </tableColumn>
    <tableColumn id="11" xr3:uid="{A51F63E4-8280-4643-84C4-E673A52345D6}" name="Profit/Loss" dataDxfId="8">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abSelected="1"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5"/>
    <col min="3" max="3" width="20.83203125" style="184" customWidth="1"/>
    <col min="4" max="4" width="14.5" style="185" customWidth="1"/>
    <col min="5" max="5" width="13.6640625" style="183" customWidth="1"/>
    <col min="6" max="16384" width="10.83203125" style="175"/>
  </cols>
  <sheetData>
    <row r="1" spans="1:13" ht="15">
      <c r="A1" s="176" t="s">
        <v>0</v>
      </c>
      <c r="B1" s="176" t="s">
        <v>144</v>
      </c>
      <c r="C1" s="188" t="s">
        <v>145</v>
      </c>
      <c r="D1" s="189" t="s">
        <v>146</v>
      </c>
      <c r="E1" s="186" t="s">
        <v>10</v>
      </c>
      <c r="F1" s="177"/>
      <c r="G1" s="177"/>
      <c r="H1" s="177"/>
      <c r="I1" s="177"/>
      <c r="J1" s="177"/>
      <c r="K1" s="177"/>
    </row>
    <row r="2" spans="1:13" ht="15">
      <c r="A2" s="178">
        <v>2023</v>
      </c>
      <c r="B2" s="179">
        <v>11</v>
      </c>
      <c r="C2" s="190">
        <v>1E-4</v>
      </c>
      <c r="D2" s="191">
        <f>C2</f>
        <v>1E-4</v>
      </c>
      <c r="E2" s="187" t="e">
        <f>STDEV($D$2:D2)*SQRT(52)</f>
        <v>#DIV/0!</v>
      </c>
      <c r="F2" s="180"/>
      <c r="G2" s="181"/>
      <c r="H2" s="182"/>
      <c r="I2" s="181"/>
      <c r="J2" s="181"/>
      <c r="K2" s="181"/>
    </row>
    <row r="3" spans="1:13" ht="15">
      <c r="A3" s="178"/>
      <c r="B3" s="179">
        <v>12</v>
      </c>
      <c r="C3" s="190">
        <v>0</v>
      </c>
      <c r="D3" s="191">
        <f>D2+C3</f>
        <v>1E-4</v>
      </c>
      <c r="E3" s="187">
        <f>STDEV($D$2:D3)*SQRT(52)</f>
        <v>0</v>
      </c>
      <c r="F3" s="180"/>
      <c r="G3" s="181"/>
      <c r="H3" s="181"/>
      <c r="I3" s="181"/>
      <c r="J3" s="181"/>
      <c r="K3" s="181"/>
      <c r="M3" s="203">
        <v>2.0000000000000001E-4</v>
      </c>
    </row>
    <row r="4" spans="1:13" ht="15">
      <c r="A4" s="178">
        <v>2024</v>
      </c>
      <c r="B4" s="179">
        <v>1</v>
      </c>
      <c r="C4" s="190">
        <v>1.6000000000000001E-3</v>
      </c>
      <c r="D4" s="191">
        <f>D3+C4</f>
        <v>1.7000000000000001E-3</v>
      </c>
      <c r="E4" s="187">
        <f>STDEV($D$2:D4)*SQRT(52)</f>
        <v>6.6613311982916239E-3</v>
      </c>
      <c r="F4" s="180"/>
      <c r="G4" s="181"/>
      <c r="H4" s="181"/>
      <c r="I4" s="181"/>
      <c r="J4" s="181"/>
      <c r="K4" s="181"/>
    </row>
    <row r="5" spans="1:13" ht="14">
      <c r="A5" s="192"/>
      <c r="B5" s="179">
        <v>2</v>
      </c>
      <c r="C5" s="190">
        <v>3.7999999999999999E-2</v>
      </c>
      <c r="D5" s="191">
        <f>D4+C5</f>
        <v>3.9699999999999999E-2</v>
      </c>
      <c r="E5" s="187">
        <f>STDEV($D$2:D5)*SQRT(52)</f>
        <v>0.14096183880752977</v>
      </c>
    </row>
    <row r="6" spans="1:13" ht="14">
      <c r="A6" s="192"/>
      <c r="B6" s="179">
        <v>3</v>
      </c>
      <c r="C6" s="190">
        <v>3.4200000000000001E-2</v>
      </c>
      <c r="D6" s="191">
        <f t="shared" ref="D6:D11" si="0">D5+C6</f>
        <v>7.3899999999999993E-2</v>
      </c>
      <c r="E6" s="187">
        <f>STDEV($D$2:D6)*SQRT(52)</f>
        <v>0.2384073824360311</v>
      </c>
    </row>
    <row r="7" spans="1:13" ht="14">
      <c r="A7" s="192"/>
      <c r="B7" s="179">
        <v>4</v>
      </c>
      <c r="C7" s="190">
        <v>-3.0800000000000001E-2</v>
      </c>
      <c r="D7" s="191">
        <f t="shared" si="0"/>
        <v>4.3099999999999992E-2</v>
      </c>
      <c r="E7" s="187">
        <f>STDEV($D$2:D7)*SQRT(52)</f>
        <v>0.22121738328320101</v>
      </c>
    </row>
    <row r="8" spans="1:13" ht="14">
      <c r="A8" s="192"/>
      <c r="B8" s="179">
        <v>5</v>
      </c>
      <c r="C8" s="190">
        <v>2.5499999999999998E-2</v>
      </c>
      <c r="D8" s="191">
        <f t="shared" si="0"/>
        <v>6.8599999999999994E-2</v>
      </c>
      <c r="E8" s="187">
        <f>STDEV($D$2:D8)*SQRT(52)</f>
        <v>0.23235565104259587</v>
      </c>
    </row>
    <row r="9" spans="1:13" ht="14">
      <c r="A9" s="192"/>
      <c r="B9" s="179">
        <v>6</v>
      </c>
      <c r="C9" s="190">
        <v>5.5500000000000001E-2</v>
      </c>
      <c r="D9" s="191">
        <f t="shared" si="0"/>
        <v>0.12409999999999999</v>
      </c>
      <c r="E9" s="187">
        <f>STDEV($D$2:D9)*SQRT(52)</f>
        <v>0.31759423685847055</v>
      </c>
    </row>
    <row r="10" spans="1:13" ht="14">
      <c r="A10" s="192"/>
      <c r="B10" s="174">
        <v>7</v>
      </c>
      <c r="C10" s="190">
        <v>5.8999999999999999E-3</v>
      </c>
      <c r="D10" s="191">
        <f t="shared" si="0"/>
        <v>0.12999999999999998</v>
      </c>
      <c r="E10" s="187">
        <f>STDEV($D$2:D10)*SQRT(52)</f>
        <v>0.36204596546724716</v>
      </c>
    </row>
    <row r="11" spans="1:13" ht="14">
      <c r="A11" s="192"/>
      <c r="B11" s="174">
        <v>8</v>
      </c>
      <c r="C11" s="190">
        <v>-3.49E-2</v>
      </c>
      <c r="D11" s="191">
        <f t="shared" si="0"/>
        <v>9.5099999999999976E-2</v>
      </c>
      <c r="E11" s="187">
        <f>STDEV($D$2:D11)*SQRT(52)</f>
        <v>0.35429037180758316</v>
      </c>
    </row>
    <row r="12" spans="1:13" ht="14">
      <c r="A12" s="192"/>
      <c r="B12" s="179">
        <v>3</v>
      </c>
      <c r="C12" s="190"/>
      <c r="D12" s="191"/>
      <c r="E12" s="193"/>
    </row>
    <row r="13" spans="1:13" ht="14">
      <c r="A13" s="192"/>
      <c r="B13" s="179">
        <v>4</v>
      </c>
      <c r="C13" s="190"/>
      <c r="D13" s="191"/>
      <c r="E13" s="193"/>
    </row>
    <row r="14" spans="1:13" ht="14">
      <c r="A14" s="192"/>
      <c r="B14" s="179">
        <v>5</v>
      </c>
      <c r="C14" s="190"/>
      <c r="D14" s="191"/>
      <c r="E14" s="193"/>
    </row>
    <row r="15" spans="1:13" ht="14">
      <c r="A15" s="192"/>
      <c r="B15" s="179">
        <v>6</v>
      </c>
      <c r="C15" s="190"/>
      <c r="D15" s="191"/>
      <c r="E15" s="193"/>
    </row>
    <row r="16" spans="1:13" ht="14">
      <c r="A16" s="192"/>
      <c r="B16" s="174">
        <v>7</v>
      </c>
      <c r="C16" s="190"/>
      <c r="D16" s="191"/>
      <c r="E16" s="193"/>
    </row>
    <row r="17" spans="1:5" ht="14">
      <c r="A17" s="192"/>
      <c r="B17" s="174">
        <v>8</v>
      </c>
      <c r="C17" s="190"/>
      <c r="D17" s="191"/>
      <c r="E17" s="19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0" sqref="C10"/>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5" t="s">
        <v>165</v>
      </c>
    </row>
    <row r="2" spans="1:6">
      <c r="B2" s="206">
        <v>45537</v>
      </c>
      <c r="C2" s="204" t="s">
        <v>166</v>
      </c>
      <c r="D2">
        <v>9444</v>
      </c>
      <c r="E2" s="204" t="s">
        <v>167</v>
      </c>
      <c r="F2" s="204" t="s">
        <v>168</v>
      </c>
    </row>
    <row r="6" spans="1:6">
      <c r="D6" s="20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7"/>
  <sheetViews>
    <sheetView topLeftCell="C1" zoomScale="120" zoomScaleNormal="120" workbookViewId="0">
      <selection activeCell="J15" sqref="J15"/>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57.98</v>
      </c>
      <c r="J3" s="131">
        <f t="shared" ref="J3:J22" ca="1" si="0">((I3-F3)/F3)</f>
        <v>-0.15665454545454549</v>
      </c>
      <c r="K3" s="172">
        <f t="shared" ref="K3:K22" ca="1" si="1">(I3*G3) - H3</f>
        <v>-78.511336000000028</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128.77000000000001</v>
      </c>
      <c r="J4" s="131">
        <f t="shared" ca="1" si="0"/>
        <v>0.28744251149770061</v>
      </c>
      <c r="K4" s="172">
        <f t="shared" ca="1" si="1"/>
        <v>144.00893000000008</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19.329999999999998</v>
      </c>
      <c r="J5" s="131">
        <f t="shared" ca="1" si="0"/>
        <v>-0.11330275229357809</v>
      </c>
      <c r="K5" s="172">
        <f t="shared" ca="1" si="1"/>
        <v>-56.812064000000078</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22.17</v>
      </c>
      <c r="J6" s="131">
        <f t="shared" ca="1" si="0"/>
        <v>0.26685714285714296</v>
      </c>
      <c r="K6" s="172">
        <f t="shared" ca="1" si="1"/>
        <v>147.61438800000008</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222.5</v>
      </c>
      <c r="J7" s="131">
        <f t="shared" ca="1" si="0"/>
        <v>0.26090898787260564</v>
      </c>
      <c r="K7" s="172">
        <f t="shared" ca="1" si="1"/>
        <v>130.71974999999998</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87.38</v>
      </c>
      <c r="J8" s="131">
        <f t="shared" ca="1" si="0"/>
        <v>0.55646597791236185</v>
      </c>
      <c r="K8" s="172">
        <f t="shared" ca="1" si="1"/>
        <v>278.72669200000007</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18.7</v>
      </c>
      <c r="J9" s="131">
        <f t="shared" ca="1" si="0"/>
        <v>-0.44312090530077425</v>
      </c>
      <c r="K9" s="172">
        <f t="shared" ca="1" si="1"/>
        <v>-221.97917000000001</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59.68</v>
      </c>
      <c r="J10" s="131">
        <f t="shared" ca="1" si="0"/>
        <v>2.5429553264604755E-2</v>
      </c>
      <c r="K10" s="172">
        <f t="shared" ca="1" si="1"/>
        <v>12.76124799999991</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81.599999999999994</v>
      </c>
      <c r="J11" s="131">
        <f t="shared" ca="1" si="0"/>
        <v>-0.10594938095759836</v>
      </c>
      <c r="K11" s="172">
        <f t="shared" ca="1" si="1"/>
        <v>-53.097600000000057</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96.41</v>
      </c>
      <c r="J12" s="131">
        <f t="shared" ca="1" si="0"/>
        <v>0.15185185185185177</v>
      </c>
      <c r="K12" s="172">
        <f t="shared" ca="1" si="1"/>
        <v>76.062054999999987</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90.93</v>
      </c>
      <c r="J13" s="131">
        <f t="shared" ca="1" si="0"/>
        <v>-0.22262118491920999</v>
      </c>
      <c r="K13" s="172">
        <f t="shared" ca="1" si="1"/>
        <v>-111.53771699999999</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27.39</v>
      </c>
      <c r="J14" s="131">
        <f t="shared" ca="1" si="0"/>
        <v>7.4539034915653279E-2</v>
      </c>
      <c r="K14" s="172">
        <f t="shared" ca="1" si="1"/>
        <v>37.377839999999992</v>
      </c>
      <c r="L14"/>
    </row>
    <row r="15" spans="2:12">
      <c r="B15" s="136" t="e" vm="13">
        <v>#VALUE!</v>
      </c>
      <c r="C15" s="146" t="str" cm="1">
        <f t="array" aca="1" ref="C15" ca="1">_FV(Portfolio[[#This Row],[Company]],"Name")</f>
        <v>FRONTDOOR, INC.</v>
      </c>
      <c r="D15" s="147" t="str" cm="1">
        <f t="array" aca="1" ref="D15" ca="1">_FV(B15,"Ticker symbol",TRUE)</f>
        <v>FTDR</v>
      </c>
      <c r="E15" s="147" t="str" cm="1">
        <f t="array" aca="1" ref="E15" ca="1">_FV(B15,"Industry")</f>
        <v>Personal &amp; Household Products &amp; Services</v>
      </c>
      <c r="F15" s="156">
        <v>29.71</v>
      </c>
      <c r="G15" s="163">
        <v>16.863700000000001</v>
      </c>
      <c r="H15" s="169">
        <v>501</v>
      </c>
      <c r="I15" s="157" cm="1">
        <f t="array" aca="1" ref="I15" ca="1">_FV(B15,"Price")</f>
        <v>47.75</v>
      </c>
      <c r="J15" s="131">
        <f t="shared" ca="1" si="0"/>
        <v>0.60720296196566803</v>
      </c>
      <c r="K15" s="172">
        <f t="shared" ca="1" si="1"/>
        <v>304.2416750000001</v>
      </c>
      <c r="L15"/>
    </row>
    <row r="16" spans="2:12">
      <c r="B16" s="136" t="e" vm="14">
        <v>#VALUE!</v>
      </c>
      <c r="C16" s="146" t="str" cm="1">
        <f t="array" aca="1" ref="C16" ca="1">_FV(Portfolio[[#This Row],[Company]],"Name")</f>
        <v>LANTHEUS HOLDINGS, INC.</v>
      </c>
      <c r="D16" s="147" t="str" cm="1">
        <f t="array" aca="1" ref="D16" ca="1">_FV(B16,"Ticker symbol",TRUE)</f>
        <v>LNTH</v>
      </c>
      <c r="E16" s="147" t="str" cm="1">
        <f t="array" aca="1" ref="E16" ca="1">_FV(B16,"Industry")</f>
        <v>Healthcare Equipment &amp; Supplies</v>
      </c>
      <c r="F16" s="156">
        <v>62.23</v>
      </c>
      <c r="G16" s="163">
        <v>8.0502000000000002</v>
      </c>
      <c r="H16" s="169">
        <v>501</v>
      </c>
      <c r="I16" s="157" cm="1">
        <f t="array" aca="1" ref="I16" ca="1">_FV(B16,"Price")</f>
        <v>105.55</v>
      </c>
      <c r="J16" s="131">
        <f t="shared" ca="1" si="0"/>
        <v>0.69612726980556006</v>
      </c>
      <c r="K16" s="172">
        <f t="shared" ca="1" si="1"/>
        <v>348.69861000000003</v>
      </c>
      <c r="L16"/>
    </row>
    <row r="17" spans="2:12">
      <c r="B17" s="136" t="e" vm="15">
        <v>#VALUE!</v>
      </c>
      <c r="C17" s="146" t="str" cm="1">
        <f t="array" aca="1" ref="C17" ca="1">_FV(Portfolio[[#This Row],[Company]],"Name")</f>
        <v>EVERI HOLDINGS INC.</v>
      </c>
      <c r="D17" s="147" t="str" cm="1">
        <f t="array" aca="1" ref="D17" ca="1">_FV(B17,"Ticker symbol",TRUE)</f>
        <v>EVRI</v>
      </c>
      <c r="E17" s="147" t="str" cm="1">
        <f t="array" aca="1" ref="E17" ca="1">_FV(B17,"Industry")</f>
        <v>Hotels &amp; Entertainment Services</v>
      </c>
      <c r="F17" s="156">
        <v>8.77</v>
      </c>
      <c r="G17" s="163">
        <v>57.110100000000003</v>
      </c>
      <c r="H17" s="169">
        <v>501</v>
      </c>
      <c r="I17" s="157" cm="1">
        <f t="array" aca="1" ref="I17" ca="1">_FV(B17,"Price")</f>
        <v>13.14</v>
      </c>
      <c r="J17" s="131">
        <f t="shared" ca="1" si="0"/>
        <v>0.49828962371721791</v>
      </c>
      <c r="K17" s="172">
        <f t="shared" ca="1" si="1"/>
        <v>249.42671400000006</v>
      </c>
      <c r="L17"/>
    </row>
    <row r="18" spans="2:12">
      <c r="B18" s="135" t="e" vm="16">
        <v>#VALUE!</v>
      </c>
      <c r="C18" s="148" t="str" cm="1">
        <f t="array" aca="1" ref="C18" ca="1">_FV(Portfolio[[#This Row],[Company]],"Name")</f>
        <v>NEXTRACKER INC.</v>
      </c>
      <c r="D18" s="149" t="str" cm="1">
        <f t="array" aca="1" ref="D18" ca="1">_FV(B18,"Ticker symbol",TRUE)</f>
        <v>NXT</v>
      </c>
      <c r="E18" s="149" t="str" cm="1">
        <f t="array" aca="1" ref="E18" ca="1">_FV(B18,"Industry")</f>
        <v>Renewable Energy</v>
      </c>
      <c r="F18" s="158">
        <v>48.52</v>
      </c>
      <c r="G18" s="164">
        <v>10</v>
      </c>
      <c r="H18" s="170">
        <v>485.15</v>
      </c>
      <c r="I18" s="159" cm="1">
        <f t="array" aca="1" ref="I18" ca="1">_FV(B18,"Price")</f>
        <v>37.67</v>
      </c>
      <c r="J18" s="131">
        <f t="shared" ca="1" si="0"/>
        <v>-0.2236191261335532</v>
      </c>
      <c r="K18" s="172">
        <f t="shared" ca="1" si="1"/>
        <v>-108.44999999999993</v>
      </c>
      <c r="L18"/>
    </row>
    <row r="19" spans="2:12">
      <c r="B19" s="135" t="e" vm="17">
        <v>#VALUE!</v>
      </c>
      <c r="C19" s="148" t="str" cm="1">
        <f t="array" aca="1" ref="C19" ca="1">_FV(Portfolio[[#This Row],[Company]],"Name")</f>
        <v>MONARCH CASINO &amp; RESORT, INC.</v>
      </c>
      <c r="D19" s="149" t="str" cm="1">
        <f t="array" aca="1" ref="D19" ca="1">_FV(B19,"Ticker symbol",TRUE)</f>
        <v>MCRI</v>
      </c>
      <c r="E19" s="149" t="str" cm="1">
        <f t="array" aca="1" ref="E19" ca="1">_FV(B19,"Industry")</f>
        <v>Hotels &amp; Entertainment Services</v>
      </c>
      <c r="F19" s="158">
        <v>69.95</v>
      </c>
      <c r="G19" s="164">
        <v>7</v>
      </c>
      <c r="H19" s="170">
        <v>489.64</v>
      </c>
      <c r="I19" s="159" cm="1">
        <f t="array" aca="1" ref="I19" ca="1">_FV(B19,"Price")</f>
        <v>75.36</v>
      </c>
      <c r="J19" s="131">
        <f t="shared" ca="1" si="0"/>
        <v>7.7340957827019247E-2</v>
      </c>
      <c r="K19" s="172">
        <f t="shared" ca="1" si="1"/>
        <v>37.879999999999995</v>
      </c>
      <c r="L19"/>
    </row>
    <row r="20" spans="2:12">
      <c r="B20" s="135" t="e" vm="18">
        <v>#VALUE!</v>
      </c>
      <c r="C20" s="148" t="str" cm="1">
        <f t="array" aca="1" ref="C20" ca="1">_FV(Portfolio[[#This Row],[Company]],"Name")</f>
        <v>MILLER INDUSTRIES, INC.</v>
      </c>
      <c r="D20" s="149" t="str" cm="1">
        <f t="array" aca="1" ref="D20" ca="1">_FV(B20,"Ticker symbol",TRUE)</f>
        <v>MLR</v>
      </c>
      <c r="E20" s="149" t="str" cm="1">
        <f t="array" aca="1" ref="E20" ca="1">_FV(B20,"Industry")</f>
        <v>Automobiles &amp; Auto Parts</v>
      </c>
      <c r="F20" s="158">
        <v>62.18</v>
      </c>
      <c r="G20" s="164">
        <v>8</v>
      </c>
      <c r="H20" s="170">
        <v>497.44</v>
      </c>
      <c r="I20" s="159" cm="1">
        <f t="array" aca="1" ref="I20" ca="1">_FV(B20,"Price")</f>
        <v>58.05</v>
      </c>
      <c r="J20" s="131">
        <f t="shared" ca="1" si="0"/>
        <v>-6.6420070762303038E-2</v>
      </c>
      <c r="K20" s="172">
        <f t="shared" ca="1" si="1"/>
        <v>-33.04000000000002</v>
      </c>
      <c r="L20"/>
    </row>
    <row r="21" spans="2:12">
      <c r="B21" s="135" t="e" vm="19">
        <v>#VALUE!</v>
      </c>
      <c r="C21" s="148" t="str" cm="1">
        <f t="array" aca="1" ref="C21" ca="1">_FV(Portfolio[[#This Row],[Company]],"Name")</f>
        <v>JANUS INTERNATIONAL GROUP, INC.</v>
      </c>
      <c r="D21" s="149" t="str" cm="1">
        <f t="array" aca="1" ref="D21" ca="1">_FV(B21,"Ticker symbol",TRUE)</f>
        <v>JBI</v>
      </c>
      <c r="E21" s="149" t="str" cm="1">
        <f t="array" aca="1" ref="E21" ca="1">_FV(B21,"Industry")</f>
        <v>Homebuilding &amp; Construction Supplies</v>
      </c>
      <c r="F21" s="158">
        <v>13.4</v>
      </c>
      <c r="G21" s="164">
        <v>37.383000000000003</v>
      </c>
      <c r="H21" s="170">
        <v>501</v>
      </c>
      <c r="I21" s="159" cm="1">
        <f t="array" aca="1" ref="I21" ca="1">_FV(B21,"Price")</f>
        <v>9.86</v>
      </c>
      <c r="J21" s="131">
        <f t="shared" ca="1" si="0"/>
        <v>-0.264179104477612</v>
      </c>
      <c r="K21" s="172">
        <f t="shared" ca="1" si="1"/>
        <v>-132.40361999999999</v>
      </c>
      <c r="L21"/>
    </row>
    <row r="22" spans="2:12">
      <c r="B22" s="135" t="e" vm="20">
        <v>#VALUE!</v>
      </c>
      <c r="C22" s="148" t="str" cm="1">
        <f t="array" aca="1" ref="C22" ca="1">_FV(Portfolio[[#This Row],[Company]],"Name")</f>
        <v>ULTA BEAUTY, INC.</v>
      </c>
      <c r="D22" s="149" t="str" cm="1">
        <f t="array" aca="1" ref="D22" ca="1">_FV(B22,"Ticker symbol",TRUE)</f>
        <v>ULTA</v>
      </c>
      <c r="E22" s="149" t="str" cm="1">
        <f t="array" aca="1" ref="E22" ca="1">_FV(B22,"Industry")</f>
        <v>Specialty Retailers</v>
      </c>
      <c r="F22" s="158">
        <v>393.4</v>
      </c>
      <c r="G22" s="173">
        <v>1.28</v>
      </c>
      <c r="H22" s="170">
        <v>503.56</v>
      </c>
      <c r="I22" s="159" cm="1">
        <f t="array" aca="1" ref="I22" ca="1">_FV(B22,"Price")</f>
        <v>378.34</v>
      </c>
      <c r="J22" s="131">
        <f t="shared" ca="1" si="0"/>
        <v>-3.8281647178444338E-2</v>
      </c>
      <c r="K22" s="172">
        <f t="shared" ca="1" si="1"/>
        <v>-19.284800000000018</v>
      </c>
      <c r="L22"/>
    </row>
    <row r="27" spans="2:12" ht="13">
      <c r="K27" s="171">
        <f ca="1">SUM(K3:K22)</f>
        <v>952.40159500000016</v>
      </c>
    </row>
  </sheetData>
  <conditionalFormatting sqref="J22">
    <cfRule type="cellIs" dxfId="7" priority="3" operator="lessThan">
      <formula>0</formula>
    </cfRule>
    <cfRule type="cellIs" dxfId="6" priority="4" operator="greaterThan">
      <formula>0</formula>
    </cfRule>
  </conditionalFormatting>
  <conditionalFormatting sqref="J3:K21">
    <cfRule type="cellIs" dxfId="5" priority="7" operator="lessThan">
      <formula>0</formula>
    </cfRule>
    <cfRule type="cellIs" dxfId="4" priority="8" operator="greaterThan">
      <formula>0</formula>
    </cfRule>
  </conditionalFormatting>
  <conditionalFormatting sqref="K22">
    <cfRule type="cellIs" dxfId="3" priority="1" operator="lessThan">
      <formula>0</formula>
    </cfRule>
    <cfRule type="cellIs" dxfId="2" priority="2" operator="greaterThan">
      <formula>0</formula>
    </cfRule>
  </conditionalFormatting>
  <conditionalFormatting sqref="K27">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200" customWidth="1"/>
    <col min="7" max="16384" width="16.33203125" style="51"/>
  </cols>
  <sheetData>
    <row r="1" spans="1:6" ht="24" customHeight="1">
      <c r="A1" s="52" t="s">
        <v>53</v>
      </c>
      <c r="B1" s="52" t="s">
        <v>54</v>
      </c>
      <c r="C1" s="52" t="s">
        <v>149</v>
      </c>
      <c r="D1" s="52" t="s">
        <v>55</v>
      </c>
      <c r="E1" s="196" t="s">
        <v>164</v>
      </c>
      <c r="F1" s="197" t="s">
        <v>163</v>
      </c>
    </row>
    <row r="2" spans="1:6" ht="24" customHeight="1">
      <c r="A2" s="53" t="s">
        <v>56</v>
      </c>
      <c r="B2" s="195" t="s">
        <v>57</v>
      </c>
      <c r="C2" s="54" t="s">
        <v>152</v>
      </c>
      <c r="D2" s="55" t="s">
        <v>58</v>
      </c>
      <c r="E2" s="56"/>
      <c r="F2" s="198">
        <v>1.5E-3</v>
      </c>
    </row>
    <row r="3" spans="1:6" ht="24" customHeight="1">
      <c r="A3" s="57" t="s">
        <v>59</v>
      </c>
      <c r="B3" s="194" t="s">
        <v>57</v>
      </c>
      <c r="C3" s="59" t="s">
        <v>60</v>
      </c>
      <c r="D3" s="60" t="s">
        <v>61</v>
      </c>
      <c r="E3" s="61"/>
      <c r="F3" s="199"/>
    </row>
    <row r="4" spans="1:6" ht="24" customHeight="1">
      <c r="A4" s="57" t="s">
        <v>62</v>
      </c>
      <c r="B4" s="194" t="s">
        <v>57</v>
      </c>
      <c r="C4" s="194" t="s">
        <v>63</v>
      </c>
      <c r="D4" s="60" t="s">
        <v>64</v>
      </c>
      <c r="E4" s="61"/>
      <c r="F4" s="199"/>
    </row>
    <row r="5" spans="1:6" ht="24" customHeight="1">
      <c r="A5" s="57" t="s">
        <v>65</v>
      </c>
      <c r="B5" s="194" t="s">
        <v>57</v>
      </c>
      <c r="C5" s="194" t="s">
        <v>66</v>
      </c>
      <c r="D5" s="60" t="s">
        <v>67</v>
      </c>
      <c r="E5" s="61"/>
      <c r="F5" s="199"/>
    </row>
    <row r="6" spans="1:6" ht="24" customHeight="1">
      <c r="A6" s="57" t="s">
        <v>68</v>
      </c>
      <c r="B6" s="194" t="s">
        <v>57</v>
      </c>
      <c r="C6" s="194" t="s">
        <v>69</v>
      </c>
      <c r="D6" s="60" t="s">
        <v>70</v>
      </c>
      <c r="E6" s="61"/>
      <c r="F6" s="199"/>
    </row>
    <row r="7" spans="1:6" ht="24" customHeight="1">
      <c r="A7" s="57" t="s">
        <v>71</v>
      </c>
      <c r="B7" s="194" t="s">
        <v>57</v>
      </c>
      <c r="C7" s="62" t="s">
        <v>72</v>
      </c>
      <c r="D7" s="60" t="s">
        <v>73</v>
      </c>
      <c r="E7" s="61"/>
      <c r="F7" s="199"/>
    </row>
    <row r="8" spans="1:6" ht="24" customHeight="1">
      <c r="A8" s="57" t="s">
        <v>74</v>
      </c>
      <c r="B8" s="194" t="s">
        <v>57</v>
      </c>
      <c r="C8" s="194" t="s">
        <v>75</v>
      </c>
      <c r="D8" s="60" t="s">
        <v>76</v>
      </c>
      <c r="E8" s="63" t="s">
        <v>77</v>
      </c>
      <c r="F8" s="199"/>
    </row>
    <row r="9" spans="1:6" ht="24" customHeight="1">
      <c r="A9" s="57" t="s">
        <v>78</v>
      </c>
      <c r="B9" s="194" t="s">
        <v>79</v>
      </c>
      <c r="C9" s="59" t="s">
        <v>80</v>
      </c>
      <c r="D9" s="60" t="s">
        <v>81</v>
      </c>
      <c r="E9" s="61"/>
      <c r="F9" s="199"/>
    </row>
    <row r="10" spans="1:6" ht="24" customHeight="1">
      <c r="A10" s="57" t="s">
        <v>82</v>
      </c>
      <c r="B10" s="194" t="s">
        <v>57</v>
      </c>
      <c r="C10" s="194" t="s">
        <v>83</v>
      </c>
      <c r="D10" s="60" t="s">
        <v>84</v>
      </c>
      <c r="E10" s="63" t="s">
        <v>85</v>
      </c>
      <c r="F10" s="199"/>
    </row>
    <row r="11" spans="1:6" ht="24" customHeight="1">
      <c r="A11" s="57" t="s">
        <v>86</v>
      </c>
      <c r="B11" s="194" t="s">
        <v>57</v>
      </c>
      <c r="C11" s="194" t="s">
        <v>87</v>
      </c>
      <c r="D11" s="60" t="s">
        <v>88</v>
      </c>
      <c r="E11" s="61"/>
      <c r="F11" s="199"/>
    </row>
    <row r="12" spans="1:6" ht="24" customHeight="1">
      <c r="A12" s="57" t="s">
        <v>89</v>
      </c>
      <c r="B12" s="194" t="s">
        <v>79</v>
      </c>
      <c r="C12" s="194" t="s">
        <v>90</v>
      </c>
      <c r="D12" s="60" t="s">
        <v>91</v>
      </c>
      <c r="E12" s="61"/>
      <c r="F12" s="199"/>
    </row>
    <row r="13" spans="1:6" ht="24" customHeight="1">
      <c r="A13" s="57" t="s">
        <v>92</v>
      </c>
      <c r="B13" s="194" t="s">
        <v>57</v>
      </c>
      <c r="C13" s="194" t="s">
        <v>93</v>
      </c>
      <c r="D13" s="60" t="s">
        <v>94</v>
      </c>
      <c r="E13" s="61"/>
      <c r="F13" s="199"/>
    </row>
    <row r="14" spans="1:6" ht="24" customHeight="1">
      <c r="A14" s="57" t="s">
        <v>95</v>
      </c>
      <c r="B14" s="194" t="s">
        <v>96</v>
      </c>
      <c r="C14" s="194" t="s">
        <v>97</v>
      </c>
      <c r="D14" s="60" t="s">
        <v>98</v>
      </c>
      <c r="E14" s="61"/>
      <c r="F14" s="199"/>
    </row>
    <row r="15" spans="1:6" ht="24" customHeight="1">
      <c r="A15" s="57" t="s">
        <v>99</v>
      </c>
      <c r="B15" s="194" t="s">
        <v>79</v>
      </c>
      <c r="C15" s="194" t="s">
        <v>100</v>
      </c>
      <c r="D15" s="60" t="s">
        <v>101</v>
      </c>
      <c r="E15" s="61"/>
      <c r="F15" s="199"/>
    </row>
    <row r="16" spans="1:6" ht="24" customHeight="1">
      <c r="A16" s="57" t="s">
        <v>102</v>
      </c>
      <c r="B16" s="194" t="s">
        <v>57</v>
      </c>
      <c r="C16" s="58" t="s">
        <v>154</v>
      </c>
      <c r="D16" s="60" t="s">
        <v>103</v>
      </c>
      <c r="E16" s="56"/>
      <c r="F16" s="198">
        <v>6.9999999999999999E-4</v>
      </c>
    </row>
    <row r="17" spans="1:6" ht="24" customHeight="1">
      <c r="A17" s="57" t="s">
        <v>104</v>
      </c>
      <c r="B17" s="194" t="s">
        <v>57</v>
      </c>
      <c r="C17" s="194" t="s">
        <v>105</v>
      </c>
      <c r="D17" s="60" t="s">
        <v>133</v>
      </c>
      <c r="E17" s="61"/>
      <c r="F17" s="199"/>
    </row>
    <row r="18" spans="1:6" ht="24" customHeight="1">
      <c r="A18" s="57" t="s">
        <v>147</v>
      </c>
      <c r="B18" s="194" t="s">
        <v>57</v>
      </c>
      <c r="C18" s="194" t="s">
        <v>148</v>
      </c>
      <c r="D18" s="60" t="s">
        <v>150</v>
      </c>
      <c r="E18" s="61"/>
      <c r="F18" s="199"/>
    </row>
    <row r="19" spans="1:6" ht="24" customHeight="1">
      <c r="A19" s="57" t="s">
        <v>162</v>
      </c>
      <c r="B19" s="194" t="s">
        <v>79</v>
      </c>
      <c r="C19" s="58" t="s">
        <v>155</v>
      </c>
      <c r="D19" s="60" t="s">
        <v>156</v>
      </c>
      <c r="E19" s="61" t="s">
        <v>157</v>
      </c>
      <c r="F19" s="199">
        <v>1.8E-3</v>
      </c>
    </row>
    <row r="20" spans="1:6" ht="24" customHeight="1">
      <c r="A20" s="57" t="s">
        <v>151</v>
      </c>
      <c r="B20" s="194" t="s">
        <v>79</v>
      </c>
      <c r="C20" s="58" t="s">
        <v>158</v>
      </c>
      <c r="D20" s="60" t="s">
        <v>153</v>
      </c>
      <c r="E20" s="61"/>
      <c r="F20" s="199">
        <v>1.1999999999999999E-3</v>
      </c>
    </row>
    <row r="21" spans="1:6" ht="24" customHeight="1">
      <c r="A21" s="57" t="s">
        <v>159</v>
      </c>
      <c r="B21" s="194" t="s">
        <v>57</v>
      </c>
      <c r="C21" s="58" t="s">
        <v>160</v>
      </c>
      <c r="D21" s="60" t="s">
        <v>161</v>
      </c>
      <c r="E21" s="56"/>
      <c r="F21" s="201">
        <v>6.9999999999999999E-4</v>
      </c>
    </row>
    <row r="22" spans="1:6" ht="24" customHeight="1">
      <c r="F22" s="202">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2024-09-14T12:45:16Z</dcterms:modified>
</cp:coreProperties>
</file>