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8AD77512-948F-0840-B1F6-0F5AA5731634}" xr6:coauthVersionLast="47" xr6:coauthVersionMax="47" xr10:uidLastSave="{00000000-0000-0000-0000-000000000000}"/>
  <bookViews>
    <workbookView xWindow="2000" yWindow="1200" windowWidth="34980" windowHeight="19340" activeTab="5"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9" l="1"/>
  <c r="D12" i="9"/>
  <c r="C27" i="8" a="1"/>
  <c r="C27" i="8" s="1"/>
  <c r="D27" i="8" a="1"/>
  <c r="D27" i="8" s="1"/>
  <c r="E27" i="8" a="1"/>
  <c r="E27" i="8" s="1"/>
  <c r="I27" i="8" a="1"/>
  <c r="I27" i="8" s="1"/>
  <c r="K27" i="8" s="1"/>
  <c r="C26" i="8" a="1"/>
  <c r="C26" i="8" s="1"/>
  <c r="D26" i="8" a="1"/>
  <c r="D26" i="8" s="1"/>
  <c r="E26" i="8" a="1"/>
  <c r="E26" i="8" s="1"/>
  <c r="I26" i="8" a="1"/>
  <c r="I26" i="8" s="1"/>
  <c r="K26" i="8" s="1"/>
  <c r="C25" i="8" a="1"/>
  <c r="C25" i="8" s="1"/>
  <c r="D25" i="8" a="1"/>
  <c r="D25" i="8" s="1"/>
  <c r="E25" i="8" a="1"/>
  <c r="E25" i="8" s="1"/>
  <c r="I25" i="8" a="1"/>
  <c r="I25" i="8" s="1"/>
  <c r="K25" i="8" s="1"/>
  <c r="C24" i="8"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O39" i="2"/>
  <c r="E39" i="2"/>
  <c r="G39" i="2" s="1"/>
  <c r="P39" i="2" s="1"/>
  <c r="Q39" i="2" s="1"/>
  <c r="R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5" i="8" l="1"/>
  <c r="J26" i="8"/>
  <c r="J27" i="8"/>
  <c r="J23" i="8"/>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30"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<sst xmlns="http://schemas.openxmlformats.org/spreadsheetml/2006/main" count="216" uniqueCount="170">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</sst>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75" formatCode="[$$-409]\ #,##0.0000"/>
    <numFmt numFmtId="176" formatCode="[$CZK]\ #,##0.00"/>
  </numFmts>
  <fonts count="16">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
      <sz val="10"/>
      <color theme="0"/>
      <name val="Arial"/>
      <family val="2"/>
    </font>
    <font>
      <sz val="11"/>
      <color theme="0"/>
      <name val="Arial"/>
      <family val="2"/>
    </font>
  </fonts>
  <fills count="3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
      <patternFill patternType="solid">
        <fgColor rgb="FF7030A0"/>
        <bgColor indexed="64"/>
      </patternFill>
    </fill>
    <fill>
      <patternFill patternType="solid">
        <fgColor rgb="FF7030A0"/>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27">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12" fillId="0" borderId="0" xfId="0" applyFon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xf numFmtId="166" fontId="0" fillId="2" borderId="1" xfId="0" applyNumberFormat="1" applyFill="1" applyBorder="1" applyAlignment="1">
      <alignment horizontal="center"/>
    </xf>
    <xf numFmtId="165" fontId="0" fillId="2" borderId="1" xfId="0" applyNumberFormat="1" applyFill="1" applyBorder="1" applyAlignment="1">
      <alignment horizontal="center"/>
    </xf>
    <xf numFmtId="0" fontId="14" fillId="31" borderId="38" xfId="0" applyFont="1" applyFill="1" applyBorder="1" applyAlignment="1">
      <alignment horizontal="left"/>
    </xf>
    <xf numFmtId="0" fontId="14" fillId="31" borderId="38" xfId="0" applyFont="1" applyFill="1" applyBorder="1" applyAlignment="1">
      <alignment horizontal="center"/>
    </xf>
    <xf numFmtId="164" fontId="15" fillId="32" borderId="38" xfId="0" applyNumberFormat="1" applyFont="1" applyFill="1" applyBorder="1" applyAlignment="1">
      <alignment horizontal="center"/>
    </xf>
    <xf numFmtId="173" fontId="15" fillId="32" borderId="38" xfId="0" applyNumberFormat="1" applyFont="1" applyFill="1" applyBorder="1" applyAlignment="1">
      <alignment horizontal="center"/>
    </xf>
    <xf numFmtId="164" fontId="15" fillId="31" borderId="38" xfId="0" applyNumberFormat="1" applyFont="1" applyFill="1" applyBorder="1" applyAlignment="1">
      <alignment horizontal="center"/>
    </xf>
    <xf numFmtId="175" fontId="15" fillId="32" borderId="38" xfId="0" applyNumberFormat="1" applyFont="1" applyFill="1" applyBorder="1" applyAlignment="1">
      <alignment horizontal="center"/>
    </xf>
    <xf numFmtId="174" fontId="15" fillId="32" borderId="38" xfId="0" applyNumberFormat="1" applyFont="1" applyFill="1" applyBorder="1" applyAlignment="1">
      <alignment horizontal="center"/>
    </xf>
    <xf numFmtId="0" fontId="7" fillId="0" borderId="0" xfId="0" applyFont="1" applyAlignment="1">
      <alignment horizontal="center"/>
    </xf>
    <xf numFmtId="14" fontId="0" fillId="0" borderId="0" xfId="0" applyNumberFormat="1" applyAlignment="1">
      <alignment horizontal="center"/>
    </xf>
    <xf numFmtId="176" fontId="0" fillId="0" borderId="0" xfId="0" applyNumberFormat="1" applyAlignment="1">
      <alignment horizontal="center"/>
    </xf>
  </cellXfs>
  <cellStyles count="2">
    <cellStyle name="Normal" xfId="0" builtinId="0"/>
    <cellStyle name="Per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4">
  <rv s="0">
    <v>https://www.bing.com/financeapi/forcetrigger?t=a1qlnm&amp;q=XNYS%3aCVS&amp;form=skydnc</v>
    <v>Learn more on Bing</v>
  </rv>
  <rv s="1">
    <v>0</v>
    <v>CVS HEALTH CORPORATION (XNYS:CVS)</v>
    <v>2</v>
    <v>3</v>
    <v>Finance</v>
    <v>4</v>
    <v>en-GB</v>
    <v>a1qlnm</v>
    <v>268435456</v>
    <v>1</v>
    <v>Powered by Refinitiv</v>
    <v>83.25</v>
    <v>52.770499999999998</v>
    <v>0.52280000000000004</v>
    <v>0.65</v>
    <v>9.9620000000000004E-3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66.099999999999994</v>
    <v>Healthcare Providers &amp; Services</v>
    <v>Stock</v>
    <v>45573.998909003909</v>
    <v>0</v>
    <v>64.95</v>
    <v>82900816100</v>
    <v>CVS HEALTH CORPORATION</v>
    <v>CVS HEALTH CORPORATION</v>
    <v>65.3</v>
    <v>11.7272</v>
    <v>65.25</v>
    <v>65.900000000000006</v>
    <v>1257979000</v>
    <v>CVS</v>
    <v>CVS HEALTH CORPORATION (XNYS:CVS)</v>
    <v>747</v>
    <v>10058342</v>
    <v>1996</v>
  </rv>
  <rv s="2">
    <v>1</v>
  </rv>
  <rv s="0">
    <v>https://www.bing.com/financeapi/forcetrigger?t=a1qclh&amp;q=XNAS%3aCROX&amp;form=skydnc</v>
    <v>Learn more on Bing</v>
  </rv>
  <rv s="3">
    <v>5</v>
    <v>CROCS, INC. (XNAS:CROX)</v>
    <v>2</v>
    <v>6</v>
    <v>Finance</v>
    <v>7</v>
    <v>en-GB</v>
    <v>a1qclh</v>
    <v>268435456</v>
    <v>1</v>
    <v>Powered by Refinitiv</v>
    <v>165.32</v>
    <v>74</v>
    <v>1.9888999999999999</v>
    <v>-0.93</v>
    <v>-6.8110000000000002E-3</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137.25</v>
    <v>Textiles &amp; Apparel</v>
    <v>Stock</v>
    <v>45573.999516365628</v>
    <v>3</v>
    <v>134.63</v>
    <v>8053217479</v>
    <v>CROCS, INC.</v>
    <v>CROCS, INC.</v>
    <v>135.74</v>
    <v>10.1989</v>
    <v>136.54</v>
    <v>135.61000000000001</v>
    <v>136.55000000000001</v>
    <v>59385130</v>
    <v>CROX</v>
    <v>CROCS, INC. (XNAS:CROX)</v>
    <v>682</v>
    <v>974515</v>
    <v>2005</v>
  </rv>
  <rv s="2">
    <v>4</v>
  </rv>
  <rv s="0">
    <v>https://www.bing.com/financeapi/forcetrigger?t=a25yfr&amp;q=XNYS%3aWNC&amp;form=skydnc</v>
    <v>Learn more on Bing</v>
  </rv>
  <rv s="1">
    <v>0</v>
    <v>WABASH NATIONAL CORPORATION (XNYS:WNC)</v>
    <v>2</v>
    <v>3</v>
    <v>Finance</v>
    <v>8</v>
    <v>en-GB</v>
    <v>a25yfr</v>
    <v>268435456</v>
    <v>1</v>
    <v>Powered by Refinitiv</v>
    <v>30.07</v>
    <v>17.68</v>
    <v>1.5229999999999999</v>
    <v>0.18</v>
    <v>9.9670000000000002E-3</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18.309999999999999</v>
    <v>Machinery, Equipment &amp; Components</v>
    <v>Stock</v>
    <v>45573.990293286719</v>
    <v>6</v>
    <v>17.68</v>
    <v>802545955</v>
    <v>WABASH NATIONAL CORPORATION</v>
    <v>WABASH NATIONAL CORPORATION</v>
    <v>18.05</v>
    <v>5.5952000000000002</v>
    <v>18.059999999999999</v>
    <v>18.239999999999998</v>
    <v>43999230</v>
    <v>WNC</v>
    <v>WABASH NATIONAL CORPORATION (XNYS:WNC)</v>
    <v>315998</v>
    <v>586650</v>
    <v>1991</v>
  </rv>
  <rv s="2">
    <v>7</v>
  </rv>
  <rv s="0">
    <v>https://www.bing.com/financeapi/forcetrigger?t=a1pfoc&amp;q=XNAS%3aPRDO&amp;form=skydnc</v>
    <v>Learn more on Bing</v>
  </rv>
  <rv s="1">
    <v>0</v>
    <v>PERDOCEO EDUCATION CORPORATION (XNAS:PRDO)</v>
    <v>2</v>
    <v>3</v>
    <v>Finance</v>
    <v>4</v>
    <v>en-GB</v>
    <v>a1pfoc</v>
    <v>268435456</v>
    <v>1</v>
    <v>Powered by Refinitiv</v>
    <v>26.4</v>
    <v>16.12</v>
    <v>1.0441</v>
    <v>-0.1</v>
    <v>-4.6839999999999998E-3</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21.39</v>
    <v>Miscellaneous Educational Service Providers</v>
    <v>Stock</v>
    <v>45573.835138089846</v>
    <v>9</v>
    <v>21.16</v>
    <v>1395560387</v>
    <v>PERDOCEO EDUCATION CORPORATION</v>
    <v>PERDOCEO EDUCATION CORPORATION</v>
    <v>21.37</v>
    <v>10.4434</v>
    <v>21.35</v>
    <v>21.25</v>
    <v>65673430</v>
    <v>PRDO</v>
    <v>PERDOCEO EDUCATION CORPORATION (XNAS:PRDO)</v>
    <v>178164</v>
    <v>466975</v>
    <v>1994</v>
  </rv>
  <rv s="2">
    <v>10</v>
  </rv>
  <rv s="0">
    <v>https://www.bing.com/financeapi/forcetrigger?t=a1mou2&amp;q=XNAS%3aAAPL&amp;form=skydnc</v>
    <v>Learn more on Bing</v>
  </rv>
  <rv s="1">
    <v>0</v>
    <v>APPLE INC. (XNAS:AAPL)</v>
    <v>2</v>
    <v>3</v>
    <v>Finance</v>
    <v>8</v>
    <v>en-GB</v>
    <v>a1mou2</v>
    <v>268435456</v>
    <v>1</v>
    <v>Powered by Refinitiv</v>
    <v>237.23</v>
    <v>164.07499999999999</v>
    <v>1.2421</v>
    <v>4.08</v>
    <v>1.8404E-2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225.98</v>
    <v>Computers, Phones &amp; Household Electronics</v>
    <v>Stock</v>
    <v>45573.999981503905</v>
    <v>12</v>
    <v>223.25</v>
    <v>3432638687800</v>
    <v>APPLE INC.</v>
    <v>APPLE INC.</v>
    <v>224.3</v>
    <v>34.374699999999997</v>
    <v>221.69</v>
    <v>225.77</v>
    <v>15204140000</v>
    <v>AAPL</v>
    <v>APPLE INC. (XNAS:AAPL)</v>
    <v>30674</v>
    <v>58117502</v>
    <v>1977</v>
  </rv>
  <rv s="2">
    <v>13</v>
  </rv>
  <rv s="0">
    <v>https://www.bing.com/financeapi/forcetrigger?t=a1ncgh&amp;q=XNYS%3aALSN&amp;form=skydnc</v>
    <v>Learn more on Bing</v>
  </rv>
  <rv s="1">
    <v>0</v>
    <v>ALLISON TRANSMISSION HOLDINGS, INC. (XNYS:ALSN)</v>
    <v>2</v>
    <v>3</v>
    <v>Finance</v>
    <v>4</v>
    <v>en-GB</v>
    <v>a1ncgh</v>
    <v>268435456</v>
    <v>1</v>
    <v>Powered by Refinitiv</v>
    <v>100.73</v>
    <v>50.134999999999998</v>
    <v>0.98750000000000004</v>
    <v>-1.55</v>
    <v>-1.5598000000000001E-2</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98.94</v>
    <v>Machinery, Equipment &amp; Components</v>
    <v>Stock</v>
    <v>45573.97539405078</v>
    <v>15</v>
    <v>97.170299999999997</v>
    <v>8523827421</v>
    <v>ALLISON TRANSMISSION HOLDINGS, INC.</v>
    <v>ALLISON TRANSMISSION HOLDINGS, INC.</v>
    <v>98.94</v>
    <v>12.791</v>
    <v>99.37</v>
    <v>97.82</v>
    <v>87137880</v>
    <v>ALSN</v>
    <v>ALLISON TRANSMISSION HOLDINGS, INC. (XNYS:ALSN)</v>
    <v>607183</v>
    <v>631715</v>
    <v>2007</v>
  </rv>
  <rv s="2">
    <v>16</v>
  </rv>
  <rv s="0">
    <v>https://www.bing.com/financeapi/forcetrigger?t=az23tc&amp;q=XNYS%3aPARR&amp;form=skydnc</v>
    <v>Learn more on Bing</v>
  </rv>
  <rv s="1">
    <v>0</v>
    <v>PAR PACIFIC HOLDINGS, INC. (XNYS:PARR)</v>
    <v>2</v>
    <v>3</v>
    <v>Finance</v>
    <v>4</v>
    <v>en-GB</v>
    <v>az23tc</v>
    <v>268435456</v>
    <v>1</v>
    <v>Powered by Refinitiv</v>
    <v>40.695</v>
    <v>17.063600000000001</v>
    <v>1.966</v>
    <v>-1.08</v>
    <v>-5.7754E-2</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18.510000000000002</v>
    <v>Oil &amp; Gas</v>
    <v>Stock</v>
    <v>45573.958333378905</v>
    <v>18</v>
    <v>17.32</v>
    <v>992549929</v>
    <v>PAR PACIFIC HOLDINGS, INC.</v>
    <v>PAR PACIFIC HOLDINGS, INC.</v>
    <v>18.510000000000002</v>
    <v>3.0699000000000001</v>
    <v>18.7</v>
    <v>17.62</v>
    <v>56330870</v>
    <v>PARR</v>
    <v>PAR PACIFIC HOLDINGS, INC. (XNYS:PARR)</v>
    <v>973481</v>
    <v>1287668</v>
    <v>2005</v>
  </rv>
  <rv s="2">
    <v>19</v>
  </rv>
  <rv s="0">
    <v>https://www.bing.com/financeapi/forcetrigger?t=a1v177&amp;q=XNYS%3aHY&amp;form=skydnc</v>
    <v>Learn more on Bing</v>
  </rv>
  <rv s="1">
    <v>0</v>
    <v>HYSTER-YALE, INC. (XNYS:HY)</v>
    <v>2</v>
    <v>3</v>
    <v>Finance</v>
    <v>8</v>
    <v>en-GB</v>
    <v>a1v177</v>
    <v>268435456</v>
    <v>1</v>
    <v>Powered by Refinitiv</v>
    <v>84.44</v>
    <v>38.5</v>
    <v>1.3029999999999999</v>
    <v>-1.36</v>
    <v>-2.0438999999999999E-2</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66.6357</v>
    <v>Machinery, Equipment &amp; Components</v>
    <v>Stock</v>
    <v>45573.958333378905</v>
    <v>21</v>
    <v>64.306899999999999</v>
    <v>1164526000</v>
    <v>HYSTER-YALE, INC.</v>
    <v>HYSTER-YALE, INC.</v>
    <v>66.2</v>
    <v>6.5179</v>
    <v>66.540000000000006</v>
    <v>65.180000000000007</v>
    <v>17501150</v>
    <v>HY</v>
    <v>HYSTER-YALE, INC. (XNYS:HY)</v>
    <v>69204</v>
    <v>66539</v>
    <v>1999</v>
  </rv>
  <rv s="2">
    <v>22</v>
  </rv>
  <rv s="0">
    <v>https://www.bing.com/financeapi/forcetrigger?t=a1zvsm&amp;q=XNYS%3aPII&amp;form=skydnc</v>
    <v>Learn more on Bing</v>
  </rv>
  <rv s="3">
    <v>5</v>
    <v>Polaris Inc. (XNYS:PII)</v>
    <v>2</v>
    <v>6</v>
    <v>Finance</v>
    <v>7</v>
    <v>en-GB</v>
    <v>a1zvsm</v>
    <v>268435456</v>
    <v>1</v>
    <v>Powered by Refinitiv</v>
    <v>100.91</v>
    <v>71.900000000000006</v>
    <v>1.5048999999999999</v>
    <v>-0.55000000000000004</v>
    <v>-6.8979999999999996E-3</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79.819999999999993</v>
    <v>Leisure Products</v>
    <v>Stock</v>
    <v>45573.958333356248</v>
    <v>24</v>
    <v>78.72</v>
    <v>4414129015</v>
    <v>Polaris Inc.</v>
    <v>Polaris Inc.</v>
    <v>79.489999999999995</v>
    <v>13.8687</v>
    <v>79.73</v>
    <v>79.180000000000007</v>
    <v>79.099999999999994</v>
    <v>55748030</v>
    <v>PII</v>
    <v>Polaris Inc. (XNYS:PII)</v>
    <v>2</v>
    <v>496825</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1.7407999999999999</v>
    <v>-1.99</v>
    <v>-1.8488000000000001E-2</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106.43</v>
    <v>Coal</v>
    <v>Stock</v>
    <v>45573.973457835156</v>
    <v>27</v>
    <v>103.12</v>
    <v>3105394749</v>
    <v>CONSOL ENERGY INC.</v>
    <v>CONSOL ENERGY INC.</v>
    <v>105.6</v>
    <v>7.8863000000000003</v>
    <v>107.64</v>
    <v>105.65</v>
    <v>29393230</v>
    <v>CEIX</v>
    <v>CONSOL ENERGY INC. (XNYS:CEIX)</v>
    <v>1</v>
    <v>422716</v>
    <v>2017</v>
  </rv>
  <rv s="2">
    <v>28</v>
  </rv>
  <rv s="0">
    <v>https://www.bing.com/financeapi/forcetrigger?t=a1n1r7&amp;q=XNYS%3aAGCO&amp;form=skydnc</v>
    <v>Learn more on Bing</v>
  </rv>
  <rv s="1">
    <v>0</v>
    <v>AGCO CORPORATION (XNYS:AGCO)</v>
    <v>2</v>
    <v>3</v>
    <v>Finance</v>
    <v>4</v>
    <v>en-GB</v>
    <v>a1n1r7</v>
    <v>268435456</v>
    <v>1</v>
    <v>Powered by Refinitiv</v>
    <v>127.3484</v>
    <v>84.35</v>
    <v>1.2513000000000001</v>
    <v>-1.76</v>
    <v>-1.8173999999999999E-2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97.15</v>
    <v>Machinery, Equipment &amp; Components</v>
    <v>Stock</v>
    <v>45573.958333367969</v>
    <v>30</v>
    <v>94.045000000000002</v>
    <v>7096989884</v>
    <v>AGCO CORPORATION</v>
    <v>AGCO CORPORATION</v>
    <v>96.13</v>
    <v>16.9373</v>
    <v>96.84</v>
    <v>95.08</v>
    <v>74642300</v>
    <v>AGCO</v>
    <v>AGCO CORPORATION (XNYS:AGCO)</v>
    <v>586739</v>
    <v>720356</v>
    <v>1991</v>
  </rv>
  <rv s="2">
    <v>31</v>
  </rv>
  <rv s="0">
    <v>https://www.bing.com/financeapi/forcetrigger?t=a1vuw7&amp;q=XNAS%3aITRN&amp;form=skydnc</v>
    <v>Learn more on Bing</v>
  </rv>
  <rv s="1">
    <v>0</v>
    <v>ITURAN LOCATION AND CONTROL LTD. (XNAS:ITRN)</v>
    <v>2</v>
    <v>3</v>
    <v>Finance</v>
    <v>4</v>
    <v>en-GB</v>
    <v>a1vuw7</v>
    <v>268435456</v>
    <v>1</v>
    <v>Powered by Refinitiv</v>
    <v>30.07</v>
    <v>24.01</v>
    <v>1.1493</v>
    <v>-0.11</v>
    <v>-4.1570000000000001E-3</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26.57</v>
    <v>Communications &amp; Networking</v>
    <v>Stock</v>
    <v>45573.859743020315</v>
    <v>33</v>
    <v>26.26</v>
    <v>524195833</v>
    <v>ITURAN LOCATION AND CONTROL LTD.</v>
    <v>ITURAN LOCATION AND CONTROL LTD.</v>
    <v>26.46</v>
    <v>10.319900000000001</v>
    <v>26.46</v>
    <v>26.35</v>
    <v>19893580</v>
    <v>ITRN</v>
    <v>ITURAN LOCATION AND CONTROL LTD. (XNAS:ITRN)</v>
    <v>73311</v>
    <v>73553</v>
    <v>1994</v>
  </rv>
  <rv s="2">
    <v>34</v>
  </rv>
  <rv s="0">
    <v>https://www.bing.com/financeapi/forcetrigger?t=a1sea2&amp;q=XNYS%3aEVRI&amp;form=skydnc</v>
    <v>Learn more on Bing</v>
  </rv>
  <rv s="1">
    <v>0</v>
    <v>EVERI HOLDINGS INC. (XNYS:EVRI)</v>
    <v>2</v>
    <v>3</v>
    <v>Finance</v>
    <v>4</v>
    <v>en-GB</v>
    <v>a1sea2</v>
    <v>268435456</v>
    <v>1</v>
    <v>Powered by Refinitiv</v>
    <v>13.345000000000001</v>
    <v>6.37</v>
    <v>2.1389999999999998</v>
    <v>0</v>
    <v>0</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13.18</v>
    <v>Hotels &amp; Entertainment Services</v>
    <v>Stock</v>
    <v>45573.958333367969</v>
    <v>36</v>
    <v>13.15</v>
    <v>1131613782</v>
    <v>EVERI HOLDINGS INC.</v>
    <v>EVERI HOLDINGS INC.</v>
    <v>13.17</v>
    <v>27.9312</v>
    <v>13.15</v>
    <v>13.15</v>
    <v>86054280</v>
    <v>EVRI</v>
    <v>EVERI HOLDINGS INC. (XNYS:EVRI)</v>
    <v>546556</v>
    <v>845227</v>
    <v>2004</v>
  </rv>
  <rv s="2">
    <v>37</v>
  </rv>
  <rv s="4">
    <v>9</v>
    <v>NEXTRACKER INC. (XNAS:NXT)</v>
    <v>10</v>
    <v>3</v>
    <v>Finance</v>
    <v>4</v>
    <v>en-GB</v>
    <v>c8ssgh</v>
    <v>268435456</v>
    <v>1</v>
    <v>Powered by Refinitiv</v>
    <v>62.31</v>
    <v>32.19</v>
    <v>2.1190000000000002</v>
    <v>-0.84</v>
    <v>-2.3353000000000002E-2</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35.64</v>
    <v>Renewable Energy</v>
    <v>Stock</v>
    <v>45573.997946955467</v>
    <v>34.9</v>
    <v>5106054162</v>
    <v>NEXTRACKER INC.</v>
    <v>NEXTRACKER INC.</v>
    <v>35.520000000000003</v>
    <v>9.3233999999999995</v>
    <v>35.97</v>
    <v>35.130000000000003</v>
    <v>145347400</v>
    <v>NXT</v>
    <v>NEXTRACKER INC. (XNAS:NXT)</v>
    <v>356</v>
    <v>3292096</v>
    <v>2022</v>
  </rv>
  <rv s="2">
    <v>39</v>
  </rv>
  <rv s="0">
    <v>https://www.bing.com/financeapi/forcetrigger?t=a1xejc&amp;q=XNAS%3aMCRI&amp;form=skydnc</v>
    <v>Learn more on Bing</v>
  </rv>
  <rv s="1">
    <v>0</v>
    <v>MONARCH CASINO &amp; RESORT, INC. (XNAS:MCRI)</v>
    <v>2</v>
    <v>3</v>
    <v>Finance</v>
    <v>4</v>
    <v>en-GB</v>
    <v>a1xejc</v>
    <v>268435456</v>
    <v>1</v>
    <v>Powered by Refinitiv</v>
    <v>80.22</v>
    <v>56.25</v>
    <v>1.7467999999999999</v>
    <v>-0.17</v>
    <v>-2.2209999999999999E-3</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77.209999999999994</v>
    <v>Hotels &amp; Entertainment Services</v>
    <v>Stock</v>
    <v>45573.847228356251</v>
    <v>41</v>
    <v>76.305000000000007</v>
    <v>1409372925</v>
    <v>MONARCH CASINO &amp; RESORT, INC.</v>
    <v>MONARCH CASINO &amp; RESORT, INC.</v>
    <v>76.599999999999994</v>
    <v>17.849299999999999</v>
    <v>76.55</v>
    <v>76.38</v>
    <v>18452120</v>
    <v>MCRI</v>
    <v>MONARCH CASINO &amp; RESORT, INC. (XNAS:MCRI)</v>
    <v>86166</v>
    <v>156947</v>
    <v>1993</v>
  </rv>
  <rv s="2">
    <v>42</v>
  </rv>
  <rv s="0">
    <v>https://www.bing.com/financeapi/forcetrigger?t=a1xqm7&amp;q=XNYS%3aMLR&amp;form=skydnc</v>
    <v>Learn more on Bing</v>
  </rv>
  <rv s="1">
    <v>0</v>
    <v>MILLER INDUSTRIES, INC. (XNYS:MLR)</v>
    <v>2</v>
    <v>3</v>
    <v>Finance</v>
    <v>8</v>
    <v>en-GB</v>
    <v>a1xqm7</v>
    <v>268435456</v>
    <v>1</v>
    <v>Powered by Refinitiv</v>
    <v>69.75</v>
    <v>34.96</v>
    <v>0.96130000000000004</v>
    <v>-0.21</v>
    <v>-3.362E-3</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62.29</v>
    <v>Automobiles &amp; Auto Parts</v>
    <v>Stock</v>
    <v>45573.958333367969</v>
    <v>44</v>
    <v>61.02</v>
    <v>712998427</v>
    <v>MILLER INDUSTRIES, INC.</v>
    <v>MILLER INDUSTRIES, INC.</v>
    <v>62.16</v>
    <v>10.0214</v>
    <v>62.46</v>
    <v>62.25</v>
    <v>11453790</v>
    <v>MLR</v>
    <v>MILLER INDUSTRIES, INC. (XNYS:MLR)</v>
    <v>75778</v>
    <v>92641</v>
    <v>1994</v>
  </rv>
  <rv s="2">
    <v>45</v>
  </rv>
  <rv s="0">
    <v>https://www.bing.com/financeapi/forcetrigger?t=btavh7&amp;q=XNYS%3aJBI&amp;form=skydnc</v>
    <v>Learn more on Bing</v>
  </rv>
  <rv s="1">
    <v>0</v>
    <v>JANUS INTERNATIONAL GROUP, INC. (XNYS:JBI)</v>
    <v>2</v>
    <v>3</v>
    <v>Finance</v>
    <v>4</v>
    <v>en-GB</v>
    <v>btavh7</v>
    <v>268435456</v>
    <v>1</v>
    <v>Powered by Refinitiv</v>
    <v>15.86</v>
    <v>9.1649999999999991</v>
    <v>0.88660000000000005</v>
    <v>0.15</v>
    <v>1.5290999999999999E-2</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10.02</v>
    <v>Homebuilding &amp; Construction Supplies</v>
    <v>Stock</v>
    <v>45573.958333356248</v>
    <v>47</v>
    <v>9.69</v>
    <v>1447409112</v>
    <v>JANUS INTERNATIONAL GROUP, INC.</v>
    <v>JANUS INTERNATIONAL GROUP, INC.</v>
    <v>9.82</v>
    <v>11.1683</v>
    <v>9.81</v>
    <v>9.9600000000000009</v>
    <v>145322200</v>
    <v>JBI</v>
    <v>JANUS INTERNATIONAL GROUP, INC. (XNYS:JBI)</v>
    <v>1815743</v>
    <v>2165648</v>
    <v>2020</v>
  </rv>
  <rv s="2">
    <v>48</v>
  </rv>
  <rv s="0">
    <v>https://www.bing.com/financeapi/forcetrigger?t=a24war&amp;q=XNAS%3aULTA&amp;form=skydnc</v>
    <v>Learn more on Bing</v>
  </rv>
  <rv s="3">
    <v>5</v>
    <v>ULTA BEAUTY, INC. (XNAS:ULTA)</v>
    <v>2</v>
    <v>6</v>
    <v>Finance</v>
    <v>7</v>
    <v>en-GB</v>
    <v>a24war</v>
    <v>268435456</v>
    <v>1</v>
    <v>Powered by Refinitiv</v>
    <v>574.76</v>
    <v>318.17</v>
    <v>1.3254999999999999</v>
    <v>-5.49</v>
    <v>-1.4836999999999999E-2</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371.9</v>
    <v>Specialty Retailers</v>
    <v>Stock</v>
    <v>45573.99968850625</v>
    <v>50</v>
    <v>364.48</v>
    <v>17174261379</v>
    <v>ULTA BEAUTY, INC.</v>
    <v>ULTA BEAUTY, INC.</v>
    <v>369.41</v>
    <v>14.6371</v>
    <v>370.01</v>
    <v>364.52</v>
    <v>365</v>
    <v>47114730</v>
    <v>ULTA</v>
    <v>ULTA BEAUTY, INC. (XNAS:ULTA)</v>
    <v>687</v>
    <v>1220125</v>
    <v>2016</v>
  </rv>
  <rv s="2">
    <v>51</v>
  </rv>
  <rv s="0">
    <v>https://www.bing.com/financeapi/forcetrigger?t=a1vehw&amp;q=XNYS%3aIGT&amp;form=skydnc</v>
    <v>Learn more on Bing</v>
  </rv>
  <rv s="1">
    <v>0</v>
    <v>INTERNATIONAL GAME TECHNOLOGY PLC (XNYS:IGT)</v>
    <v>2</v>
    <v>3</v>
    <v>Finance</v>
    <v>4</v>
    <v>en-GB</v>
    <v>a1vehw</v>
    <v>268435456</v>
    <v>1</v>
    <v>Powered by Refinitiv</v>
    <v>31.85</v>
    <v>18.899999999999999</v>
    <v>1.9723999999999999</v>
    <v>-0.18</v>
    <v>-8.8319999999999996E-3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20.399999999999999</v>
    <v>Hotels &amp; Entertainment Services</v>
    <v>Stock</v>
    <v>45573.958333356248</v>
    <v>53</v>
    <v>20.100000000000001</v>
    <v>4040000000</v>
    <v>INTERNATIONAL GAME TECHNOLOGY PLC</v>
    <v>INTERNATIONAL GAME TECHNOLOGY PLC</v>
    <v>20.399999999999999</v>
    <v>19.543500000000002</v>
    <v>20.38</v>
    <v>20.2</v>
    <v>200000000</v>
    <v>IGT</v>
    <v>INTERNATIONAL GAME TECHNOLOGY PLC (XNYS:IGT)</v>
    <v>568763</v>
    <v>722184</v>
    <v>2014</v>
  </rv>
  <rv s="2">
    <v>54</v>
  </rv>
  <rv s="0">
    <v>https://www.bing.com/financeapi/forcetrigger?t=a1z3ec&amp;q=XNYS%3aODC&amp;form=skydnc</v>
    <v>Learn more on Bing</v>
  </rv>
  <rv s="1">
    <v>0</v>
    <v>OIL-DRI CORPORATION OF AMERICA (XNYS:ODC)</v>
    <v>2</v>
    <v>3</v>
    <v>Finance</v>
    <v>4</v>
    <v>en-GB</v>
    <v>a1z3ec</v>
    <v>268435456</v>
    <v>1</v>
    <v>Powered by Refinitiv</v>
    <v>87.32</v>
    <v>54.8</v>
    <v>0.5917</v>
    <v>-1.1299999999999999</v>
    <v>-1.7111000000000001E-2</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65.75</v>
    <v>Chemicals</v>
    <v>Stock</v>
    <v>45573.958333356248</v>
    <v>56</v>
    <v>64.290000000000006</v>
    <v>481188800</v>
    <v>OIL-DRI CORPORATION OF AMERICA</v>
    <v>OIL-DRI CORPORATION OF AMERICA</v>
    <v>65.75</v>
    <v>13.3203</v>
    <v>66.040000000000006</v>
    <v>64.91</v>
    <v>7286320</v>
    <v>ODC</v>
    <v>OIL-DRI CORPORATION OF AMERICA (XNYS:ODC)</v>
    <v>10495</v>
    <v>16196</v>
    <v>1969</v>
  </rv>
  <rv s="2">
    <v>57</v>
  </rv>
  <rv s="0">
    <v>https://www.bing.com/financeapi/forcetrigger?t=a1mt9c&amp;q=XNAS%3aACLS&amp;form=skydnc</v>
    <v>Learn more on Bing</v>
  </rv>
  <rv s="3">
    <v>5</v>
    <v>AXCELIS TECHNOLOGIES, INC. (XNAS:ACLS)</v>
    <v>2</v>
    <v>6</v>
    <v>Finance</v>
    <v>7</v>
    <v>en-GB</v>
    <v>a1mt9c</v>
    <v>268435456</v>
    <v>1</v>
    <v>Powered by Refinitiv</v>
    <v>170.9692</v>
    <v>93.77</v>
    <v>1.5809</v>
    <v>-0.44</v>
    <v>-4.4469999999999996E-3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98.95</v>
    <v>Semiconductors &amp; Semiconductor Equipment</v>
    <v>Stock</v>
    <v>45573.996179582813</v>
    <v>59</v>
    <v>96.72</v>
    <v>3212832615</v>
    <v>AXCELIS TECHNOLOGIES, INC.</v>
    <v>AXCELIS TECHNOLOGIES, INC.</v>
    <v>98.95</v>
    <v>13.570499999999999</v>
    <v>98.94</v>
    <v>98.5</v>
    <v>99</v>
    <v>32617590</v>
    <v>ACLS</v>
    <v>AXCELIS TECHNOLOGIES, INC. (XNAS:ACLS)</v>
    <v>368</v>
    <v>658199</v>
    <v>1995</v>
  </rv>
  <rv s="2">
    <v>60</v>
  </rv>
  <rv s="0">
    <v>https://www.bing.com/financeapi/forcetrigger?t=a1retc&amp;q=XNYS%3aDELL&amp;form=skydnc</v>
    <v>Learn more on Bing</v>
  </rv>
  <rv s="3">
    <v>5</v>
    <v>DELL TECHNOLOGIES INC. (XNYS:DELL)</v>
    <v>2</v>
    <v>6</v>
    <v>Finance</v>
    <v>7</v>
    <v>en-GB</v>
    <v>a1retc</v>
    <v>268435456</v>
    <v>1</v>
    <v>Powered by Refinitiv</v>
    <v>179.7</v>
    <v>63.9</v>
    <v>0.89549999999999996</v>
    <v>2.84</v>
    <v>2.3847999999999998E-2</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121.94</v>
    <v>Computers, Phones &amp; Household Electronics</v>
    <v>Stock</v>
    <v>45573.999278923438</v>
    <v>62</v>
    <v>118.7</v>
    <v>85594433245</v>
    <v>DELL TECHNOLOGIES INC.</v>
    <v>DELL TECHNOLOGIES INC.</v>
    <v>119.4</v>
    <v>22.435400000000001</v>
    <v>119.09</v>
    <v>121.93</v>
    <v>122.1</v>
    <v>701996500</v>
    <v>DELL</v>
    <v>DELL TECHNOLOGIES INC. (XNYS:DELL)</v>
    <v>8278</v>
    <v>13468448</v>
    <v>2013</v>
  </rv>
  <rv s="2">
    <v>63</v>
  </rv>
  <rv s="0">
    <v>https://www.bing.com/financeapi/forcetrigger?t=a1zqnm&amp;q=XNYS%3aPFE&amp;form=skydnc</v>
    <v>Learn more on Bing</v>
  </rv>
  <rv s="5">
    <v>11</v>
    <v>PFIZER INC. (XNYS:PFE)</v>
    <v>2</v>
    <v>12</v>
    <v>Finance</v>
    <v>8</v>
    <v>en-GB</v>
    <v>a1zqnm</v>
    <v>268435456</v>
    <v>1</v>
    <v>Powered by Refinitiv</v>
    <v>33.92</v>
    <v>25.2</v>
    <v>0.64529999999999998</v>
    <v>-0.02</v>
    <v>-6.8490000000000001E-4</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29.49</v>
    <v>Pharmaceuticals</v>
    <v>Stock</v>
    <v>45573.999500439066</v>
    <v>65</v>
    <v>29</v>
    <v>165354160100</v>
    <v>PFIZER INC.</v>
    <v>PFIZER INC.</v>
    <v>29.21</v>
    <v>29.2</v>
    <v>29.18</v>
    <v>5666695000</v>
    <v>PFE</v>
    <v>PFIZER INC. (XNYS:PFE)</v>
    <v>27485</v>
    <v>29902174</v>
    <v>1942</v>
  </rv>
  <rv s="2">
    <v>66</v>
  </rv>
  <rv s="0">
    <v>https://www.bing.com/financeapi/forcetrigger?t=a1odgh&amp;q=XNYS%3aBEN&amp;form=skydnc</v>
    <v>Learn more on Bing</v>
  </rv>
  <rv s="1">
    <v>0</v>
    <v>FRANKLIN RESOURCES, INC. (XNYS:BEN)</v>
    <v>2</v>
    <v>3</v>
    <v>Finance</v>
    <v>4</v>
    <v>en-GB</v>
    <v>a1odgh</v>
    <v>268435456</v>
    <v>1</v>
    <v>Powered by Refinitiv</v>
    <v>30.32</v>
    <v>18.945</v>
    <v>1.4094</v>
    <v>-0.23</v>
    <v>-1.1747E-2</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19.64</v>
    <v>Investment Banking &amp; Investment Services</v>
    <v>Stock</v>
    <v>45573.990230497657</v>
    <v>68</v>
    <v>19.28</v>
    <v>10120019040</v>
    <v>FRANKLIN RESOURCES, INC.</v>
    <v>FRANKLIN RESOURCES, INC.</v>
    <v>19.579999999999998</v>
    <v>12.083600000000001</v>
    <v>19.579999999999998</v>
    <v>19.350000000000001</v>
    <v>522998400</v>
    <v>BEN</v>
    <v>FRANKLIN RESOURCES, INC. (XNYS:BEN)</v>
    <v>5</v>
    <v>4544327</v>
    <v>1969</v>
  </rv>
  <rv s="2">
    <v>69</v>
  </rv>
  <rv s="0">
    <v>https://www.bing.com/financeapi/forcetrigger?t=a24uqh&amp;q=XNYS%3aUGI&amp;form=skydnc</v>
    <v>Learn more on Bing</v>
  </rv>
  <rv s="1">
    <v>0</v>
    <v>UGI CORPORATION (XNYS:UGI)</v>
    <v>2</v>
    <v>3</v>
    <v>Finance</v>
    <v>4</v>
    <v>en-GB</v>
    <v>a24uqh</v>
    <v>268435456</v>
    <v>1</v>
    <v>Powered by Refinitiv</v>
    <v>26.15</v>
    <v>20.190000000000001</v>
    <v>1.1484000000000001</v>
    <v>-0.05</v>
    <v>-2.0999999999999999E-3</v>
    <v>USD</v>
    <v>UGI Corporation is a holding company, which distributes, stores, transports and markets energy products and related services. In the United States, the Company owns and operates a retail propane marketing and distribution business, natural gas and electric distribution utilities, and energy marketing, midstream infrastructure, storage, natural gas gathering and processing, natural gas production, electricity generation and energy services businesses. In Europe, the Company markets and distributes propane and other liquified petroleum gas (LPG), and market other energy products and services. It operates through four segments: AmeriGas Propane, UGI International, Midstream &amp; Marketing, and Utilities. The AmeriGas Propane segment operates propane distribution business. The UGI International segment consists of LPG distribution businesses in Austria, Belgium, the Czech Republic, Denmark, Finland, France, Hungary, Italy, Luxembourg, the Netherlands, Norway, Poland, Romania and others.</v>
    <v>5160</v>
    <v>New York Stock Exchange</v>
    <v>XNYS</v>
    <v>XNYS</v>
    <v>500 N GULPH RD, P O BOX 858, KING OF PRUSSIA, PA, 19406 US</v>
    <v>24.0166</v>
    <v>Natural Gas Utilities</v>
    <v>Stock</v>
    <v>45573.958333344533</v>
    <v>71</v>
    <v>23.68</v>
    <v>5101001136</v>
    <v>UGI CORPORATION</v>
    <v>UGI CORPORATION</v>
    <v>23.78</v>
    <v>7.5646000000000004</v>
    <v>23.81</v>
    <v>23.76</v>
    <v>214688600</v>
    <v>UGI</v>
    <v>UGI CORPORATION (XNYS:UGI)</v>
    <v>31</v>
    <v>2084262</v>
    <v>1991</v>
  </rv>
  <rv s="2">
    <v>72</v>
  </rv>
</rvData>
</file>

<file path=xl/richData/rdrichvaluestructure.xml><?xml version="1.0" encoding="utf-8"?>
<rvStructures xmlns="http://schemas.microsoft.com/office/spreadsheetml/2017/richdata" count="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0">
      <v>1</v>
      <v>Name</v>
      <v>LearnMoreOnLink</v>
    </spb>
    <spb s="5">
      <v>1</v>
      <v>2</v>
      <v>2</v>
      <v>1</v>
      <v>3</v>
      <v>1</v>
      <v>1</v>
      <v>1</v>
      <v>4</v>
      <v>4</v>
      <v>5</v>
      <v>6</v>
      <v>1</v>
      <v>1</v>
      <v>1</v>
      <v>4</v>
      <v>7</v>
      <v>8</v>
      <v>9</v>
      <v>4</v>
      <v>1</v>
    </spb>
    <spb s="6">
      <v>at close</v>
      <v>from previous close</v>
      <v>from previous close</v>
      <v>Source: Nasdaq</v>
      <v>GMT</v>
      <v>Delayed 15 minutes</v>
    </spb>
    <spb s="4">
      <v>Real-Time Nasdaq Last Sale</v>
      <v>from previous close</v>
      <v>from previous close</v>
      <v>Source: Nasdaq Last Sale</v>
      <v>GMT</v>
    </spb>
    <spb s="7">
      <v>2</v>
      <v>Name</v>
    </spb>
    <spb s="8">
      <v>1</v>
      <v>1</v>
      <v>1</v>
    </spb>
    <spb s="0">
      <v>3</v>
      <v>Name</v>
      <v>LearnMoreOnLink</v>
    </spb>
    <spb s="9">
      <v>1</v>
      <v>2</v>
      <v>1</v>
      <v>3</v>
      <v>1</v>
      <v>1</v>
      <v>1</v>
      <v>4</v>
      <v>4</v>
      <v>5</v>
      <v>6</v>
      <v>1</v>
      <v>1</v>
      <v>1</v>
      <v>4</v>
      <v>7</v>
      <v>8</v>
      <v>9</v>
      <v>4</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7" totalsRowShown="0" headerRowDxfId="17" dataDxfId="16">
  <autoFilter ref="B2:K27"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97" zoomScale="150" zoomScaleNormal="150" workbookViewId="0">
      <selection activeCell="D121" sqref="D121"/>
    </sheetView>
  </sheetViews>
  <sheetFormatPr baseColWidth="10" defaultColWidth="12.6640625" defaultRowHeight="15.75" customHeight="1"/>
  <cols>
    <col min="1" max="1" width="10.1640625" style="1" customWidth="1"/>
    <col min="2" max="2" width="10.1640625" style="124" customWidth="1"/>
    <col min="3" max="3" width="20.5" style="124" customWidth="1"/>
    <col min="4" max="4" width="18" style="1"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94" t="s">
        <v>14</v>
      </c>
      <c r="P1" s="94" t="s">
        <v>15</v>
      </c>
      <c r="Q1" s="94" t="s">
        <v>16</v>
      </c>
      <c r="R1" s="94" t="s">
        <v>17</v>
      </c>
      <c r="S1" s="95" t="s">
        <v>18</v>
      </c>
      <c r="T1" s="2"/>
      <c r="U1" s="3"/>
      <c r="V1" s="3"/>
      <c r="W1" s="3"/>
      <c r="X1" s="3"/>
    </row>
    <row r="2" spans="1:24" ht="15" customHeight="1">
      <c r="A2" s="4">
        <v>2022</v>
      </c>
      <c r="B2" s="69">
        <v>30</v>
      </c>
      <c r="C2" s="70">
        <v>3940</v>
      </c>
      <c r="D2" s="96"/>
      <c r="E2" s="70">
        <f t="shared" ref="E2:E33" si="0">C2-D2</f>
        <v>3940</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4"/>
      <c r="B3" s="69">
        <v>31</v>
      </c>
      <c r="C3" s="70">
        <v>3897</v>
      </c>
      <c r="D3" s="92"/>
      <c r="E3" s="70">
        <f t="shared" si="0"/>
        <v>3897</v>
      </c>
      <c r="F3" s="79">
        <f t="shared" ref="F3:F34" si="1">F2*((E3/C2))</f>
        <v>98.908629441624356</v>
      </c>
      <c r="G3" s="80">
        <f t="shared" ref="G3:G34" si="2">LN((E3/C2))</f>
        <v>-1.0973696953270298E-2</v>
      </c>
      <c r="H3" s="80">
        <f>G3</f>
        <v>-1.0973696953270298E-2</v>
      </c>
      <c r="I3" s="80">
        <f>(F3-MAX($F$2:F3))/MAX($F$2:F3)</f>
        <v>-1.0913705583756438E-2</v>
      </c>
      <c r="J3" s="80">
        <f>(F3-MIN($F$2:F3))/MAX($F$2:F3)</f>
        <v>0</v>
      </c>
      <c r="K3" s="80" t="e">
        <f>STDEV($G$3:G3)*SQRT(52)</f>
        <v>#DIV/0!</v>
      </c>
      <c r="L3" s="82"/>
      <c r="M3" s="82"/>
      <c r="N3" s="83"/>
      <c r="O3" s="88">
        <f t="shared" ref="O3:O171" si="3">3%/52</f>
        <v>5.7692307692307687E-4</v>
      </c>
      <c r="P3" s="88">
        <f t="shared" ref="P3:P34" si="4">G3-O3</f>
        <v>-1.1550620030193375E-2</v>
      </c>
      <c r="Q3" s="88">
        <f t="shared" ref="Q3:Q34" si="5">IF(P3&lt;0,P3,0)</f>
        <v>-1.1550620030193375E-2</v>
      </c>
      <c r="R3" s="89">
        <f t="shared" ref="R3:R34" si="6">Q3^2</f>
        <v>1.3341682308190439E-4</v>
      </c>
      <c r="S3" s="90">
        <f>AVERAGE($P$3:P3)/SQRT(AVERAGE($R$3:R3))</f>
        <v>-1</v>
      </c>
      <c r="T3" s="2"/>
      <c r="U3" s="3"/>
      <c r="V3" s="3"/>
      <c r="W3" s="3"/>
      <c r="X3" s="3"/>
    </row>
    <row r="4" spans="1:24" ht="15" customHeight="1">
      <c r="A4" s="4"/>
      <c r="B4" s="69">
        <v>32</v>
      </c>
      <c r="C4" s="70">
        <v>4035</v>
      </c>
      <c r="D4" s="92">
        <v>447</v>
      </c>
      <c r="E4" s="70">
        <f t="shared" si="0"/>
        <v>3588</v>
      </c>
      <c r="F4" s="79">
        <f t="shared" si="1"/>
        <v>91.065989847715727</v>
      </c>
      <c r="G4" s="80">
        <f t="shared" si="2"/>
        <v>-8.2612082160022443E-2</v>
      </c>
      <c r="H4" s="80">
        <f t="shared" ref="H4:H35" si="7">H3+G4</f>
        <v>-9.3585779113292744E-2</v>
      </c>
      <c r="I4" s="80">
        <f>(F4-MAX($F$2:F4))/MAX($F$2:F4)</f>
        <v>-8.9340101522842733E-2</v>
      </c>
      <c r="J4" s="80">
        <f>(F4-MIN($F$2:F4))/MAX($F$2:F4)</f>
        <v>0</v>
      </c>
      <c r="K4" s="80">
        <f>STDEV($G$3:G4)*SQRT(52)</f>
        <v>0.36528552409150583</v>
      </c>
      <c r="L4" s="82"/>
      <c r="M4" s="82"/>
      <c r="N4" s="83"/>
      <c r="O4" s="88">
        <f t="shared" si="3"/>
        <v>5.7692307692307687E-4</v>
      </c>
      <c r="P4" s="88">
        <f t="shared" si="4"/>
        <v>-8.3189005236945515E-2</v>
      </c>
      <c r="Q4" s="88">
        <f t="shared" si="5"/>
        <v>-8.3189005236945515E-2</v>
      </c>
      <c r="R4" s="89">
        <f t="shared" si="6"/>
        <v>6.9204105923125481E-3</v>
      </c>
      <c r="S4" s="90">
        <f>AVERAGE($P$3:P4)/SQRT(AVERAGE($R$3:R4))</f>
        <v>-0.7976350872072735</v>
      </c>
      <c r="T4" s="2"/>
      <c r="U4" s="3"/>
      <c r="V4" s="3"/>
      <c r="W4" s="3"/>
      <c r="X4" s="3"/>
    </row>
    <row r="5" spans="1:24" ht="15" customHeight="1">
      <c r="A5" s="4"/>
      <c r="B5" s="69">
        <v>33</v>
      </c>
      <c r="C5" s="70">
        <v>3857</v>
      </c>
      <c r="D5" s="92"/>
      <c r="E5" s="70">
        <f t="shared" si="0"/>
        <v>3857</v>
      </c>
      <c r="F5" s="79">
        <f t="shared" si="1"/>
        <v>87.04870454588341</v>
      </c>
      <c r="G5" s="80">
        <f t="shared" si="2"/>
        <v>-4.51166224958214E-2</v>
      </c>
      <c r="H5" s="80">
        <f t="shared" si="7"/>
        <v>-0.13870240160911415</v>
      </c>
      <c r="I5" s="80">
        <f>(F5-MAX($F$2:F5))/MAX($F$2:F5)</f>
        <v>-0.1295129545411659</v>
      </c>
      <c r="J5" s="80">
        <f>(F5-MIN($F$2:F5))/MAX($F$2:F5)</f>
        <v>0</v>
      </c>
      <c r="K5" s="80">
        <f>STDEV($G$3:G5)*SQRT(52)</f>
        <v>0.25839013427482599</v>
      </c>
      <c r="L5" s="82"/>
      <c r="M5" s="82"/>
      <c r="N5" s="83"/>
      <c r="O5" s="88">
        <f t="shared" si="3"/>
        <v>5.7692307692307687E-4</v>
      </c>
      <c r="P5" s="88">
        <f t="shared" si="4"/>
        <v>-4.5693545572744479E-2</v>
      </c>
      <c r="Q5" s="88">
        <f t="shared" si="5"/>
        <v>-4.5693545572744479E-2</v>
      </c>
      <c r="R5" s="89">
        <f t="shared" si="6"/>
        <v>2.0879001070084765E-3</v>
      </c>
      <c r="S5" s="90">
        <f>AVERAGE($P$3:P5)/SQRT(AVERAGE($R$3:R5))</f>
        <v>-0.84799821528265373</v>
      </c>
      <c r="T5" s="2"/>
      <c r="U5" s="3"/>
      <c r="V5" s="3"/>
      <c r="W5" s="3"/>
      <c r="X5" s="3"/>
    </row>
    <row r="6" spans="1:24" ht="15" customHeight="1">
      <c r="A6" s="4"/>
      <c r="B6" s="69">
        <v>34</v>
      </c>
      <c r="C6" s="70">
        <v>3684</v>
      </c>
      <c r="D6" s="92">
        <v>-500</v>
      </c>
      <c r="E6" s="70">
        <f t="shared" si="0"/>
        <v>4184</v>
      </c>
      <c r="F6" s="79">
        <f t="shared" si="1"/>
        <v>94.428773611609074</v>
      </c>
      <c r="G6" s="80">
        <f t="shared" si="2"/>
        <v>8.1378047536531106E-2</v>
      </c>
      <c r="H6" s="80">
        <f t="shared" si="7"/>
        <v>-5.7324354072583045E-2</v>
      </c>
      <c r="I6" s="80">
        <f>(F6-MAX($F$2:F6))/MAX($F$2:F6)</f>
        <v>-5.5712263883909256E-2</v>
      </c>
      <c r="J6" s="80">
        <f>(F6-MIN($F$2:F6))/MAX($F$2:F6)</f>
        <v>7.380069065725664E-2</v>
      </c>
      <c r="K6" s="80">
        <f>STDEV($G$3:G6)*SQRT(52)</f>
        <v>0.50617546623945486</v>
      </c>
      <c r="L6" s="82"/>
      <c r="M6" s="82"/>
      <c r="N6" s="83"/>
      <c r="O6" s="88">
        <f t="shared" si="3"/>
        <v>5.7692307692307687E-4</v>
      </c>
      <c r="P6" s="88">
        <f t="shared" si="4"/>
        <v>8.0801124459608034E-2</v>
      </c>
      <c r="Q6" s="88">
        <f t="shared" si="5"/>
        <v>0</v>
      </c>
      <c r="R6" s="89">
        <f t="shared" si="6"/>
        <v>0</v>
      </c>
      <c r="S6" s="90">
        <f>AVERAGE($P$3:P6)/SQRT(AVERAGE($R$3:R6))</f>
        <v>-0.31184269944417486</v>
      </c>
      <c r="T6" s="2"/>
      <c r="U6" s="3"/>
      <c r="V6" s="3"/>
      <c r="W6" s="3"/>
      <c r="X6" s="3"/>
    </row>
    <row r="7" spans="1:24" ht="15" customHeight="1">
      <c r="A7" s="4"/>
      <c r="B7" s="69">
        <v>35</v>
      </c>
      <c r="C7" s="70">
        <v>4012</v>
      </c>
      <c r="D7" s="92"/>
      <c r="E7" s="70">
        <f t="shared" si="0"/>
        <v>4012</v>
      </c>
      <c r="F7" s="79">
        <f t="shared" si="1"/>
        <v>102.83611284738753</v>
      </c>
      <c r="G7" s="80">
        <f t="shared" si="2"/>
        <v>8.5290751706628726E-2</v>
      </c>
      <c r="H7" s="80">
        <f t="shared" si="7"/>
        <v>2.7966397634045681E-2</v>
      </c>
      <c r="I7" s="80">
        <f>(F7-MAX($F$2:F7))/MAX($F$2:F7)</f>
        <v>0</v>
      </c>
      <c r="J7" s="80">
        <f>(F7-MIN($F$2:F7))/MAX($F$2:F7)</f>
        <v>0.15352008029448949</v>
      </c>
      <c r="K7" s="80">
        <f>STDEV($G$3:G7)*SQRT(52)</f>
        <v>0.54348423793580281</v>
      </c>
      <c r="L7" s="82"/>
      <c r="M7" s="82"/>
      <c r="N7" s="83"/>
      <c r="O7" s="88">
        <f t="shared" si="3"/>
        <v>5.7692307692307687E-4</v>
      </c>
      <c r="P7" s="88">
        <f t="shared" si="4"/>
        <v>8.4713828629705654E-2</v>
      </c>
      <c r="Q7" s="98">
        <f t="shared" si="5"/>
        <v>0</v>
      </c>
      <c r="R7" s="89">
        <f t="shared" si="6"/>
        <v>0</v>
      </c>
      <c r="S7" s="90">
        <f>AVERAGE($P$3:P7)/SQRT(AVERAGE($R$3:R7))</f>
        <v>0.11731654236830016</v>
      </c>
      <c r="T7" s="2"/>
      <c r="U7" s="3"/>
      <c r="V7" s="3"/>
      <c r="W7" s="3"/>
      <c r="X7" s="3"/>
    </row>
    <row r="8" spans="1:24" ht="15" customHeight="1">
      <c r="A8" s="4"/>
      <c r="B8" s="69">
        <v>36</v>
      </c>
      <c r="C8" s="70">
        <v>5004</v>
      </c>
      <c r="D8" s="92">
        <v>1479</v>
      </c>
      <c r="E8" s="70">
        <f t="shared" si="0"/>
        <v>3525</v>
      </c>
      <c r="F8" s="79">
        <f t="shared" si="1"/>
        <v>90.353264652801855</v>
      </c>
      <c r="G8" s="80">
        <f t="shared" si="2"/>
        <v>-0.12940943383545708</v>
      </c>
      <c r="H8" s="80">
        <f t="shared" si="7"/>
        <v>-0.1014430362014114</v>
      </c>
      <c r="I8" s="80">
        <f>(F8-MAX($F$2:F8))/MAX($F$2:F8)</f>
        <v>-0.12138584247258222</v>
      </c>
      <c r="J8" s="80">
        <f>(F8-MIN($F$2:F8))/MAX($F$2:F8)</f>
        <v>3.2134237821907267E-2</v>
      </c>
      <c r="K8" s="80">
        <f>STDEV($G$3:G8)*SQRT(52)</f>
        <v>0.62789843353781205</v>
      </c>
      <c r="L8" s="82"/>
      <c r="M8" s="82"/>
      <c r="N8" s="83"/>
      <c r="O8" s="88">
        <f t="shared" si="3"/>
        <v>5.7692307692307687E-4</v>
      </c>
      <c r="P8" s="88">
        <f t="shared" si="4"/>
        <v>-0.12998635691238017</v>
      </c>
      <c r="Q8" s="88">
        <f t="shared" si="5"/>
        <v>-0.12998635691238017</v>
      </c>
      <c r="R8" s="89">
        <f t="shared" si="6"/>
        <v>1.6896452983352683E-2</v>
      </c>
      <c r="S8" s="90">
        <f>AVERAGE($P$3:P8)/SQRT(AVERAGE($R$3:R8))</f>
        <v>-0.26540767979394192</v>
      </c>
      <c r="T8" s="2"/>
      <c r="U8" s="3"/>
      <c r="V8" s="3"/>
      <c r="W8" s="3"/>
      <c r="X8" s="3"/>
    </row>
    <row r="9" spans="1:24" ht="15" customHeight="1">
      <c r="A9" s="4"/>
      <c r="B9" s="69">
        <v>37</v>
      </c>
      <c r="C9" s="70">
        <v>5507</v>
      </c>
      <c r="D9" s="92"/>
      <c r="E9" s="70">
        <f t="shared" si="0"/>
        <v>5507</v>
      </c>
      <c r="F9" s="79">
        <f t="shared" si="1"/>
        <v>99.435537258788926</v>
      </c>
      <c r="G9" s="80">
        <f t="shared" si="2"/>
        <v>9.5782417675679701E-2</v>
      </c>
      <c r="H9" s="80">
        <f t="shared" si="7"/>
        <v>-5.6606185257317004E-3</v>
      </c>
      <c r="I9" s="80">
        <f>(F9-MAX($F$2:F9))/MAX($F$2:F9)</f>
        <v>-3.306791256924671E-2</v>
      </c>
      <c r="J9" s="80">
        <f>(F9-MIN($F$2:F9))/MAX($F$2:F9)</f>
        <v>0.12045216772524278</v>
      </c>
      <c r="K9" s="80">
        <f>STDEV($G$3:G9)*SQRT(52)</f>
        <v>0.65029381561703248</v>
      </c>
      <c r="L9" s="82"/>
      <c r="M9" s="82"/>
      <c r="N9" s="83"/>
      <c r="O9" s="88">
        <f t="shared" si="3"/>
        <v>5.7692307692307687E-4</v>
      </c>
      <c r="P9" s="88">
        <f t="shared" si="4"/>
        <v>9.5205494598756629E-2</v>
      </c>
      <c r="Q9" s="88">
        <f t="shared" si="5"/>
        <v>0</v>
      </c>
      <c r="R9" s="89">
        <f t="shared" si="6"/>
        <v>0</v>
      </c>
      <c r="S9" s="90">
        <f>AVERAGE($P$3:P9)/SQRT(AVERAGE($R$3:R9))</f>
        <v>-2.2718319746717026E-2</v>
      </c>
      <c r="T9" s="2"/>
      <c r="U9" s="3"/>
      <c r="V9" s="3"/>
      <c r="W9" s="3"/>
      <c r="X9" s="3"/>
    </row>
    <row r="10" spans="1:24" ht="15" customHeight="1">
      <c r="A10" s="4"/>
      <c r="B10" s="69">
        <v>38</v>
      </c>
      <c r="C10" s="70">
        <v>6066</v>
      </c>
      <c r="D10" s="92"/>
      <c r="E10" s="70">
        <f t="shared" si="0"/>
        <v>6066</v>
      </c>
      <c r="F10" s="79">
        <f t="shared" si="1"/>
        <v>109.52895751077058</v>
      </c>
      <c r="G10" s="80">
        <f t="shared" si="2"/>
        <v>9.6679398986044843E-2</v>
      </c>
      <c r="H10" s="80">
        <f t="shared" si="7"/>
        <v>9.1018780460313142E-2</v>
      </c>
      <c r="I10" s="80">
        <f>(F10-MAX($F$2:F10))/MAX($F$2:F10)</f>
        <v>0</v>
      </c>
      <c r="J10" s="80">
        <f>(F10-MIN($F$2:F10))/MAX($F$2:F10)</f>
        <v>0.20524483639567706</v>
      </c>
      <c r="K10" s="80">
        <f>STDEV($G$3:G10)*SQRT(52)</f>
        <v>0.65134155103706382</v>
      </c>
      <c r="L10" s="82"/>
      <c r="M10" s="82"/>
      <c r="N10" s="83"/>
      <c r="O10" s="88">
        <f t="shared" si="3"/>
        <v>5.7692307692307687E-4</v>
      </c>
      <c r="P10" s="88">
        <f t="shared" si="4"/>
        <v>9.6102475909121771E-2</v>
      </c>
      <c r="Q10" s="98">
        <f t="shared" si="5"/>
        <v>0</v>
      </c>
      <c r="R10" s="89">
        <f t="shared" si="6"/>
        <v>0</v>
      </c>
      <c r="S10" s="90">
        <f>AVERAGE($P$3:P10)/SQRT(AVERAGE($R$3:R10))</f>
        <v>0.18931302775437478</v>
      </c>
      <c r="T10" s="2"/>
      <c r="U10" s="3"/>
      <c r="V10" s="3"/>
      <c r="W10" s="3"/>
      <c r="X10" s="3"/>
    </row>
    <row r="11" spans="1:24" ht="15" customHeight="1">
      <c r="A11" s="4"/>
      <c r="B11" s="69">
        <v>39</v>
      </c>
      <c r="C11" s="70">
        <v>6409</v>
      </c>
      <c r="D11" s="92"/>
      <c r="E11" s="70">
        <f t="shared" si="0"/>
        <v>6409</v>
      </c>
      <c r="F11" s="79">
        <f t="shared" si="1"/>
        <v>115.72223684248742</v>
      </c>
      <c r="G11" s="80">
        <f t="shared" si="2"/>
        <v>5.5003843255700451E-2</v>
      </c>
      <c r="H11" s="80">
        <f t="shared" si="7"/>
        <v>0.1460226237160136</v>
      </c>
      <c r="I11" s="80">
        <f>(F11-MAX($F$2:F11))/MAX($F$2:F11)</f>
        <v>0</v>
      </c>
      <c r="J11" s="80">
        <f>(F11-MIN($F$2:F11))/MAX($F$2:F11)</f>
        <v>0.24777893237262869</v>
      </c>
      <c r="K11" s="80">
        <f>STDEV($G$3:G11)*SQRT(52)</f>
        <v>0.61823277712852276</v>
      </c>
      <c r="L11" s="82"/>
      <c r="M11" s="82"/>
      <c r="N11" s="83"/>
      <c r="O11" s="88">
        <f t="shared" si="3"/>
        <v>5.7692307692307687E-4</v>
      </c>
      <c r="P11" s="88">
        <f t="shared" si="4"/>
        <v>5.4426920178777372E-2</v>
      </c>
      <c r="Q11" s="98">
        <f t="shared" si="5"/>
        <v>0</v>
      </c>
      <c r="R11" s="89">
        <f t="shared" si="6"/>
        <v>0</v>
      </c>
      <c r="S11" s="90">
        <f>AVERAGE($P$3:P11)/SQRT(AVERAGE($R$3:R11))</f>
        <v>0.29091732291653943</v>
      </c>
      <c r="T11" s="2"/>
      <c r="U11" s="3"/>
      <c r="V11" s="3"/>
      <c r="W11" s="3"/>
      <c r="X11" s="3"/>
    </row>
    <row r="12" spans="1:24" ht="15" customHeight="1">
      <c r="A12" s="4"/>
      <c r="B12" s="69">
        <v>40</v>
      </c>
      <c r="C12" s="70">
        <v>5380</v>
      </c>
      <c r="D12" s="92">
        <v>-1000</v>
      </c>
      <c r="E12" s="70">
        <f t="shared" si="0"/>
        <v>6380</v>
      </c>
      <c r="F12" s="79">
        <f t="shared" si="1"/>
        <v>115.19860681152593</v>
      </c>
      <c r="G12" s="80">
        <f t="shared" si="2"/>
        <v>-4.5351551653912622E-3</v>
      </c>
      <c r="H12" s="80">
        <f t="shared" si="7"/>
        <v>0.14148746855062233</v>
      </c>
      <c r="I12" s="80">
        <f>(F12-MAX($F$2:F12))/MAX($F$2:F12)</f>
        <v>-4.5248868778280825E-3</v>
      </c>
      <c r="J12" s="80">
        <f>(F12-MIN($F$2:F12))/MAX($F$2:F12)</f>
        <v>0.24325404549480059</v>
      </c>
      <c r="K12" s="80">
        <f>STDEV($G$3:G12)*SQRT(52)</f>
        <v>0.58479470983577364</v>
      </c>
      <c r="L12" s="82"/>
      <c r="M12" s="82"/>
      <c r="N12" s="83"/>
      <c r="O12" s="88">
        <f t="shared" si="3"/>
        <v>5.7692307692307687E-4</v>
      </c>
      <c r="P12" s="88">
        <f t="shared" si="4"/>
        <v>-5.1120782423143395E-3</v>
      </c>
      <c r="Q12" s="88">
        <f t="shared" si="5"/>
        <v>-5.1120782423143395E-3</v>
      </c>
      <c r="R12" s="89">
        <f t="shared" si="6"/>
        <v>2.6133343955543669E-5</v>
      </c>
      <c r="S12" s="90">
        <f>AVERAGE($P$3:P12)/SQRT(AVERAGE($R$3:R12))</f>
        <v>0.26583677748386991</v>
      </c>
      <c r="T12" s="2"/>
      <c r="U12" s="3"/>
      <c r="V12" s="3"/>
      <c r="W12" s="3"/>
      <c r="X12" s="3"/>
    </row>
    <row r="13" spans="1:24" ht="15" customHeight="1">
      <c r="A13" s="4"/>
      <c r="B13" s="69">
        <v>41</v>
      </c>
      <c r="C13" s="70">
        <v>7220</v>
      </c>
      <c r="D13" s="92">
        <v>1684</v>
      </c>
      <c r="E13" s="70">
        <f t="shared" si="0"/>
        <v>5536</v>
      </c>
      <c r="F13" s="79">
        <f t="shared" si="1"/>
        <v>118.53893816145123</v>
      </c>
      <c r="G13" s="80">
        <f t="shared" si="2"/>
        <v>2.8583844141675464E-2</v>
      </c>
      <c r="H13" s="80">
        <f t="shared" si="7"/>
        <v>0.1700713126922978</v>
      </c>
      <c r="I13" s="80">
        <f>(F13-MAX($F$2:F13))/MAX($F$2:F13)</f>
        <v>0</v>
      </c>
      <c r="J13" s="80">
        <f>(F13-MIN($F$2:F13))/MAX($F$2:F13)</f>
        <v>0.26565307656694043</v>
      </c>
      <c r="K13" s="80">
        <f>STDEV($G$3:G13)*SQRT(52)</f>
        <v>0.55567202450602937</v>
      </c>
      <c r="L13" s="99">
        <v>2212</v>
      </c>
      <c r="M13" s="100">
        <f t="shared" ref="M13:M21" si="8">L13/C13</f>
        <v>0.30637119113573408</v>
      </c>
      <c r="N13" s="83"/>
      <c r="O13" s="88">
        <f t="shared" si="3"/>
        <v>5.7692307692307687E-4</v>
      </c>
      <c r="P13" s="88">
        <f t="shared" si="4"/>
        <v>2.8006921064752388E-2</v>
      </c>
      <c r="Q13" s="88">
        <f t="shared" si="5"/>
        <v>0</v>
      </c>
      <c r="R13" s="89">
        <f t="shared" si="6"/>
        <v>0</v>
      </c>
      <c r="S13" s="90">
        <f>AVERAGE($P$3:P13)/SQRT(AVERAGE($R$3:R13))</f>
        <v>0.30577074375731556</v>
      </c>
      <c r="T13" s="2"/>
      <c r="U13" s="3"/>
      <c r="V13" s="3"/>
      <c r="W13" s="3"/>
      <c r="X13" s="3"/>
    </row>
    <row r="14" spans="1:24" ht="13" customHeight="1">
      <c r="A14" s="101"/>
      <c r="B14" s="69">
        <v>42</v>
      </c>
      <c r="C14" s="70">
        <v>6848</v>
      </c>
      <c r="D14" s="92"/>
      <c r="E14" s="70">
        <f t="shared" si="0"/>
        <v>6848</v>
      </c>
      <c r="F14" s="79">
        <f t="shared" si="1"/>
        <v>112.43139176310498</v>
      </c>
      <c r="G14" s="80">
        <f t="shared" si="2"/>
        <v>-5.2898314065293883E-2</v>
      </c>
      <c r="H14" s="80">
        <f t="shared" si="7"/>
        <v>0.11717299862700392</v>
      </c>
      <c r="I14" s="80">
        <f>(F14-MAX($F$2:F14))/MAX($F$2:F14)</f>
        <v>-5.1523545706371222E-2</v>
      </c>
      <c r="J14" s="80">
        <f>(F14-MIN($F$3:F14))/MAX($F$3:F14)</f>
        <v>0.21412953086056918</v>
      </c>
      <c r="K14" s="80">
        <f>STDEV($G$4:G14)*SQRT(52)</f>
        <v>0.57324197736143245</v>
      </c>
      <c r="L14" s="99">
        <v>2149</v>
      </c>
      <c r="M14" s="100">
        <f t="shared" si="8"/>
        <v>0.31381425233644861</v>
      </c>
      <c r="N14" s="83"/>
      <c r="O14" s="88">
        <f t="shared" si="3"/>
        <v>5.7692307692307687E-4</v>
      </c>
      <c r="P14" s="88">
        <f t="shared" si="4"/>
        <v>-5.3475237142216962E-2</v>
      </c>
      <c r="Q14" s="88">
        <f t="shared" si="5"/>
        <v>-5.3475237142216962E-2</v>
      </c>
      <c r="R14" s="89">
        <f t="shared" si="6"/>
        <v>2.8596009874163404E-3</v>
      </c>
      <c r="S14" s="90">
        <f>AVERAGE($P$3:P14)/SQRT(AVERAGE($R$3:R14))</f>
        <v>0.18713677016679989</v>
      </c>
      <c r="T14" s="2"/>
      <c r="U14" s="3"/>
      <c r="V14" s="3"/>
      <c r="W14" s="3"/>
      <c r="X14" s="3"/>
    </row>
    <row r="15" spans="1:24" ht="15" customHeight="1">
      <c r="A15" s="101"/>
      <c r="B15" s="69">
        <v>43</v>
      </c>
      <c r="C15" s="70">
        <v>6623</v>
      </c>
      <c r="D15" s="92"/>
      <c r="E15" s="70">
        <f t="shared" si="0"/>
        <v>6623</v>
      </c>
      <c r="F15" s="79">
        <f t="shared" si="1"/>
        <v>108.73731128023427</v>
      </c>
      <c r="G15" s="80">
        <f t="shared" si="2"/>
        <v>-3.3408199336598644E-2</v>
      </c>
      <c r="H15" s="80">
        <f t="shared" si="7"/>
        <v>8.3764799290405284E-2</v>
      </c>
      <c r="I15" s="80">
        <f>(F15-MAX($F$2:F15))/MAX($F$2:F15)</f>
        <v>-8.268698060941837E-2</v>
      </c>
      <c r="J15" s="80">
        <f>(F15-MAX($F$3:F15))/MIN($F$3:F15)</f>
        <v>-0.11259934231474426</v>
      </c>
      <c r="K15" s="80">
        <f>STDEV($G$4:G15)*SQRT(52)</f>
        <v>0.55455446427454436</v>
      </c>
      <c r="L15" s="99">
        <v>2149</v>
      </c>
      <c r="M15" s="100">
        <f t="shared" si="8"/>
        <v>0.32447531330212892</v>
      </c>
      <c r="N15" s="83"/>
      <c r="O15" s="88">
        <f t="shared" si="3"/>
        <v>5.7692307692307687E-4</v>
      </c>
      <c r="P15" s="88">
        <f t="shared" si="4"/>
        <v>-3.3985122413521723E-2</v>
      </c>
      <c r="Q15" s="88">
        <f t="shared" si="5"/>
        <v>-3.3985122413521723E-2</v>
      </c>
      <c r="R15" s="89">
        <f t="shared" si="6"/>
        <v>1.1549885454620566E-3</v>
      </c>
      <c r="S15" s="90">
        <f>AVERAGE($P$3:P15)/SQRT(AVERAGE($R$3:R15))</f>
        <v>0.12196113465877133</v>
      </c>
      <c r="T15" s="2"/>
      <c r="U15" s="3"/>
      <c r="V15" s="3"/>
      <c r="W15" s="3"/>
      <c r="X15" s="3"/>
    </row>
    <row r="16" spans="1:24" ht="13" customHeight="1">
      <c r="A16" s="101"/>
      <c r="B16" s="69">
        <v>44</v>
      </c>
      <c r="C16" s="70">
        <v>5788</v>
      </c>
      <c r="D16" s="92">
        <v>-1000</v>
      </c>
      <c r="E16" s="70">
        <f t="shared" si="0"/>
        <v>6788</v>
      </c>
      <c r="F16" s="79">
        <f t="shared" si="1"/>
        <v>111.44630363433946</v>
      </c>
      <c r="G16" s="80">
        <f t="shared" si="2"/>
        <v>2.4607907869137476E-2</v>
      </c>
      <c r="H16" s="80">
        <f t="shared" si="7"/>
        <v>0.10837270715954275</v>
      </c>
      <c r="I16" s="80">
        <f>(F16-MAX($F$2:F16))/MAX($F$2:F16)</f>
        <v>-5.9833795013850472E-2</v>
      </c>
      <c r="J16" s="80">
        <f>(F16-MAX($F$3:F16))/MIN($F$3:F16)</f>
        <v>-8.1478921071975741E-2</v>
      </c>
      <c r="K16" s="80">
        <f>STDEV($G$4:G16)*SQRT(52)</f>
        <v>0.53199661772626317</v>
      </c>
      <c r="L16" s="99">
        <v>2143</v>
      </c>
      <c r="M16" s="100">
        <f t="shared" si="8"/>
        <v>0.37024879060124394</v>
      </c>
      <c r="N16" s="83"/>
      <c r="O16" s="88">
        <f t="shared" si="3"/>
        <v>5.7692307692307687E-4</v>
      </c>
      <c r="P16" s="88">
        <f t="shared" si="4"/>
        <v>2.40309847922144E-2</v>
      </c>
      <c r="Q16" s="88">
        <f t="shared" si="5"/>
        <v>0</v>
      </c>
      <c r="R16" s="89">
        <f t="shared" si="6"/>
        <v>0</v>
      </c>
      <c r="S16" s="90">
        <f>AVERAGE($P$3:P16)/SQRT(AVERAGE($R$3:R16))</f>
        <v>0.15455663748617254</v>
      </c>
      <c r="T16" s="2"/>
      <c r="U16" s="3"/>
      <c r="V16" s="3"/>
      <c r="W16" s="3"/>
      <c r="X16" s="3"/>
    </row>
    <row r="17" spans="1:24" ht="13" customHeight="1">
      <c r="A17" s="101"/>
      <c r="B17" s="69">
        <v>45</v>
      </c>
      <c r="C17" s="70">
        <v>5513</v>
      </c>
      <c r="D17" s="92"/>
      <c r="E17" s="70">
        <f t="shared" si="0"/>
        <v>5513</v>
      </c>
      <c r="F17" s="79">
        <f t="shared" si="1"/>
        <v>106.15125638149851</v>
      </c>
      <c r="G17" s="80">
        <f t="shared" si="2"/>
        <v>-4.8677869161690937E-2</v>
      </c>
      <c r="H17" s="80">
        <f t="shared" si="7"/>
        <v>5.9694837997851816E-2</v>
      </c>
      <c r="I17" s="80">
        <f>(F17-MAX($F$2:F17))/MAX($F$2:F17)</f>
        <v>-0.1045030601090805</v>
      </c>
      <c r="J17" s="80">
        <f>(F17-MAX($F$3:F17))/MIN($F$3:F17)</f>
        <v>-0.14230747998579532</v>
      </c>
      <c r="K17" s="80">
        <f>STDEV($G$4:G17)*SQRT(52)</f>
        <v>0.52314769137843098</v>
      </c>
      <c r="L17" s="99">
        <v>2143</v>
      </c>
      <c r="M17" s="100">
        <f t="shared" si="8"/>
        <v>0.38871757663703971</v>
      </c>
      <c r="N17" s="83"/>
      <c r="O17" s="88">
        <f t="shared" si="3"/>
        <v>5.7692307692307687E-4</v>
      </c>
      <c r="P17" s="88">
        <f t="shared" si="4"/>
        <v>-4.9254792238614016E-2</v>
      </c>
      <c r="Q17" s="88">
        <f t="shared" si="5"/>
        <v>-4.9254792238614016E-2</v>
      </c>
      <c r="R17" s="89">
        <f t="shared" si="6"/>
        <v>2.4260345584690315E-3</v>
      </c>
      <c r="S17" s="90">
        <f>AVERAGE($P$3:P17)/SQRT(AVERAGE($R$3:R17))</f>
        <v>7.3096874054337527E-2</v>
      </c>
      <c r="T17" s="2"/>
      <c r="U17" s="3"/>
      <c r="V17" s="3"/>
      <c r="W17" s="3"/>
      <c r="X17" s="3"/>
    </row>
    <row r="18" spans="1:24" ht="13" customHeight="1">
      <c r="A18" s="101"/>
      <c r="B18" s="69">
        <v>46</v>
      </c>
      <c r="C18" s="70">
        <v>7518</v>
      </c>
      <c r="D18" s="92">
        <v>2000</v>
      </c>
      <c r="E18" s="70">
        <f t="shared" si="0"/>
        <v>5518</v>
      </c>
      <c r="F18" s="79">
        <f t="shared" si="1"/>
        <v>106.24752996791379</v>
      </c>
      <c r="G18" s="80">
        <f t="shared" si="2"/>
        <v>9.0653618754773201E-4</v>
      </c>
      <c r="H18" s="80">
        <f t="shared" si="7"/>
        <v>6.0601374185399549E-2</v>
      </c>
      <c r="I18" s="80">
        <f>(F18-MAX($F$2:F18))/MAX($F$2:F18)</f>
        <v>-0.10369089165280369</v>
      </c>
      <c r="J18" s="80">
        <f>(F18-MAX($F$3:F18))/MIN($F$3:F18)</f>
        <v>-0.14120150618736238</v>
      </c>
      <c r="K18" s="80">
        <f>STDEV($G$4:G18)*SQRT(52)</f>
        <v>0.50417669250418418</v>
      </c>
      <c r="L18" s="99">
        <v>3327</v>
      </c>
      <c r="M18" s="100">
        <f t="shared" si="8"/>
        <v>0.44253790901835593</v>
      </c>
      <c r="N18" s="83"/>
      <c r="O18" s="88">
        <f t="shared" si="3"/>
        <v>5.7692307692307687E-4</v>
      </c>
      <c r="P18" s="88">
        <f t="shared" si="4"/>
        <v>3.2961311062465514E-4</v>
      </c>
      <c r="Q18" s="88">
        <f t="shared" si="5"/>
        <v>0</v>
      </c>
      <c r="R18" s="89">
        <f t="shared" si="6"/>
        <v>0</v>
      </c>
      <c r="S18" s="90">
        <f>AVERAGE($P$3:P18)/SQRT(AVERAGE($R$3:R18))</f>
        <v>7.1232800390430742E-2</v>
      </c>
      <c r="T18" s="2"/>
      <c r="U18" s="3"/>
      <c r="V18" s="3"/>
      <c r="W18" s="3"/>
      <c r="X18" s="3"/>
    </row>
    <row r="19" spans="1:24" ht="13" customHeight="1">
      <c r="A19" s="101"/>
      <c r="B19" s="69">
        <v>47</v>
      </c>
      <c r="C19" s="70">
        <v>7529</v>
      </c>
      <c r="D19" s="92"/>
      <c r="E19" s="70">
        <f t="shared" si="0"/>
        <v>7529</v>
      </c>
      <c r="F19" s="79">
        <f t="shared" si="1"/>
        <v>106.402986582658</v>
      </c>
      <c r="G19" s="80">
        <f t="shared" si="2"/>
        <v>1.462085725998926E-3</v>
      </c>
      <c r="H19" s="80">
        <f t="shared" si="7"/>
        <v>6.2063459911398472E-2</v>
      </c>
      <c r="I19" s="80">
        <f>(F19-MAX($F$2:F19))/MAX($F$2:F19)</f>
        <v>-0.10237945241473259</v>
      </c>
      <c r="J19" s="80">
        <f>(F19-MAX($F$3:F19))/MIN($F$3:F19)</f>
        <v>-0.13941564830980752</v>
      </c>
      <c r="K19" s="80">
        <f>STDEV($G$4:G19)*SQRT(52)</f>
        <v>0.48711750107993551</v>
      </c>
      <c r="L19" s="99">
        <v>4102</v>
      </c>
      <c r="M19" s="100">
        <f t="shared" si="8"/>
        <v>0.54482667020852704</v>
      </c>
      <c r="N19" s="83"/>
      <c r="O19" s="88">
        <f t="shared" si="3"/>
        <v>5.7692307692307687E-4</v>
      </c>
      <c r="P19" s="88">
        <f t="shared" si="4"/>
        <v>8.8516264907584916E-4</v>
      </c>
      <c r="Q19" s="88">
        <f t="shared" si="5"/>
        <v>0</v>
      </c>
      <c r="R19" s="89">
        <f t="shared" si="6"/>
        <v>0</v>
      </c>
      <c r="S19" s="90">
        <f>AVERAGE($P$3:P19)/SQRT(AVERAGE($R$3:R19))</f>
        <v>7.0296726271170396E-2</v>
      </c>
      <c r="T19" s="2"/>
      <c r="U19" s="3"/>
      <c r="V19" s="3"/>
      <c r="W19" s="3"/>
      <c r="X19" s="3"/>
    </row>
    <row r="20" spans="1:24" ht="13" customHeight="1">
      <c r="A20" s="101"/>
      <c r="B20" s="69">
        <v>48</v>
      </c>
      <c r="C20" s="70">
        <v>7456</v>
      </c>
      <c r="D20" s="92"/>
      <c r="E20" s="70">
        <f t="shared" si="0"/>
        <v>7456</v>
      </c>
      <c r="F20" s="79">
        <f t="shared" si="1"/>
        <v>105.37131995753727</v>
      </c>
      <c r="G20" s="80">
        <f t="shared" si="2"/>
        <v>-9.7431534846951513E-3</v>
      </c>
      <c r="H20" s="80">
        <f t="shared" si="7"/>
        <v>5.2320306426703322E-2</v>
      </c>
      <c r="I20" s="80">
        <f>(F20-MAX($F$2:F20))/MAX($F$2:F20)</f>
        <v>-0.1110826400855686</v>
      </c>
      <c r="J20" s="80">
        <f>(F20-MAX($F$3:F20))/MIN($F$3:F20)</f>
        <v>-0.15126725058812682</v>
      </c>
      <c r="K20" s="80">
        <f>STDEV($G$4:G20)*SQRT(52)</f>
        <v>0.47231286281033014</v>
      </c>
      <c r="L20" s="99">
        <v>4034</v>
      </c>
      <c r="M20" s="100">
        <f t="shared" si="8"/>
        <v>0.54104077253218885</v>
      </c>
      <c r="N20" s="83"/>
      <c r="O20" s="88">
        <f t="shared" si="3"/>
        <v>5.7692307692307687E-4</v>
      </c>
      <c r="P20" s="88">
        <f t="shared" si="4"/>
        <v>-1.0320076561618229E-2</v>
      </c>
      <c r="Q20" s="88">
        <f t="shared" si="5"/>
        <v>-1.0320076561618229E-2</v>
      </c>
      <c r="R20" s="89">
        <f t="shared" si="6"/>
        <v>1.0650398023766192E-4</v>
      </c>
      <c r="S20" s="90">
        <f>AVERAGE($P$3:P20)/SQRT(AVERAGE($R$3:R20))</f>
        <v>5.473467587045823E-2</v>
      </c>
      <c r="T20" s="2"/>
      <c r="U20" s="3"/>
      <c r="V20" s="3"/>
      <c r="W20" s="3"/>
      <c r="X20" s="3"/>
    </row>
    <row r="21" spans="1:24" ht="13" customHeight="1">
      <c r="A21" s="101"/>
      <c r="B21" s="69">
        <v>49</v>
      </c>
      <c r="C21" s="70">
        <v>7584</v>
      </c>
      <c r="D21" s="92"/>
      <c r="E21" s="70">
        <f t="shared" si="0"/>
        <v>7584</v>
      </c>
      <c r="F21" s="79">
        <f t="shared" si="1"/>
        <v>107.1802696563791</v>
      </c>
      <c r="G21" s="80">
        <f t="shared" si="2"/>
        <v>1.7021687569430524E-2</v>
      </c>
      <c r="H21" s="80">
        <f t="shared" si="7"/>
        <v>6.9341993996133847E-2</v>
      </c>
      <c r="I21" s="80">
        <f>(F21-MAX($F$2:F21))/MAX($F$2:F21)</f>
        <v>-9.5822256224376762E-2</v>
      </c>
      <c r="J21" s="80">
        <f>(F21-MAX($F$3:F21))/MIN($F$3:F21)</f>
        <v>-0.13048635892203281</v>
      </c>
      <c r="K21" s="80">
        <f>STDEV($G$4:G21)*SQRT(52)</f>
        <v>0.45876793859953596</v>
      </c>
      <c r="L21" s="99">
        <v>4941</v>
      </c>
      <c r="M21" s="100">
        <f t="shared" si="8"/>
        <v>0.651503164556962</v>
      </c>
      <c r="N21" s="83"/>
      <c r="O21" s="88">
        <f t="shared" si="3"/>
        <v>5.7692307692307687E-4</v>
      </c>
      <c r="P21" s="88">
        <f t="shared" si="4"/>
        <v>1.6444764492507449E-2</v>
      </c>
      <c r="Q21" s="88">
        <f t="shared" si="5"/>
        <v>0</v>
      </c>
      <c r="R21" s="89">
        <f t="shared" si="6"/>
        <v>0</v>
      </c>
      <c r="S21" s="90">
        <f>AVERAGE($P$3:P21)/SQRT(AVERAGE($R$3:R21))</f>
        <v>7.416614025578272E-2</v>
      </c>
      <c r="T21" s="2"/>
      <c r="U21" s="3"/>
      <c r="V21" s="3"/>
      <c r="W21" s="3"/>
      <c r="X21" s="3"/>
    </row>
    <row r="22" spans="1:24" ht="13" customHeight="1">
      <c r="A22" s="101"/>
      <c r="B22" s="69">
        <v>50</v>
      </c>
      <c r="C22" s="70">
        <v>7723</v>
      </c>
      <c r="D22" s="92"/>
      <c r="E22" s="70">
        <f t="shared" si="0"/>
        <v>7723</v>
      </c>
      <c r="F22" s="79">
        <f t="shared" si="1"/>
        <v>109.14467596996515</v>
      </c>
      <c r="G22" s="80">
        <f t="shared" si="2"/>
        <v>1.8162124634406033E-2</v>
      </c>
      <c r="H22" s="80">
        <f t="shared" si="7"/>
        <v>8.7504118630539876E-2</v>
      </c>
      <c r="I22" s="80">
        <f>(F22-MAX($F$2:F22))/MAX($F$2:F22)</f>
        <v>-7.9250433125113692E-2</v>
      </c>
      <c r="J22" s="80">
        <f>(F22-MAX($F$3:F22))/MIN($F$3:F22)</f>
        <v>-0.10791960937838378</v>
      </c>
      <c r="K22" s="80">
        <f>STDEV($G$4:G22)*SQRT(52)</f>
        <v>0.44641801280310867</v>
      </c>
      <c r="L22" s="82"/>
      <c r="M22" s="82"/>
      <c r="N22" s="83"/>
      <c r="O22" s="88">
        <f t="shared" si="3"/>
        <v>5.7692307692307687E-4</v>
      </c>
      <c r="P22" s="88">
        <f t="shared" si="4"/>
        <v>1.7585201557482957E-2</v>
      </c>
      <c r="Q22" s="88">
        <f t="shared" si="5"/>
        <v>0</v>
      </c>
      <c r="R22" s="89">
        <f t="shared" si="6"/>
        <v>0</v>
      </c>
      <c r="S22" s="90">
        <f>AVERAGE($P$3:P22)/SQRT(AVERAGE($R$3:R22))</f>
        <v>9.4062669554745806E-2</v>
      </c>
      <c r="T22" s="2"/>
      <c r="U22" s="3"/>
      <c r="V22" s="3"/>
      <c r="W22" s="3"/>
      <c r="X22" s="3"/>
    </row>
    <row r="23" spans="1:24" ht="13" customHeight="1">
      <c r="A23" s="101"/>
      <c r="B23" s="69">
        <v>51</v>
      </c>
      <c r="C23" s="70">
        <v>7827</v>
      </c>
      <c r="D23" s="92"/>
      <c r="E23" s="70">
        <f t="shared" si="0"/>
        <v>7827</v>
      </c>
      <c r="F23" s="79">
        <f t="shared" si="1"/>
        <v>110.61444760027415</v>
      </c>
      <c r="G23" s="80">
        <f t="shared" si="2"/>
        <v>1.3376405235574214E-2</v>
      </c>
      <c r="H23" s="80">
        <f t="shared" si="7"/>
        <v>0.1008805238661141</v>
      </c>
      <c r="I23" s="80">
        <f>(F23-MAX($F$2:F23))/MAX($F$2:F23)</f>
        <v>-6.6851371237895224E-2</v>
      </c>
      <c r="J23" s="80">
        <f>(F23-MAX($F$3:F23))/MIN($F$3:F23)</f>
        <v>-9.1035134899682263E-2</v>
      </c>
      <c r="K23" s="80">
        <f>STDEV($G$4:G23)*SQRT(52)</f>
        <v>0.4347121878703224</v>
      </c>
      <c r="L23" s="82"/>
      <c r="M23" s="82"/>
      <c r="N23" s="83"/>
      <c r="O23" s="88">
        <f t="shared" si="3"/>
        <v>5.7692307692307687E-4</v>
      </c>
      <c r="P23" s="88">
        <f t="shared" si="4"/>
        <v>1.2799482158651137E-2</v>
      </c>
      <c r="Q23" s="88">
        <f t="shared" si="5"/>
        <v>0</v>
      </c>
      <c r="R23" s="89">
        <f t="shared" si="6"/>
        <v>0</v>
      </c>
      <c r="S23" s="90">
        <f>AVERAGE($P$3:P23)/SQRT(AVERAGE($R$3:R23))</f>
        <v>0.10726246926108593</v>
      </c>
      <c r="T23" s="2"/>
      <c r="U23" s="3"/>
      <c r="V23" s="3"/>
      <c r="W23" s="3"/>
      <c r="X23" s="3"/>
    </row>
    <row r="24" spans="1:24" ht="13" customHeight="1">
      <c r="A24" s="101"/>
      <c r="B24" s="69">
        <v>52</v>
      </c>
      <c r="C24" s="70">
        <v>7830</v>
      </c>
      <c r="D24" s="92"/>
      <c r="E24" s="70">
        <f t="shared" si="0"/>
        <v>7830</v>
      </c>
      <c r="F24" s="79">
        <f t="shared" si="1"/>
        <v>110.65684485884077</v>
      </c>
      <c r="G24" s="80">
        <f t="shared" si="2"/>
        <v>3.8321518001075935E-4</v>
      </c>
      <c r="H24" s="80">
        <f t="shared" si="7"/>
        <v>0.10126373904612486</v>
      </c>
      <c r="I24" s="80">
        <f>(F24-MAX($F$2:F24))/MAX($F$2:F24)</f>
        <v>-6.6493705991148386E-2</v>
      </c>
      <c r="J24" s="80">
        <f>(F24-MAX($F$3:F24))/MIN($F$3:F24)</f>
        <v>-9.0548082751257974E-2</v>
      </c>
      <c r="K24" s="80">
        <f>STDEV($G$4:G24)*SQRT(52)</f>
        <v>0.42378432359354556</v>
      </c>
      <c r="L24" s="99">
        <v>4309</v>
      </c>
      <c r="M24" s="100">
        <f>L24/C24</f>
        <v>0.5503192848020434</v>
      </c>
      <c r="N24" s="83"/>
      <c r="O24" s="88">
        <f t="shared" si="3"/>
        <v>5.7692307692307687E-4</v>
      </c>
      <c r="P24" s="88">
        <f t="shared" si="4"/>
        <v>-1.9370789691231752E-4</v>
      </c>
      <c r="Q24" s="88">
        <f t="shared" si="5"/>
        <v>-1.9370789691231752E-4</v>
      </c>
      <c r="R24" s="89">
        <f t="shared" si="6"/>
        <v>3.752274932619303E-8</v>
      </c>
      <c r="S24" s="90">
        <f>AVERAGE($P$3:P24)/SQRT(AVERAGE($R$3:R24))</f>
        <v>0.10456758355240477</v>
      </c>
      <c r="T24" s="2"/>
      <c r="U24" s="3"/>
      <c r="V24" s="3"/>
      <c r="W24" s="3"/>
      <c r="X24" s="3"/>
    </row>
    <row r="25" spans="1:24" ht="13" customHeight="1">
      <c r="A25" s="101">
        <v>2023</v>
      </c>
      <c r="B25" s="69">
        <v>1</v>
      </c>
      <c r="C25" s="70">
        <v>7827</v>
      </c>
      <c r="D25" s="92"/>
      <c r="E25" s="70">
        <f t="shared" si="0"/>
        <v>7827</v>
      </c>
      <c r="F25" s="79">
        <f t="shared" si="1"/>
        <v>110.61444760027416</v>
      </c>
      <c r="G25" s="80">
        <f t="shared" si="2"/>
        <v>-3.8321518001068757E-4</v>
      </c>
      <c r="H25" s="80">
        <f t="shared" si="7"/>
        <v>0.10088052386611417</v>
      </c>
      <c r="I25" s="80">
        <f>(F25-MAX($F$2:F25))/MAX($F$2:F25)</f>
        <v>-6.6851371237895099E-2</v>
      </c>
      <c r="J25" s="80">
        <f>(F25-MAX($F$3:F25))/MIN($F$3:F25)</f>
        <v>-9.1035134899682096E-2</v>
      </c>
      <c r="K25" s="80">
        <f>STDEV($G$4:G25)*SQRT(52)</f>
        <v>0.41366489453090877</v>
      </c>
      <c r="L25" s="82"/>
      <c r="M25" s="82"/>
      <c r="N25" s="83"/>
      <c r="O25" s="88">
        <f t="shared" si="3"/>
        <v>5.7692307692307687E-4</v>
      </c>
      <c r="P25" s="88">
        <f t="shared" si="4"/>
        <v>-9.6013825693376444E-4</v>
      </c>
      <c r="Q25" s="88">
        <f t="shared" si="5"/>
        <v>-9.6013825693376444E-4</v>
      </c>
      <c r="R25" s="89">
        <f t="shared" si="6"/>
        <v>9.2186547242780746E-7</v>
      </c>
      <c r="S25" s="90">
        <f>AVERAGE($P$3:P25)/SQRT(AVERAGE($R$3:R25))</f>
        <v>0.10115905960457525</v>
      </c>
      <c r="T25" s="2"/>
      <c r="U25" s="3"/>
      <c r="V25" s="3"/>
      <c r="W25" s="3"/>
      <c r="X25" s="3"/>
    </row>
    <row r="26" spans="1:24" ht="13" customHeight="1">
      <c r="A26" s="101"/>
      <c r="B26" s="69">
        <v>2</v>
      </c>
      <c r="C26" s="70">
        <v>8974</v>
      </c>
      <c r="D26" s="92">
        <v>1500</v>
      </c>
      <c r="E26" s="70">
        <f t="shared" si="0"/>
        <v>7474</v>
      </c>
      <c r="F26" s="79">
        <f t="shared" si="1"/>
        <v>105.62570350893689</v>
      </c>
      <c r="G26" s="80">
        <f t="shared" si="2"/>
        <v>-4.6148963759408967E-2</v>
      </c>
      <c r="H26" s="80">
        <f t="shared" si="7"/>
        <v>5.4731560106705199E-2</v>
      </c>
      <c r="I26" s="80">
        <f>(F26-MAX($F$2:F26))/MAX($F$2:F26)</f>
        <v>-0.10893664860508855</v>
      </c>
      <c r="J26" s="80">
        <f>(F26-MAX($F$3:F26))/MIN($F$3:F26)</f>
        <v>-0.14834493769758242</v>
      </c>
      <c r="K26" s="80">
        <f>STDEV($G$4:G26)*SQRT(52)</f>
        <v>0.41143038069335103</v>
      </c>
      <c r="L26" s="99">
        <v>4770</v>
      </c>
      <c r="M26" s="100">
        <f>L26/C26</f>
        <v>0.53153554713617113</v>
      </c>
      <c r="N26" s="83"/>
      <c r="O26" s="88">
        <f t="shared" si="3"/>
        <v>5.7692307692307687E-4</v>
      </c>
      <c r="P26" s="88">
        <f t="shared" si="4"/>
        <v>-4.6725886836332046E-2</v>
      </c>
      <c r="Q26" s="88">
        <f t="shared" si="5"/>
        <v>-4.6725886836332046E-2</v>
      </c>
      <c r="R26" s="89">
        <f t="shared" si="6"/>
        <v>2.1833085006417083E-3</v>
      </c>
      <c r="S26" s="90">
        <f>AVERAGE($P$3:P26)/SQRT(AVERAGE($R$3:R26))</f>
        <v>4.4740398346736661E-2</v>
      </c>
      <c r="T26" s="2"/>
      <c r="U26" s="3"/>
      <c r="V26" s="3"/>
      <c r="W26" s="3"/>
      <c r="X26" s="3"/>
    </row>
    <row r="27" spans="1:24" ht="13" customHeight="1">
      <c r="A27" s="101"/>
      <c r="B27" s="69">
        <v>3</v>
      </c>
      <c r="C27" s="70">
        <v>9111</v>
      </c>
      <c r="D27" s="92"/>
      <c r="E27" s="70">
        <f t="shared" si="0"/>
        <v>9111</v>
      </c>
      <c r="F27" s="79">
        <f t="shared" si="1"/>
        <v>107.23821982058438</v>
      </c>
      <c r="G27" s="80">
        <f t="shared" si="2"/>
        <v>1.5150967177929908E-2</v>
      </c>
      <c r="H27" s="80">
        <f t="shared" si="7"/>
        <v>6.9882527284635107E-2</v>
      </c>
      <c r="I27" s="80">
        <f>(F27-MAX($F$2:F27))/MAX($F$2:F27)</f>
        <v>-9.5333385941716114E-2</v>
      </c>
      <c r="J27" s="80">
        <f>(F27-MAX($F$3:F27))/MIN($F$3:F27)</f>
        <v>-0.12982063776618569</v>
      </c>
      <c r="K27" s="80">
        <f>STDEV($G$4:G27)*SQRT(52)</f>
        <v>0.40279357517183229</v>
      </c>
      <c r="L27" s="82"/>
      <c r="M27" s="82"/>
      <c r="N27" s="83"/>
      <c r="O27" s="88">
        <f t="shared" si="3"/>
        <v>5.7692307692307687E-4</v>
      </c>
      <c r="P27" s="88">
        <f t="shared" si="4"/>
        <v>1.4574044101006831E-2</v>
      </c>
      <c r="Q27" s="88">
        <f t="shared" si="5"/>
        <v>0</v>
      </c>
      <c r="R27" s="89">
        <f t="shared" si="6"/>
        <v>0</v>
      </c>
      <c r="S27" s="90">
        <f>AVERAGE($P$3:P27)/SQRT(AVERAGE($R$3:R27))</f>
        <v>5.9462437324613947E-2</v>
      </c>
      <c r="T27" s="2"/>
      <c r="U27" s="3"/>
      <c r="V27" s="3"/>
      <c r="W27" s="3"/>
      <c r="X27" s="3"/>
    </row>
    <row r="28" spans="1:24" ht="13" customHeight="1">
      <c r="A28" s="91"/>
      <c r="B28" s="79">
        <v>4</v>
      </c>
      <c r="C28" s="70">
        <v>8765</v>
      </c>
      <c r="D28" s="92"/>
      <c r="E28" s="70">
        <f t="shared" si="0"/>
        <v>8765</v>
      </c>
      <c r="F28" s="79">
        <f t="shared" si="1"/>
        <v>103.16573336927034</v>
      </c>
      <c r="G28" s="80">
        <f t="shared" si="2"/>
        <v>-3.8715956358523602E-2</v>
      </c>
      <c r="H28" s="80">
        <f t="shared" si="7"/>
        <v>3.1166570926111505E-2</v>
      </c>
      <c r="I28" s="80">
        <f>(F28-MAX($F$2:F28))/MAX($F$2:F28)</f>
        <v>-0.12968907120833514</v>
      </c>
      <c r="J28" s="80">
        <f>(F28-MAX($F$3:F28))/MIN($F$3:F28)</f>
        <v>-0.17660463613307034</v>
      </c>
      <c r="K28" s="80">
        <f>STDEV($G$4:G28)*SQRT(52)</f>
        <v>0.39895680645236919</v>
      </c>
      <c r="L28" s="82"/>
      <c r="M28" s="82"/>
      <c r="N28" s="83"/>
      <c r="O28" s="88">
        <f t="shared" si="3"/>
        <v>5.7692307692307687E-4</v>
      </c>
      <c r="P28" s="88">
        <f t="shared" si="4"/>
        <v>-3.9292879435446681E-2</v>
      </c>
      <c r="Q28" s="88">
        <f t="shared" si="5"/>
        <v>-3.9292879435446681E-2</v>
      </c>
      <c r="R28" s="89">
        <f t="shared" si="6"/>
        <v>1.5439303743285486E-3</v>
      </c>
      <c r="S28" s="90">
        <f>AVERAGE($P$3:P28)/SQRT(AVERAGE($R$3:R28))</f>
        <v>1.6631864055709194E-2</v>
      </c>
      <c r="T28" s="2"/>
      <c r="U28" s="3"/>
      <c r="V28" s="3"/>
      <c r="W28" s="3"/>
      <c r="X28" s="3"/>
    </row>
    <row r="29" spans="1:24" ht="13" customHeight="1">
      <c r="A29" s="91"/>
      <c r="B29" s="79">
        <v>5</v>
      </c>
      <c r="C29" s="70">
        <v>8970</v>
      </c>
      <c r="D29" s="92">
        <v>500</v>
      </c>
      <c r="E29" s="70">
        <f t="shared" si="0"/>
        <v>8470</v>
      </c>
      <c r="F29" s="79">
        <f t="shared" si="1"/>
        <v>99.693526712803163</v>
      </c>
      <c r="G29" s="80">
        <f t="shared" si="2"/>
        <v>-3.4236009709234828E-2</v>
      </c>
      <c r="H29" s="80">
        <f t="shared" si="7"/>
        <v>-3.0694387831233239E-3</v>
      </c>
      <c r="I29" s="80">
        <f>(F29-MAX($F$2:F29))/MAX($F$2:F29)</f>
        <v>-0.15898076818420986</v>
      </c>
      <c r="J29" s="80">
        <f>(F29-MAX($F$3:F29))/MIN($F$3:F29)</f>
        <v>-0.21649272722622356</v>
      </c>
      <c r="K29" s="80">
        <f>STDEV($G$4:G29)*SQRT(52)</f>
        <v>0.39418345691558015</v>
      </c>
      <c r="L29" s="99">
        <v>6329</v>
      </c>
      <c r="M29" s="100">
        <f>L29/N29</f>
        <v>0.60356666030898343</v>
      </c>
      <c r="N29" s="102">
        <v>10486</v>
      </c>
      <c r="O29" s="88">
        <f t="shared" si="3"/>
        <v>5.7692307692307687E-4</v>
      </c>
      <c r="P29" s="88">
        <f t="shared" si="4"/>
        <v>-3.4812932786157907E-2</v>
      </c>
      <c r="Q29" s="88">
        <f t="shared" si="5"/>
        <v>-3.4812932786157907E-2</v>
      </c>
      <c r="R29" s="89">
        <f t="shared" si="6"/>
        <v>1.2119402891735481E-3</v>
      </c>
      <c r="S29" s="90">
        <f>AVERAGE($P$3:P29)/SQRT(AVERAGE($R$3:R29))</f>
        <v>-1.8518172096176504E-2</v>
      </c>
      <c r="T29" s="2"/>
      <c r="U29" s="3"/>
      <c r="V29" s="3"/>
      <c r="W29" s="3"/>
      <c r="X29" s="3"/>
    </row>
    <row r="30" spans="1:24" ht="13" customHeight="1">
      <c r="A30" s="91"/>
      <c r="B30" s="79">
        <v>6</v>
      </c>
      <c r="C30" s="70">
        <v>9261</v>
      </c>
      <c r="D30" s="92"/>
      <c r="E30" s="70">
        <f t="shared" si="0"/>
        <v>9261</v>
      </c>
      <c r="F30" s="79">
        <f t="shared" si="1"/>
        <v>102.92773142555966</v>
      </c>
      <c r="G30" s="80">
        <f t="shared" si="2"/>
        <v>3.1926358117427188E-2</v>
      </c>
      <c r="H30" s="80">
        <f t="shared" si="7"/>
        <v>2.8856919334303864E-2</v>
      </c>
      <c r="I30" s="80">
        <f>(F30-MAX($F$2:F30))/MAX($F$2:F30)</f>
        <v>-0.13169686668383135</v>
      </c>
      <c r="J30" s="80">
        <f>(F30-MAX($F$3:F30))/MIN($F$3:F30)</f>
        <v>-0.17933876003476762</v>
      </c>
      <c r="K30" s="80">
        <f>STDEV($G$4:G30)*SQRT(52)</f>
        <v>0.38901194662100719</v>
      </c>
      <c r="L30" s="82"/>
      <c r="M30" s="82"/>
      <c r="N30" s="83"/>
      <c r="O30" s="88">
        <f t="shared" si="3"/>
        <v>5.7692307692307687E-4</v>
      </c>
      <c r="P30" s="88">
        <f t="shared" si="4"/>
        <v>3.1349435040504109E-2</v>
      </c>
      <c r="Q30" s="88">
        <f t="shared" si="5"/>
        <v>0</v>
      </c>
      <c r="R30" s="89">
        <f t="shared" si="6"/>
        <v>0</v>
      </c>
      <c r="S30" s="90">
        <f>AVERAGE($P$3:P30)/SQRT(AVERAGE($R$3:R30))</f>
        <v>1.238841296845347E-2</v>
      </c>
      <c r="T30" s="2"/>
      <c r="U30" s="3"/>
      <c r="V30" s="3"/>
      <c r="W30" s="3"/>
      <c r="X30" s="3"/>
    </row>
    <row r="31" spans="1:24" ht="13" customHeight="1">
      <c r="A31" s="91"/>
      <c r="B31" s="79">
        <v>7</v>
      </c>
      <c r="C31" s="70">
        <v>9171</v>
      </c>
      <c r="D31" s="92"/>
      <c r="E31" s="70">
        <f t="shared" si="0"/>
        <v>9171</v>
      </c>
      <c r="F31" s="79">
        <f t="shared" si="1"/>
        <v>101.92746192676898</v>
      </c>
      <c r="G31" s="80">
        <f t="shared" si="2"/>
        <v>-9.7657026113247888E-3</v>
      </c>
      <c r="H31" s="80">
        <f t="shared" si="7"/>
        <v>1.9091216722979074E-2</v>
      </c>
      <c r="I31" s="80">
        <f>(F31-MAX($F$2:F31))/MAX($F$2:F31)</f>
        <v>-0.14013518673549483</v>
      </c>
      <c r="J31" s="80">
        <f>(F31-MAX($F$3:F31))/MIN($F$3:F31)</f>
        <v>-0.19082967772284684</v>
      </c>
      <c r="K31" s="80">
        <f>STDEV($G$4:G31)*SQRT(52)</f>
        <v>0.38204729272376875</v>
      </c>
      <c r="L31" s="103">
        <v>5988</v>
      </c>
      <c r="M31" s="100">
        <f>L31/N31</f>
        <v>0.57104711043295819</v>
      </c>
      <c r="N31" s="102">
        <v>10486</v>
      </c>
      <c r="O31" s="88">
        <f t="shared" si="3"/>
        <v>5.7692307692307687E-4</v>
      </c>
      <c r="P31" s="88">
        <f t="shared" si="4"/>
        <v>-1.0342625688247866E-2</v>
      </c>
      <c r="Q31" s="88">
        <f t="shared" si="5"/>
        <v>-1.0342625688247866E-2</v>
      </c>
      <c r="R31" s="89">
        <f t="shared" si="6"/>
        <v>1.0696990612720464E-4</v>
      </c>
      <c r="S31" s="90">
        <f>AVERAGE($P$3:P31)/SQRT(AVERAGE($R$3:R31))</f>
        <v>2.2587259735509634E-3</v>
      </c>
      <c r="T31" s="2"/>
      <c r="U31" s="3"/>
      <c r="V31" s="3"/>
      <c r="W31" s="3"/>
      <c r="X31" s="3"/>
    </row>
    <row r="32" spans="1:24" ht="13" customHeight="1">
      <c r="A32" s="91"/>
      <c r="B32" s="79">
        <v>8</v>
      </c>
      <c r="C32" s="70">
        <v>9484</v>
      </c>
      <c r="D32" s="92"/>
      <c r="E32" s="70">
        <f t="shared" si="0"/>
        <v>9484</v>
      </c>
      <c r="F32" s="79">
        <f t="shared" si="1"/>
        <v>105.40617696145209</v>
      </c>
      <c r="G32" s="80">
        <f t="shared" si="2"/>
        <v>3.3559836626351959E-2</v>
      </c>
      <c r="H32" s="80">
        <f t="shared" si="7"/>
        <v>5.2651053349331033E-2</v>
      </c>
      <c r="I32" s="80">
        <f>(F32-MAX($F$2:F32))/MAX($F$2:F32)</f>
        <v>-0.11078858477804301</v>
      </c>
      <c r="J32" s="80">
        <f>(F32-MAX($F$3:F32))/MIN($F$3:F32)</f>
        <v>-0.1508668195409715</v>
      </c>
      <c r="K32" s="80">
        <f>STDEV($G$4:G32)*SQRT(52)</f>
        <v>0.3776766031265415</v>
      </c>
      <c r="L32" s="103">
        <v>6140</v>
      </c>
      <c r="M32" s="100">
        <f>L32/N32</f>
        <v>0.55171174409201185</v>
      </c>
      <c r="N32" s="102">
        <v>11129</v>
      </c>
      <c r="O32" s="88">
        <f t="shared" si="3"/>
        <v>5.7692307692307687E-4</v>
      </c>
      <c r="P32" s="88">
        <f t="shared" si="4"/>
        <v>3.298291354942888E-2</v>
      </c>
      <c r="Q32" s="88">
        <f t="shared" si="5"/>
        <v>0</v>
      </c>
      <c r="R32" s="89">
        <f t="shared" si="6"/>
        <v>0</v>
      </c>
      <c r="S32" s="90">
        <f>AVERAGE($P$3:P32)/SQRT(AVERAGE($R$3:R32))</f>
        <v>3.3251819978959693E-2</v>
      </c>
      <c r="T32" s="2"/>
      <c r="U32" s="3"/>
      <c r="V32" s="3"/>
      <c r="W32" s="3"/>
      <c r="X32" s="3"/>
    </row>
    <row r="33" spans="1:24" ht="13" customHeight="1">
      <c r="A33" s="91"/>
      <c r="B33" s="79">
        <v>9</v>
      </c>
      <c r="C33" s="70">
        <v>9575</v>
      </c>
      <c r="D33" s="92"/>
      <c r="E33" s="70">
        <f t="shared" si="0"/>
        <v>9575</v>
      </c>
      <c r="F33" s="79">
        <f t="shared" si="1"/>
        <v>106.41756056578487</v>
      </c>
      <c r="G33" s="80">
        <f t="shared" si="2"/>
        <v>9.5493668635505506E-3</v>
      </c>
      <c r="H33" s="80">
        <f t="shared" si="7"/>
        <v>6.220042021288158E-2</v>
      </c>
      <c r="I33" s="80">
        <f>(F33-MAX($F$2:F33))/MAX($F$2:F33)</f>
        <v>-0.10225650561469449</v>
      </c>
      <c r="J33" s="80">
        <f>(F33-MAX($F$3:F33))/MIN($F$3:F33)</f>
        <v>-0.13924822498969155</v>
      </c>
      <c r="K33" s="80">
        <f>STDEV($G$4:G33)*SQRT(52)</f>
        <v>0.37123413902605062</v>
      </c>
      <c r="L33" s="82"/>
      <c r="M33" s="82"/>
      <c r="N33" s="83"/>
      <c r="O33" s="88">
        <f t="shared" si="3"/>
        <v>5.7692307692307687E-4</v>
      </c>
      <c r="P33" s="88">
        <f t="shared" si="4"/>
        <v>8.9724437866274733E-3</v>
      </c>
      <c r="Q33" s="88">
        <f t="shared" si="5"/>
        <v>0</v>
      </c>
      <c r="R33" s="89">
        <f t="shared" si="6"/>
        <v>0</v>
      </c>
      <c r="S33" s="90">
        <f>AVERAGE($P$3:P33)/SQRT(AVERAGE($R$3:R33))</f>
        <v>4.1015309675048392E-2</v>
      </c>
      <c r="T33" s="2"/>
      <c r="U33" s="3"/>
      <c r="V33" s="3"/>
      <c r="W33" s="3"/>
      <c r="X33" s="3"/>
    </row>
    <row r="34" spans="1:24" ht="13" customHeight="1">
      <c r="A34" s="91"/>
      <c r="B34" s="79">
        <v>10</v>
      </c>
      <c r="C34" s="70">
        <v>10173</v>
      </c>
      <c r="D34" s="92"/>
      <c r="E34" s="70">
        <f t="shared" ref="E34:E65" si="9">C34-D34</f>
        <v>10173</v>
      </c>
      <c r="F34" s="79">
        <f t="shared" si="1"/>
        <v>113.06379567997175</v>
      </c>
      <c r="G34" s="80">
        <f t="shared" si="2"/>
        <v>6.0581616744901555E-2</v>
      </c>
      <c r="H34" s="80">
        <f t="shared" si="7"/>
        <v>0.12278203695778314</v>
      </c>
      <c r="I34" s="80">
        <f>(F34-MAX($F$2:F34))/MAX($F$2:F34)</f>
        <v>-4.6188556826975126E-2</v>
      </c>
      <c r="J34" s="80">
        <f>(F34-MAX($F$3:F34))/MIN($F$3:F34)</f>
        <v>-6.2897460795565657E-2</v>
      </c>
      <c r="K34" s="80">
        <f>STDEV($G$4:G34)*SQRT(52)</f>
        <v>0.37268157493403886</v>
      </c>
      <c r="L34" s="103">
        <v>6191</v>
      </c>
      <c r="M34" s="100">
        <f>L34/E34</f>
        <v>0.60857170942691441</v>
      </c>
      <c r="N34" s="102">
        <v>10173</v>
      </c>
      <c r="O34" s="88">
        <f t="shared" si="3"/>
        <v>5.7692307692307687E-4</v>
      </c>
      <c r="P34" s="88">
        <f t="shared" si="4"/>
        <v>6.0004693667978476E-2</v>
      </c>
      <c r="Q34" s="88">
        <f t="shared" si="5"/>
        <v>0</v>
      </c>
      <c r="R34" s="89">
        <f t="shared" si="6"/>
        <v>0</v>
      </c>
      <c r="S34" s="90">
        <f>AVERAGE($P$3:P34)/SQRT(AVERAGE($R$3:R34))</f>
        <v>9.5030467403671201E-2</v>
      </c>
      <c r="T34" s="2"/>
      <c r="U34" s="3"/>
      <c r="V34" s="3"/>
      <c r="W34" s="3"/>
      <c r="X34" s="3"/>
    </row>
    <row r="35" spans="1:24" ht="13" customHeight="1">
      <c r="A35" s="91"/>
      <c r="B35" s="79">
        <v>11</v>
      </c>
      <c r="C35" s="70">
        <v>8347</v>
      </c>
      <c r="D35" s="92">
        <v>-1300</v>
      </c>
      <c r="E35" s="70">
        <f t="shared" si="9"/>
        <v>9647</v>
      </c>
      <c r="F35" s="79">
        <f t="shared" ref="F35:F66" si="10">F34*((E35/C34))</f>
        <v>107.21777616481739</v>
      </c>
      <c r="G35" s="80">
        <f t="shared" ref="G35:G66" si="11">LN((E35/C34))</f>
        <v>-5.3090165623194775E-2</v>
      </c>
      <c r="H35" s="80">
        <f t="shared" si="7"/>
        <v>6.9691871334588373E-2</v>
      </c>
      <c r="I35" s="80">
        <f>(F35-MAX($F$2:F35))/MAX($F$2:F35)</f>
        <v>-9.5505849573363791E-2</v>
      </c>
      <c r="J35" s="80">
        <f>(F35-MAX($F$3:F35))/MIN($F$3:F35)</f>
        <v>-0.13005549083922832</v>
      </c>
      <c r="K35" s="80">
        <f>STDEV($G$4:G35)*SQRT(52)</f>
        <v>0.3738530144805024</v>
      </c>
      <c r="L35" s="103">
        <v>5704</v>
      </c>
      <c r="M35" s="100">
        <f>L35/E35</f>
        <v>0.59127189799937807</v>
      </c>
      <c r="N35" s="83"/>
      <c r="O35" s="88">
        <f t="shared" si="3"/>
        <v>5.7692307692307687E-4</v>
      </c>
      <c r="P35" s="88">
        <f t="shared" ref="P35:P66" si="12">G35-O35</f>
        <v>-5.3667088700117854E-2</v>
      </c>
      <c r="Q35" s="88">
        <f t="shared" ref="Q35:Q66" si="13">IF(P35&lt;0,P35,0)</f>
        <v>-5.3667088700117854E-2</v>
      </c>
      <c r="R35" s="89">
        <f t="shared" ref="R35:R66" si="14">Q35^2</f>
        <v>2.8801564095463175E-3</v>
      </c>
      <c r="S35" s="90">
        <f>AVERAGE($P$3:P35)/SQRT(AVERAGE($R$3:R35))</f>
        <v>4.3794217472571319E-2</v>
      </c>
      <c r="T35" s="2"/>
      <c r="U35" s="3"/>
      <c r="V35" s="3"/>
      <c r="W35" s="3"/>
      <c r="X35" s="3"/>
    </row>
    <row r="36" spans="1:24" ht="13" customHeight="1">
      <c r="A36" s="91"/>
      <c r="B36" s="79">
        <v>12</v>
      </c>
      <c r="C36" s="70">
        <v>8616</v>
      </c>
      <c r="D36" s="92">
        <v>438</v>
      </c>
      <c r="E36" s="70">
        <f t="shared" si="9"/>
        <v>8178</v>
      </c>
      <c r="F36" s="79">
        <f t="shared" si="10"/>
        <v>105.04695980302823</v>
      </c>
      <c r="G36" s="80">
        <f t="shared" si="11"/>
        <v>-2.0454570926149072E-2</v>
      </c>
      <c r="H36" s="80">
        <f t="shared" ref="H36:H67" si="15">H35+G36</f>
        <v>4.9237300408439301E-2</v>
      </c>
      <c r="I36" s="80">
        <f>(F36-MAX($F$2:F36))/MAX($F$2:F36)</f>
        <v>-0.11381895744710305</v>
      </c>
      <c r="J36" s="80">
        <f>(F36-MAX($F$3:F36))/MIN($F$3:F36)</f>
        <v>-0.15499344222074402</v>
      </c>
      <c r="K36" s="80">
        <f>STDEV($G$4:G36)*SQRT(52)</f>
        <v>0.36909372516273292</v>
      </c>
      <c r="L36" s="82"/>
      <c r="M36" s="100"/>
      <c r="N36" s="83"/>
      <c r="O36" s="88">
        <f t="shared" si="3"/>
        <v>5.7692307692307687E-4</v>
      </c>
      <c r="P36" s="88">
        <f t="shared" si="12"/>
        <v>-2.1031494003072148E-2</v>
      </c>
      <c r="Q36" s="88">
        <f t="shared" si="13"/>
        <v>-2.1031494003072148E-2</v>
      </c>
      <c r="R36" s="89">
        <f t="shared" si="14"/>
        <v>4.423237400012597E-4</v>
      </c>
      <c r="S36" s="90">
        <f>AVERAGE($P$3:P36)/SQRT(AVERAGE($R$3:R36))</f>
        <v>2.5094713794380732E-2</v>
      </c>
      <c r="T36" s="2"/>
      <c r="U36" s="3"/>
      <c r="V36" s="3"/>
      <c r="W36" s="3"/>
      <c r="X36" s="3"/>
    </row>
    <row r="37" spans="1:24" ht="13" customHeight="1">
      <c r="A37" s="91"/>
      <c r="B37" s="79">
        <v>13</v>
      </c>
      <c r="C37" s="70">
        <v>8379</v>
      </c>
      <c r="D37" s="92"/>
      <c r="E37" s="70">
        <f t="shared" si="9"/>
        <v>8379</v>
      </c>
      <c r="F37" s="79">
        <f t="shared" si="10"/>
        <v>102.15743688365524</v>
      </c>
      <c r="G37" s="80">
        <f t="shared" si="11"/>
        <v>-2.789236422293807E-2</v>
      </c>
      <c r="H37" s="80">
        <f t="shared" si="15"/>
        <v>2.1344936185501231E-2</v>
      </c>
      <c r="I37" s="80">
        <f>(F37-MAX($F$2:F37))/MAX($F$2:F37)</f>
        <v>-0.13819510729448428</v>
      </c>
      <c r="J37" s="80">
        <f>(F37-MAX($F$3:F37))/MIN($F$3:F37)</f>
        <v>-0.18818776641484991</v>
      </c>
      <c r="K37" s="80">
        <f>STDEV($G$4:G37)*SQRT(52)</f>
        <v>0.36531166001965149</v>
      </c>
      <c r="L37" s="103">
        <v>6978</v>
      </c>
      <c r="M37" s="100">
        <f>L37/E37</f>
        <v>0.83279627640529896</v>
      </c>
      <c r="N37" s="83"/>
      <c r="O37" s="88">
        <f t="shared" si="3"/>
        <v>5.7692307692307687E-4</v>
      </c>
      <c r="P37" s="88">
        <f t="shared" si="12"/>
        <v>-2.8469287299861146E-2</v>
      </c>
      <c r="Q37" s="88">
        <f t="shared" si="13"/>
        <v>-2.8469287299861146E-2</v>
      </c>
      <c r="R37" s="89">
        <f t="shared" si="14"/>
        <v>8.105003193620351E-4</v>
      </c>
      <c r="S37" s="90">
        <f>AVERAGE($P$3:P37)/SQRT(AVERAGE($R$3:R37))</f>
        <v>9.5304013236601729E-4</v>
      </c>
      <c r="T37" s="2"/>
      <c r="U37" s="3"/>
      <c r="V37" s="3"/>
      <c r="W37" s="3"/>
      <c r="X37" s="3"/>
    </row>
    <row r="38" spans="1:24" ht="13" customHeight="1">
      <c r="A38" s="91"/>
      <c r="B38" s="79">
        <v>14</v>
      </c>
      <c r="C38" s="70">
        <v>8536</v>
      </c>
      <c r="D38" s="92"/>
      <c r="E38" s="70">
        <f t="shared" si="9"/>
        <v>8536</v>
      </c>
      <c r="F38" s="79">
        <f t="shared" si="10"/>
        <v>104.07159341674198</v>
      </c>
      <c r="G38" s="80">
        <f t="shared" si="11"/>
        <v>1.8563938368302755E-2</v>
      </c>
      <c r="H38" s="80">
        <f t="shared" si="15"/>
        <v>3.9908874553803986E-2</v>
      </c>
      <c r="I38" s="80">
        <f>(F38-MAX($F$2:F38))/MAX($F$2:F38)</f>
        <v>-0.12204719368250611</v>
      </c>
      <c r="J38" s="80">
        <f>(F38-MAX($F$3:F38))/MIN($F$3:F38)</f>
        <v>-0.16619827739175036</v>
      </c>
      <c r="K38" s="80">
        <f>STDEV($G$4:G38)*SQRT(52)</f>
        <v>0.36053910691128055</v>
      </c>
      <c r="L38" s="82"/>
      <c r="M38" s="82"/>
      <c r="N38" s="83"/>
      <c r="O38" s="88">
        <f t="shared" si="3"/>
        <v>5.7692307692307687E-4</v>
      </c>
      <c r="P38" s="88">
        <f t="shared" si="12"/>
        <v>1.7987015291379679E-2</v>
      </c>
      <c r="Q38" s="88">
        <f t="shared" si="13"/>
        <v>0</v>
      </c>
      <c r="R38" s="89">
        <f t="shared" si="14"/>
        <v>0</v>
      </c>
      <c r="S38" s="90">
        <f>AVERAGE($P$3:P38)/SQRT(AVERAGE($R$3:R38))</f>
        <v>1.5604090496601804E-2</v>
      </c>
      <c r="T38" s="2"/>
      <c r="U38" s="3"/>
      <c r="V38" s="3"/>
      <c r="W38" s="3"/>
      <c r="X38" s="3"/>
    </row>
    <row r="39" spans="1:24" ht="13" customHeight="1">
      <c r="A39" s="91"/>
      <c r="B39" s="79">
        <v>15</v>
      </c>
      <c r="C39" s="70">
        <v>8488</v>
      </c>
      <c r="D39" s="92"/>
      <c r="E39" s="70">
        <f t="shared" si="9"/>
        <v>8488</v>
      </c>
      <c r="F39" s="79">
        <f t="shared" si="10"/>
        <v>103.48637358497022</v>
      </c>
      <c r="G39" s="80">
        <f t="shared" si="11"/>
        <v>-5.6391126877702617E-3</v>
      </c>
      <c r="H39" s="80">
        <f t="shared" si="15"/>
        <v>3.4269761866033727E-2</v>
      </c>
      <c r="I39" s="80">
        <f>(F39-MAX($F$2:F39))/MAX($F$2:F39)</f>
        <v>-0.12698413542374792</v>
      </c>
      <c r="J39" s="80">
        <f>(F39-MAX($F$3:F39))/MIN($F$3:F39)</f>
        <v>-0.17292117849435415</v>
      </c>
      <c r="K39" s="80">
        <f>STDEV($G$4:G39)*SQRT(52)</f>
        <v>0.35545345808390499</v>
      </c>
      <c r="L39" s="82"/>
      <c r="M39" s="82"/>
      <c r="N39" s="83"/>
      <c r="O39" s="88">
        <f t="shared" si="3"/>
        <v>5.7692307692307687E-4</v>
      </c>
      <c r="P39" s="88">
        <f t="shared" si="12"/>
        <v>-6.2160357646933381E-3</v>
      </c>
      <c r="Q39" s="88">
        <f t="shared" si="13"/>
        <v>-6.2160357646933381E-3</v>
      </c>
      <c r="R39" s="89">
        <f t="shared" si="14"/>
        <v>3.863910062794669E-5</v>
      </c>
      <c r="S39" s="90">
        <f>AVERAGE($P$3:P39)/SQRT(AVERAGE($R$3:R39))</f>
        <v>1.0388147334988921E-2</v>
      </c>
      <c r="T39" s="2"/>
      <c r="U39" s="3"/>
      <c r="V39" s="3"/>
      <c r="W39" s="3"/>
      <c r="X39" s="3"/>
    </row>
    <row r="40" spans="1:24" ht="13" customHeight="1">
      <c r="A40" s="91"/>
      <c r="B40" s="79">
        <v>16</v>
      </c>
      <c r="C40" s="70">
        <v>8519</v>
      </c>
      <c r="D40" s="92"/>
      <c r="E40" s="70">
        <f t="shared" si="9"/>
        <v>8519</v>
      </c>
      <c r="F40" s="79">
        <f t="shared" si="10"/>
        <v>103.86432805965613</v>
      </c>
      <c r="G40" s="80">
        <f t="shared" si="11"/>
        <v>3.6455617490213327E-3</v>
      </c>
      <c r="H40" s="80">
        <f t="shared" si="15"/>
        <v>3.7915323615055056E-2</v>
      </c>
      <c r="I40" s="80">
        <f>(F40-MAX($F$2:F40))/MAX($F$2:F40)</f>
        <v>-0.12379569388252938</v>
      </c>
      <c r="J40" s="80">
        <f>(F40-MAX($F$3:F40))/MIN($F$3:F40)</f>
        <v>-0.16857930486558939</v>
      </c>
      <c r="K40" s="80">
        <f>STDEV($G$4:G40)*SQRT(52)</f>
        <v>0.35049327704911215</v>
      </c>
      <c r="L40" s="82"/>
      <c r="M40" s="82"/>
      <c r="N40" s="83"/>
      <c r="O40" s="88">
        <f t="shared" si="3"/>
        <v>5.7692307692307687E-4</v>
      </c>
      <c r="P40" s="88">
        <f t="shared" si="12"/>
        <v>3.0686386720982558E-3</v>
      </c>
      <c r="Q40" s="88">
        <f t="shared" si="13"/>
        <v>0</v>
      </c>
      <c r="R40" s="89">
        <f t="shared" si="14"/>
        <v>0</v>
      </c>
      <c r="S40" s="90">
        <f>AVERAGE($P$3:P40)/SQRT(AVERAGE($R$3:R40))</f>
        <v>1.2684485829853509E-2</v>
      </c>
      <c r="T40" s="2"/>
      <c r="U40" s="3"/>
      <c r="V40" s="3"/>
      <c r="W40" s="3"/>
      <c r="X40" s="3"/>
    </row>
    <row r="41" spans="1:24" ht="13" customHeight="1">
      <c r="A41" s="91"/>
      <c r="B41" s="79">
        <v>17</v>
      </c>
      <c r="C41" s="70">
        <v>8452</v>
      </c>
      <c r="D41" s="92"/>
      <c r="E41" s="70">
        <f t="shared" si="9"/>
        <v>8452</v>
      </c>
      <c r="F41" s="79">
        <f t="shared" si="10"/>
        <v>103.0474587111414</v>
      </c>
      <c r="G41" s="80">
        <f t="shared" si="11"/>
        <v>-7.8958633068932117E-3</v>
      </c>
      <c r="H41" s="80">
        <f t="shared" si="15"/>
        <v>3.0019460308161845E-2</v>
      </c>
      <c r="I41" s="80">
        <f>(F41-MAX($F$2:F41))/MAX($F$2:F41)</f>
        <v>-0.13068684172967934</v>
      </c>
      <c r="J41" s="80">
        <f>(F41-MAX($F$3:F41))/MIN($F$3:F41)</f>
        <v>-0.17796335432130708</v>
      </c>
      <c r="K41" s="80">
        <f>STDEV($G$4:G41)*SQRT(52)</f>
        <v>0.34589253236181972</v>
      </c>
      <c r="L41" s="82"/>
      <c r="M41" s="100">
        <f>L41/E41</f>
        <v>0</v>
      </c>
      <c r="N41" s="83"/>
      <c r="O41" s="88">
        <f t="shared" si="3"/>
        <v>5.7692307692307687E-4</v>
      </c>
      <c r="P41" s="88">
        <f t="shared" si="12"/>
        <v>-8.472786383816289E-3</v>
      </c>
      <c r="Q41" s="88">
        <f t="shared" si="13"/>
        <v>-8.472786383816289E-3</v>
      </c>
      <c r="R41" s="89">
        <f t="shared" si="14"/>
        <v>7.1788109105782702E-5</v>
      </c>
      <c r="S41" s="90">
        <f>AVERAGE($P$3:P41)/SQRT(AVERAGE($R$3:R41))</f>
        <v>5.8821650828733982E-3</v>
      </c>
      <c r="T41" s="2"/>
      <c r="U41" s="3"/>
      <c r="V41" s="3"/>
      <c r="W41" s="3"/>
      <c r="X41" s="3"/>
    </row>
    <row r="42" spans="1:24" ht="13" customHeight="1">
      <c r="A42" s="91"/>
      <c r="B42" s="79">
        <v>18</v>
      </c>
      <c r="C42" s="70">
        <v>8514</v>
      </c>
      <c r="D42" s="92"/>
      <c r="E42" s="70">
        <f t="shared" si="9"/>
        <v>8514</v>
      </c>
      <c r="F42" s="79">
        <f t="shared" si="10"/>
        <v>103.80336766051325</v>
      </c>
      <c r="G42" s="80">
        <f t="shared" si="11"/>
        <v>7.3087676521503683E-3</v>
      </c>
      <c r="H42" s="80">
        <f t="shared" si="15"/>
        <v>3.732822796031221E-2</v>
      </c>
      <c r="I42" s="80">
        <f>(F42-MAX($F$2:F42))/MAX($F$2:F42)</f>
        <v>-0.12430995864724202</v>
      </c>
      <c r="J42" s="80">
        <f>(F42-MAX($F$3:F42))/MIN($F$3:F42)</f>
        <v>-0.16927960706377723</v>
      </c>
      <c r="K42" s="80">
        <f>STDEV($G$4:G42)*SQRT(52)</f>
        <v>0.34138677503472459</v>
      </c>
      <c r="L42" s="103">
        <v>1682</v>
      </c>
      <c r="M42" s="100">
        <f>L42/E42</f>
        <v>0.19755696499882547</v>
      </c>
      <c r="N42" s="83"/>
      <c r="O42" s="88">
        <f t="shared" si="3"/>
        <v>5.7692307692307687E-4</v>
      </c>
      <c r="P42" s="88">
        <f t="shared" si="12"/>
        <v>6.7318445752272919E-3</v>
      </c>
      <c r="Q42" s="88">
        <f t="shared" si="13"/>
        <v>0</v>
      </c>
      <c r="R42" s="89">
        <f t="shared" si="14"/>
        <v>0</v>
      </c>
      <c r="S42" s="90">
        <f>AVERAGE($P$3:P42)/SQRT(AVERAGE($R$3:R42))</f>
        <v>1.1007976065981724E-2</v>
      </c>
      <c r="T42" s="2"/>
      <c r="U42" s="3"/>
      <c r="V42" s="3"/>
      <c r="W42" s="3"/>
      <c r="X42" s="3"/>
    </row>
    <row r="43" spans="1:24" ht="13" customHeight="1">
      <c r="A43" s="91"/>
      <c r="B43" s="79">
        <v>19</v>
      </c>
      <c r="C43" s="70">
        <v>8530</v>
      </c>
      <c r="D43" s="92"/>
      <c r="E43" s="70">
        <f t="shared" si="9"/>
        <v>8530</v>
      </c>
      <c r="F43" s="79">
        <f t="shared" si="10"/>
        <v>103.9984409377705</v>
      </c>
      <c r="G43" s="80">
        <f t="shared" si="11"/>
        <v>1.8774940976271387E-3</v>
      </c>
      <c r="H43" s="80">
        <f t="shared" si="15"/>
        <v>3.9205722057939346E-2</v>
      </c>
      <c r="I43" s="80">
        <f>(F43-MAX($F$2:F43))/MAX($F$2:F43)</f>
        <v>-0.12266431140016142</v>
      </c>
      <c r="J43" s="80">
        <f>(F43-MAX($F$3:F43))/MIN($F$3:F43)</f>
        <v>-0.16703864002957597</v>
      </c>
      <c r="K43" s="80">
        <f>STDEV($G$4:G43)*SQRT(52)</f>
        <v>0.33698238739616299</v>
      </c>
      <c r="L43" s="82"/>
      <c r="M43" s="82"/>
      <c r="N43" s="83"/>
      <c r="O43" s="88">
        <f t="shared" si="3"/>
        <v>5.7692307692307687E-4</v>
      </c>
      <c r="P43" s="88">
        <f t="shared" si="12"/>
        <v>1.3005710207040619E-3</v>
      </c>
      <c r="Q43" s="88">
        <f t="shared" si="13"/>
        <v>0</v>
      </c>
      <c r="R43" s="89">
        <f t="shared" si="14"/>
        <v>0</v>
      </c>
      <c r="S43" s="90">
        <f>AVERAGE($P$3:P43)/SQRT(AVERAGE($R$3:R43))</f>
        <v>1.1865162619826794E-2</v>
      </c>
      <c r="T43" s="2"/>
      <c r="U43" s="3"/>
      <c r="V43" s="3"/>
      <c r="W43" s="3"/>
      <c r="X43" s="3"/>
    </row>
    <row r="44" spans="1:24" ht="13" customHeight="1">
      <c r="A44" s="91"/>
      <c r="B44" s="79">
        <v>20</v>
      </c>
      <c r="C44" s="70">
        <v>8688</v>
      </c>
      <c r="D44" s="92">
        <v>221</v>
      </c>
      <c r="E44" s="70">
        <f t="shared" si="9"/>
        <v>8467</v>
      </c>
      <c r="F44" s="79">
        <f t="shared" si="10"/>
        <v>103.23033990857009</v>
      </c>
      <c r="G44" s="80">
        <f t="shared" si="11"/>
        <v>-7.4131068434475844E-3</v>
      </c>
      <c r="H44" s="80">
        <f t="shared" si="15"/>
        <v>3.1792615214491761E-2</v>
      </c>
      <c r="I44" s="80">
        <f>(F44-MAX($F$2:F44))/MAX($F$2:F44)</f>
        <v>-0.12914404743554117</v>
      </c>
      <c r="J44" s="80">
        <f>(F44-MAX($F$3:F44))/MIN($F$3:F44)</f>
        <v>-0.17586244772674325</v>
      </c>
      <c r="K44" s="80">
        <f>STDEV($G$4:G44)*SQRT(52)</f>
        <v>0.33288659390676389</v>
      </c>
      <c r="L44" s="103">
        <v>2192</v>
      </c>
      <c r="M44" s="100">
        <f>L44/E44</f>
        <v>0.25888744537616631</v>
      </c>
      <c r="N44" s="83"/>
      <c r="O44" s="88">
        <f t="shared" si="3"/>
        <v>5.7692307692307687E-4</v>
      </c>
      <c r="P44" s="88">
        <f t="shared" si="12"/>
        <v>-7.9900299203706608E-3</v>
      </c>
      <c r="Q44" s="88">
        <f t="shared" si="13"/>
        <v>-7.9900299203706608E-3</v>
      </c>
      <c r="R44" s="89">
        <f t="shared" si="14"/>
        <v>6.3840578128418387E-5</v>
      </c>
      <c r="S44" s="90">
        <f>AVERAGE($P$3:P44)/SQRT(AVERAGE($R$3:R44))</f>
        <v>5.6958092451859822E-3</v>
      </c>
      <c r="T44" s="2"/>
      <c r="U44" s="3"/>
      <c r="V44" s="3"/>
      <c r="W44" s="3"/>
      <c r="X44" s="3"/>
    </row>
    <row r="45" spans="1:24" ht="13" customHeight="1">
      <c r="A45" s="91"/>
      <c r="B45" s="79">
        <v>21</v>
      </c>
      <c r="C45" s="70">
        <v>8563</v>
      </c>
      <c r="D45" s="92"/>
      <c r="E45" s="70">
        <f t="shared" si="9"/>
        <v>8563</v>
      </c>
      <c r="F45" s="79">
        <f t="shared" si="10"/>
        <v>101.74509675841226</v>
      </c>
      <c r="G45" s="80">
        <f t="shared" si="11"/>
        <v>-1.4492167147524628E-2</v>
      </c>
      <c r="H45" s="80">
        <f t="shared" si="15"/>
        <v>1.7300448066967133E-2</v>
      </c>
      <c r="I45" s="80">
        <f>(F45-MAX($F$2:F45))/MAX($F$2:F45)</f>
        <v>-0.14167362778436218</v>
      </c>
      <c r="J45" s="80">
        <f>(F45-MAX($F$3:F45))/MIN($F$3:F45)</f>
        <v>-0.19292465626742242</v>
      </c>
      <c r="K45" s="80">
        <f>STDEV($G$4:G45)*SQRT(52)</f>
        <v>0.3292560147650585</v>
      </c>
      <c r="L45" s="82"/>
      <c r="M45" s="82"/>
      <c r="N45" s="83"/>
      <c r="O45" s="88">
        <f t="shared" si="3"/>
        <v>5.7692307692307687E-4</v>
      </c>
      <c r="P45" s="88">
        <f t="shared" si="12"/>
        <v>-1.5069090224447705E-2</v>
      </c>
      <c r="Q45" s="88">
        <f t="shared" si="13"/>
        <v>-1.5069090224447705E-2</v>
      </c>
      <c r="R45" s="89">
        <f t="shared" si="14"/>
        <v>2.270774801925454E-4</v>
      </c>
      <c r="S45" s="90">
        <f>AVERAGE($P$3:P45)/SQRT(AVERAGE($R$3:R45))</f>
        <v>-5.5734839189494362E-3</v>
      </c>
      <c r="T45" s="2"/>
      <c r="U45" s="3"/>
      <c r="V45" s="3"/>
      <c r="W45" s="3"/>
      <c r="X45" s="3"/>
    </row>
    <row r="46" spans="1:24" ht="13" customHeight="1">
      <c r="A46" s="91"/>
      <c r="B46" s="79">
        <v>22</v>
      </c>
      <c r="C46" s="70">
        <v>8457</v>
      </c>
      <c r="D46" s="92"/>
      <c r="E46" s="70">
        <f t="shared" si="9"/>
        <v>8457</v>
      </c>
      <c r="F46" s="79">
        <f t="shared" si="10"/>
        <v>100.48561056707842</v>
      </c>
      <c r="G46" s="80">
        <f t="shared" si="11"/>
        <v>-1.2456095243969791E-2</v>
      </c>
      <c r="H46" s="80">
        <f t="shared" si="15"/>
        <v>4.8443528229973418E-3</v>
      </c>
      <c r="I46" s="80">
        <f>(F46-MAX($F$2:F46))/MAX($F$2:F46)</f>
        <v>-0.15229871192016237</v>
      </c>
      <c r="J46" s="80">
        <f>(F46-MAX($F$3:F46))/MIN($F$3:F46)</f>
        <v>-0.2073934091099183</v>
      </c>
      <c r="K46" s="80">
        <f>STDEV($G$4:G46)*SQRT(52)</f>
        <v>0.32563292452275017</v>
      </c>
      <c r="L46" s="103">
        <v>2946</v>
      </c>
      <c r="M46" s="100">
        <f>L46/E46</f>
        <v>0.34835047889322457</v>
      </c>
      <c r="N46" s="83"/>
      <c r="O46" s="88">
        <f t="shared" si="3"/>
        <v>5.7692307692307687E-4</v>
      </c>
      <c r="P46" s="88">
        <f t="shared" si="12"/>
        <v>-1.3033018320892868E-2</v>
      </c>
      <c r="Q46" s="88">
        <f t="shared" si="13"/>
        <v>-1.3033018320892868E-2</v>
      </c>
      <c r="R46" s="89">
        <f t="shared" si="14"/>
        <v>1.6985956655272917E-4</v>
      </c>
      <c r="S46" s="90">
        <f>AVERAGE($P$3:P46)/SQRT(AVERAGE($R$3:R46))</f>
        <v>-1.5044842774654925E-2</v>
      </c>
      <c r="T46" s="2"/>
      <c r="U46" s="3"/>
      <c r="V46" s="3"/>
      <c r="W46" s="3"/>
      <c r="X46" s="3"/>
    </row>
    <row r="47" spans="1:24" ht="13" customHeight="1">
      <c r="A47" s="91"/>
      <c r="B47" s="79">
        <v>23</v>
      </c>
      <c r="C47" s="70">
        <v>8501</v>
      </c>
      <c r="D47" s="92"/>
      <c r="E47" s="70">
        <f t="shared" si="9"/>
        <v>8501</v>
      </c>
      <c r="F47" s="79">
        <f t="shared" si="10"/>
        <v>101.00841615593397</v>
      </c>
      <c r="G47" s="80">
        <f t="shared" si="11"/>
        <v>5.1893028351365778E-3</v>
      </c>
      <c r="H47" s="80">
        <f t="shared" si="15"/>
        <v>1.003365565813392E-2</v>
      </c>
      <c r="I47" s="80">
        <f>(F47-MAX($F$2:F47))/MAX($F$2:F47)</f>
        <v>-0.14788829963737746</v>
      </c>
      <c r="J47" s="80">
        <f>(F47-MAX($F$3:F47))/MIN($F$3:F47)</f>
        <v>-0.20138751170359934</v>
      </c>
      <c r="K47" s="80">
        <f>STDEV($G$4:G47)*SQRT(52)</f>
        <v>0.32186690152776087</v>
      </c>
      <c r="L47" s="82"/>
      <c r="M47" s="82"/>
      <c r="N47" s="83"/>
      <c r="O47" s="88">
        <f t="shared" si="3"/>
        <v>5.7692307692307687E-4</v>
      </c>
      <c r="P47" s="88">
        <f t="shared" si="12"/>
        <v>4.6123797582135004E-3</v>
      </c>
      <c r="Q47" s="88">
        <f t="shared" si="13"/>
        <v>0</v>
      </c>
      <c r="R47" s="89">
        <f t="shared" si="14"/>
        <v>0</v>
      </c>
      <c r="S47" s="90">
        <f>AVERAGE($P$3:P47)/SQRT(AVERAGE($R$3:R47))</f>
        <v>-1.1536120813665236E-2</v>
      </c>
      <c r="T47" s="2"/>
      <c r="U47" s="3"/>
      <c r="V47" s="3"/>
      <c r="W47" s="3"/>
      <c r="X47" s="3"/>
    </row>
    <row r="48" spans="1:24" ht="13" customHeight="1">
      <c r="A48" s="91"/>
      <c r="B48" s="79">
        <v>24</v>
      </c>
      <c r="C48" s="70">
        <v>8284</v>
      </c>
      <c r="D48" s="92"/>
      <c r="E48" s="70">
        <f t="shared" si="9"/>
        <v>8284</v>
      </c>
      <c r="F48" s="79">
        <f t="shared" si="10"/>
        <v>98.430034047259966</v>
      </c>
      <c r="G48" s="80">
        <f t="shared" si="11"/>
        <v>-2.5857860101884091E-2</v>
      </c>
      <c r="H48" s="80">
        <f t="shared" si="15"/>
        <v>-1.582420444375017E-2</v>
      </c>
      <c r="I48" s="80">
        <f>(F48-MAX($F$2:F48))/MAX($F$2:F48)</f>
        <v>-0.16963965112293086</v>
      </c>
      <c r="J48" s="80">
        <f>(F48-MAX($F$3:F48))/MIN($F$3:F48)</f>
        <v>-0.23100750573021853</v>
      </c>
      <c r="K48" s="80">
        <f>STDEV($G$4:G48)*SQRT(52)</f>
        <v>0.31944518888100537</v>
      </c>
      <c r="L48" s="103">
        <v>3457</v>
      </c>
      <c r="M48" s="100">
        <f>L48/E48</f>
        <v>0.4173104780299372</v>
      </c>
      <c r="N48" s="83"/>
      <c r="O48" s="88">
        <f t="shared" si="3"/>
        <v>5.7692307692307687E-4</v>
      </c>
      <c r="P48" s="88">
        <f t="shared" si="12"/>
        <v>-2.6434783178807167E-2</v>
      </c>
      <c r="Q48" s="88">
        <f t="shared" si="13"/>
        <v>-2.6434783178807167E-2</v>
      </c>
      <c r="R48" s="89">
        <f t="shared" si="14"/>
        <v>6.9879776171054633E-4</v>
      </c>
      <c r="S48" s="90">
        <f>AVERAGE($P$3:P48)/SQRT(AVERAGE($R$3:R48))</f>
        <v>-3.0099523610940801E-2</v>
      </c>
      <c r="T48" s="2"/>
      <c r="U48" s="3"/>
      <c r="V48" s="3"/>
      <c r="W48" s="3"/>
      <c r="X48" s="3"/>
    </row>
    <row r="49" spans="1:24" ht="13" customHeight="1">
      <c r="A49" s="91"/>
      <c r="B49" s="79">
        <v>25</v>
      </c>
      <c r="C49" s="70">
        <v>8382</v>
      </c>
      <c r="D49" s="92"/>
      <c r="E49" s="70">
        <f t="shared" si="9"/>
        <v>8382</v>
      </c>
      <c r="F49" s="79">
        <f t="shared" si="10"/>
        <v>99.594464676983705</v>
      </c>
      <c r="G49" s="80">
        <f t="shared" si="11"/>
        <v>1.1760605969541975E-2</v>
      </c>
      <c r="H49" s="80">
        <f t="shared" si="15"/>
        <v>-4.0635984742081951E-3</v>
      </c>
      <c r="I49" s="80">
        <f>(F49-MAX($F$2:F49))/MAX($F$2:F49)</f>
        <v>-0.15981646012945516</v>
      </c>
      <c r="J49" s="80">
        <f>(F49-MAX($F$3:F49))/MIN($F$3:F49)</f>
        <v>-0.21763073423432605</v>
      </c>
      <c r="K49" s="80">
        <f>STDEV($G$4:G49)*SQRT(52)</f>
        <v>0.31612780427832304</v>
      </c>
      <c r="L49" s="82"/>
      <c r="M49" s="82"/>
      <c r="N49" s="83"/>
      <c r="O49" s="88">
        <f t="shared" si="3"/>
        <v>5.7692307692307687E-4</v>
      </c>
      <c r="P49" s="88">
        <f t="shared" si="12"/>
        <v>1.1183682892618898E-2</v>
      </c>
      <c r="Q49" s="88">
        <f t="shared" si="13"/>
        <v>0</v>
      </c>
      <c r="R49" s="89">
        <f t="shared" si="14"/>
        <v>0</v>
      </c>
      <c r="S49" s="90">
        <f>AVERAGE($P$3:P49)/SQRT(AVERAGE($R$3:R49))</f>
        <v>-2.1916352243515683E-2</v>
      </c>
      <c r="T49" s="2"/>
      <c r="U49" s="3"/>
      <c r="V49" s="3"/>
      <c r="W49" s="3"/>
      <c r="X49" s="3"/>
    </row>
    <row r="50" spans="1:24" ht="13" customHeight="1">
      <c r="A50" s="91"/>
      <c r="B50" s="79">
        <v>26</v>
      </c>
      <c r="C50" s="70">
        <v>8240</v>
      </c>
      <c r="D50" s="92"/>
      <c r="E50" s="70">
        <f t="shared" si="9"/>
        <v>8240</v>
      </c>
      <c r="F50" s="79">
        <f t="shared" si="10"/>
        <v>97.907228458404404</v>
      </c>
      <c r="G50" s="80">
        <f t="shared" si="11"/>
        <v>-1.7086205581499491E-2</v>
      </c>
      <c r="H50" s="80">
        <f t="shared" si="15"/>
        <v>-2.1149804055707686E-2</v>
      </c>
      <c r="I50" s="80">
        <f>(F50-MAX($F$2:F50))/MAX($F$2:F50)</f>
        <v>-0.17405006340571591</v>
      </c>
      <c r="J50" s="80">
        <f>(F50-MAX($F$3:F50))/MIN($F$3:F50)</f>
        <v>-0.23701340313653765</v>
      </c>
      <c r="K50" s="80">
        <f>STDEV($G$4:G50)*SQRT(52)</f>
        <v>0.31319794042600341</v>
      </c>
      <c r="L50" s="82"/>
      <c r="M50" s="82"/>
      <c r="N50" s="83"/>
      <c r="O50" s="88">
        <f t="shared" si="3"/>
        <v>5.7692307692307687E-4</v>
      </c>
      <c r="P50" s="88">
        <f t="shared" si="12"/>
        <v>-1.7663128658422567E-2</v>
      </c>
      <c r="Q50" s="88">
        <f t="shared" si="13"/>
        <v>-1.7663128658422567E-2</v>
      </c>
      <c r="R50" s="89">
        <f t="shared" si="14"/>
        <v>3.1198611400398859E-4</v>
      </c>
      <c r="S50" s="90">
        <f>AVERAGE($P$3:P50)/SQRT(AVERAGE($R$3:R50))</f>
        <v>-3.3850218936762183E-2</v>
      </c>
      <c r="T50" s="2"/>
      <c r="U50" s="3"/>
      <c r="V50" s="3"/>
      <c r="W50" s="3"/>
      <c r="X50" s="3"/>
    </row>
    <row r="51" spans="1:24" ht="13" customHeight="1">
      <c r="A51" s="91"/>
      <c r="B51" s="79">
        <v>27</v>
      </c>
      <c r="C51" s="70">
        <v>8298</v>
      </c>
      <c r="D51" s="92"/>
      <c r="E51" s="70">
        <f t="shared" si="9"/>
        <v>8298</v>
      </c>
      <c r="F51" s="79">
        <f t="shared" si="10"/>
        <v>98.596381280077637</v>
      </c>
      <c r="G51" s="80">
        <f t="shared" si="11"/>
        <v>7.0141779892958136E-3</v>
      </c>
      <c r="H51" s="80">
        <f t="shared" si="15"/>
        <v>-1.4135626066411873E-2</v>
      </c>
      <c r="I51" s="80">
        <f>(F51-MAX($F$2:F51))/MAX($F$2:F51)</f>
        <v>-0.16823633812386296</v>
      </c>
      <c r="J51" s="80">
        <f>(F51-MAX($F$3:F51))/MIN($F$3:F51)</f>
        <v>-0.22909653837366253</v>
      </c>
      <c r="K51" s="80">
        <f>STDEV($G$4:G51)*SQRT(52)</f>
        <v>0.30993951933482905</v>
      </c>
      <c r="L51" s="82"/>
      <c r="M51" s="82"/>
      <c r="N51" s="83"/>
      <c r="O51" s="88">
        <f t="shared" si="3"/>
        <v>5.7692307692307687E-4</v>
      </c>
      <c r="P51" s="88">
        <f t="shared" si="12"/>
        <v>6.4372549123727363E-3</v>
      </c>
      <c r="Q51" s="88">
        <f t="shared" si="13"/>
        <v>0</v>
      </c>
      <c r="R51" s="89">
        <f t="shared" si="14"/>
        <v>0</v>
      </c>
      <c r="S51" s="90">
        <f>AVERAGE($P$3:P51)/SQRT(AVERAGE($R$3:R51))</f>
        <v>-2.9087421820333241E-2</v>
      </c>
      <c r="T51" s="2"/>
      <c r="U51" s="3"/>
      <c r="V51" s="3"/>
      <c r="W51" s="3"/>
      <c r="X51" s="3"/>
    </row>
    <row r="52" spans="1:24" ht="13" customHeight="1">
      <c r="A52" s="91"/>
      <c r="B52" s="79">
        <v>28</v>
      </c>
      <c r="C52" s="70">
        <v>8109</v>
      </c>
      <c r="D52" s="92"/>
      <c r="E52" s="70">
        <f t="shared" si="9"/>
        <v>8109</v>
      </c>
      <c r="F52" s="79">
        <f t="shared" si="10"/>
        <v>96.350693637038987</v>
      </c>
      <c r="G52" s="80">
        <f t="shared" si="11"/>
        <v>-2.3039965948255955E-2</v>
      </c>
      <c r="H52" s="80">
        <f t="shared" si="15"/>
        <v>-3.717559201466783E-2</v>
      </c>
      <c r="I52" s="80">
        <f>(F52-MAX($F$2:F52))/MAX($F$2:F52)</f>
        <v>-0.18718106361128045</v>
      </c>
      <c r="J52" s="80">
        <f>(F52-MAX($F$3:F52))/MIN($F$3:F52)</f>
        <v>-0.25489459768716954</v>
      </c>
      <c r="K52" s="80">
        <f>STDEV($G$4:G52)*SQRT(52)</f>
        <v>0.30760579838377194</v>
      </c>
      <c r="L52" s="82"/>
      <c r="M52" s="82"/>
      <c r="N52" s="83"/>
      <c r="O52" s="88">
        <f t="shared" si="3"/>
        <v>5.7692307692307687E-4</v>
      </c>
      <c r="P52" s="88">
        <f t="shared" si="12"/>
        <v>-2.3616889025179031E-2</v>
      </c>
      <c r="Q52" s="88">
        <f t="shared" si="13"/>
        <v>-2.3616889025179031E-2</v>
      </c>
      <c r="R52" s="89">
        <f t="shared" si="14"/>
        <v>5.5775744722762178E-4</v>
      </c>
      <c r="S52" s="90">
        <f>AVERAGE($P$3:P52)/SQRT(AVERAGE($R$3:R52))</f>
        <v>-4.4546653975981815E-2</v>
      </c>
      <c r="T52" s="2"/>
      <c r="U52" s="3"/>
      <c r="V52" s="3"/>
      <c r="W52" s="3"/>
      <c r="X52" s="3"/>
    </row>
    <row r="53" spans="1:24" ht="13" customHeight="1">
      <c r="A53" s="91"/>
      <c r="B53" s="79">
        <v>29</v>
      </c>
      <c r="C53" s="70">
        <v>8129</v>
      </c>
      <c r="D53" s="92"/>
      <c r="E53" s="70">
        <f t="shared" si="9"/>
        <v>8129</v>
      </c>
      <c r="F53" s="79">
        <f t="shared" si="10"/>
        <v>96.588332541064247</v>
      </c>
      <c r="G53" s="80">
        <f t="shared" si="11"/>
        <v>2.4633588020150248E-3</v>
      </c>
      <c r="H53" s="80">
        <f t="shared" si="15"/>
        <v>-3.4712233212652807E-2</v>
      </c>
      <c r="I53" s="80">
        <f>(F53-MAX($F$2:F53))/MAX($F$2:F53)</f>
        <v>-0.18517633075546902</v>
      </c>
      <c r="J53" s="80">
        <f>(F53-MAX($F$3:F53))/MIN($F$3:F53)</f>
        <v>-0.25216464432066082</v>
      </c>
      <c r="K53" s="80">
        <f>STDEV($G$4:G53)*SQRT(52)</f>
        <v>0.30446613571839731</v>
      </c>
      <c r="L53" s="82"/>
      <c r="M53" s="82"/>
      <c r="N53" s="83"/>
      <c r="O53" s="88">
        <f t="shared" si="3"/>
        <v>5.7692307692307687E-4</v>
      </c>
      <c r="P53" s="88">
        <f t="shared" si="12"/>
        <v>1.886435725091948E-3</v>
      </c>
      <c r="Q53" s="88">
        <f t="shared" si="13"/>
        <v>0</v>
      </c>
      <c r="R53" s="89">
        <f t="shared" si="14"/>
        <v>0</v>
      </c>
      <c r="S53" s="90">
        <f>AVERAGE($P$3:P53)/SQRT(AVERAGE($R$3:R53))</f>
        <v>-4.2847471374219487E-2</v>
      </c>
      <c r="T53" s="2"/>
      <c r="U53" s="3"/>
      <c r="V53" s="3"/>
      <c r="W53" s="3"/>
      <c r="X53" s="3"/>
    </row>
    <row r="54" spans="1:24" ht="13" customHeight="1">
      <c r="A54" s="91"/>
      <c r="B54" s="79">
        <v>30</v>
      </c>
      <c r="C54" s="70">
        <v>8025</v>
      </c>
      <c r="D54" s="92"/>
      <c r="E54" s="70">
        <f t="shared" si="9"/>
        <v>8025</v>
      </c>
      <c r="F54" s="79">
        <f t="shared" si="10"/>
        <v>95.352610240132933</v>
      </c>
      <c r="G54" s="80">
        <f t="shared" si="11"/>
        <v>-1.2876245748355664E-2</v>
      </c>
      <c r="H54" s="80">
        <f t="shared" si="15"/>
        <v>-4.7588478961008471E-2</v>
      </c>
      <c r="I54" s="80">
        <f>(F54-MAX($F$2:F54))/MAX($F$2:F54)</f>
        <v>-0.19560094160568811</v>
      </c>
      <c r="J54" s="80">
        <f>(F54-MAX($F$3:F54))/MIN($F$3:F54)</f>
        <v>-0.26636040182650589</v>
      </c>
      <c r="K54" s="80">
        <f>STDEV($G$4:G54)*SQRT(52)</f>
        <v>0.30166611915382135</v>
      </c>
      <c r="L54" s="82"/>
      <c r="M54" s="82"/>
      <c r="N54" s="83"/>
      <c r="O54" s="88">
        <f t="shared" si="3"/>
        <v>5.7692307692307687E-4</v>
      </c>
      <c r="P54" s="88">
        <f t="shared" si="12"/>
        <v>-1.3453168825278741E-2</v>
      </c>
      <c r="Q54" s="88">
        <f t="shared" si="13"/>
        <v>-1.3453168825278741E-2</v>
      </c>
      <c r="R54" s="89">
        <f t="shared" si="14"/>
        <v>1.8098775144145178E-4</v>
      </c>
      <c r="S54" s="90">
        <f>AVERAGE($P$3:P54)/SQRT(AVERAGE($R$3:R54))</f>
        <v>-5.1229001194605155E-2</v>
      </c>
      <c r="T54" s="2"/>
      <c r="U54" s="3"/>
      <c r="V54" s="3"/>
      <c r="W54" s="3"/>
      <c r="X54" s="3"/>
    </row>
    <row r="55" spans="1:24" ht="13" customHeight="1">
      <c r="A55" s="91"/>
      <c r="B55" s="79">
        <v>31</v>
      </c>
      <c r="C55" s="70">
        <v>8223</v>
      </c>
      <c r="D55" s="92"/>
      <c r="E55" s="70">
        <f t="shared" si="9"/>
        <v>8223</v>
      </c>
      <c r="F55" s="79">
        <f t="shared" si="10"/>
        <v>97.705235389982946</v>
      </c>
      <c r="G55" s="80">
        <f t="shared" si="11"/>
        <v>2.4373436972678943E-2</v>
      </c>
      <c r="H55" s="80">
        <f t="shared" si="15"/>
        <v>-2.3215041988329528E-2</v>
      </c>
      <c r="I55" s="80">
        <f>(F55-MAX($F$2:F55))/MAX($F$2:F55)</f>
        <v>-0.17575408633315551</v>
      </c>
      <c r="J55" s="80">
        <f>(F55-MAX($F$3:F55))/MIN($F$3:F55)</f>
        <v>-0.23933386349806995</v>
      </c>
      <c r="K55" s="80">
        <f>STDEV($G$4:G55)*SQRT(52)</f>
        <v>0.29974599709360228</v>
      </c>
      <c r="L55" s="82"/>
      <c r="M55" s="82"/>
      <c r="N55" s="83"/>
      <c r="O55" s="88">
        <f t="shared" si="3"/>
        <v>5.7692307692307687E-4</v>
      </c>
      <c r="P55" s="88">
        <f t="shared" si="12"/>
        <v>2.3796513895755867E-2</v>
      </c>
      <c r="Q55" s="88">
        <f t="shared" si="13"/>
        <v>0</v>
      </c>
      <c r="R55" s="89">
        <f t="shared" si="14"/>
        <v>0</v>
      </c>
      <c r="S55" s="90">
        <f>AVERAGE($P$3:P55)/SQRT(AVERAGE($R$3:R55))</f>
        <v>-3.5180320951674671E-2</v>
      </c>
      <c r="T55" s="2"/>
      <c r="U55" s="3"/>
      <c r="V55" s="3"/>
      <c r="W55" s="3"/>
      <c r="X55" s="3"/>
    </row>
    <row r="56" spans="1:24" ht="13" customHeight="1">
      <c r="A56" s="91"/>
      <c r="B56" s="79">
        <v>32</v>
      </c>
      <c r="C56" s="70">
        <v>8301</v>
      </c>
      <c r="D56" s="92"/>
      <c r="E56" s="70">
        <f t="shared" si="9"/>
        <v>8301</v>
      </c>
      <c r="F56" s="79">
        <f t="shared" si="10"/>
        <v>98.632027115681424</v>
      </c>
      <c r="G56" s="80">
        <f t="shared" si="11"/>
        <v>9.4408834841400828E-3</v>
      </c>
      <c r="H56" s="80">
        <f t="shared" si="15"/>
        <v>-1.3774158504189445E-2</v>
      </c>
      <c r="I56" s="80">
        <f>(F56-MAX($F$2:F56))/MAX($F$2:F56)</f>
        <v>-0.16793562819549127</v>
      </c>
      <c r="J56" s="80">
        <f>(F56-MAX($F$3:F56))/MIN($F$3:F56)</f>
        <v>-0.22868704536868623</v>
      </c>
      <c r="K56" s="80">
        <f>STDEV($G$4:G56)*SQRT(52)</f>
        <v>0.29700452379299441</v>
      </c>
      <c r="L56" s="82"/>
      <c r="M56" s="82"/>
      <c r="N56" s="83"/>
      <c r="O56" s="88">
        <f t="shared" si="3"/>
        <v>5.7692307692307687E-4</v>
      </c>
      <c r="P56" s="88">
        <f t="shared" si="12"/>
        <v>8.8639604072170055E-3</v>
      </c>
      <c r="Q56" s="88">
        <f t="shared" si="13"/>
        <v>0</v>
      </c>
      <c r="R56" s="89">
        <f t="shared" si="14"/>
        <v>0</v>
      </c>
      <c r="S56" s="90">
        <f>AVERAGE($P$3:P56)/SQRT(AVERAGE($R$3:R56))</f>
        <v>-2.9109890617329381E-2</v>
      </c>
      <c r="T56" s="2"/>
      <c r="U56" s="3"/>
      <c r="V56" s="3"/>
      <c r="W56" s="3"/>
      <c r="X56" s="3"/>
    </row>
    <row r="57" spans="1:24" ht="13" customHeight="1">
      <c r="A57" s="91"/>
      <c r="B57" s="79">
        <v>33</v>
      </c>
      <c r="C57" s="70">
        <v>9391</v>
      </c>
      <c r="D57" s="92">
        <v>1000</v>
      </c>
      <c r="E57" s="70">
        <f t="shared" si="9"/>
        <v>8391</v>
      </c>
      <c r="F57" s="79">
        <f t="shared" si="10"/>
        <v>99.701402183795054</v>
      </c>
      <c r="G57" s="80">
        <f t="shared" si="11"/>
        <v>1.0783713415033761E-2</v>
      </c>
      <c r="H57" s="80">
        <f t="shared" si="15"/>
        <v>-2.9904450891556841E-3</v>
      </c>
      <c r="I57" s="80">
        <f>(F57-MAX($F$2:F57))/MAX($F$2:F57)</f>
        <v>-0.15891433034434019</v>
      </c>
      <c r="J57" s="80">
        <f>(F57-MAX($F$3:F57))/MIN($F$3:F57)</f>
        <v>-0.21640225521939732</v>
      </c>
      <c r="K57" s="80">
        <f>STDEV($G$4:G57)*SQRT(52)</f>
        <v>0.29438138064840058</v>
      </c>
      <c r="L57" s="82"/>
      <c r="M57" s="82"/>
      <c r="N57" s="83"/>
      <c r="O57" s="88">
        <f t="shared" si="3"/>
        <v>5.7692307692307687E-4</v>
      </c>
      <c r="P57" s="88">
        <f t="shared" si="12"/>
        <v>1.0206790338110684E-2</v>
      </c>
      <c r="Q57" s="88">
        <f t="shared" si="13"/>
        <v>0</v>
      </c>
      <c r="R57" s="89">
        <f t="shared" si="14"/>
        <v>0</v>
      </c>
      <c r="S57" s="90">
        <f>AVERAGE($P$3:P57)/SQRT(AVERAGE($R$3:R57))</f>
        <v>-2.2291222310272838E-2</v>
      </c>
      <c r="T57" s="2"/>
      <c r="U57" s="3"/>
      <c r="V57" s="3"/>
      <c r="W57" s="3"/>
      <c r="X57" s="3"/>
    </row>
    <row r="58" spans="1:24" ht="13" customHeight="1">
      <c r="A58" s="91"/>
      <c r="B58" s="79">
        <v>34</v>
      </c>
      <c r="C58" s="70">
        <v>9268</v>
      </c>
      <c r="D58" s="92"/>
      <c r="E58" s="70">
        <f t="shared" si="9"/>
        <v>9268</v>
      </c>
      <c r="F58" s="79">
        <f t="shared" si="10"/>
        <v>98.395548444192585</v>
      </c>
      <c r="G58" s="80">
        <f t="shared" si="11"/>
        <v>-1.3184177252346805E-2</v>
      </c>
      <c r="H58" s="80">
        <f t="shared" si="15"/>
        <v>-1.6174622341502489E-2</v>
      </c>
      <c r="I58" s="80">
        <f>(F58-MAX($F$2:F58))/MAX($F$2:F58)</f>
        <v>-0.16993057327561972</v>
      </c>
      <c r="J58" s="80">
        <f>(F58-MAX($F$3:F58))/MIN($F$3:F58)</f>
        <v>-0.23140367019064659</v>
      </c>
      <c r="K58" s="80">
        <f>STDEV($G$4:G58)*SQRT(52)</f>
        <v>0.29193085256407664</v>
      </c>
      <c r="L58" s="82"/>
      <c r="M58" s="82"/>
      <c r="N58" s="83"/>
      <c r="O58" s="88">
        <f t="shared" si="3"/>
        <v>5.7692307692307687E-4</v>
      </c>
      <c r="P58" s="88">
        <f t="shared" si="12"/>
        <v>-1.3761100329269882E-2</v>
      </c>
      <c r="Q58" s="88">
        <f t="shared" si="13"/>
        <v>-1.3761100329269882E-2</v>
      </c>
      <c r="R58" s="89">
        <f t="shared" si="14"/>
        <v>1.8936788227223166E-4</v>
      </c>
      <c r="S58" s="90">
        <f>AVERAGE($P$3:P58)/SQRT(AVERAGE($R$3:R58))</f>
        <v>-3.0780769062515059E-2</v>
      </c>
      <c r="T58" s="2"/>
      <c r="U58" s="3"/>
      <c r="V58" s="3"/>
      <c r="W58" s="3"/>
      <c r="X58" s="3"/>
    </row>
    <row r="59" spans="1:24" ht="13" customHeight="1">
      <c r="A59" s="91"/>
      <c r="B59" s="79">
        <v>35</v>
      </c>
      <c r="C59" s="70">
        <v>11127</v>
      </c>
      <c r="D59" s="92">
        <v>2000</v>
      </c>
      <c r="E59" s="70">
        <f t="shared" si="9"/>
        <v>9127</v>
      </c>
      <c r="F59" s="79">
        <f t="shared" si="10"/>
        <v>96.898594157331218</v>
      </c>
      <c r="G59" s="80">
        <f t="shared" si="11"/>
        <v>-1.5330553035389495E-2</v>
      </c>
      <c r="H59" s="80">
        <f t="shared" si="15"/>
        <v>-3.1505175376891986E-2</v>
      </c>
      <c r="I59" s="80">
        <f>(F59-MAX($F$2:F59))/MAX($F$2:F59)</f>
        <v>-0.18255894931879382</v>
      </c>
      <c r="J59" s="80">
        <f>(F59-MAX($F$3:F59))/MIN($F$3:F59)</f>
        <v>-0.24860041418207868</v>
      </c>
      <c r="K59" s="80">
        <f>STDEV($G$4:G59)*SQRT(52)</f>
        <v>0.28963711188266278</v>
      </c>
      <c r="L59" s="82"/>
      <c r="M59" s="82"/>
      <c r="N59" s="83"/>
      <c r="O59" s="88">
        <f t="shared" si="3"/>
        <v>5.7692307692307687E-4</v>
      </c>
      <c r="P59" s="88">
        <f t="shared" si="12"/>
        <v>-1.5907476112312573E-2</v>
      </c>
      <c r="Q59" s="88">
        <f t="shared" si="13"/>
        <v>-1.5907476112312573E-2</v>
      </c>
      <c r="R59" s="89">
        <f t="shared" si="14"/>
        <v>2.5304779626379514E-4</v>
      </c>
      <c r="S59" s="90">
        <f>AVERAGE($P$3:P59)/SQRT(AVERAGE($R$3:R59))</f>
        <v>-4.0404796098139309E-2</v>
      </c>
      <c r="T59" s="2"/>
      <c r="U59" s="3"/>
      <c r="V59" s="3"/>
      <c r="W59" s="3"/>
      <c r="X59" s="3"/>
    </row>
    <row r="60" spans="1:24" ht="13" customHeight="1">
      <c r="A60" s="91"/>
      <c r="B60" s="79">
        <v>36</v>
      </c>
      <c r="C60" s="70">
        <v>12042</v>
      </c>
      <c r="D60" s="92">
        <v>600</v>
      </c>
      <c r="E60" s="70">
        <f t="shared" si="9"/>
        <v>11442</v>
      </c>
      <c r="F60" s="79">
        <f t="shared" si="10"/>
        <v>99.641746593707552</v>
      </c>
      <c r="G60" s="80">
        <f t="shared" si="11"/>
        <v>2.7916208670773671E-2</v>
      </c>
      <c r="H60" s="80">
        <f t="shared" si="15"/>
        <v>-3.5889667061183156E-3</v>
      </c>
      <c r="I60" s="80">
        <f>(F60-MAX($F$2:F60))/MAX($F$2:F60)</f>
        <v>-0.15941758767912625</v>
      </c>
      <c r="J60" s="80">
        <f>(F60-MAX($F$3:F60))/MIN($F$3:F60)</f>
        <v>-0.21708756800375997</v>
      </c>
      <c r="K60" s="80">
        <f>STDEV($G$4:G60)*SQRT(52)</f>
        <v>0.28830778313108507</v>
      </c>
      <c r="L60" s="82"/>
      <c r="M60" s="82"/>
      <c r="N60" s="83"/>
      <c r="O60" s="88">
        <f t="shared" si="3"/>
        <v>5.7692307692307687E-4</v>
      </c>
      <c r="P60" s="88">
        <f t="shared" si="12"/>
        <v>2.7339285593850595E-2</v>
      </c>
      <c r="Q60" s="88">
        <f t="shared" si="13"/>
        <v>0</v>
      </c>
      <c r="R60" s="89">
        <f t="shared" si="14"/>
        <v>0</v>
      </c>
      <c r="S60" s="90">
        <f>AVERAGE($P$3:P60)/SQRT(AVERAGE($R$3:R60))</f>
        <v>-2.3048011950200304E-2</v>
      </c>
      <c r="T60" s="2"/>
      <c r="U60" s="3"/>
      <c r="V60" s="3"/>
      <c r="W60" s="3"/>
      <c r="X60" s="3"/>
    </row>
    <row r="61" spans="1:24" ht="13" customHeight="1">
      <c r="A61" s="91"/>
      <c r="B61" s="79">
        <v>37</v>
      </c>
      <c r="C61" s="70">
        <v>12444</v>
      </c>
      <c r="D61" s="92">
        <v>265</v>
      </c>
      <c r="E61" s="70">
        <f t="shared" si="9"/>
        <v>12179</v>
      </c>
      <c r="F61" s="79">
        <f t="shared" si="10"/>
        <v>100.77535556923802</v>
      </c>
      <c r="G61" s="80">
        <f t="shared" si="11"/>
        <v>1.1312618062717288E-2</v>
      </c>
      <c r="H61" s="80">
        <f t="shared" si="15"/>
        <v>7.7236513565989724E-3</v>
      </c>
      <c r="I61" s="80">
        <f>(F61-MAX($F$2:F61))/MAX($F$2:F61)</f>
        <v>-0.14985440959509047</v>
      </c>
      <c r="J61" s="80">
        <f>(F61-MAX($F$3:F61))/MIN($F$3:F61)</f>
        <v>-0.20406487017678729</v>
      </c>
      <c r="K61" s="80">
        <f>STDEV($G$4:G61)*SQRT(52)</f>
        <v>0.28596368923218324</v>
      </c>
      <c r="L61" s="82"/>
      <c r="M61" s="82"/>
      <c r="N61" s="83"/>
      <c r="O61" s="88">
        <f t="shared" si="3"/>
        <v>5.7692307692307687E-4</v>
      </c>
      <c r="P61" s="88">
        <f t="shared" si="12"/>
        <v>1.0735694985794211E-2</v>
      </c>
      <c r="Q61" s="88">
        <f t="shared" si="13"/>
        <v>0</v>
      </c>
      <c r="R61" s="89">
        <f t="shared" si="14"/>
        <v>0</v>
      </c>
      <c r="S61" s="90">
        <f>AVERAGE($P$3:P61)/SQRT(AVERAGE($R$3:R61))</f>
        <v>-1.6230338190276295E-2</v>
      </c>
      <c r="T61" s="2"/>
      <c r="U61" s="3"/>
      <c r="V61" s="3"/>
      <c r="W61" s="3"/>
      <c r="X61" s="3"/>
    </row>
    <row r="62" spans="1:24" ht="13" customHeight="1">
      <c r="A62" s="91"/>
      <c r="B62" s="79">
        <v>38</v>
      </c>
      <c r="C62" s="70">
        <v>12536</v>
      </c>
      <c r="D62" s="92"/>
      <c r="E62" s="70">
        <f t="shared" si="9"/>
        <v>12536</v>
      </c>
      <c r="F62" s="79">
        <f t="shared" si="10"/>
        <v>101.52039998521117</v>
      </c>
      <c r="G62" s="80">
        <f t="shared" si="11"/>
        <v>7.3659260183292028E-3</v>
      </c>
      <c r="H62" s="80">
        <f t="shared" si="15"/>
        <v>1.5089577374928175E-2</v>
      </c>
      <c r="I62" s="80">
        <f>(F62-MAX($F$2:F62))/MAX($F$2:F62)</f>
        <v>-0.1435691802221194</v>
      </c>
      <c r="J62" s="80">
        <f>(F62-MAX($F$3:F62))/MIN($F$3:F62)</f>
        <v>-0.1955059327421648</v>
      </c>
      <c r="K62" s="80">
        <f>STDEV($G$4:G62)*SQRT(52)</f>
        <v>0.28356487678726811</v>
      </c>
      <c r="L62" s="82"/>
      <c r="M62" s="82"/>
      <c r="N62" s="83"/>
      <c r="O62" s="88">
        <f t="shared" si="3"/>
        <v>5.7692307692307687E-4</v>
      </c>
      <c r="P62" s="88">
        <f t="shared" si="12"/>
        <v>6.7890029414061255E-3</v>
      </c>
      <c r="Q62" s="88">
        <f t="shared" si="13"/>
        <v>0</v>
      </c>
      <c r="R62" s="89">
        <f t="shared" si="14"/>
        <v>0</v>
      </c>
      <c r="S62" s="90">
        <f>AVERAGE($P$3:P62)/SQRT(AVERAGE($R$3:R62))</f>
        <v>-1.1942265052289272E-2</v>
      </c>
      <c r="T62" s="2"/>
      <c r="U62" s="3"/>
      <c r="V62" s="3"/>
      <c r="W62" s="3"/>
      <c r="X62" s="3"/>
    </row>
    <row r="63" spans="1:24" ht="13" customHeight="1">
      <c r="A63" s="91"/>
      <c r="B63" s="79">
        <v>39</v>
      </c>
      <c r="C63" s="70">
        <v>12559</v>
      </c>
      <c r="D63" s="92"/>
      <c r="E63" s="70">
        <f t="shared" si="9"/>
        <v>12559</v>
      </c>
      <c r="F63" s="79">
        <f t="shared" si="10"/>
        <v>101.70666108920445</v>
      </c>
      <c r="G63" s="80">
        <f t="shared" si="11"/>
        <v>1.8330349822698942E-3</v>
      </c>
      <c r="H63" s="80">
        <f t="shared" si="15"/>
        <v>1.692261235719807E-2</v>
      </c>
      <c r="I63" s="80">
        <f>(F63-MAX($F$2:F63))/MAX($F$2:F63)</f>
        <v>-0.14199787287887675</v>
      </c>
      <c r="J63" s="80">
        <f>(F63-MAX($F$3:F63))/MIN($F$3:F63)</f>
        <v>-0.19336619838350932</v>
      </c>
      <c r="K63" s="80">
        <f>STDEV($G$4:G63)*SQRT(52)</f>
        <v>0.28115449819760679</v>
      </c>
      <c r="L63" s="82"/>
      <c r="M63" s="82"/>
      <c r="N63" s="83"/>
      <c r="O63" s="88">
        <f t="shared" si="3"/>
        <v>5.7692307692307687E-4</v>
      </c>
      <c r="P63" s="88">
        <f t="shared" si="12"/>
        <v>1.2561119053468173E-3</v>
      </c>
      <c r="Q63" s="88">
        <f t="shared" si="13"/>
        <v>0</v>
      </c>
      <c r="R63" s="89">
        <f t="shared" si="14"/>
        <v>0</v>
      </c>
      <c r="S63" s="90">
        <f>AVERAGE($P$3:P63)/SQRT(AVERAGE($R$3:R63))</f>
        <v>-1.1082040196377962E-2</v>
      </c>
      <c r="T63" s="2"/>
      <c r="U63" s="3"/>
      <c r="V63" s="3"/>
      <c r="W63" s="3"/>
      <c r="X63" s="3"/>
    </row>
    <row r="64" spans="1:24" ht="13" customHeight="1">
      <c r="A64" s="91"/>
      <c r="B64" s="79">
        <v>40</v>
      </c>
      <c r="C64" s="70">
        <v>12540</v>
      </c>
      <c r="D64" s="92"/>
      <c r="E64" s="70">
        <f t="shared" si="9"/>
        <v>12540</v>
      </c>
      <c r="F64" s="79">
        <f t="shared" si="10"/>
        <v>101.55279322068824</v>
      </c>
      <c r="G64" s="80">
        <f t="shared" si="11"/>
        <v>-1.5140048312150718E-3</v>
      </c>
      <c r="H64" s="80">
        <f t="shared" si="15"/>
        <v>1.5408607525982998E-2</v>
      </c>
      <c r="I64" s="80">
        <f>(F64-MAX($F$2:F64))/MAX($F$2:F64)</f>
        <v>-0.14329590937981648</v>
      </c>
      <c r="J64" s="80">
        <f>(F64-MAX($F$3:F64))/MIN($F$3:F64)</f>
        <v>-0.19513380502761624</v>
      </c>
      <c r="K64" s="80">
        <f>STDEV($G$4:G64)*SQRT(52)</f>
        <v>0.27880768653919835</v>
      </c>
      <c r="L64" s="82"/>
      <c r="M64" s="82"/>
      <c r="N64" s="83"/>
      <c r="O64" s="88">
        <f t="shared" si="3"/>
        <v>5.7692307692307687E-4</v>
      </c>
      <c r="P64" s="88">
        <f t="shared" si="12"/>
        <v>-2.0909279081381487E-3</v>
      </c>
      <c r="Q64" s="88">
        <f t="shared" si="13"/>
        <v>-2.0909279081381487E-3</v>
      </c>
      <c r="R64" s="89">
        <f t="shared" si="14"/>
        <v>4.3719795170309742E-6</v>
      </c>
      <c r="S64" s="90">
        <f>AVERAGE($P$3:P64)/SQRT(AVERAGE($R$3:R64))</f>
        <v>-1.2249750682385412E-2</v>
      </c>
      <c r="T64" s="2"/>
      <c r="U64" s="3"/>
      <c r="V64" s="3"/>
      <c r="W64" s="3"/>
      <c r="X64" s="3"/>
    </row>
    <row r="65" spans="1:24" ht="13" customHeight="1">
      <c r="A65" s="91"/>
      <c r="B65" s="79">
        <v>41</v>
      </c>
      <c r="C65" s="70">
        <v>3466</v>
      </c>
      <c r="D65" s="92">
        <v>-9207</v>
      </c>
      <c r="E65" s="70">
        <f t="shared" si="9"/>
        <v>12673</v>
      </c>
      <c r="F65" s="79">
        <f t="shared" si="10"/>
        <v>102.6298683003016</v>
      </c>
      <c r="G65" s="80">
        <f t="shared" si="11"/>
        <v>1.0550210895152392E-2</v>
      </c>
      <c r="H65" s="80">
        <f t="shared" si="15"/>
        <v>2.5958818421135392E-2</v>
      </c>
      <c r="I65" s="80">
        <f>(F65-MAX($F$2:F65))/MAX($F$2:F65)</f>
        <v>-0.13420965387323885</v>
      </c>
      <c r="J65" s="80">
        <f>(F65-MAX($F$3:F65))/MIN($F$3:F65)</f>
        <v>-0.18276055851886866</v>
      </c>
      <c r="K65" s="80">
        <f>STDEV($G$4:G65)*SQRT(52)</f>
        <v>0.27666814027568559</v>
      </c>
      <c r="L65" s="103">
        <v>1761</v>
      </c>
      <c r="M65" s="100">
        <f>L65/E65</f>
        <v>0.13895683737078829</v>
      </c>
      <c r="N65" s="83"/>
      <c r="O65" s="88">
        <f t="shared" si="3"/>
        <v>5.7692307692307687E-4</v>
      </c>
      <c r="P65" s="88">
        <f t="shared" si="12"/>
        <v>9.973287818229315E-3</v>
      </c>
      <c r="Q65" s="88">
        <f t="shared" si="13"/>
        <v>0</v>
      </c>
      <c r="R65" s="89">
        <f t="shared" si="14"/>
        <v>0</v>
      </c>
      <c r="S65" s="90">
        <f>AVERAGE($P$3:P65)/SQRT(AVERAGE($R$3:R65))</f>
        <v>-6.1996319523984047E-3</v>
      </c>
      <c r="T65" s="2"/>
      <c r="U65" s="3"/>
      <c r="V65" s="3"/>
      <c r="W65" s="3"/>
      <c r="X65" s="3"/>
    </row>
    <row r="66" spans="1:24" ht="13" customHeight="1">
      <c r="A66" s="91"/>
      <c r="B66" s="79">
        <v>42</v>
      </c>
      <c r="C66" s="70">
        <v>14519</v>
      </c>
      <c r="D66" s="92">
        <v>11000</v>
      </c>
      <c r="E66" s="70">
        <f t="shared" ref="E66:E97" si="16">C66-D66</f>
        <v>3519</v>
      </c>
      <c r="F66" s="79">
        <f t="shared" si="10"/>
        <v>104.19922289346835</v>
      </c>
      <c r="G66" s="80">
        <f t="shared" si="11"/>
        <v>1.5175667046033681E-2</v>
      </c>
      <c r="H66" s="80">
        <f t="shared" si="15"/>
        <v>4.1134485467169073E-2</v>
      </c>
      <c r="I66" s="80">
        <f>(F66-MAX($F$2:F66))/MAX($F$2:F66)</f>
        <v>-0.12097050547603223</v>
      </c>
      <c r="J66" s="80">
        <f>(F66-MAX($F$3:F66))/MIN($F$3:F66)</f>
        <v>-0.16473209271511227</v>
      </c>
      <c r="K66" s="80">
        <f>STDEV($G$4:G66)*SQRT(52)</f>
        <v>0.27474737180610259</v>
      </c>
      <c r="L66" s="103">
        <v>1761</v>
      </c>
      <c r="M66" s="100">
        <f>L66/E66</f>
        <v>0.50042625745950553</v>
      </c>
      <c r="N66" s="83"/>
      <c r="O66" s="88">
        <f t="shared" si="3"/>
        <v>5.7692307692307687E-4</v>
      </c>
      <c r="P66" s="88">
        <f t="shared" si="12"/>
        <v>1.4598743969110603E-2</v>
      </c>
      <c r="Q66" s="88">
        <f t="shared" si="13"/>
        <v>0</v>
      </c>
      <c r="R66" s="89">
        <f t="shared" si="14"/>
        <v>0</v>
      </c>
      <c r="S66" s="90">
        <f>AVERAGE($P$3:P66)/SQRT(AVERAGE($R$3:R66))</f>
        <v>2.4938447491324738E-3</v>
      </c>
      <c r="T66" s="2"/>
      <c r="U66" s="3"/>
      <c r="V66" s="3"/>
      <c r="W66" s="3"/>
      <c r="X66" s="3"/>
    </row>
    <row r="67" spans="1:24" ht="13" customHeight="1">
      <c r="A67" s="91"/>
      <c r="B67" s="79">
        <v>43</v>
      </c>
      <c r="C67" s="70">
        <v>16165</v>
      </c>
      <c r="D67" s="92">
        <v>1672</v>
      </c>
      <c r="E67" s="70">
        <f t="shared" si="16"/>
        <v>14493</v>
      </c>
      <c r="F67" s="79">
        <f t="shared" ref="F67:F98" si="17">F66*((E67/C66))</f>
        <v>104.01262741201437</v>
      </c>
      <c r="G67" s="80">
        <f t="shared" ref="G67:G98" si="18">LN((E67/C66))</f>
        <v>-1.7923622611713947E-3</v>
      </c>
      <c r="H67" s="80">
        <f t="shared" si="15"/>
        <v>3.9342123205997677E-2</v>
      </c>
      <c r="I67" s="80">
        <f>(F67-MAX($F$2:F67))/MAX($F$2:F67)</f>
        <v>-0.12254463364309776</v>
      </c>
      <c r="J67" s="80">
        <f>(F67-MAX($F$3:F67))/MIN($F$3:F67)</f>
        <v>-0.16687566834242817</v>
      </c>
      <c r="K67" s="80">
        <f>STDEV($G$4:G67)*SQRT(52)</f>
        <v>0.27256834199077079</v>
      </c>
      <c r="L67" s="82"/>
      <c r="M67" s="82"/>
      <c r="N67" s="83"/>
      <c r="O67" s="88">
        <f t="shared" si="3"/>
        <v>5.7692307692307687E-4</v>
      </c>
      <c r="P67" s="88">
        <f t="shared" ref="P67:P98" si="19">G67-O67</f>
        <v>-2.3692853380944713E-3</v>
      </c>
      <c r="Q67" s="88">
        <f t="shared" ref="Q67:Q98" si="20">IF(P67&lt;0,P67,0)</f>
        <v>-2.3692853380944713E-3</v>
      </c>
      <c r="R67" s="89">
        <f t="shared" ref="R67:R98" si="21">Q67^2</f>
        <v>5.6135130133094332E-6</v>
      </c>
      <c r="S67" s="90">
        <f>AVERAGE($P$3:P67)/SQRT(AVERAGE($R$3:R67))</f>
        <v>1.0823473735847742E-3</v>
      </c>
      <c r="T67" s="2"/>
      <c r="U67" s="3"/>
      <c r="V67" s="3"/>
      <c r="W67" s="3"/>
      <c r="X67" s="3"/>
    </row>
    <row r="68" spans="1:24" ht="13" customHeight="1">
      <c r="A68" s="91"/>
      <c r="B68" s="79">
        <v>44</v>
      </c>
      <c r="C68" s="70">
        <v>16326</v>
      </c>
      <c r="D68" s="92"/>
      <c r="E68" s="70">
        <f t="shared" si="16"/>
        <v>16326</v>
      </c>
      <c r="F68" s="79">
        <f t="shared" si="17"/>
        <v>105.04857130396205</v>
      </c>
      <c r="G68" s="80">
        <f t="shared" si="18"/>
        <v>9.9105178517677819E-3</v>
      </c>
      <c r="H68" s="80">
        <f t="shared" ref="H68:H99" si="22">H67+G68</f>
        <v>4.9252641057765459E-2</v>
      </c>
      <c r="I68" s="80">
        <f>(F68-MAX($F$2:F68))/MAX($F$2:F68)</f>
        <v>-0.1138053627502143</v>
      </c>
      <c r="J68" s="80">
        <f>(F68-MAX($F$3:F68))/MIN($F$3:F68)</f>
        <v>-0.1549749295852921</v>
      </c>
      <c r="K68" s="80">
        <f>STDEV($G$4:G68)*SQRT(52)</f>
        <v>0.27055363214365058</v>
      </c>
      <c r="L68" s="103">
        <v>1861</v>
      </c>
      <c r="M68" s="100">
        <f>L68/E68</f>
        <v>0.11398995467352689</v>
      </c>
      <c r="N68" s="83"/>
      <c r="O68" s="88">
        <f t="shared" si="3"/>
        <v>5.7692307692307687E-4</v>
      </c>
      <c r="P68" s="88">
        <f t="shared" si="19"/>
        <v>9.3335947748447046E-3</v>
      </c>
      <c r="Q68" s="88">
        <f t="shared" si="20"/>
        <v>0</v>
      </c>
      <c r="R68" s="89">
        <f t="shared" si="21"/>
        <v>0</v>
      </c>
      <c r="S68" s="90">
        <f>AVERAGE($P$3:P68)/SQRT(AVERAGE($R$3:R68))</f>
        <v>6.5164060531264214E-3</v>
      </c>
      <c r="T68" s="2"/>
      <c r="U68" s="3"/>
      <c r="V68" s="3"/>
      <c r="W68" s="3"/>
      <c r="X68" s="3"/>
    </row>
    <row r="69" spans="1:24" ht="13" customHeight="1">
      <c r="A69" s="91"/>
      <c r="B69" s="79">
        <v>45</v>
      </c>
      <c r="C69" s="70">
        <v>11157</v>
      </c>
      <c r="D69" s="92">
        <v>-4500</v>
      </c>
      <c r="E69" s="70">
        <f t="shared" si="16"/>
        <v>15657</v>
      </c>
      <c r="F69" s="79">
        <f t="shared" si="17"/>
        <v>100.74393488338441</v>
      </c>
      <c r="G69" s="80">
        <f t="shared" si="18"/>
        <v>-4.184082769977833E-2</v>
      </c>
      <c r="H69" s="80">
        <f t="shared" si="22"/>
        <v>7.4118133579871293E-3</v>
      </c>
      <c r="I69" s="80">
        <f>(F69-MAX($F$2:F69))/MAX($F$2:F69)</f>
        <v>-0.1501194759635002</v>
      </c>
      <c r="J69" s="80">
        <f>(F69-MAX($F$3:F69))/MIN($F$3:F69)</f>
        <v>-0.20442582541463394</v>
      </c>
      <c r="K69" s="80">
        <f>STDEV($G$4:G69)*SQRT(52)</f>
        <v>0.27113501154121661</v>
      </c>
      <c r="L69" s="82"/>
      <c r="M69" s="82"/>
      <c r="N69" s="83"/>
      <c r="O69" s="88">
        <f t="shared" si="3"/>
        <v>5.7692307692307687E-4</v>
      </c>
      <c r="P69" s="88">
        <f t="shared" si="19"/>
        <v>-4.2417750776701409E-2</v>
      </c>
      <c r="Q69" s="88">
        <f t="shared" si="20"/>
        <v>-4.2417750776701409E-2</v>
      </c>
      <c r="R69" s="89">
        <f t="shared" si="21"/>
        <v>1.799265580954353E-3</v>
      </c>
      <c r="S69" s="90">
        <f>AVERAGE($P$3:P69)/SQRT(AVERAGE($R$3:R69))</f>
        <v>-1.7726041217006491E-2</v>
      </c>
      <c r="T69" s="2"/>
      <c r="U69" s="3"/>
      <c r="V69" s="3"/>
      <c r="W69" s="3"/>
      <c r="X69" s="3"/>
    </row>
    <row r="70" spans="1:24" ht="13" customHeight="1">
      <c r="A70" s="91"/>
      <c r="B70" s="79">
        <v>46</v>
      </c>
      <c r="C70" s="70">
        <v>10474</v>
      </c>
      <c r="D70" s="92">
        <v>-1440</v>
      </c>
      <c r="E70" s="70">
        <f t="shared" si="16"/>
        <v>11914</v>
      </c>
      <c r="F70" s="79">
        <f t="shared" si="17"/>
        <v>107.57938874255103</v>
      </c>
      <c r="G70" s="80">
        <f t="shared" si="18"/>
        <v>6.564707559545295E-2</v>
      </c>
      <c r="H70" s="80">
        <f t="shared" si="22"/>
        <v>7.3058888953440079E-2</v>
      </c>
      <c r="I70" s="80">
        <f>(F70-MAX($F$2:F70))/MAX($F$2:F70)</f>
        <v>-9.2455269035506105E-2</v>
      </c>
      <c r="J70" s="80">
        <f>(F70-MAX($F$3:F70))/MIN($F$3:F70)</f>
        <v>-0.12590135000944686</v>
      </c>
      <c r="K70" s="80">
        <f>STDEV($G$4:G70)*SQRT(52)</f>
        <v>0.27516673791883151</v>
      </c>
      <c r="L70" s="82"/>
      <c r="M70" s="82"/>
      <c r="N70" s="83"/>
      <c r="O70" s="88">
        <f t="shared" si="3"/>
        <v>5.7692307692307687E-4</v>
      </c>
      <c r="P70" s="88">
        <f t="shared" si="19"/>
        <v>6.5070152518529878E-2</v>
      </c>
      <c r="Q70" s="88">
        <f t="shared" si="20"/>
        <v>0</v>
      </c>
      <c r="R70" s="89">
        <f t="shared" si="21"/>
        <v>0</v>
      </c>
      <c r="S70" s="90">
        <f>AVERAGE($P$3:P70)/SQRT(AVERAGE($R$3:R70))</f>
        <v>1.9051679846011717E-2</v>
      </c>
      <c r="T70" s="2"/>
      <c r="U70" s="3"/>
      <c r="V70" s="3"/>
      <c r="W70" s="3"/>
      <c r="X70" s="3"/>
    </row>
    <row r="71" spans="1:24" ht="13" customHeight="1">
      <c r="A71" s="91"/>
      <c r="B71" s="79">
        <v>47</v>
      </c>
      <c r="C71" s="70">
        <v>10967</v>
      </c>
      <c r="D71" s="92"/>
      <c r="E71" s="70">
        <f t="shared" si="16"/>
        <v>10967</v>
      </c>
      <c r="F71" s="79">
        <f t="shared" si="17"/>
        <v>112.64303573988516</v>
      </c>
      <c r="G71" s="80">
        <f t="shared" si="18"/>
        <v>4.5994767920775864E-2</v>
      </c>
      <c r="H71" s="80">
        <f t="shared" si="22"/>
        <v>0.11905365687421594</v>
      </c>
      <c r="I71" s="80">
        <f>(F71-MAX($F$2:F71))/MAX($F$2:F71)</f>
        <v>-4.9738107266793508E-2</v>
      </c>
      <c r="J71" s="80">
        <f>(F71-MAX($F$3:F71))/MIN($F$3:F71)</f>
        <v>-6.7731075980094924E-2</v>
      </c>
      <c r="K71" s="80">
        <f>STDEV($G$4:G71)*SQRT(52)</f>
        <v>0.27589374366293856</v>
      </c>
      <c r="L71" s="82"/>
      <c r="M71" s="82"/>
      <c r="N71" s="83"/>
      <c r="O71" s="88">
        <f t="shared" si="3"/>
        <v>5.7692307692307687E-4</v>
      </c>
      <c r="P71" s="88">
        <f t="shared" si="19"/>
        <v>4.5417844843852785E-2</v>
      </c>
      <c r="Q71" s="88">
        <f t="shared" si="20"/>
        <v>0</v>
      </c>
      <c r="R71" s="89">
        <f t="shared" si="21"/>
        <v>0</v>
      </c>
      <c r="S71" s="90">
        <f>AVERAGE($P$3:P71)/SQRT(AVERAGE($R$3:R71))</f>
        <v>4.4305993836987301E-2</v>
      </c>
      <c r="T71" s="2"/>
      <c r="U71" s="3"/>
      <c r="V71" s="3"/>
      <c r="W71" s="3"/>
      <c r="X71" s="3"/>
    </row>
    <row r="72" spans="1:24" ht="13" customHeight="1">
      <c r="A72" s="91"/>
      <c r="B72" s="79">
        <v>48</v>
      </c>
      <c r="C72" s="70">
        <v>11056</v>
      </c>
      <c r="D72" s="92"/>
      <c r="E72" s="70">
        <f t="shared" si="16"/>
        <v>11056</v>
      </c>
      <c r="F72" s="79">
        <f t="shared" si="17"/>
        <v>113.55716268260876</v>
      </c>
      <c r="G72" s="80">
        <f t="shared" si="18"/>
        <v>8.082503247242228E-3</v>
      </c>
      <c r="H72" s="80">
        <f t="shared" si="22"/>
        <v>0.12713616012145817</v>
      </c>
      <c r="I72" s="80">
        <f>(F72-MAX($F$2:F72))/MAX($F$2:F72)</f>
        <v>-4.2026489827817058E-2</v>
      </c>
      <c r="J72" s="80">
        <f>(F72-MAX($F$3:F72))/MIN($F$3:F72)</f>
        <v>-5.7229748619826604E-2</v>
      </c>
      <c r="K72" s="80">
        <f>STDEV($G$4:G72)*SQRT(52)</f>
        <v>0.27390998086382606</v>
      </c>
      <c r="L72" s="82"/>
      <c r="M72" s="82"/>
      <c r="N72" s="83"/>
      <c r="O72" s="88">
        <f t="shared" si="3"/>
        <v>5.7692307692307687E-4</v>
      </c>
      <c r="P72" s="88">
        <f t="shared" si="19"/>
        <v>7.5055801703191507E-3</v>
      </c>
      <c r="Q72" s="88">
        <f t="shared" si="20"/>
        <v>0</v>
      </c>
      <c r="R72" s="89">
        <f t="shared" si="21"/>
        <v>0</v>
      </c>
      <c r="S72" s="90">
        <f>AVERAGE($P$3:P72)/SQRT(AVERAGE($R$3:R72))</f>
        <v>4.8154632072599492E-2</v>
      </c>
      <c r="T72" s="2"/>
      <c r="U72" s="3"/>
      <c r="V72" s="3"/>
      <c r="W72" s="3"/>
      <c r="X72" s="3"/>
    </row>
    <row r="73" spans="1:24" ht="13" customHeight="1">
      <c r="A73" s="91"/>
      <c r="B73" s="79">
        <v>49</v>
      </c>
      <c r="C73" s="70">
        <v>11146</v>
      </c>
      <c r="D73" s="92"/>
      <c r="E73" s="70">
        <f t="shared" si="16"/>
        <v>11146</v>
      </c>
      <c r="F73" s="79">
        <f t="shared" si="17"/>
        <v>114.48156071457646</v>
      </c>
      <c r="G73" s="80">
        <f t="shared" si="18"/>
        <v>8.1074221220306143E-3</v>
      </c>
      <c r="H73" s="80">
        <f t="shared" si="22"/>
        <v>0.13524358224348879</v>
      </c>
      <c r="I73" s="80">
        <f>(F73-MAX($F$2:F73))/MAX($F$2:F73)</f>
        <v>-3.4228225001885694E-2</v>
      </c>
      <c r="J73" s="80">
        <f>(F73-MAX($F$3:F73))/MIN($F$3:F73)</f>
        <v>-4.6610428817307925E-2</v>
      </c>
      <c r="K73" s="80">
        <f>STDEV($G$4:G73)*SQRT(52)</f>
        <v>0.2719688015910286</v>
      </c>
      <c r="L73" s="82"/>
      <c r="M73" s="82"/>
      <c r="N73" s="83"/>
      <c r="O73" s="88">
        <f t="shared" si="3"/>
        <v>5.7692307692307687E-4</v>
      </c>
      <c r="P73" s="88">
        <f t="shared" si="19"/>
        <v>7.530499045107537E-3</v>
      </c>
      <c r="Q73" s="88">
        <f t="shared" si="20"/>
        <v>0</v>
      </c>
      <c r="R73" s="89">
        <f t="shared" si="21"/>
        <v>0</v>
      </c>
      <c r="S73" s="90">
        <f>AVERAGE($P$3:P73)/SQRT(AVERAGE($R$3:R73))</f>
        <v>5.1964850972612199E-2</v>
      </c>
      <c r="T73" s="2"/>
      <c r="U73" s="3"/>
      <c r="V73" s="3"/>
      <c r="W73" s="3"/>
      <c r="X73" s="3"/>
    </row>
    <row r="74" spans="1:24" ht="13" customHeight="1">
      <c r="A74" s="91"/>
      <c r="B74" s="79">
        <v>50</v>
      </c>
      <c r="C74" s="70">
        <v>11186</v>
      </c>
      <c r="D74" s="92"/>
      <c r="E74" s="70">
        <f t="shared" si="16"/>
        <v>11186</v>
      </c>
      <c r="F74" s="79">
        <f t="shared" si="17"/>
        <v>114.89240428433988</v>
      </c>
      <c r="G74" s="80">
        <f t="shared" si="18"/>
        <v>3.5823072520516129E-3</v>
      </c>
      <c r="H74" s="80">
        <f t="shared" si="22"/>
        <v>0.13882588949554039</v>
      </c>
      <c r="I74" s="80">
        <f>(F74-MAX($F$2:F74))/MAX($F$2:F74)</f>
        <v>-3.0762329523694031E-2</v>
      </c>
      <c r="J74" s="80">
        <f>(F74-MAX($F$3:F74))/MIN($F$3:F74)</f>
        <v>-4.1890731127299692E-2</v>
      </c>
      <c r="K74" s="80">
        <f>STDEV($G$4:G74)*SQRT(52)</f>
        <v>0.27002220428681917</v>
      </c>
      <c r="L74" s="82"/>
      <c r="M74" s="82"/>
      <c r="N74" s="83"/>
      <c r="O74" s="88">
        <f t="shared" si="3"/>
        <v>5.7692307692307687E-4</v>
      </c>
      <c r="P74" s="88">
        <f t="shared" si="19"/>
        <v>3.0053841751285361E-3</v>
      </c>
      <c r="Q74" s="88">
        <f t="shared" si="20"/>
        <v>0</v>
      </c>
      <c r="R74" s="89">
        <f t="shared" si="21"/>
        <v>0</v>
      </c>
      <c r="S74" s="90">
        <f>AVERAGE($P$3:P74)/SQRT(AVERAGE($R$3:R74))</f>
        <v>5.3247637763400323E-2</v>
      </c>
      <c r="T74" s="2"/>
      <c r="U74" s="3"/>
      <c r="V74" s="3"/>
      <c r="W74" s="3"/>
      <c r="X74" s="3"/>
    </row>
    <row r="75" spans="1:24" ht="13" customHeight="1">
      <c r="A75" s="91"/>
      <c r="B75" s="79">
        <v>51</v>
      </c>
      <c r="C75" s="70">
        <v>11178</v>
      </c>
      <c r="D75" s="92"/>
      <c r="E75" s="70">
        <f t="shared" si="16"/>
        <v>11178</v>
      </c>
      <c r="F75" s="79">
        <f t="shared" si="17"/>
        <v>114.81023557038719</v>
      </c>
      <c r="G75" s="80">
        <f t="shared" si="18"/>
        <v>-7.1543555188977221E-4</v>
      </c>
      <c r="H75" s="80">
        <f t="shared" si="22"/>
        <v>0.13811045394365062</v>
      </c>
      <c r="I75" s="80">
        <f>(F75-MAX($F$2:F75))/MAX($F$2:F75)</f>
        <v>-3.1455508619332363E-2</v>
      </c>
      <c r="J75" s="80">
        <f>(F75-MAX($F$3:F75))/MIN($F$3:F75)</f>
        <v>-4.283467066530134E-2</v>
      </c>
      <c r="K75" s="80">
        <f>STDEV($G$4:G75)*SQRT(52)</f>
        <v>0.26812464698997018</v>
      </c>
      <c r="L75" s="82"/>
      <c r="M75" s="82"/>
      <c r="N75" s="83"/>
      <c r="O75" s="88">
        <f t="shared" si="3"/>
        <v>5.7692307692307687E-4</v>
      </c>
      <c r="P75" s="88">
        <f t="shared" si="19"/>
        <v>-1.292358628812849E-3</v>
      </c>
      <c r="Q75" s="88">
        <f t="shared" si="20"/>
        <v>-1.292358628812849E-3</v>
      </c>
      <c r="R75" s="89">
        <f t="shared" si="21"/>
        <v>1.6701908254670271E-6</v>
      </c>
      <c r="S75" s="90">
        <f>AVERAGE($P$3:P75)/SQRT(AVERAGE($R$3:R75))</f>
        <v>5.2178254471104323E-2</v>
      </c>
      <c r="T75" s="2"/>
      <c r="U75" s="3"/>
      <c r="V75" s="3"/>
      <c r="W75" s="3"/>
      <c r="X75" s="3"/>
    </row>
    <row r="76" spans="1:24" ht="17" customHeight="1">
      <c r="A76" s="91"/>
      <c r="B76" s="79">
        <v>52</v>
      </c>
      <c r="C76" s="70">
        <v>11160</v>
      </c>
      <c r="D76" s="96"/>
      <c r="E76" s="70">
        <f t="shared" si="16"/>
        <v>11160</v>
      </c>
      <c r="F76" s="79">
        <f t="shared" si="17"/>
        <v>114.62535596399366</v>
      </c>
      <c r="G76" s="80">
        <f t="shared" si="18"/>
        <v>-1.6116038943415328E-3</v>
      </c>
      <c r="H76" s="80">
        <f t="shared" si="22"/>
        <v>0.13649885004930909</v>
      </c>
      <c r="I76" s="80">
        <f>(F76-MAX($F$2:F76))/MAX($F$2:F76)</f>
        <v>-3.3015161584518615E-2</v>
      </c>
      <c r="J76" s="80">
        <f>(F76-MAX($F$3:F76))/MIN($F$3:F76)</f>
        <v>-4.4958534625805041E-2</v>
      </c>
      <c r="K76" s="80">
        <f>STDEV($G$4:G76)*SQRT(52)</f>
        <v>0.26627429634277661</v>
      </c>
      <c r="L76" s="82"/>
      <c r="M76" s="82"/>
      <c r="N76" s="83"/>
      <c r="O76" s="88">
        <f t="shared" si="3"/>
        <v>5.7692307692307687E-4</v>
      </c>
      <c r="P76" s="88">
        <f t="shared" si="19"/>
        <v>-2.1885269712646096E-3</v>
      </c>
      <c r="Q76" s="88">
        <f t="shared" si="20"/>
        <v>-2.1885269712646096E-3</v>
      </c>
      <c r="R76" s="89">
        <f t="shared" si="21"/>
        <v>4.7896503039526451E-6</v>
      </c>
      <c r="S76" s="90">
        <f>AVERAGE($P$3:P76)/SQRT(AVERAGE($R$3:R76))</f>
        <v>5.0640372079805061E-2</v>
      </c>
      <c r="T76" s="2"/>
      <c r="U76" s="3"/>
      <c r="V76" s="3"/>
      <c r="W76" s="3"/>
      <c r="X76" s="3"/>
    </row>
    <row r="77" spans="1:24" ht="13" customHeight="1">
      <c r="A77" s="97">
        <v>2024</v>
      </c>
      <c r="B77" s="79">
        <v>1</v>
      </c>
      <c r="C77" s="70">
        <v>11124</v>
      </c>
      <c r="D77" s="93"/>
      <c r="E77" s="70">
        <f t="shared" si="16"/>
        <v>11124</v>
      </c>
      <c r="F77" s="79">
        <f t="shared" si="17"/>
        <v>114.25559675120658</v>
      </c>
      <c r="G77" s="80">
        <f t="shared" si="18"/>
        <v>-3.2310205814464203E-3</v>
      </c>
      <c r="H77" s="80">
        <f t="shared" si="22"/>
        <v>0.13326782946786267</v>
      </c>
      <c r="I77" s="80">
        <f>(F77-MAX($F$2:F77))/MAX($F$2:F77)</f>
        <v>-3.6134467514891112E-2</v>
      </c>
      <c r="J77" s="80">
        <f>(F77-MAX($F$3:F77))/MIN($F$3:F77)</f>
        <v>-4.920626254681245E-2</v>
      </c>
      <c r="K77" s="80">
        <f>STDEV($G$4:G77)*SQRT(52)</f>
        <v>0.2644808455243739</v>
      </c>
      <c r="L77" s="82"/>
      <c r="M77" s="82"/>
      <c r="N77" s="83"/>
      <c r="O77" s="88">
        <f t="shared" si="3"/>
        <v>5.7692307692307687E-4</v>
      </c>
      <c r="P77" s="88">
        <f t="shared" si="19"/>
        <v>-3.8079436583694972E-3</v>
      </c>
      <c r="Q77" s="88">
        <f t="shared" si="20"/>
        <v>-3.8079436583694972E-3</v>
      </c>
      <c r="R77" s="89">
        <f t="shared" si="21"/>
        <v>1.450043490531647E-5</v>
      </c>
      <c r="S77" s="90">
        <f>AVERAGE($P$3:P77)/SQRT(AVERAGE($R$3:R77))</f>
        <v>4.8252169178628929E-2</v>
      </c>
      <c r="T77" s="2"/>
      <c r="U77" s="3"/>
      <c r="V77" s="3"/>
      <c r="W77" s="3"/>
      <c r="X77" s="3"/>
    </row>
    <row r="78" spans="1:24" ht="13" customHeight="1">
      <c r="A78" s="91"/>
      <c r="B78" s="79">
        <v>2</v>
      </c>
      <c r="C78" s="70">
        <v>11144</v>
      </c>
      <c r="D78" s="93"/>
      <c r="E78" s="70">
        <f t="shared" si="16"/>
        <v>11144</v>
      </c>
      <c r="F78" s="79">
        <f t="shared" si="17"/>
        <v>114.46101853608829</v>
      </c>
      <c r="G78" s="80">
        <f t="shared" si="18"/>
        <v>1.7963001057862051E-3</v>
      </c>
      <c r="H78" s="80">
        <f t="shared" si="22"/>
        <v>0.13506412957364888</v>
      </c>
      <c r="I78" s="80">
        <f>(F78-MAX($F$2:F78))/MAX($F$2:F78)</f>
        <v>-3.4401519775795281E-2</v>
      </c>
      <c r="J78" s="80">
        <f>(F78-MAX($F$3:F78))/MIN($F$3:F78)</f>
        <v>-4.684641370180833E-2</v>
      </c>
      <c r="K78" s="80">
        <f>STDEV($G$4:G78)*SQRT(52)</f>
        <v>0.2626877652275646</v>
      </c>
      <c r="L78" s="82"/>
      <c r="M78" s="82"/>
      <c r="N78" s="83"/>
      <c r="O78" s="88">
        <f t="shared" si="3"/>
        <v>5.7692307692307687E-4</v>
      </c>
      <c r="P78" s="88">
        <f t="shared" si="19"/>
        <v>1.2193770288631283E-3</v>
      </c>
      <c r="Q78" s="88">
        <f t="shared" si="20"/>
        <v>0</v>
      </c>
      <c r="R78" s="89">
        <f t="shared" si="21"/>
        <v>0</v>
      </c>
      <c r="S78" s="90">
        <f>AVERAGE($P$3:P78)/SQRT(AVERAGE($R$3:R78))</f>
        <v>4.8583115371813868E-2</v>
      </c>
      <c r="T78" s="2"/>
      <c r="U78" s="3"/>
      <c r="V78" s="3"/>
      <c r="W78" s="3"/>
      <c r="X78" s="3"/>
    </row>
    <row r="79" spans="1:24" ht="13" customHeight="1">
      <c r="A79" s="91"/>
      <c r="B79" s="79">
        <v>3</v>
      </c>
      <c r="C79" s="70">
        <v>11203</v>
      </c>
      <c r="D79" s="93">
        <v>50</v>
      </c>
      <c r="E79" s="70">
        <f t="shared" si="16"/>
        <v>11153</v>
      </c>
      <c r="F79" s="79">
        <f t="shared" si="17"/>
        <v>114.55345833928507</v>
      </c>
      <c r="G79" s="80">
        <f t="shared" si="18"/>
        <v>8.0728353489536032E-4</v>
      </c>
      <c r="H79" s="80">
        <f t="shared" si="22"/>
        <v>0.13587141310854425</v>
      </c>
      <c r="I79" s="80">
        <f>(F79-MAX($F$2:F79))/MAX($F$2:F79)</f>
        <v>-3.3621693293202033E-2</v>
      </c>
      <c r="J79" s="80">
        <f>(F79-MAX($F$3:F79))/MIN($F$3:F79)</f>
        <v>-4.5784481721556317E-2</v>
      </c>
      <c r="K79" s="80">
        <f>STDEV($G$4:G79)*SQRT(52)</f>
        <v>0.26093234026863754</v>
      </c>
      <c r="L79" s="82"/>
      <c r="M79" s="82"/>
      <c r="N79" s="83"/>
      <c r="O79" s="88">
        <f t="shared" si="3"/>
        <v>5.7692307692307687E-4</v>
      </c>
      <c r="P79" s="88">
        <f t="shared" si="19"/>
        <v>2.3036045797228345E-4</v>
      </c>
      <c r="Q79" s="88">
        <f t="shared" si="20"/>
        <v>0</v>
      </c>
      <c r="R79" s="89">
        <f t="shared" si="21"/>
        <v>0</v>
      </c>
      <c r="S79" s="90">
        <f>AVERAGE($P$3:P79)/SQRT(AVERAGE($R$3:R79))</f>
        <v>4.8388501368008319E-2</v>
      </c>
      <c r="T79" s="2"/>
      <c r="U79" s="3"/>
      <c r="V79" s="3"/>
      <c r="W79" s="3"/>
      <c r="X79" s="3"/>
    </row>
    <row r="80" spans="1:24" ht="13" customHeight="1">
      <c r="A80" s="91"/>
      <c r="B80" s="79">
        <v>4</v>
      </c>
      <c r="C80" s="70">
        <v>11450</v>
      </c>
      <c r="D80" s="93">
        <v>65</v>
      </c>
      <c r="E80" s="70">
        <f t="shared" si="16"/>
        <v>11385</v>
      </c>
      <c r="F80" s="79">
        <f t="shared" si="17"/>
        <v>116.41445355643671</v>
      </c>
      <c r="G80" s="80">
        <f t="shared" si="18"/>
        <v>1.6115099939116664E-2</v>
      </c>
      <c r="H80" s="80">
        <f t="shared" si="22"/>
        <v>0.15198651304766092</v>
      </c>
      <c r="I80" s="80">
        <f>(F80-MAX($F$2:F80))/MAX($F$2:F80)</f>
        <v>-1.7922251016969176E-2</v>
      </c>
      <c r="J80" s="80">
        <f>(F80-MAX($F$3:F80))/MIN($F$3:F80)</f>
        <v>-2.440570041906481E-2</v>
      </c>
      <c r="K80" s="80">
        <f>STDEV($G$4:G80)*SQRT(52)</f>
        <v>0.25947190046694668</v>
      </c>
      <c r="L80" s="82"/>
      <c r="M80" s="82"/>
      <c r="N80" s="83"/>
      <c r="O80" s="88">
        <f t="shared" si="3"/>
        <v>5.7692307692307687E-4</v>
      </c>
      <c r="P80" s="88">
        <f t="shared" si="19"/>
        <v>1.5538176862193586E-2</v>
      </c>
      <c r="Q80" s="88">
        <f t="shared" si="20"/>
        <v>0</v>
      </c>
      <c r="R80" s="89">
        <f t="shared" si="21"/>
        <v>0</v>
      </c>
      <c r="S80" s="90">
        <f>AVERAGE($P$3:P80)/SQRT(AVERAGE($R$3:R80))</f>
        <v>5.6246235101063073E-2</v>
      </c>
      <c r="T80" s="2"/>
      <c r="U80" s="3"/>
      <c r="V80" s="3"/>
      <c r="W80" s="3"/>
      <c r="X80" s="3"/>
    </row>
    <row r="81" spans="1:24" ht="13" customHeight="1">
      <c r="A81" s="91"/>
      <c r="B81" s="79">
        <v>5</v>
      </c>
      <c r="C81" s="70">
        <v>11492</v>
      </c>
      <c r="D81" s="93"/>
      <c r="E81" s="70">
        <f t="shared" si="16"/>
        <v>11492</v>
      </c>
      <c r="F81" s="79">
        <f t="shared" si="17"/>
        <v>116.84147600616339</v>
      </c>
      <c r="G81" s="80">
        <f t="shared" si="18"/>
        <v>3.66141111679453E-3</v>
      </c>
      <c r="H81" s="80">
        <f t="shared" si="22"/>
        <v>0.15564792416445544</v>
      </c>
      <c r="I81" s="80">
        <f>(F81-MAX($F$2:F81))/MAX($F$2:F81)</f>
        <v>-1.4319869754323908E-2</v>
      </c>
      <c r="J81" s="80">
        <f>(F81-MAX($F$3:F81))/MIN($F$3:F81)</f>
        <v>-1.9500142640182593E-2</v>
      </c>
      <c r="K81" s="80">
        <f>STDEV($G$4:G81)*SQRT(52)</f>
        <v>0.25778459857159858</v>
      </c>
      <c r="L81" s="82"/>
      <c r="M81" s="82"/>
      <c r="N81" s="82"/>
      <c r="O81" s="104">
        <f t="shared" si="3"/>
        <v>5.7692307692307687E-4</v>
      </c>
      <c r="P81" s="104">
        <f t="shared" si="19"/>
        <v>3.0844880398714532E-3</v>
      </c>
      <c r="Q81" s="104">
        <f t="shared" si="20"/>
        <v>0</v>
      </c>
      <c r="R81" s="105">
        <f t="shared" si="21"/>
        <v>0</v>
      </c>
      <c r="S81" s="90">
        <f>AVERAGE($P$3:P81)/SQRT(AVERAGE($R$3:R81))</f>
        <v>5.7500430583688311E-2</v>
      </c>
      <c r="T81" s="2"/>
      <c r="U81" s="3"/>
      <c r="V81" s="3"/>
      <c r="W81" s="3"/>
      <c r="X81" s="3"/>
    </row>
    <row r="82" spans="1:24" ht="13" customHeight="1">
      <c r="A82" s="91"/>
      <c r="B82" s="79">
        <v>6</v>
      </c>
      <c r="C82" s="70">
        <v>11716</v>
      </c>
      <c r="D82" s="93">
        <v>193</v>
      </c>
      <c r="E82" s="70">
        <f t="shared" si="16"/>
        <v>11523</v>
      </c>
      <c r="F82" s="79">
        <f t="shared" si="17"/>
        <v>117.15665924286641</v>
      </c>
      <c r="G82" s="80">
        <f t="shared" si="18"/>
        <v>2.6938969148343939E-3</v>
      </c>
      <c r="H82" s="80">
        <f t="shared" si="22"/>
        <v>0.15834182107928985</v>
      </c>
      <c r="I82" s="80">
        <f>(F82-MAX($F$2:F82))/MAX($F$2:F82)</f>
        <v>-1.1660969298561951E-2</v>
      </c>
      <c r="J82" s="80">
        <f>(F82-MAX($F$3:F82))/MIN($F$3:F82)</f>
        <v>-1.5879373803388615E-2</v>
      </c>
      <c r="K82" s="80">
        <f>STDEV($G$4:G82)*SQRT(52)</f>
        <v>0.25612720230051694</v>
      </c>
      <c r="L82" s="82"/>
      <c r="M82" s="82"/>
      <c r="N82" s="82"/>
      <c r="O82" s="106">
        <f t="shared" si="3"/>
        <v>5.7692307692307687E-4</v>
      </c>
      <c r="P82" s="106">
        <f t="shared" si="19"/>
        <v>2.116973837911317E-3</v>
      </c>
      <c r="Q82" s="106">
        <f t="shared" si="20"/>
        <v>0</v>
      </c>
      <c r="R82" s="107">
        <f t="shared" si="21"/>
        <v>0</v>
      </c>
      <c r="S82" s="90">
        <f>AVERAGE($P$3:P82)/SQRT(AVERAGE($R$3:R82))</f>
        <v>5.8238883618959417E-2</v>
      </c>
      <c r="T82" s="2"/>
      <c r="U82" s="3"/>
      <c r="V82" s="3"/>
      <c r="W82" s="3"/>
      <c r="X82" s="3"/>
    </row>
    <row r="83" spans="1:24" ht="13" customHeight="1">
      <c r="A83" s="91"/>
      <c r="B83" s="79">
        <v>7</v>
      </c>
      <c r="C83" s="70">
        <v>11863</v>
      </c>
      <c r="D83" s="93">
        <v>-20</v>
      </c>
      <c r="E83" s="70">
        <f t="shared" si="16"/>
        <v>11883</v>
      </c>
      <c r="F83" s="79">
        <f t="shared" si="17"/>
        <v>118.82661162367545</v>
      </c>
      <c r="G83" s="80">
        <f t="shared" si="18"/>
        <v>1.4153378342402274E-2</v>
      </c>
      <c r="H83" s="80">
        <f t="shared" si="22"/>
        <v>0.17249519942169211</v>
      </c>
      <c r="I83" s="80">
        <f>(F83-MAX($F$2:F83))/MAX($F$2:F83)</f>
        <v>0</v>
      </c>
      <c r="J83" s="80">
        <f>(F83-MAX($F$3:F83))/MIN($F$3:F83)</f>
        <v>0</v>
      </c>
      <c r="K83" s="80">
        <f>STDEV($G$4:G83)*SQRT(52)</f>
        <v>0.25468511508488706</v>
      </c>
      <c r="L83" s="82"/>
      <c r="M83" s="82"/>
      <c r="N83" s="82"/>
      <c r="O83" s="106">
        <f t="shared" si="3"/>
        <v>5.7692307692307687E-4</v>
      </c>
      <c r="P83" s="106">
        <f t="shared" si="19"/>
        <v>1.3576455265479197E-2</v>
      </c>
      <c r="Q83" s="106">
        <f t="shared" si="20"/>
        <v>0</v>
      </c>
      <c r="R83" s="107">
        <f t="shared" si="21"/>
        <v>0</v>
      </c>
      <c r="S83" s="90">
        <f>AVERAGE($P$3:P83)/SQRT(AVERAGE($R$3:R83))</f>
        <v>6.4882420632376134E-2</v>
      </c>
      <c r="T83" s="2"/>
      <c r="U83" s="3"/>
      <c r="V83" s="3"/>
      <c r="W83" s="3"/>
      <c r="X83" s="3"/>
    </row>
    <row r="84" spans="1:24" ht="13" customHeight="1">
      <c r="A84" s="91"/>
      <c r="B84" s="79">
        <v>8</v>
      </c>
      <c r="C84" s="70">
        <v>11877</v>
      </c>
      <c r="D84" s="93"/>
      <c r="E84" s="70">
        <f t="shared" si="16"/>
        <v>11877</v>
      </c>
      <c r="F84" s="79">
        <f t="shared" si="17"/>
        <v>118.96684365290342</v>
      </c>
      <c r="G84" s="80">
        <f t="shared" si="18"/>
        <v>1.1794441131370141E-3</v>
      </c>
      <c r="H84" s="80">
        <f t="shared" si="22"/>
        <v>0.17367464353482912</v>
      </c>
      <c r="I84" s="80">
        <f>(F84-MAX($F$2:F84))/MAX($F$2:F84)</f>
        <v>0</v>
      </c>
      <c r="J84" s="80">
        <f>(F84-MAX($F$3:F84))/MIN($F$3:F84)</f>
        <v>0</v>
      </c>
      <c r="K84" s="80">
        <f>STDEV($G$4:G84)*SQRT(52)</f>
        <v>0.25308990115755015</v>
      </c>
      <c r="L84" s="82"/>
      <c r="M84" s="82"/>
      <c r="N84" s="82"/>
      <c r="O84" s="106">
        <f t="shared" si="3"/>
        <v>5.7692307692307687E-4</v>
      </c>
      <c r="P84" s="106">
        <f t="shared" si="19"/>
        <v>6.0252103621393719E-4</v>
      </c>
      <c r="Q84" s="106">
        <f t="shared" si="20"/>
        <v>0</v>
      </c>
      <c r="R84" s="107">
        <f t="shared" si="21"/>
        <v>0</v>
      </c>
      <c r="S84" s="90">
        <f>AVERAGE($P$3:P84)/SQRT(AVERAGE($R$3:R84))</f>
        <v>6.4794524575838966E-2</v>
      </c>
      <c r="T84" s="2"/>
      <c r="U84" s="3"/>
      <c r="V84" s="3"/>
      <c r="W84" s="3"/>
      <c r="X84" s="3"/>
    </row>
    <row r="85" spans="1:24" ht="13" customHeight="1">
      <c r="A85" s="91"/>
      <c r="B85" s="79">
        <v>9</v>
      </c>
      <c r="C85" s="70">
        <v>11893</v>
      </c>
      <c r="D85" s="93"/>
      <c r="E85" s="70">
        <f t="shared" si="16"/>
        <v>11893</v>
      </c>
      <c r="F85" s="79">
        <f t="shared" si="17"/>
        <v>119.12710882916396</v>
      </c>
      <c r="G85" s="80">
        <f t="shared" si="18"/>
        <v>1.3462349530049479E-3</v>
      </c>
      <c r="H85" s="80">
        <f t="shared" si="22"/>
        <v>0.17502087848783407</v>
      </c>
      <c r="I85" s="80">
        <f>(F85-MAX($F$2:F85))/MAX($F$2:F85)</f>
        <v>0</v>
      </c>
      <c r="J85" s="80">
        <f>(F85-MAX($F$3:F85))/MIN($F$3:F85)</f>
        <v>0</v>
      </c>
      <c r="K85" s="80">
        <f>STDEV($G$4:G85)*SQRT(52)</f>
        <v>0.25152386418744099</v>
      </c>
      <c r="L85" s="82"/>
      <c r="M85" s="82"/>
      <c r="N85" s="82"/>
      <c r="O85" s="106">
        <f t="shared" si="3"/>
        <v>5.7692307692307687E-4</v>
      </c>
      <c r="P85" s="106">
        <f t="shared" si="19"/>
        <v>7.6931187608187106E-4</v>
      </c>
      <c r="Q85" s="106">
        <f t="shared" si="20"/>
        <v>0</v>
      </c>
      <c r="R85" s="107">
        <f t="shared" si="21"/>
        <v>0</v>
      </c>
      <c r="S85" s="90">
        <f>AVERAGE($P$3:P85)/SQRT(AVERAGE($R$3:R85))</f>
        <v>6.4795093675879392E-2</v>
      </c>
      <c r="T85" s="2"/>
      <c r="U85" s="3"/>
      <c r="V85" s="3"/>
      <c r="W85" s="3"/>
      <c r="X85" s="3"/>
    </row>
    <row r="86" spans="1:24" ht="13" customHeight="1">
      <c r="A86" s="91"/>
      <c r="B86" s="79">
        <v>10</v>
      </c>
      <c r="C86" s="70">
        <v>11872</v>
      </c>
      <c r="D86" s="93"/>
      <c r="E86" s="70">
        <f t="shared" si="16"/>
        <v>11872</v>
      </c>
      <c r="F86" s="79">
        <f t="shared" si="17"/>
        <v>118.916760785322</v>
      </c>
      <c r="G86" s="80">
        <f t="shared" si="18"/>
        <v>-1.7673053200836406E-3</v>
      </c>
      <c r="H86" s="80">
        <f t="shared" si="22"/>
        <v>0.17325357316775042</v>
      </c>
      <c r="I86" s="80">
        <f>(F86-MAX($F$2:F86))/MAX($F$2:F86)</f>
        <v>-1.7657445556209523E-3</v>
      </c>
      <c r="J86" s="80">
        <f>(F86-MAX($F$3:F86))/MIN($F$3:F86)</f>
        <v>-2.4164408297550986E-3</v>
      </c>
      <c r="K86" s="80">
        <f>STDEV($G$4:G86)*SQRT(52)</f>
        <v>0.25000588380012384</v>
      </c>
      <c r="L86" s="82"/>
      <c r="M86" s="82"/>
      <c r="N86" s="82"/>
      <c r="O86" s="106">
        <f t="shared" si="3"/>
        <v>5.7692307692307687E-4</v>
      </c>
      <c r="P86" s="106">
        <f t="shared" si="19"/>
        <v>-2.3442283970067177E-3</v>
      </c>
      <c r="Q86" s="106">
        <f t="shared" si="20"/>
        <v>-2.3442283970067177E-3</v>
      </c>
      <c r="R86" s="107">
        <f t="shared" si="21"/>
        <v>5.4954067773326852E-6</v>
      </c>
      <c r="S86" s="90">
        <f>AVERAGE($P$3:P86)/SQRT(AVERAGE($R$3:R86))</f>
        <v>6.3216904199602741E-2</v>
      </c>
      <c r="T86" s="2"/>
      <c r="U86" s="3"/>
      <c r="V86" s="3"/>
      <c r="W86" s="3"/>
      <c r="X86" s="3"/>
    </row>
    <row r="87" spans="1:24" ht="13" customHeight="1">
      <c r="A87" s="91"/>
      <c r="B87" s="79">
        <v>11</v>
      </c>
      <c r="C87" s="70">
        <v>11953</v>
      </c>
      <c r="D87" s="93"/>
      <c r="E87" s="70">
        <f t="shared" si="16"/>
        <v>11953</v>
      </c>
      <c r="F87" s="79">
        <f t="shared" si="17"/>
        <v>119.728103240141</v>
      </c>
      <c r="G87" s="80">
        <f t="shared" si="18"/>
        <v>6.7996064708192834E-3</v>
      </c>
      <c r="H87" s="80">
        <f t="shared" si="22"/>
        <v>0.1800531796385697</v>
      </c>
      <c r="I87" s="80">
        <f>(F87-MAX($F$2:F87))/MAX($F$2:F87)</f>
        <v>0</v>
      </c>
      <c r="J87" s="80">
        <f>(F87-MAX($F$3:F87))/MIN($F$3:F87)</f>
        <v>0</v>
      </c>
      <c r="K87" s="80">
        <f>STDEV($G$4:G87)*SQRT(52)</f>
        <v>0.2485213870807555</v>
      </c>
      <c r="L87" s="82"/>
      <c r="M87" s="82"/>
      <c r="N87" s="82"/>
      <c r="O87" s="106">
        <f t="shared" si="3"/>
        <v>5.7692307692307687E-4</v>
      </c>
      <c r="P87" s="106">
        <f t="shared" si="19"/>
        <v>6.222683393896207E-3</v>
      </c>
      <c r="Q87" s="106">
        <f t="shared" si="20"/>
        <v>0</v>
      </c>
      <c r="R87" s="107">
        <f t="shared" si="21"/>
        <v>0</v>
      </c>
      <c r="S87" s="90">
        <f>AVERAGE($P$3:P87)/SQRT(AVERAGE($R$3:R87))</f>
        <v>6.5977616954159019E-2</v>
      </c>
      <c r="T87" s="2"/>
      <c r="U87" s="3"/>
      <c r="V87" s="3"/>
      <c r="W87" s="3"/>
      <c r="X87" s="3"/>
    </row>
    <row r="88" spans="1:24" ht="13" customHeight="1">
      <c r="A88" s="91"/>
      <c r="B88" s="79">
        <v>12</v>
      </c>
      <c r="C88" s="70">
        <v>12172</v>
      </c>
      <c r="D88" s="93"/>
      <c r="E88" s="70">
        <f t="shared" si="16"/>
        <v>12172</v>
      </c>
      <c r="F88" s="79">
        <f t="shared" si="17"/>
        <v>121.92173284020714</v>
      </c>
      <c r="G88" s="80">
        <f t="shared" si="18"/>
        <v>1.8155939138880629E-2</v>
      </c>
      <c r="H88" s="80">
        <f t="shared" si="22"/>
        <v>0.19820911877745034</v>
      </c>
      <c r="I88" s="80">
        <f>(F88-MAX($F$2:F88))/MAX($F$2:F88)</f>
        <v>0</v>
      </c>
      <c r="J88" s="80">
        <f>(F88-MAX($F$3:F88))/MIN($F$3:F88)</f>
        <v>0</v>
      </c>
      <c r="K88" s="80">
        <f>STDEV($G$4:G88)*SQRT(52)</f>
        <v>0.24734978071176295</v>
      </c>
      <c r="L88" s="82"/>
      <c r="M88" s="82"/>
      <c r="N88" s="82"/>
      <c r="O88" s="106">
        <f t="shared" si="3"/>
        <v>5.7692307692307687E-4</v>
      </c>
      <c r="P88" s="106">
        <f t="shared" si="19"/>
        <v>1.7579016061957553E-2</v>
      </c>
      <c r="Q88" s="106">
        <f t="shared" si="20"/>
        <v>0</v>
      </c>
      <c r="R88" s="107">
        <f t="shared" si="21"/>
        <v>0</v>
      </c>
      <c r="S88" s="90">
        <f>AVERAGE($P$3:P88)/SQRT(AVERAGE($R$3:R88))</f>
        <v>7.439389071051937E-2</v>
      </c>
      <c r="T88" s="2"/>
      <c r="U88" s="3"/>
      <c r="V88" s="3"/>
      <c r="W88" s="3"/>
      <c r="X88" s="3"/>
    </row>
    <row r="89" spans="1:24" ht="13" customHeight="1">
      <c r="A89" s="91"/>
      <c r="B89" s="79">
        <v>13</v>
      </c>
      <c r="C89" s="70">
        <v>12276</v>
      </c>
      <c r="D89" s="93"/>
      <c r="E89" s="70">
        <f t="shared" si="16"/>
        <v>12276</v>
      </c>
      <c r="F89" s="79">
        <f t="shared" si="17"/>
        <v>122.96345648590066</v>
      </c>
      <c r="G89" s="80">
        <f t="shared" si="18"/>
        <v>8.5079047227651066E-3</v>
      </c>
      <c r="H89" s="80">
        <f t="shared" si="22"/>
        <v>0.20671702350021545</v>
      </c>
      <c r="I89" s="80">
        <f>(F89-MAX($F$2:F89))/MAX($F$2:F89)</f>
        <v>0</v>
      </c>
      <c r="J89" s="80">
        <f>(F89-MAX($F$3:F89))/MIN($F$3:F89)</f>
        <v>0</v>
      </c>
      <c r="K89" s="80">
        <f>STDEV($G$4:G89)*SQRT(52)</f>
        <v>0.24593543072602189</v>
      </c>
      <c r="L89" s="82"/>
      <c r="M89" s="82"/>
      <c r="N89" s="82"/>
      <c r="O89" s="106">
        <f t="shared" si="3"/>
        <v>5.7692307692307687E-4</v>
      </c>
      <c r="P89" s="106">
        <f t="shared" si="19"/>
        <v>7.9309816458420293E-3</v>
      </c>
      <c r="Q89" s="106">
        <f t="shared" si="20"/>
        <v>0</v>
      </c>
      <c r="R89" s="107">
        <f t="shared" si="21"/>
        <v>0</v>
      </c>
      <c r="S89" s="90">
        <f>AVERAGE($P$3:P89)/SQRT(AVERAGE($R$3:R89))</f>
        <v>7.7912887337317951E-2</v>
      </c>
      <c r="T89" s="2"/>
      <c r="U89" s="3"/>
      <c r="V89" s="3"/>
      <c r="W89" s="3"/>
      <c r="X89" s="3"/>
    </row>
    <row r="90" spans="1:24" ht="13" customHeight="1">
      <c r="A90" s="91"/>
      <c r="B90" s="79">
        <v>14</v>
      </c>
      <c r="C90" s="70">
        <v>12170</v>
      </c>
      <c r="D90" s="93"/>
      <c r="E90" s="70">
        <f t="shared" si="16"/>
        <v>12170</v>
      </c>
      <c r="F90" s="79">
        <f t="shared" si="17"/>
        <v>121.90169969317458</v>
      </c>
      <c r="G90" s="80">
        <f t="shared" si="18"/>
        <v>-8.6722297580538905E-3</v>
      </c>
      <c r="H90" s="80">
        <f t="shared" si="22"/>
        <v>0.19804479374216155</v>
      </c>
      <c r="I90" s="80">
        <f>(F90-MAX($F$2:F90))/MAX($F$2:F90)</f>
        <v>-8.634734441186032E-3</v>
      </c>
      <c r="J90" s="80">
        <f>(F90-MAX($F$3:F90))/MIN($F$3:F90)</f>
        <v>-1.2197272759716188E-2</v>
      </c>
      <c r="K90" s="80">
        <f>STDEV($G$4:G90)*SQRT(52)</f>
        <v>0.24465476440347872</v>
      </c>
      <c r="L90" s="82"/>
      <c r="M90" s="82"/>
      <c r="N90" s="82"/>
      <c r="O90" s="106">
        <f t="shared" si="3"/>
        <v>5.7692307692307687E-4</v>
      </c>
      <c r="P90" s="106">
        <f t="shared" si="19"/>
        <v>-9.2491528349769678E-3</v>
      </c>
      <c r="Q90" s="106">
        <f t="shared" si="20"/>
        <v>-9.2491528349769678E-3</v>
      </c>
      <c r="R90" s="107">
        <f t="shared" si="21"/>
        <v>8.5546828164762486E-5</v>
      </c>
      <c r="S90" s="90">
        <f>AVERAGE($P$3:P90)/SQRT(AVERAGE($R$3:R90))</f>
        <v>7.2824127857767346E-2</v>
      </c>
      <c r="T90" s="2"/>
      <c r="U90" s="3"/>
      <c r="V90" s="3"/>
      <c r="W90" s="3"/>
      <c r="X90" s="3"/>
    </row>
    <row r="91" spans="1:24" ht="13" customHeight="1">
      <c r="A91" s="91"/>
      <c r="B91" s="79">
        <v>15</v>
      </c>
      <c r="C91" s="70">
        <v>12308</v>
      </c>
      <c r="D91" s="93">
        <v>427</v>
      </c>
      <c r="E91" s="70">
        <f t="shared" si="16"/>
        <v>11881</v>
      </c>
      <c r="F91" s="79">
        <f t="shared" si="17"/>
        <v>119.00690994696855</v>
      </c>
      <c r="G91" s="80">
        <f t="shared" si="18"/>
        <v>-2.4033421523285414E-2</v>
      </c>
      <c r="H91" s="80">
        <f t="shared" si="22"/>
        <v>0.17401137221887614</v>
      </c>
      <c r="I91" s="80">
        <f>(F91-MAX($F$2:F91))/MAX($F$2:F91)</f>
        <v>-3.2176604757249851E-2</v>
      </c>
      <c r="J91" s="80">
        <f>(F91-MAX($F$3:F91))/MIN($F$3:F91)</f>
        <v>-4.5452101321583928E-2</v>
      </c>
      <c r="K91" s="80">
        <f>STDEV($G$4:G91)*SQRT(52)</f>
        <v>0.24409202393106069</v>
      </c>
      <c r="L91" s="82"/>
      <c r="M91" s="82"/>
      <c r="N91" s="82"/>
      <c r="O91" s="106">
        <f t="shared" si="3"/>
        <v>5.7692307692307687E-4</v>
      </c>
      <c r="P91" s="106">
        <f t="shared" si="19"/>
        <v>-2.461034460020849E-2</v>
      </c>
      <c r="Q91" s="106">
        <f t="shared" si="20"/>
        <v>-2.461034460020849E-2</v>
      </c>
      <c r="R91" s="107">
        <f t="shared" si="21"/>
        <v>6.0566906134101113E-4</v>
      </c>
      <c r="S91" s="90">
        <f>AVERAGE($P$3:P91)/SQRT(AVERAGE($R$3:R91))</f>
        <v>5.9924002316986677E-2</v>
      </c>
      <c r="T91" s="2"/>
      <c r="U91" s="3"/>
      <c r="V91" s="3"/>
      <c r="W91" s="3"/>
      <c r="X91" s="3"/>
    </row>
    <row r="92" spans="1:24" ht="13" customHeight="1">
      <c r="A92" s="91"/>
      <c r="B92" s="79">
        <v>16</v>
      </c>
      <c r="C92" s="70">
        <v>12130</v>
      </c>
      <c r="D92" s="93"/>
      <c r="E92" s="70">
        <f t="shared" si="16"/>
        <v>12130</v>
      </c>
      <c r="F92" s="79">
        <f t="shared" si="17"/>
        <v>117.28581553922071</v>
      </c>
      <c r="G92" s="80">
        <f t="shared" si="18"/>
        <v>-1.4567734503836669E-2</v>
      </c>
      <c r="H92" s="80">
        <f t="shared" si="22"/>
        <v>0.15944363771503947</v>
      </c>
      <c r="I92" s="80">
        <f>(F92-MAX($F$2:F92))/MAX($F$2:F92)</f>
        <v>-4.6173400691049797E-2</v>
      </c>
      <c r="J92" s="80">
        <f>(F92-MAX($F$3:F92))/MIN($F$3:F92)</f>
        <v>-6.5223727065200271E-2</v>
      </c>
      <c r="K92" s="80">
        <f>STDEV($G$4:G92)*SQRT(52)</f>
        <v>0.24303542781084012</v>
      </c>
      <c r="L92" s="82"/>
      <c r="M92" s="82"/>
      <c r="N92" s="82"/>
      <c r="O92" s="106">
        <f t="shared" si="3"/>
        <v>5.7692307692307687E-4</v>
      </c>
      <c r="P92" s="106">
        <f t="shared" si="19"/>
        <v>-1.5144657580759746E-2</v>
      </c>
      <c r="Q92" s="106">
        <f t="shared" si="20"/>
        <v>-1.5144657580759746E-2</v>
      </c>
      <c r="R92" s="107">
        <f t="shared" si="21"/>
        <v>2.2936065323846366E-4</v>
      </c>
      <c r="S92" s="90">
        <f>AVERAGE($P$3:P92)/SQRT(AVERAGE($R$3:R92))</f>
        <v>5.2106195995474759E-2</v>
      </c>
      <c r="T92" s="2"/>
      <c r="U92" s="3"/>
      <c r="V92" s="3"/>
      <c r="W92" s="3"/>
      <c r="X92" s="3"/>
    </row>
    <row r="93" spans="1:24" ht="13" customHeight="1">
      <c r="A93" s="91"/>
      <c r="B93" s="79">
        <v>17</v>
      </c>
      <c r="C93" s="70">
        <v>12648</v>
      </c>
      <c r="D93" s="93">
        <v>443</v>
      </c>
      <c r="E93" s="70">
        <f t="shared" si="16"/>
        <v>12205</v>
      </c>
      <c r="F93" s="79">
        <f t="shared" si="17"/>
        <v>118.01099576720434</v>
      </c>
      <c r="G93" s="80">
        <f t="shared" si="18"/>
        <v>6.1639808889645681E-3</v>
      </c>
      <c r="H93" s="80">
        <f t="shared" si="22"/>
        <v>0.16560761860400403</v>
      </c>
      <c r="I93" s="80">
        <f>(F93-MAX($F$2:F93))/MAX($F$2:F93)</f>
        <v>-4.0275874314448804E-2</v>
      </c>
      <c r="J93" s="80">
        <f>(F93-MAX($F$3:F93))/MIN($F$3:F93)</f>
        <v>-5.6892985881092407E-2</v>
      </c>
      <c r="K93" s="80">
        <f>STDEV($G$4:G93)*SQRT(52)</f>
        <v>0.24168778593171769</v>
      </c>
      <c r="L93" s="82"/>
      <c r="M93" s="82"/>
      <c r="N93" s="82"/>
      <c r="O93" s="106">
        <f t="shared" si="3"/>
        <v>5.7692307692307687E-4</v>
      </c>
      <c r="P93" s="106">
        <f t="shared" si="19"/>
        <v>5.5870578120414908E-3</v>
      </c>
      <c r="Q93" s="106">
        <f t="shared" si="20"/>
        <v>0</v>
      </c>
      <c r="R93" s="107">
        <f t="shared" si="21"/>
        <v>0</v>
      </c>
      <c r="S93" s="90">
        <f>AVERAGE($P$3:P93)/SQRT(AVERAGE($R$3:R93))</f>
        <v>5.4511767658841394E-2</v>
      </c>
      <c r="T93" s="2"/>
      <c r="U93" s="3"/>
      <c r="V93" s="3"/>
      <c r="W93" s="3"/>
      <c r="X93" s="3"/>
    </row>
    <row r="94" spans="1:24" ht="13" customHeight="1">
      <c r="A94" s="91"/>
      <c r="B94" s="79">
        <v>18</v>
      </c>
      <c r="C94" s="70">
        <v>13796</v>
      </c>
      <c r="D94" s="93">
        <v>839</v>
      </c>
      <c r="E94" s="70">
        <f t="shared" si="16"/>
        <v>12957</v>
      </c>
      <c r="F94" s="81">
        <f t="shared" si="17"/>
        <v>120.8940917264126</v>
      </c>
      <c r="G94" s="80">
        <f t="shared" si="18"/>
        <v>2.4137082739502849E-2</v>
      </c>
      <c r="H94" s="80">
        <f t="shared" si="22"/>
        <v>0.18974470134350688</v>
      </c>
      <c r="I94" s="80">
        <f>(F94-MAX($F$2:F94))/MAX($F$2:F94)</f>
        <v>-1.6829103691675635E-2</v>
      </c>
      <c r="J94" s="80">
        <f>(F94-MAX($F$3:F94))/MIN($F$3:F94)</f>
        <v>-2.3772493459650559E-2</v>
      </c>
      <c r="K94" s="80">
        <f>STDEV($G$4:G94)*SQRT(52)</f>
        <v>0.24092518205294261</v>
      </c>
      <c r="L94" s="82"/>
      <c r="M94" s="82"/>
      <c r="N94" s="82"/>
      <c r="O94" s="106">
        <f t="shared" si="3"/>
        <v>5.7692307692307687E-4</v>
      </c>
      <c r="P94" s="106">
        <f t="shared" si="19"/>
        <v>2.3560159662579773E-2</v>
      </c>
      <c r="Q94" s="106">
        <f t="shared" si="20"/>
        <v>0</v>
      </c>
      <c r="R94" s="107">
        <f t="shared" si="21"/>
        <v>0</v>
      </c>
      <c r="S94" s="90">
        <f>AVERAGE($P$3:P94)/SQRT(AVERAGE($R$3:R94))</f>
        <v>6.5507544917058486E-2</v>
      </c>
      <c r="T94" s="2"/>
      <c r="U94" s="3"/>
      <c r="V94" s="3"/>
      <c r="W94" s="3"/>
      <c r="X94" s="3"/>
    </row>
    <row r="95" spans="1:24" ht="13" customHeight="1">
      <c r="A95" s="91"/>
      <c r="B95" s="79">
        <v>19</v>
      </c>
      <c r="C95" s="70">
        <v>14143</v>
      </c>
      <c r="D95" s="93"/>
      <c r="E95" s="70">
        <f t="shared" si="16"/>
        <v>14143</v>
      </c>
      <c r="F95" s="81">
        <f t="shared" si="17"/>
        <v>123.93484628056345</v>
      </c>
      <c r="G95" s="80">
        <f t="shared" si="18"/>
        <v>2.4841106963768234E-2</v>
      </c>
      <c r="H95" s="80">
        <f t="shared" si="22"/>
        <v>0.21458580830727511</v>
      </c>
      <c r="I95" s="80">
        <f>(F95-MAX($F$2:F95))/MAX($F$2:F95)</f>
        <v>0</v>
      </c>
      <c r="J95" s="80">
        <f>(F95-MAX($F$3:F95))/MIN($F$3:F95)</f>
        <v>0</v>
      </c>
      <c r="K95" s="80">
        <f>STDEV($G$4:G95)*SQRT(52)</f>
        <v>0.24020133768590965</v>
      </c>
      <c r="L95" s="82"/>
      <c r="M95" s="82"/>
      <c r="N95" s="82"/>
      <c r="O95" s="106">
        <f t="shared" si="3"/>
        <v>5.7692307692307687E-4</v>
      </c>
      <c r="P95" s="106">
        <f t="shared" si="19"/>
        <v>2.4264183886845158E-2</v>
      </c>
      <c r="Q95" s="106">
        <f t="shared" si="20"/>
        <v>0</v>
      </c>
      <c r="R95" s="107">
        <f t="shared" si="21"/>
        <v>0</v>
      </c>
      <c r="S95" s="90">
        <f>AVERAGE($P$3:P95)/SQRT(AVERAGE($R$3:R95))</f>
        <v>7.6722003388204549E-2</v>
      </c>
      <c r="T95" s="2"/>
      <c r="U95" s="3"/>
      <c r="V95" s="3"/>
      <c r="W95" s="3"/>
      <c r="X95" s="3"/>
    </row>
    <row r="96" spans="1:24" ht="13" customHeight="1">
      <c r="A96" s="91"/>
      <c r="B96" s="79">
        <v>20</v>
      </c>
      <c r="C96" s="70">
        <v>14116</v>
      </c>
      <c r="D96" s="93"/>
      <c r="E96" s="70">
        <f t="shared" si="16"/>
        <v>14116</v>
      </c>
      <c r="F96" s="81">
        <f t="shared" si="17"/>
        <v>123.69824578211367</v>
      </c>
      <c r="G96" s="80">
        <f t="shared" si="18"/>
        <v>-1.9108962253391079E-3</v>
      </c>
      <c r="H96" s="80">
        <f t="shared" si="22"/>
        <v>0.21267491208193601</v>
      </c>
      <c r="I96" s="80">
        <f>(F96-MAX($F$2:F96))/MAX($F$2:F96)</f>
        <v>-1.9090716255391097E-3</v>
      </c>
      <c r="J96" s="80">
        <f>(F96-MAX($F$3:F96))/MIN($F$3:F96)</f>
        <v>-2.7180243483699716E-3</v>
      </c>
      <c r="K96" s="80">
        <f>STDEV($G$4:G96)*SQRT(52)</f>
        <v>0.23891460110670085</v>
      </c>
      <c r="L96" s="82"/>
      <c r="M96" s="82"/>
      <c r="N96" s="82"/>
      <c r="O96" s="106">
        <f t="shared" si="3"/>
        <v>5.7692307692307687E-4</v>
      </c>
      <c r="P96" s="106">
        <f t="shared" si="19"/>
        <v>-2.4878193022621845E-3</v>
      </c>
      <c r="Q96" s="106">
        <f t="shared" si="20"/>
        <v>-2.4878193022621845E-3</v>
      </c>
      <c r="R96" s="107">
        <f t="shared" si="21"/>
        <v>6.1892448807083026E-6</v>
      </c>
      <c r="S96" s="90">
        <f>AVERAGE($P$3:P96)/SQRT(AVERAGE($R$3:R96))</f>
        <v>7.5128195859202232E-2</v>
      </c>
      <c r="T96" s="2"/>
      <c r="U96" s="3"/>
      <c r="V96" s="3"/>
      <c r="W96" s="3"/>
      <c r="X96" s="3"/>
    </row>
    <row r="97" spans="1:24" ht="13" customHeight="1">
      <c r="A97" s="91"/>
      <c r="B97" s="79">
        <v>21</v>
      </c>
      <c r="C97" s="70">
        <v>14033</v>
      </c>
      <c r="D97" s="93"/>
      <c r="E97" s="70">
        <f t="shared" si="16"/>
        <v>14033</v>
      </c>
      <c r="F97" s="81">
        <f t="shared" si="17"/>
        <v>122.97091832391621</v>
      </c>
      <c r="G97" s="80">
        <f t="shared" si="18"/>
        <v>-5.8972070440249675E-3</v>
      </c>
      <c r="H97" s="80">
        <f t="shared" si="22"/>
        <v>0.20677770503791104</v>
      </c>
      <c r="I97" s="80">
        <f>(F97-MAX($F$2:F97))/MAX($F$2:F97)</f>
        <v>-7.7776992151594032E-3</v>
      </c>
      <c r="J97" s="80">
        <f>(F97-MAX($F$3:F97))/MIN($F$3:F97)</f>
        <v>-1.1073432530396277E-2</v>
      </c>
      <c r="K97" s="80">
        <f>STDEV($G$4:G97)*SQRT(52)</f>
        <v>0.23770685557462562</v>
      </c>
      <c r="L97" s="82"/>
      <c r="M97" s="82"/>
      <c r="N97" s="82"/>
      <c r="O97" s="106">
        <f t="shared" si="3"/>
        <v>5.7692307692307687E-4</v>
      </c>
      <c r="P97" s="106">
        <f t="shared" si="19"/>
        <v>-6.4741301209480448E-3</v>
      </c>
      <c r="Q97" s="106">
        <f t="shared" si="20"/>
        <v>-6.4741301209480448E-3</v>
      </c>
      <c r="R97" s="107">
        <f t="shared" si="21"/>
        <v>4.1914360822966746E-5</v>
      </c>
      <c r="S97" s="90">
        <f>AVERAGE($P$3:P97)/SQRT(AVERAGE($R$3:R97))</f>
        <v>7.1646425286096646E-2</v>
      </c>
      <c r="T97" s="2"/>
      <c r="U97" s="3"/>
      <c r="V97" s="3"/>
      <c r="W97" s="3"/>
      <c r="X97" s="3"/>
    </row>
    <row r="98" spans="1:24" ht="13" customHeight="1">
      <c r="A98" s="91"/>
      <c r="B98" s="79">
        <v>22</v>
      </c>
      <c r="C98" s="70">
        <v>14146</v>
      </c>
      <c r="D98" s="93"/>
      <c r="E98" s="70">
        <f t="shared" ref="E98:E129" si="23">C98-D98</f>
        <v>14146</v>
      </c>
      <c r="F98" s="81">
        <f t="shared" si="17"/>
        <v>123.96113522483564</v>
      </c>
      <c r="G98" s="80">
        <f t="shared" si="18"/>
        <v>8.0201998447994426E-3</v>
      </c>
      <c r="H98" s="80">
        <f t="shared" si="22"/>
        <v>0.21479790488271047</v>
      </c>
      <c r="I98" s="80">
        <f>(F98-MAX($F$2:F98))/MAX($F$2:F98)</f>
        <v>0</v>
      </c>
      <c r="J98" s="80">
        <f>(F98-MAX($F$3:F98))/MIN($F$3:F98)</f>
        <v>0</v>
      </c>
      <c r="K98" s="80">
        <f>STDEV($G$4:G98)*SQRT(52)</f>
        <v>0.23647673041887679</v>
      </c>
      <c r="L98" s="82"/>
      <c r="M98" s="82"/>
      <c r="N98" s="82"/>
      <c r="O98" s="106">
        <f t="shared" si="3"/>
        <v>5.7692307692307687E-4</v>
      </c>
      <c r="P98" s="106">
        <f t="shared" si="19"/>
        <v>7.4432767678763653E-3</v>
      </c>
      <c r="Q98" s="106">
        <f t="shared" si="20"/>
        <v>0</v>
      </c>
      <c r="R98" s="107">
        <f t="shared" si="21"/>
        <v>0</v>
      </c>
      <c r="S98" s="90">
        <f>AVERAGE($P$3:P98)/SQRT(AVERAGE($R$3:R98))</f>
        <v>7.4763106144601674E-2</v>
      </c>
      <c r="T98" s="2"/>
      <c r="U98" s="3"/>
      <c r="V98" s="3"/>
      <c r="W98" s="3"/>
      <c r="X98" s="3"/>
    </row>
    <row r="99" spans="1:24" ht="13" customHeight="1">
      <c r="A99" s="91"/>
      <c r="B99" s="79">
        <v>23</v>
      </c>
      <c r="C99" s="70">
        <v>13961</v>
      </c>
      <c r="D99" s="93"/>
      <c r="E99" s="70">
        <f t="shared" si="23"/>
        <v>13961</v>
      </c>
      <c r="F99" s="81">
        <f t="shared" ref="F99:F130" si="24">F98*((E99/C98))</f>
        <v>122.33998366138346</v>
      </c>
      <c r="G99" s="80">
        <f t="shared" ref="G99:G130" si="25">LN((E99/C98))</f>
        <v>-1.3164170607287336E-2</v>
      </c>
      <c r="H99" s="80">
        <f t="shared" si="22"/>
        <v>0.20163373427542314</v>
      </c>
      <c r="I99" s="80">
        <f>(F99-MAX($F$2:F99))/MAX($F$2:F99)</f>
        <v>-1.3077901880390244E-2</v>
      </c>
      <c r="J99" s="80">
        <f>(F99-MAX($F$3:F99))/MIN($F$3:F99)</f>
        <v>-1.8623500164757507E-2</v>
      </c>
      <c r="K99" s="80">
        <f>STDEV($G$4:G99)*SQRT(52)</f>
        <v>0.23550672882625776</v>
      </c>
      <c r="L99" s="82"/>
      <c r="M99" s="82"/>
      <c r="N99" s="82"/>
      <c r="O99" s="106">
        <f t="shared" si="3"/>
        <v>5.7692307692307687E-4</v>
      </c>
      <c r="P99" s="106">
        <f t="shared" ref="P99:P130" si="26">G99-O99</f>
        <v>-1.3741093684210413E-2</v>
      </c>
      <c r="Q99" s="106">
        <f t="shared" ref="Q99:Q130" si="27">IF(P99&lt;0,P99,0)</f>
        <v>-1.3741093684210413E-2</v>
      </c>
      <c r="R99" s="107">
        <f t="shared" ref="R99:R130" si="28">Q99^2</f>
        <v>1.8881765563824731E-4</v>
      </c>
      <c r="S99" s="90">
        <f>AVERAGE($P$3:P99)/SQRT(AVERAGE($R$3:R99))</f>
        <v>6.7830528011334906E-2</v>
      </c>
      <c r="T99" s="2"/>
      <c r="U99" s="3"/>
      <c r="V99" s="3"/>
      <c r="W99" s="3"/>
      <c r="X99" s="3"/>
    </row>
    <row r="100" spans="1:24" ht="13" customHeight="1">
      <c r="A100" s="91"/>
      <c r="B100" s="79">
        <v>24</v>
      </c>
      <c r="C100" s="70">
        <v>13981</v>
      </c>
      <c r="D100" s="93"/>
      <c r="E100" s="70">
        <f t="shared" si="23"/>
        <v>13981</v>
      </c>
      <c r="F100" s="81">
        <f t="shared" si="24"/>
        <v>122.51524328986478</v>
      </c>
      <c r="G100" s="80">
        <f t="shared" si="25"/>
        <v>1.4315369991766743E-3</v>
      </c>
      <c r="H100" s="80">
        <f t="shared" ref="H100:H131" si="29">H99+G100</f>
        <v>0.20306527127459981</v>
      </c>
      <c r="I100" s="80">
        <f>(F100-MAX($F$2:F100))/MAX($F$2:F100)</f>
        <v>-1.1664074650077702E-2</v>
      </c>
      <c r="J100" s="80">
        <f>(F100-MAX($F$3:F100))/MIN($F$3:F100)</f>
        <v>-1.6610148795594415E-2</v>
      </c>
      <c r="K100" s="80">
        <f>STDEV($G$4:G100)*SQRT(52)</f>
        <v>0.2342776219388612</v>
      </c>
      <c r="L100" s="82"/>
      <c r="M100" s="82"/>
      <c r="N100" s="82"/>
      <c r="O100" s="106">
        <f t="shared" si="3"/>
        <v>5.7692307692307687E-4</v>
      </c>
      <c r="P100" s="106">
        <f t="shared" si="26"/>
        <v>8.5461392225359744E-4</v>
      </c>
      <c r="Q100" s="106">
        <f t="shared" si="27"/>
        <v>0</v>
      </c>
      <c r="R100" s="107">
        <f t="shared" si="28"/>
        <v>0</v>
      </c>
      <c r="S100" s="90">
        <f>AVERAGE($P$3:P100)/SQRT(AVERAGE($R$3:R100))</f>
        <v>6.7879471820865442E-2</v>
      </c>
      <c r="T100" s="2"/>
      <c r="U100" s="3"/>
      <c r="V100" s="3"/>
      <c r="W100" s="3"/>
      <c r="X100" s="3"/>
    </row>
    <row r="101" spans="1:24" ht="13" customHeight="1">
      <c r="A101" s="91"/>
      <c r="B101" s="79">
        <v>25</v>
      </c>
      <c r="C101" s="70">
        <v>13976</v>
      </c>
      <c r="D101" s="93"/>
      <c r="E101" s="70">
        <f t="shared" si="23"/>
        <v>13976</v>
      </c>
      <c r="F101" s="81">
        <f t="shared" si="24"/>
        <v>122.47142838274445</v>
      </c>
      <c r="G101" s="80">
        <f t="shared" si="25"/>
        <v>-3.5769217393210863E-4</v>
      </c>
      <c r="H101" s="80">
        <f t="shared" si="29"/>
        <v>0.2027075791006677</v>
      </c>
      <c r="I101" s="80">
        <f>(F101-MAX($F$2:F101))/MAX($F$2:F101)</f>
        <v>-1.2017531457655866E-2</v>
      </c>
      <c r="J101" s="80">
        <f>(F101-MAX($F$3:F101))/MIN($F$3:F101)</f>
        <v>-1.7113486637885228E-2</v>
      </c>
      <c r="K101" s="80">
        <f>STDEV($G$4:G101)*SQRT(52)</f>
        <v>0.23307436174622928</v>
      </c>
      <c r="L101" s="82"/>
      <c r="M101" s="82"/>
      <c r="N101" s="82"/>
      <c r="O101" s="106">
        <f t="shared" si="3"/>
        <v>5.7692307692307687E-4</v>
      </c>
      <c r="P101" s="106">
        <f t="shared" si="26"/>
        <v>-9.3461525085518555E-4</v>
      </c>
      <c r="Q101" s="106">
        <f t="shared" si="27"/>
        <v>-9.3461525085518555E-4</v>
      </c>
      <c r="R101" s="107">
        <f t="shared" si="28"/>
        <v>8.7350566713110143E-7</v>
      </c>
      <c r="S101" s="90">
        <f>AVERAGE($P$3:P101)/SQRT(AVERAGE($R$3:R101))</f>
        <v>6.7104385517313542E-2</v>
      </c>
      <c r="T101" s="2"/>
      <c r="U101" s="3"/>
      <c r="V101" s="3"/>
      <c r="W101" s="3"/>
      <c r="X101" s="3"/>
    </row>
    <row r="102" spans="1:24" ht="13" customHeight="1">
      <c r="A102" s="91"/>
      <c r="B102" s="79">
        <v>26</v>
      </c>
      <c r="C102" s="70">
        <v>14040</v>
      </c>
      <c r="D102" s="93"/>
      <c r="E102" s="70">
        <f t="shared" si="23"/>
        <v>14040</v>
      </c>
      <c r="F102" s="81">
        <f t="shared" si="24"/>
        <v>123.03225919388467</v>
      </c>
      <c r="G102" s="80">
        <f t="shared" si="25"/>
        <v>4.5688257659096494E-3</v>
      </c>
      <c r="H102" s="80">
        <f t="shared" si="29"/>
        <v>0.20727640486657734</v>
      </c>
      <c r="I102" s="80">
        <f>(F102-MAX($F$2:F102))/MAX($F$2:F102)</f>
        <v>-7.4932843206559595E-3</v>
      </c>
      <c r="J102" s="80">
        <f>(F102-MAX($F$3:F102))/MIN($F$3:F102)</f>
        <v>-1.0670762256563658E-2</v>
      </c>
      <c r="K102" s="80">
        <f>STDEV($G$4:G102)*SQRT(52)</f>
        <v>0.23188861841884129</v>
      </c>
      <c r="L102" s="82"/>
      <c r="M102" s="82"/>
      <c r="N102" s="82"/>
      <c r="O102" s="106">
        <f t="shared" si="3"/>
        <v>5.7692307692307687E-4</v>
      </c>
      <c r="P102" s="106">
        <f t="shared" si="26"/>
        <v>3.991902688986573E-3</v>
      </c>
      <c r="Q102" s="106">
        <f t="shared" si="27"/>
        <v>0</v>
      </c>
      <c r="R102" s="107">
        <f t="shared" si="28"/>
        <v>0</v>
      </c>
      <c r="S102" s="90">
        <f>AVERAGE($P$3:P102)/SQRT(AVERAGE($R$3:R102))</f>
        <v>6.8598691788118671E-2</v>
      </c>
      <c r="T102" s="2"/>
      <c r="U102" s="3"/>
      <c r="V102" s="3"/>
      <c r="W102" s="3"/>
      <c r="X102" s="3"/>
    </row>
    <row r="103" spans="1:24" ht="13" customHeight="1">
      <c r="A103" s="91"/>
      <c r="B103" s="79">
        <v>27</v>
      </c>
      <c r="C103" s="70">
        <v>14994</v>
      </c>
      <c r="D103" s="93">
        <v>1000</v>
      </c>
      <c r="E103" s="70">
        <f t="shared" si="23"/>
        <v>13994</v>
      </c>
      <c r="F103" s="81">
        <f t="shared" si="24"/>
        <v>122.62916204837765</v>
      </c>
      <c r="G103" s="80">
        <f t="shared" si="25"/>
        <v>-3.2817322739600242E-3</v>
      </c>
      <c r="H103" s="80">
        <f t="shared" si="29"/>
        <v>0.2039946725926173</v>
      </c>
      <c r="I103" s="80">
        <f>(F103-MAX($F$2:F103))/MAX($F$2:F103)</f>
        <v>-1.074508695037452E-2</v>
      </c>
      <c r="J103" s="80">
        <f>(F103-MAX($F$3:F103))/MIN($F$3:F103)</f>
        <v>-1.5301470405638364E-2</v>
      </c>
      <c r="K103" s="80">
        <f>STDEV($G$4:G103)*SQRT(52)</f>
        <v>0.23074840866720453</v>
      </c>
      <c r="L103" s="82"/>
      <c r="M103" s="82"/>
      <c r="N103" s="82"/>
      <c r="O103" s="106">
        <f t="shared" si="3"/>
        <v>5.7692307692307687E-4</v>
      </c>
      <c r="P103" s="106">
        <f t="shared" si="26"/>
        <v>-3.8586553508831011E-3</v>
      </c>
      <c r="Q103" s="106">
        <f t="shared" si="27"/>
        <v>-3.8586553508831011E-3</v>
      </c>
      <c r="R103" s="107">
        <f t="shared" si="28"/>
        <v>1.4889221116898789E-5</v>
      </c>
      <c r="S103" s="90">
        <f>AVERAGE($P$3:P103)/SQRT(AVERAGE($R$3:R103))</f>
        <v>6.6487058108168545E-2</v>
      </c>
      <c r="T103" s="2"/>
      <c r="U103" s="3"/>
      <c r="V103" s="3"/>
      <c r="W103" s="3"/>
      <c r="X103" s="3"/>
    </row>
    <row r="104" spans="1:24" ht="13" customHeight="1">
      <c r="A104" s="91"/>
      <c r="B104" s="79">
        <v>28</v>
      </c>
      <c r="C104" s="70">
        <v>15534</v>
      </c>
      <c r="D104" s="93"/>
      <c r="E104" s="70">
        <f t="shared" si="23"/>
        <v>15534</v>
      </c>
      <c r="F104" s="81">
        <f t="shared" si="24"/>
        <v>127.04557844867936</v>
      </c>
      <c r="G104" s="80">
        <f t="shared" si="25"/>
        <v>3.5381048916585195E-2</v>
      </c>
      <c r="H104" s="80">
        <f t="shared" si="29"/>
        <v>0.2393757215092025</v>
      </c>
      <c r="I104" s="80">
        <f>(F104-MAX($F$2:F104))/MAX($F$2:F104)</f>
        <v>0</v>
      </c>
      <c r="J104" s="80">
        <f>(F104-MAX($F$3:F104))/MIN($F$3:F104)</f>
        <v>0</v>
      </c>
      <c r="K104" s="80">
        <f>STDEV($G$4:G104)*SQRT(52)</f>
        <v>0.23082665029131502</v>
      </c>
      <c r="L104" s="82"/>
      <c r="M104" s="82"/>
      <c r="N104" s="82"/>
      <c r="O104" s="106">
        <f t="shared" si="3"/>
        <v>5.7692307692307687E-4</v>
      </c>
      <c r="P104" s="106">
        <f t="shared" si="26"/>
        <v>3.4804125839662116E-2</v>
      </c>
      <c r="Q104" s="106">
        <f t="shared" si="27"/>
        <v>0</v>
      </c>
      <c r="R104" s="107">
        <f t="shared" si="28"/>
        <v>0</v>
      </c>
      <c r="S104" s="90">
        <f>AVERAGE($P$3:P104)/SQRT(AVERAGE($R$3:R104))</f>
        <v>8.1961647454742464E-2</v>
      </c>
      <c r="T104" s="2"/>
      <c r="U104" s="3"/>
      <c r="V104" s="3"/>
      <c r="W104" s="3"/>
      <c r="X104" s="3"/>
    </row>
    <row r="105" spans="1:24" ht="13" customHeight="1">
      <c r="A105" s="91"/>
      <c r="B105" s="79">
        <v>29</v>
      </c>
      <c r="C105" s="70">
        <v>15591</v>
      </c>
      <c r="D105" s="93"/>
      <c r="E105" s="70">
        <f t="shared" si="23"/>
        <v>15591</v>
      </c>
      <c r="F105" s="81">
        <f t="shared" si="24"/>
        <v>127.51175573537789</v>
      </c>
      <c r="G105" s="80">
        <f t="shared" si="25"/>
        <v>3.6626546969590031E-3</v>
      </c>
      <c r="H105" s="80">
        <f t="shared" si="29"/>
        <v>0.2430383762061615</v>
      </c>
      <c r="I105" s="80">
        <f>(F105-MAX($F$2:F105))/MAX($F$2:F105)</f>
        <v>0</v>
      </c>
      <c r="J105" s="80">
        <f>(F105-MAX($F$3:F105))/MIN($F$3:F105)</f>
        <v>0</v>
      </c>
      <c r="K105" s="80">
        <f>STDEV($G$4:G105)*SQRT(52)</f>
        <v>0.22968265717966527</v>
      </c>
      <c r="L105" s="82"/>
      <c r="M105" s="82"/>
      <c r="N105" s="82"/>
      <c r="O105" s="106">
        <f t="shared" si="3"/>
        <v>5.7692307692307687E-4</v>
      </c>
      <c r="P105" s="106">
        <f t="shared" si="26"/>
        <v>3.0857316200359262E-3</v>
      </c>
      <c r="Q105" s="106">
        <f t="shared" si="27"/>
        <v>0</v>
      </c>
      <c r="R105" s="107">
        <f t="shared" si="28"/>
        <v>0</v>
      </c>
      <c r="S105" s="90">
        <f>AVERAGE($P$3:P105)/SQRT(AVERAGE($R$3:R105))</f>
        <v>8.2956930744968932E-2</v>
      </c>
      <c r="T105" s="2"/>
      <c r="U105" s="3"/>
      <c r="V105" s="3"/>
      <c r="W105" s="3"/>
      <c r="X105" s="3"/>
    </row>
    <row r="106" spans="1:24" ht="13" customHeight="1">
      <c r="A106" s="91"/>
      <c r="B106" s="79">
        <v>30</v>
      </c>
      <c r="C106" s="70">
        <v>16759</v>
      </c>
      <c r="D106" s="93">
        <v>680</v>
      </c>
      <c r="E106" s="70">
        <f t="shared" si="23"/>
        <v>16079</v>
      </c>
      <c r="F106" s="81">
        <f t="shared" si="24"/>
        <v>131.50288759342834</v>
      </c>
      <c r="G106" s="80">
        <f t="shared" si="25"/>
        <v>3.0820248067860018E-2</v>
      </c>
      <c r="H106" s="80">
        <f t="shared" si="29"/>
        <v>0.27385862427402152</v>
      </c>
      <c r="I106" s="80">
        <f>(F106-MAX($F$2:F106))/MAX($F$2:F106)</f>
        <v>0</v>
      </c>
      <c r="J106" s="80">
        <f>(F106-MAX($F$3:F106))/MIN($F$3:F106)</f>
        <v>0</v>
      </c>
      <c r="K106" s="80">
        <f>STDEV($G$4:G106)*SQRT(52)</f>
        <v>0.22943869407463843</v>
      </c>
      <c r="L106" s="82"/>
      <c r="M106" s="82"/>
      <c r="N106" s="82"/>
      <c r="O106" s="106">
        <f t="shared" si="3"/>
        <v>5.7692307692307687E-4</v>
      </c>
      <c r="P106" s="106">
        <f t="shared" si="26"/>
        <v>3.0243324990936942E-2</v>
      </c>
      <c r="Q106" s="106">
        <f t="shared" si="27"/>
        <v>0</v>
      </c>
      <c r="R106" s="107">
        <f t="shared" si="28"/>
        <v>0</v>
      </c>
      <c r="S106" s="90">
        <f>AVERAGE($P$3:P106)/SQRT(AVERAGE($R$3:R106))</f>
        <v>9.6155143900126222E-2</v>
      </c>
      <c r="T106" s="2"/>
      <c r="U106" s="3"/>
      <c r="V106" s="3"/>
      <c r="W106" s="3"/>
      <c r="X106" s="3"/>
    </row>
    <row r="107" spans="1:24" ht="13" customHeight="1">
      <c r="A107" s="91"/>
      <c r="B107" s="79">
        <v>31</v>
      </c>
      <c r="C107" s="70">
        <v>16522</v>
      </c>
      <c r="D107" s="93"/>
      <c r="E107" s="70">
        <f t="shared" si="23"/>
        <v>16522</v>
      </c>
      <c r="F107" s="81">
        <f t="shared" si="24"/>
        <v>129.64321909532927</v>
      </c>
      <c r="G107" s="80">
        <f t="shared" si="25"/>
        <v>-1.4242601262422805E-2</v>
      </c>
      <c r="H107" s="80">
        <f t="shared" si="29"/>
        <v>0.2596160230115987</v>
      </c>
      <c r="I107" s="80">
        <f>(F107-MAX($F$2:F107))/MAX($F$2:F107)</f>
        <v>-1.4141655230025557E-2</v>
      </c>
      <c r="J107" s="80">
        <f>(F107-MAX($F$3:F107))/MIN($F$3:F107)</f>
        <v>-2.1363540190524451E-2</v>
      </c>
      <c r="K107" s="80">
        <f>STDEV($G$4:G107)*SQRT(52)</f>
        <v>0.22863871339503164</v>
      </c>
      <c r="L107" s="82"/>
      <c r="M107" s="82"/>
      <c r="N107" s="82"/>
      <c r="O107" s="106">
        <f t="shared" si="3"/>
        <v>5.7692307692307687E-4</v>
      </c>
      <c r="P107" s="106">
        <f t="shared" si="26"/>
        <v>-1.4819524339345882E-2</v>
      </c>
      <c r="Q107" s="106">
        <f t="shared" si="27"/>
        <v>-1.4819524339345882E-2</v>
      </c>
      <c r="R107" s="107">
        <f t="shared" si="28"/>
        <v>2.19618301644465E-4</v>
      </c>
      <c r="S107" s="90">
        <f>AVERAGE($P$3:P107)/SQRT(AVERAGE($R$3:R107))</f>
        <v>8.8859902866286894E-2</v>
      </c>
      <c r="T107" s="2"/>
      <c r="U107" s="3"/>
      <c r="V107" s="3"/>
      <c r="W107" s="3"/>
      <c r="X107" s="3"/>
    </row>
    <row r="108" spans="1:24" ht="13" customHeight="1">
      <c r="A108" s="91"/>
      <c r="B108" s="79">
        <v>32</v>
      </c>
      <c r="C108" s="70">
        <v>16521</v>
      </c>
      <c r="D108" s="93"/>
      <c r="E108" s="70">
        <f t="shared" si="23"/>
        <v>16521</v>
      </c>
      <c r="F108" s="81">
        <f t="shared" si="24"/>
        <v>129.63537239280564</v>
      </c>
      <c r="G108" s="80">
        <f t="shared" si="25"/>
        <v>-6.052719185942748E-5</v>
      </c>
      <c r="H108" s="80">
        <f t="shared" si="29"/>
        <v>0.25955549581973925</v>
      </c>
      <c r="I108" s="80">
        <f>(F108-MAX($F$2:F108))/MAX($F$2:F108)</f>
        <v>-1.4201324661375964E-2</v>
      </c>
      <c r="J108" s="80">
        <f>(F108-MAX($F$3:F108))/MIN($F$3:F108)</f>
        <v>-2.1453681710315829E-2</v>
      </c>
      <c r="K108" s="80">
        <f>STDEV($G$4:G108)*SQRT(52)</f>
        <v>0.22754454723962869</v>
      </c>
      <c r="L108" s="82"/>
      <c r="M108" s="82"/>
      <c r="N108" s="82"/>
      <c r="O108" s="106">
        <f t="shared" si="3"/>
        <v>5.7692307692307687E-4</v>
      </c>
      <c r="P108" s="106">
        <f t="shared" si="26"/>
        <v>-6.374502687825043E-4</v>
      </c>
      <c r="Q108" s="106">
        <f t="shared" si="27"/>
        <v>-6.374502687825043E-4</v>
      </c>
      <c r="R108" s="107">
        <f t="shared" si="28"/>
        <v>4.0634284517088696E-7</v>
      </c>
      <c r="S108" s="90">
        <f>AVERAGE($P$3:P108)/SQRT(AVERAGE($R$3:R108))</f>
        <v>8.8156143723800193E-2</v>
      </c>
      <c r="T108" s="2"/>
      <c r="U108" s="3"/>
      <c r="V108" s="3"/>
      <c r="W108" s="3"/>
      <c r="X108" s="3"/>
    </row>
    <row r="109" spans="1:24" ht="13" customHeight="1">
      <c r="A109" s="91"/>
      <c r="B109" s="79">
        <v>33</v>
      </c>
      <c r="C109" s="70">
        <v>17883</v>
      </c>
      <c r="D109" s="93">
        <v>1041</v>
      </c>
      <c r="E109" s="70">
        <f t="shared" si="23"/>
        <v>16842</v>
      </c>
      <c r="F109" s="81">
        <f t="shared" si="24"/>
        <v>132.1541639028892</v>
      </c>
      <c r="G109" s="80">
        <f t="shared" si="25"/>
        <v>1.9243467659346352E-2</v>
      </c>
      <c r="H109" s="80">
        <f t="shared" si="29"/>
        <v>0.27879896347908562</v>
      </c>
      <c r="I109" s="80">
        <f>(F109-MAX($F$2:F109))/MAX($F$2:F109)</f>
        <v>0</v>
      </c>
      <c r="J109" s="80">
        <f>(F109-MAX($F$3:F109))/MIN($F$3:F109)</f>
        <v>0</v>
      </c>
      <c r="K109" s="80">
        <f>STDEV($G$4:G109)*SQRT(52)</f>
        <v>0.2267590903044405</v>
      </c>
      <c r="L109" s="82"/>
      <c r="M109" s="82"/>
      <c r="N109" s="82"/>
      <c r="O109" s="106">
        <f t="shared" si="3"/>
        <v>5.7692307692307687E-4</v>
      </c>
      <c r="P109" s="106">
        <f t="shared" si="26"/>
        <v>1.8666544582423276E-2</v>
      </c>
      <c r="Q109" s="106">
        <f t="shared" si="27"/>
        <v>0</v>
      </c>
      <c r="R109" s="107">
        <f t="shared" si="28"/>
        <v>0</v>
      </c>
      <c r="S109" s="90">
        <f>AVERAGE($P$3:P109)/SQRT(AVERAGE($R$3:R109))</f>
        <v>9.5998521105565116E-2</v>
      </c>
      <c r="T109" s="2"/>
      <c r="U109" s="3"/>
      <c r="V109" s="3"/>
      <c r="W109" s="3"/>
      <c r="X109" s="3"/>
    </row>
    <row r="110" spans="1:24" ht="13" customHeight="1">
      <c r="A110" s="91"/>
      <c r="B110" s="79">
        <v>34</v>
      </c>
      <c r="C110" s="70">
        <v>18327</v>
      </c>
      <c r="D110" s="93"/>
      <c r="E110" s="70">
        <f t="shared" si="23"/>
        <v>18327</v>
      </c>
      <c r="F110" s="81">
        <f t="shared" si="24"/>
        <v>135.43529395785106</v>
      </c>
      <c r="G110" s="80">
        <f t="shared" si="25"/>
        <v>2.4524841429840415E-2</v>
      </c>
      <c r="H110" s="80">
        <f t="shared" si="29"/>
        <v>0.30332380490892602</v>
      </c>
      <c r="I110" s="80">
        <f>(F110-MAX($F$2:F110))/MAX($F$2:F110)</f>
        <v>0</v>
      </c>
      <c r="J110" s="80">
        <f>(F110-MAX($F$3:F110))/MIN($F$3:F110)</f>
        <v>0</v>
      </c>
      <c r="K110" s="80">
        <f>STDEV($G$4:G110)*SQRT(52)</f>
        <v>0.22619762082799011</v>
      </c>
      <c r="L110" s="82"/>
      <c r="M110" s="82"/>
      <c r="N110" s="82"/>
      <c r="O110" s="106">
        <f t="shared" si="3"/>
        <v>5.7692307692307687E-4</v>
      </c>
      <c r="P110" s="106">
        <f t="shared" si="26"/>
        <v>2.394791835291734E-2</v>
      </c>
      <c r="Q110" s="106">
        <f t="shared" si="27"/>
        <v>0</v>
      </c>
      <c r="R110" s="107">
        <f t="shared" si="28"/>
        <v>0</v>
      </c>
      <c r="S110" s="90">
        <f>AVERAGE($P$3:P110)/SQRT(AVERAGE($R$3:R110))</f>
        <v>0.10609488285566526</v>
      </c>
      <c r="T110" s="2"/>
      <c r="U110" s="3"/>
      <c r="V110" s="3"/>
      <c r="W110" s="3"/>
      <c r="X110" s="3"/>
    </row>
    <row r="111" spans="1:24" ht="13" customHeight="1">
      <c r="A111" s="91"/>
      <c r="B111" s="79">
        <v>35</v>
      </c>
      <c r="C111" s="70">
        <v>22963</v>
      </c>
      <c r="D111" s="93">
        <v>4825</v>
      </c>
      <c r="E111" s="70">
        <f t="shared" si="23"/>
        <v>18138</v>
      </c>
      <c r="F111" s="81">
        <f t="shared" si="24"/>
        <v>134.03859670472539</v>
      </c>
      <c r="G111" s="80">
        <f t="shared" si="25"/>
        <v>-1.0366197310363574E-2</v>
      </c>
      <c r="H111" s="80">
        <f t="shared" si="29"/>
        <v>0.29295760759856243</v>
      </c>
      <c r="I111" s="80">
        <f>(F111-MAX($F$2:F111))/MAX($F$2:F111)</f>
        <v>-1.0312653462105182E-2</v>
      </c>
      <c r="J111" s="80">
        <f>(F111-MAX($F$3:F111))/MIN($F$3:F111)</f>
        <v>-1.6045009060295275E-2</v>
      </c>
      <c r="K111" s="80">
        <f>STDEV($G$4:G111)*SQRT(52)</f>
        <v>0.22532731197634423</v>
      </c>
      <c r="L111" s="82"/>
      <c r="M111" s="82"/>
      <c r="N111" s="82"/>
      <c r="O111" s="106">
        <f t="shared" si="3"/>
        <v>5.7692307692307687E-4</v>
      </c>
      <c r="P111" s="106">
        <f t="shared" si="26"/>
        <v>-1.0943120387286651E-2</v>
      </c>
      <c r="Q111" s="106">
        <f t="shared" si="27"/>
        <v>-1.0943120387286651E-2</v>
      </c>
      <c r="R111" s="107">
        <f t="shared" si="28"/>
        <v>1.1975188381064874E-4</v>
      </c>
      <c r="S111" s="90">
        <f>AVERAGE($P$3:P111)/SQRT(AVERAGE($R$3:R111))</f>
        <v>0.10068600568592272</v>
      </c>
      <c r="T111" s="2"/>
      <c r="U111" s="3"/>
      <c r="V111" s="3"/>
      <c r="W111" s="3"/>
      <c r="X111" s="3"/>
    </row>
    <row r="112" spans="1:24" ht="13" customHeight="1">
      <c r="A112" s="91"/>
      <c r="B112" s="79">
        <v>36</v>
      </c>
      <c r="C112" s="70">
        <v>22409</v>
      </c>
      <c r="D112" s="93"/>
      <c r="E112" s="70">
        <f t="shared" si="23"/>
        <v>22409</v>
      </c>
      <c r="F112" s="81">
        <f t="shared" si="24"/>
        <v>130.80481267936207</v>
      </c>
      <c r="G112" s="80">
        <f t="shared" si="25"/>
        <v>-2.4421561055719611E-2</v>
      </c>
      <c r="H112" s="80">
        <f t="shared" si="29"/>
        <v>0.2685360465428428</v>
      </c>
      <c r="I112" s="80">
        <f>(F112-MAX($F$2:F112))/MAX($F$2:F112)</f>
        <v>-3.4189620321051932E-2</v>
      </c>
      <c r="J112" s="80">
        <f>(F112-MAX($F$3:F112))/MIN($F$3:F112)</f>
        <v>-5.3194143469972692E-2</v>
      </c>
      <c r="K112" s="80">
        <f>STDEV($G$4:G112)*SQRT(52)</f>
        <v>0.22506923837446843</v>
      </c>
      <c r="L112" s="82"/>
      <c r="M112" s="82"/>
      <c r="N112" s="82"/>
      <c r="O112" s="106">
        <f t="shared" si="3"/>
        <v>5.7692307692307687E-4</v>
      </c>
      <c r="P112" s="106">
        <f t="shared" si="26"/>
        <v>-2.4998484132642686E-2</v>
      </c>
      <c r="Q112" s="106">
        <f t="shared" si="27"/>
        <v>-2.4998484132642686E-2</v>
      </c>
      <c r="R112" s="107">
        <f t="shared" si="28"/>
        <v>6.2492420892998812E-4</v>
      </c>
      <c r="S112" s="90">
        <f>AVERAGE($P$3:P112)/SQRT(AVERAGE($R$3:R112))</f>
        <v>8.8760058575012804E-2</v>
      </c>
      <c r="T112" s="2"/>
      <c r="U112" s="3"/>
      <c r="V112" s="3"/>
      <c r="W112" s="3"/>
      <c r="X112" s="3"/>
    </row>
    <row r="113" spans="1:24" ht="13" customHeight="1">
      <c r="A113" s="91"/>
      <c r="B113" s="79">
        <v>37</v>
      </c>
      <c r="C113" s="70">
        <v>22803</v>
      </c>
      <c r="D113" s="93">
        <v>63</v>
      </c>
      <c r="E113" s="70">
        <f t="shared" si="23"/>
        <v>22740</v>
      </c>
      <c r="F113" s="81">
        <f t="shared" si="24"/>
        <v>132.73691107718744</v>
      </c>
      <c r="G113" s="80">
        <f t="shared" si="25"/>
        <v>1.4662824441376449E-2</v>
      </c>
      <c r="H113" s="80">
        <f t="shared" si="29"/>
        <v>0.28319887098421925</v>
      </c>
      <c r="I113" s="80">
        <f>(F113-MAX($F$2:F113))/MAX($F$2:F113)</f>
        <v>-1.992377911110365E-2</v>
      </c>
      <c r="J113" s="80">
        <f>(F113-MAX($F$3:F113))/MIN($F$3:F113)</f>
        <v>-3.0998541503179943E-2</v>
      </c>
      <c r="K113" s="80">
        <f>STDEV($G$4:G113)*SQRT(52)</f>
        <v>0.22418880802089641</v>
      </c>
      <c r="L113" s="82"/>
      <c r="M113" s="82"/>
      <c r="N113" s="82"/>
      <c r="O113" s="106">
        <f t="shared" si="3"/>
        <v>5.7692307692307687E-4</v>
      </c>
      <c r="P113" s="106">
        <f t="shared" si="26"/>
        <v>1.4085901364453372E-2</v>
      </c>
      <c r="Q113" s="106">
        <f t="shared" si="27"/>
        <v>0</v>
      </c>
      <c r="R113" s="107">
        <f t="shared" si="28"/>
        <v>0</v>
      </c>
      <c r="S113" s="90">
        <f>AVERAGE($P$3:P113)/SQRT(AVERAGE($R$3:R113))</f>
        <v>9.4428449350673085E-2</v>
      </c>
      <c r="T113" s="2"/>
      <c r="U113" s="3"/>
      <c r="V113" s="3"/>
      <c r="W113" s="3"/>
      <c r="X113" s="3"/>
    </row>
    <row r="114" spans="1:24" ht="13" customHeight="1">
      <c r="A114" s="91"/>
      <c r="B114" s="79">
        <v>38</v>
      </c>
      <c r="C114" s="70">
        <v>23083</v>
      </c>
      <c r="D114" s="93"/>
      <c r="E114" s="70">
        <f t="shared" si="23"/>
        <v>23083</v>
      </c>
      <c r="F114" s="81">
        <f t="shared" si="24"/>
        <v>134.36679903498302</v>
      </c>
      <c r="G114" s="80">
        <f t="shared" si="25"/>
        <v>1.220430960984808E-2</v>
      </c>
      <c r="H114" s="80">
        <f t="shared" si="29"/>
        <v>0.29540318059406734</v>
      </c>
      <c r="I114" s="80">
        <f>(F114-MAX($F$2:F114))/MAX($F$2:F114)</f>
        <v>-7.8893388247864571E-3</v>
      </c>
      <c r="J114" s="80">
        <f>(F114-MAX($F$3:F114))/MIN($F$3:F114)</f>
        <v>-1.227467919760755E-2</v>
      </c>
      <c r="K114" s="80">
        <f>STDEV($G$4:G114)*SQRT(52)</f>
        <v>0.22326274599323115</v>
      </c>
      <c r="L114" s="82"/>
      <c r="M114" s="82"/>
      <c r="N114" s="82"/>
      <c r="O114" s="106">
        <f t="shared" si="3"/>
        <v>5.7692307692307687E-4</v>
      </c>
      <c r="P114" s="106">
        <f t="shared" si="26"/>
        <v>1.1627386532925003E-2</v>
      </c>
      <c r="Q114" s="106">
        <f t="shared" si="27"/>
        <v>0</v>
      </c>
      <c r="R114" s="107">
        <f t="shared" si="28"/>
        <v>0</v>
      </c>
      <c r="S114" s="90">
        <f>AVERAGE($P$3:P114)/SQRT(AVERAGE($R$3:R114))</f>
        <v>9.8993361692204379E-2</v>
      </c>
      <c r="T114" s="2"/>
      <c r="U114" s="3"/>
      <c r="V114" s="3"/>
      <c r="W114" s="3"/>
      <c r="X114" s="3"/>
    </row>
    <row r="115" spans="1:24" ht="13" customHeight="1">
      <c r="A115" s="91"/>
      <c r="B115" s="79">
        <v>39</v>
      </c>
      <c r="C115" s="70">
        <v>22834</v>
      </c>
      <c r="D115" s="93">
        <v>-588</v>
      </c>
      <c r="E115" s="70">
        <f t="shared" si="23"/>
        <v>23422</v>
      </c>
      <c r="F115" s="81">
        <f t="shared" si="24"/>
        <v>136.34012766959981</v>
      </c>
      <c r="G115" s="80">
        <f t="shared" si="25"/>
        <v>1.4579335758084485E-2</v>
      </c>
      <c r="H115" s="80">
        <f t="shared" si="29"/>
        <v>0.30998251635215185</v>
      </c>
      <c r="I115" s="80">
        <f>(F115-MAX($F$2:F115))/MAX($F$2:F115)</f>
        <v>0</v>
      </c>
      <c r="J115" s="80">
        <f>(F115-MAX($F$3:F115))/MIN($F$3:F115)</f>
        <v>0</v>
      </c>
      <c r="K115" s="80">
        <f>STDEV($G$4:G115)*SQRT(52)</f>
        <v>0.2224006427861763</v>
      </c>
      <c r="L115" s="82"/>
      <c r="M115" s="82"/>
      <c r="N115" s="82"/>
      <c r="O115" s="106">
        <f t="shared" si="3"/>
        <v>5.7692307692307687E-4</v>
      </c>
      <c r="P115" s="106">
        <f t="shared" si="26"/>
        <v>1.4002412681161407E-2</v>
      </c>
      <c r="Q115" s="106">
        <f t="shared" si="27"/>
        <v>0</v>
      </c>
      <c r="R115" s="107">
        <f t="shared" si="28"/>
        <v>0</v>
      </c>
      <c r="S115" s="90">
        <f>AVERAGE($P$3:P115)/SQRT(AVERAGE($R$3:R115))</f>
        <v>0.10453387869513152</v>
      </c>
      <c r="T115" s="2"/>
      <c r="U115" s="3"/>
      <c r="V115" s="3"/>
      <c r="W115" s="3"/>
      <c r="X115" s="3"/>
    </row>
    <row r="116" spans="1:24" ht="13" customHeight="1">
      <c r="A116" s="91"/>
      <c r="B116" s="79">
        <v>40</v>
      </c>
      <c r="C116" s="70">
        <v>21434</v>
      </c>
      <c r="D116" s="93">
        <v>-1190</v>
      </c>
      <c r="E116" s="70">
        <f t="shared" si="23"/>
        <v>22624</v>
      </c>
      <c r="F116" s="81">
        <f t="shared" si="24"/>
        <v>135.08623317846309</v>
      </c>
      <c r="G116" s="80">
        <f t="shared" si="25"/>
        <v>-9.2393635399732246E-3</v>
      </c>
      <c r="H116" s="80">
        <f t="shared" si="29"/>
        <v>0.30074315281217862</v>
      </c>
      <c r="I116" s="80">
        <f>(F116-MAX($F$2:F116))/MAX($F$2:F116)</f>
        <v>-9.1968117719190348E-3</v>
      </c>
      <c r="J116" s="80">
        <f>(F116-MAX($F$3:F116))/MIN($F$3:F116)</f>
        <v>-1.440451638744137E-2</v>
      </c>
      <c r="K116" s="80">
        <f>STDEV($G$4:G116)*SQRT(52)</f>
        <v>0.2215577829785049</v>
      </c>
      <c r="L116" s="82"/>
      <c r="M116" s="82"/>
      <c r="N116" s="82"/>
      <c r="O116" s="106">
        <f t="shared" si="3"/>
        <v>5.7692307692307687E-4</v>
      </c>
      <c r="P116" s="106">
        <f t="shared" si="26"/>
        <v>-9.8162866168963019E-3</v>
      </c>
      <c r="Q116" s="106">
        <f t="shared" si="27"/>
        <v>-9.8162866168963019E-3</v>
      </c>
      <c r="R116" s="107">
        <f t="shared" si="28"/>
        <v>9.6359482945057443E-5</v>
      </c>
      <c r="S116" s="90">
        <f>AVERAGE($P$3:P116)/SQRT(AVERAGE($R$3:R116))</f>
        <v>9.9801883455708534E-2</v>
      </c>
      <c r="T116" s="2"/>
      <c r="U116" s="3"/>
      <c r="V116" s="3"/>
      <c r="W116" s="3"/>
      <c r="X116" s="3"/>
    </row>
    <row r="117" spans="1:24" ht="13" customHeight="1">
      <c r="A117" s="91"/>
      <c r="B117" s="79">
        <v>41</v>
      </c>
      <c r="C117" s="70">
        <v>0</v>
      </c>
      <c r="D117" s="93"/>
      <c r="E117" s="70">
        <f t="shared" si="23"/>
        <v>0</v>
      </c>
      <c r="F117" s="81">
        <f t="shared" si="24"/>
        <v>0</v>
      </c>
      <c r="G117" s="80" t="e">
        <f t="shared" si="25"/>
        <v>#NUM!</v>
      </c>
      <c r="H117" s="80" t="e">
        <f t="shared" si="29"/>
        <v>#NUM!</v>
      </c>
      <c r="I117" s="80">
        <f>(F117-MAX($F$2:F117))/MAX($F$2:F117)</f>
        <v>-1</v>
      </c>
      <c r="J117" s="80" t="e">
        <f>(F117-MAX($F$3:F117))/MIN($F$3:F117)</f>
        <v>#DIV/0!</v>
      </c>
      <c r="K117" s="80" t="e">
        <f>STDEV($G$4:G117)*SQRT(52)</f>
        <v>#NUM!</v>
      </c>
      <c r="L117" s="82"/>
      <c r="M117" s="82"/>
      <c r="N117" s="82"/>
      <c r="O117" s="106">
        <f t="shared" si="3"/>
        <v>5.7692307692307687E-4</v>
      </c>
      <c r="P117" s="106" t="e">
        <f t="shared" si="26"/>
        <v>#NUM!</v>
      </c>
      <c r="Q117" s="106" t="e">
        <f t="shared" si="27"/>
        <v>#NUM!</v>
      </c>
      <c r="R117" s="107" t="e">
        <f t="shared" si="28"/>
        <v>#NUM!</v>
      </c>
      <c r="S117" s="90" t="e">
        <f>AVERAGE($P$3:P117)/SQRT(AVERAGE($R$3:R117))</f>
        <v>#NUM!</v>
      </c>
      <c r="T117" s="2"/>
      <c r="U117" s="3"/>
      <c r="V117" s="3"/>
      <c r="W117" s="3"/>
      <c r="X117" s="3"/>
    </row>
    <row r="118" spans="1:24" ht="13" customHeight="1">
      <c r="A118" s="91"/>
      <c r="B118" s="79">
        <v>42</v>
      </c>
      <c r="C118" s="70">
        <v>0</v>
      </c>
      <c r="D118" s="93"/>
      <c r="E118" s="70">
        <f t="shared" si="23"/>
        <v>0</v>
      </c>
      <c r="F118" s="81" t="e">
        <f t="shared" si="24"/>
        <v>#DIV/0!</v>
      </c>
      <c r="G118" s="80" t="e">
        <f t="shared" si="25"/>
        <v>#DIV/0!</v>
      </c>
      <c r="H118" s="80" t="e">
        <f t="shared" si="29"/>
        <v>#NUM!</v>
      </c>
      <c r="I118" s="80" t="e">
        <f>(F118-MAX($F$2:F118))/MAX($F$2:F118)</f>
        <v>#DIV/0!</v>
      </c>
      <c r="J118" s="80" t="e">
        <f>(F118-MAX($F$3:F118))/MIN($F$3:F118)</f>
        <v>#DIV/0!</v>
      </c>
      <c r="K118" s="80" t="e">
        <f>STDEV($G$4:G118)*SQRT(52)</f>
        <v>#NUM!</v>
      </c>
      <c r="L118" s="82"/>
      <c r="M118" s="82"/>
      <c r="N118" s="82"/>
      <c r="O118" s="106">
        <f t="shared" si="3"/>
        <v>5.7692307692307687E-4</v>
      </c>
      <c r="P118" s="106" t="e">
        <f t="shared" si="26"/>
        <v>#DIV/0!</v>
      </c>
      <c r="Q118" s="106" t="e">
        <f t="shared" si="27"/>
        <v>#DIV/0!</v>
      </c>
      <c r="R118" s="107" t="e">
        <f t="shared" si="28"/>
        <v>#DIV/0!</v>
      </c>
      <c r="S118" s="90" t="e">
        <f>AVERAGE($P$3:P118)/SQRT(AVERAGE($R$3:R118))</f>
        <v>#NUM!</v>
      </c>
      <c r="T118" s="2"/>
      <c r="U118" s="3"/>
      <c r="V118" s="3"/>
      <c r="W118" s="3"/>
      <c r="X118" s="3"/>
    </row>
    <row r="119" spans="1:24" ht="13" customHeight="1">
      <c r="A119" s="91"/>
      <c r="B119" s="79">
        <v>43</v>
      </c>
      <c r="C119" s="70">
        <v>0</v>
      </c>
      <c r="D119" s="93"/>
      <c r="E119" s="70">
        <f t="shared" si="23"/>
        <v>0</v>
      </c>
      <c r="F119" s="81" t="e">
        <f t="shared" si="24"/>
        <v>#DIV/0!</v>
      </c>
      <c r="G119" s="80" t="e">
        <f t="shared" si="25"/>
        <v>#DIV/0!</v>
      </c>
      <c r="H119" s="80" t="e">
        <f t="shared" si="29"/>
        <v>#NUM!</v>
      </c>
      <c r="I119" s="80" t="e">
        <f>(F119-MAX($F$2:F119))/MAX($F$2:F119)</f>
        <v>#DIV/0!</v>
      </c>
      <c r="J119" s="80" t="e">
        <f>(F119-MAX($F$3:F119))/MIN($F$3:F119)</f>
        <v>#DIV/0!</v>
      </c>
      <c r="K119" s="80" t="e">
        <f>STDEV($G$4:G119)*SQRT(52)</f>
        <v>#NUM!</v>
      </c>
      <c r="L119" s="82"/>
      <c r="M119" s="82"/>
      <c r="N119" s="82"/>
      <c r="O119" s="106">
        <f t="shared" si="3"/>
        <v>5.7692307692307687E-4</v>
      </c>
      <c r="P119" s="106" t="e">
        <f t="shared" si="26"/>
        <v>#DIV/0!</v>
      </c>
      <c r="Q119" s="106" t="e">
        <f t="shared" si="27"/>
        <v>#DIV/0!</v>
      </c>
      <c r="R119" s="107" t="e">
        <f t="shared" si="28"/>
        <v>#DIV/0!</v>
      </c>
      <c r="S119" s="90" t="e">
        <f>AVERAGE($P$3:P119)/SQRT(AVERAGE($R$3:R119))</f>
        <v>#NUM!</v>
      </c>
      <c r="T119" s="2"/>
      <c r="U119" s="3"/>
      <c r="V119" s="3"/>
      <c r="W119" s="3"/>
      <c r="X119" s="3"/>
    </row>
    <row r="120" spans="1:24" ht="13" customHeight="1">
      <c r="A120" s="91"/>
      <c r="B120" s="79">
        <v>44</v>
      </c>
      <c r="C120" s="70">
        <v>0</v>
      </c>
      <c r="D120" s="93"/>
      <c r="E120" s="70">
        <f t="shared" si="23"/>
        <v>0</v>
      </c>
      <c r="F120" s="81" t="e">
        <f t="shared" si="24"/>
        <v>#DIV/0!</v>
      </c>
      <c r="G120" s="80" t="e">
        <f t="shared" si="25"/>
        <v>#DIV/0!</v>
      </c>
      <c r="H120" s="80" t="e">
        <f t="shared" si="29"/>
        <v>#NUM!</v>
      </c>
      <c r="I120" s="80" t="e">
        <f>(F120-MAX($F$2:F120))/MAX($F$2:F120)</f>
        <v>#DIV/0!</v>
      </c>
      <c r="J120" s="80" t="e">
        <f>(F120-MAX($F$3:F120))/MIN($F$3:F120)</f>
        <v>#DIV/0!</v>
      </c>
      <c r="K120" s="80" t="e">
        <f>STDEV($G$4:G120)*SQRT(52)</f>
        <v>#NUM!</v>
      </c>
      <c r="L120" s="82"/>
      <c r="M120" s="82"/>
      <c r="N120" s="82"/>
      <c r="O120" s="106">
        <f t="shared" si="3"/>
        <v>5.7692307692307687E-4</v>
      </c>
      <c r="P120" s="106" t="e">
        <f t="shared" si="26"/>
        <v>#DIV/0!</v>
      </c>
      <c r="Q120" s="106" t="e">
        <f t="shared" si="27"/>
        <v>#DIV/0!</v>
      </c>
      <c r="R120" s="107" t="e">
        <f t="shared" si="28"/>
        <v>#DIV/0!</v>
      </c>
      <c r="S120" s="90" t="e">
        <f>AVERAGE($P$3:P120)/SQRT(AVERAGE($R$3:R120))</f>
        <v>#NUM!</v>
      </c>
      <c r="T120" s="2"/>
      <c r="U120" s="3"/>
      <c r="V120" s="3"/>
      <c r="W120" s="3"/>
      <c r="X120" s="3"/>
    </row>
    <row r="121" spans="1:24" ht="13" customHeight="1">
      <c r="A121" s="91"/>
      <c r="B121" s="79">
        <v>45</v>
      </c>
      <c r="C121" s="70">
        <v>0</v>
      </c>
      <c r="D121" s="93"/>
      <c r="E121" s="70">
        <f t="shared" si="23"/>
        <v>0</v>
      </c>
      <c r="F121" s="81" t="e">
        <f t="shared" si="24"/>
        <v>#DIV/0!</v>
      </c>
      <c r="G121" s="80" t="e">
        <f t="shared" si="25"/>
        <v>#DIV/0!</v>
      </c>
      <c r="H121" s="80" t="e">
        <f t="shared" si="29"/>
        <v>#NUM!</v>
      </c>
      <c r="I121" s="80" t="e">
        <f>(F121-MAX($F$2:F121))/MAX($F$2:F121)</f>
        <v>#DIV/0!</v>
      </c>
      <c r="J121" s="80" t="e">
        <f>(F121-MAX($F$3:F121))/MIN($F$3:F121)</f>
        <v>#DIV/0!</v>
      </c>
      <c r="K121" s="80" t="e">
        <f>STDEV($G$4:G121)*SQRT(52)</f>
        <v>#NUM!</v>
      </c>
      <c r="L121" s="82"/>
      <c r="M121" s="82"/>
      <c r="N121" s="82"/>
      <c r="O121" s="106">
        <f t="shared" si="3"/>
        <v>5.7692307692307687E-4</v>
      </c>
      <c r="P121" s="106" t="e">
        <f t="shared" si="26"/>
        <v>#DIV/0!</v>
      </c>
      <c r="Q121" s="106" t="e">
        <f t="shared" si="27"/>
        <v>#DIV/0!</v>
      </c>
      <c r="R121" s="107" t="e">
        <f t="shared" si="28"/>
        <v>#DIV/0!</v>
      </c>
      <c r="S121" s="90" t="e">
        <f>AVERAGE($P$3:P121)/SQRT(AVERAGE($R$3:R121))</f>
        <v>#NUM!</v>
      </c>
      <c r="T121" s="2"/>
      <c r="U121" s="3"/>
      <c r="V121" s="3"/>
      <c r="W121" s="3"/>
      <c r="X121" s="3"/>
    </row>
    <row r="122" spans="1:24" ht="13" customHeight="1">
      <c r="A122" s="91"/>
      <c r="B122" s="79">
        <v>46</v>
      </c>
      <c r="C122" s="70">
        <v>0</v>
      </c>
      <c r="D122" s="93"/>
      <c r="E122" s="70">
        <f t="shared" si="23"/>
        <v>0</v>
      </c>
      <c r="F122" s="81" t="e">
        <f t="shared" si="24"/>
        <v>#DIV/0!</v>
      </c>
      <c r="G122" s="80" t="e">
        <f t="shared" si="25"/>
        <v>#DIV/0!</v>
      </c>
      <c r="H122" s="80" t="e">
        <f t="shared" si="29"/>
        <v>#NUM!</v>
      </c>
      <c r="I122" s="80" t="e">
        <f>(F122-MAX($F$2:F122))/MAX($F$2:F122)</f>
        <v>#DIV/0!</v>
      </c>
      <c r="J122" s="80" t="e">
        <f>(F122-MAX($F$3:F122))/MIN($F$3:F122)</f>
        <v>#DIV/0!</v>
      </c>
      <c r="K122" s="80" t="e">
        <f>STDEV($G$4:G122)*SQRT(52)</f>
        <v>#NUM!</v>
      </c>
      <c r="L122" s="82"/>
      <c r="M122" s="82"/>
      <c r="N122" s="82"/>
      <c r="O122" s="106">
        <f t="shared" si="3"/>
        <v>5.7692307692307687E-4</v>
      </c>
      <c r="P122" s="106" t="e">
        <f t="shared" si="26"/>
        <v>#DIV/0!</v>
      </c>
      <c r="Q122" s="106" t="e">
        <f t="shared" si="27"/>
        <v>#DIV/0!</v>
      </c>
      <c r="R122" s="107" t="e">
        <f t="shared" si="28"/>
        <v>#DIV/0!</v>
      </c>
      <c r="S122" s="90" t="e">
        <f>AVERAGE($P$3:P122)/SQRT(AVERAGE($R$3:R122))</f>
        <v>#NUM!</v>
      </c>
      <c r="T122" s="2"/>
      <c r="U122" s="3"/>
      <c r="V122" s="3"/>
      <c r="W122" s="3"/>
      <c r="X122" s="3"/>
    </row>
    <row r="123" spans="1:24" ht="13" customHeight="1">
      <c r="A123" s="91"/>
      <c r="B123" s="79">
        <v>47</v>
      </c>
      <c r="C123" s="70">
        <v>0</v>
      </c>
      <c r="D123" s="93"/>
      <c r="E123" s="70">
        <f t="shared" si="23"/>
        <v>0</v>
      </c>
      <c r="F123" s="81" t="e">
        <f t="shared" si="24"/>
        <v>#DIV/0!</v>
      </c>
      <c r="G123" s="80" t="e">
        <f t="shared" si="25"/>
        <v>#DIV/0!</v>
      </c>
      <c r="H123" s="80" t="e">
        <f t="shared" si="29"/>
        <v>#NUM!</v>
      </c>
      <c r="I123" s="80" t="e">
        <f>(F123-MAX($F$2:F123))/MAX($F$2:F123)</f>
        <v>#DIV/0!</v>
      </c>
      <c r="J123" s="80" t="e">
        <f>(F123-MAX($F$3:F123))/MIN($F$3:F123)</f>
        <v>#DIV/0!</v>
      </c>
      <c r="K123" s="80" t="e">
        <f>STDEV($G$4:G123)*SQRT(52)</f>
        <v>#NUM!</v>
      </c>
      <c r="L123" s="82"/>
      <c r="M123" s="82"/>
      <c r="N123" s="82"/>
      <c r="O123" s="106">
        <f t="shared" si="3"/>
        <v>5.7692307692307687E-4</v>
      </c>
      <c r="P123" s="106" t="e">
        <f t="shared" si="26"/>
        <v>#DIV/0!</v>
      </c>
      <c r="Q123" s="106" t="e">
        <f t="shared" si="27"/>
        <v>#DIV/0!</v>
      </c>
      <c r="R123" s="107" t="e">
        <f t="shared" si="28"/>
        <v>#DIV/0!</v>
      </c>
      <c r="S123" s="90" t="e">
        <f>AVERAGE($P$3:P123)/SQRT(AVERAGE($R$3:R123))</f>
        <v>#NUM!</v>
      </c>
      <c r="T123" s="2"/>
      <c r="U123" s="3"/>
      <c r="V123" s="3"/>
      <c r="W123" s="3"/>
      <c r="X123" s="3"/>
    </row>
    <row r="124" spans="1:24" ht="13" customHeight="1">
      <c r="A124" s="91"/>
      <c r="B124" s="79">
        <v>48</v>
      </c>
      <c r="C124" s="70">
        <v>0</v>
      </c>
      <c r="D124" s="93"/>
      <c r="E124" s="70">
        <f t="shared" si="23"/>
        <v>0</v>
      </c>
      <c r="F124" s="81" t="e">
        <f t="shared" si="24"/>
        <v>#DIV/0!</v>
      </c>
      <c r="G124" s="80" t="e">
        <f t="shared" si="25"/>
        <v>#DIV/0!</v>
      </c>
      <c r="H124" s="80" t="e">
        <f t="shared" si="29"/>
        <v>#NUM!</v>
      </c>
      <c r="I124" s="80" t="e">
        <f>(F124-MAX($F$2:F124))/MAX($F$2:F124)</f>
        <v>#DIV/0!</v>
      </c>
      <c r="J124" s="80" t="e">
        <f>(F124-MAX($F$3:F124))/MIN($F$3:F124)</f>
        <v>#DIV/0!</v>
      </c>
      <c r="K124" s="80" t="e">
        <f>STDEV($G$4:G124)*SQRT(52)</f>
        <v>#NUM!</v>
      </c>
      <c r="L124" s="82"/>
      <c r="M124" s="82"/>
      <c r="N124" s="82"/>
      <c r="O124" s="106">
        <f t="shared" si="3"/>
        <v>5.7692307692307687E-4</v>
      </c>
      <c r="P124" s="106" t="e">
        <f t="shared" si="26"/>
        <v>#DIV/0!</v>
      </c>
      <c r="Q124" s="106" t="e">
        <f t="shared" si="27"/>
        <v>#DIV/0!</v>
      </c>
      <c r="R124" s="107" t="e">
        <f t="shared" si="28"/>
        <v>#DIV/0!</v>
      </c>
      <c r="S124" s="90" t="e">
        <f>AVERAGE($P$3:P124)/SQRT(AVERAGE($R$3:R124))</f>
        <v>#NUM!</v>
      </c>
      <c r="T124" s="2"/>
      <c r="U124" s="3"/>
      <c r="V124" s="3"/>
      <c r="W124" s="3"/>
      <c r="X124" s="3"/>
    </row>
    <row r="125" spans="1:24" ht="13" customHeight="1">
      <c r="A125" s="91"/>
      <c r="B125" s="79">
        <v>49</v>
      </c>
      <c r="C125" s="70">
        <v>0</v>
      </c>
      <c r="D125" s="93"/>
      <c r="E125" s="70">
        <f t="shared" si="23"/>
        <v>0</v>
      </c>
      <c r="F125" s="81" t="e">
        <f t="shared" si="24"/>
        <v>#DIV/0!</v>
      </c>
      <c r="G125" s="80" t="e">
        <f t="shared" si="25"/>
        <v>#DIV/0!</v>
      </c>
      <c r="H125" s="80" t="e">
        <f t="shared" si="29"/>
        <v>#NUM!</v>
      </c>
      <c r="I125" s="80" t="e">
        <f>(F125-MAX($F$2:F125))/MAX($F$2:F125)</f>
        <v>#DIV/0!</v>
      </c>
      <c r="J125" s="80" t="e">
        <f>(F125-MAX($F$3:F125))/MIN($F$3:F125)</f>
        <v>#DIV/0!</v>
      </c>
      <c r="K125" s="80" t="e">
        <f>STDEV($G$4:G125)*SQRT(52)</f>
        <v>#NUM!</v>
      </c>
      <c r="L125" s="82"/>
      <c r="M125" s="82"/>
      <c r="N125" s="82"/>
      <c r="O125" s="106">
        <f t="shared" si="3"/>
        <v>5.7692307692307687E-4</v>
      </c>
      <c r="P125" s="106" t="e">
        <f t="shared" si="26"/>
        <v>#DIV/0!</v>
      </c>
      <c r="Q125" s="106" t="e">
        <f t="shared" si="27"/>
        <v>#DIV/0!</v>
      </c>
      <c r="R125" s="107" t="e">
        <f t="shared" si="28"/>
        <v>#DIV/0!</v>
      </c>
      <c r="S125" s="90" t="e">
        <f>AVERAGE($P$3:P125)/SQRT(AVERAGE($R$3:R125))</f>
        <v>#NUM!</v>
      </c>
      <c r="T125" s="2"/>
      <c r="U125" s="3"/>
      <c r="V125" s="3"/>
      <c r="W125" s="3"/>
      <c r="X125" s="3"/>
    </row>
    <row r="126" spans="1:24" ht="13" customHeight="1">
      <c r="A126" s="91"/>
      <c r="B126" s="79">
        <v>50</v>
      </c>
      <c r="C126" s="70">
        <v>0</v>
      </c>
      <c r="D126" s="93"/>
      <c r="E126" s="70">
        <f t="shared" si="23"/>
        <v>0</v>
      </c>
      <c r="F126" s="81" t="e">
        <f t="shared" si="24"/>
        <v>#DIV/0!</v>
      </c>
      <c r="G126" s="80" t="e">
        <f t="shared" si="25"/>
        <v>#DIV/0!</v>
      </c>
      <c r="H126" s="80" t="e">
        <f t="shared" si="29"/>
        <v>#NUM!</v>
      </c>
      <c r="I126" s="80" t="e">
        <f>(F126-MAX($F$2:F126))/MAX($F$2:F126)</f>
        <v>#DIV/0!</v>
      </c>
      <c r="J126" s="80" t="e">
        <f>(F126-MAX($F$3:F126))/MIN($F$3:F126)</f>
        <v>#DIV/0!</v>
      </c>
      <c r="K126" s="80" t="e">
        <f>STDEV($G$4:G126)*SQRT(52)</f>
        <v>#NUM!</v>
      </c>
      <c r="L126" s="82"/>
      <c r="M126" s="82"/>
      <c r="N126" s="82"/>
      <c r="O126" s="106">
        <f t="shared" si="3"/>
        <v>5.7692307692307687E-4</v>
      </c>
      <c r="P126" s="106" t="e">
        <f t="shared" si="26"/>
        <v>#DIV/0!</v>
      </c>
      <c r="Q126" s="106" t="e">
        <f t="shared" si="27"/>
        <v>#DIV/0!</v>
      </c>
      <c r="R126" s="107" t="e">
        <f t="shared" si="28"/>
        <v>#DIV/0!</v>
      </c>
      <c r="S126" s="90" t="e">
        <f>AVERAGE($P$3:P126)/SQRT(AVERAGE($R$3:R126))</f>
        <v>#NUM!</v>
      </c>
      <c r="T126" s="2"/>
      <c r="U126" s="3"/>
      <c r="V126" s="3"/>
      <c r="W126" s="3"/>
      <c r="X126" s="3"/>
    </row>
    <row r="127" spans="1:24" ht="13" customHeight="1">
      <c r="A127" s="91"/>
      <c r="B127" s="79">
        <v>51</v>
      </c>
      <c r="C127" s="70">
        <v>0</v>
      </c>
      <c r="D127" s="93"/>
      <c r="E127" s="70">
        <f t="shared" si="23"/>
        <v>0</v>
      </c>
      <c r="F127" s="81" t="e">
        <f t="shared" si="24"/>
        <v>#DIV/0!</v>
      </c>
      <c r="G127" s="80" t="e">
        <f t="shared" si="25"/>
        <v>#DIV/0!</v>
      </c>
      <c r="H127" s="80" t="e">
        <f t="shared" si="29"/>
        <v>#NUM!</v>
      </c>
      <c r="I127" s="80" t="e">
        <f>(F127-MAX($F$2:F127))/MAX($F$2:F127)</f>
        <v>#DIV/0!</v>
      </c>
      <c r="J127" s="80" t="e">
        <f>(F127-MAX($F$3:F127))/MIN($F$3:F127)</f>
        <v>#DIV/0!</v>
      </c>
      <c r="K127" s="80" t="e">
        <f>STDEV($G$4:G127)*SQRT(52)</f>
        <v>#NUM!</v>
      </c>
      <c r="L127" s="82"/>
      <c r="M127" s="82"/>
      <c r="N127" s="82"/>
      <c r="O127" s="106">
        <f t="shared" si="3"/>
        <v>5.7692307692307687E-4</v>
      </c>
      <c r="P127" s="106" t="e">
        <f t="shared" si="26"/>
        <v>#DIV/0!</v>
      </c>
      <c r="Q127" s="106" t="e">
        <f t="shared" si="27"/>
        <v>#DIV/0!</v>
      </c>
      <c r="R127" s="107" t="e">
        <f t="shared" si="28"/>
        <v>#DIV/0!</v>
      </c>
      <c r="S127" s="90" t="e">
        <f>AVERAGE($P$3:P127)/SQRT(AVERAGE($R$3:R127))</f>
        <v>#NUM!</v>
      </c>
      <c r="T127" s="2"/>
      <c r="U127" s="3"/>
      <c r="V127" s="3"/>
      <c r="W127" s="3"/>
      <c r="X127" s="3"/>
    </row>
    <row r="128" spans="1:24" ht="13" customHeight="1">
      <c r="A128" s="91"/>
      <c r="B128" s="79">
        <v>52</v>
      </c>
      <c r="C128" s="70">
        <v>0</v>
      </c>
      <c r="D128" s="93"/>
      <c r="E128" s="70">
        <f t="shared" si="23"/>
        <v>0</v>
      </c>
      <c r="F128" s="81" t="e">
        <f t="shared" si="24"/>
        <v>#DIV/0!</v>
      </c>
      <c r="G128" s="80" t="e">
        <f t="shared" si="25"/>
        <v>#DIV/0!</v>
      </c>
      <c r="H128" s="80" t="e">
        <f t="shared" si="29"/>
        <v>#NUM!</v>
      </c>
      <c r="I128" s="80" t="e">
        <f>(F128-MAX($F$2:F128))/MAX($F$2:F128)</f>
        <v>#DIV/0!</v>
      </c>
      <c r="J128" s="80" t="e">
        <f>(F128-MAX($F$3:F128))/MIN($F$3:F128)</f>
        <v>#DIV/0!</v>
      </c>
      <c r="K128" s="80" t="e">
        <f>STDEV($G$4:G128)*SQRT(52)</f>
        <v>#NUM!</v>
      </c>
      <c r="L128" s="82"/>
      <c r="M128" s="82"/>
      <c r="N128" s="82"/>
      <c r="O128" s="106">
        <f t="shared" si="3"/>
        <v>5.7692307692307687E-4</v>
      </c>
      <c r="P128" s="106" t="e">
        <f t="shared" si="26"/>
        <v>#DIV/0!</v>
      </c>
      <c r="Q128" s="106" t="e">
        <f t="shared" si="27"/>
        <v>#DIV/0!</v>
      </c>
      <c r="R128" s="107" t="e">
        <f t="shared" si="28"/>
        <v>#DIV/0!</v>
      </c>
      <c r="S128" s="90" t="e">
        <f>AVERAGE($P$3:P128)/SQRT(AVERAGE($R$3:R128))</f>
        <v>#NUM!</v>
      </c>
      <c r="T128" s="2"/>
      <c r="U128" s="3"/>
      <c r="V128" s="3"/>
      <c r="W128" s="3"/>
      <c r="X128" s="3"/>
    </row>
    <row r="129" spans="1:24" ht="13" customHeight="1">
      <c r="A129" s="91"/>
      <c r="B129" s="81"/>
      <c r="C129" s="70">
        <v>0</v>
      </c>
      <c r="D129" s="93"/>
      <c r="E129" s="70">
        <f t="shared" si="23"/>
        <v>0</v>
      </c>
      <c r="F129" s="81" t="e">
        <f t="shared" si="24"/>
        <v>#DIV/0!</v>
      </c>
      <c r="G129" s="80" t="e">
        <f t="shared" si="25"/>
        <v>#DIV/0!</v>
      </c>
      <c r="H129" s="80" t="e">
        <f t="shared" si="29"/>
        <v>#NUM!</v>
      </c>
      <c r="I129" s="80" t="e">
        <f>(F129-MAX($F$2:F129))/MAX($F$2:F129)</f>
        <v>#DIV/0!</v>
      </c>
      <c r="J129" s="80" t="e">
        <f>(F129-MAX($F$3:F129))/MIN($F$3:F129)</f>
        <v>#DIV/0!</v>
      </c>
      <c r="K129" s="80" t="e">
        <f>STDEV($G$4:G129)*SQRT(52)</f>
        <v>#NUM!</v>
      </c>
      <c r="L129" s="82"/>
      <c r="M129" s="82"/>
      <c r="N129" s="82"/>
      <c r="O129" s="106">
        <f t="shared" si="3"/>
        <v>5.7692307692307687E-4</v>
      </c>
      <c r="P129" s="106" t="e">
        <f t="shared" si="26"/>
        <v>#DIV/0!</v>
      </c>
      <c r="Q129" s="106" t="e">
        <f t="shared" si="27"/>
        <v>#DIV/0!</v>
      </c>
      <c r="R129" s="107" t="e">
        <f t="shared" si="28"/>
        <v>#DIV/0!</v>
      </c>
      <c r="S129" s="90" t="e">
        <f>AVERAGE($P$3:P129)/SQRT(AVERAGE($R$3:R129))</f>
        <v>#NUM!</v>
      </c>
      <c r="T129" s="2"/>
      <c r="U129" s="3"/>
      <c r="V129" s="3"/>
      <c r="W129" s="3"/>
      <c r="X129" s="3"/>
    </row>
    <row r="130" spans="1:24" ht="13" customHeight="1">
      <c r="A130" s="91"/>
      <c r="B130" s="81"/>
      <c r="C130" s="70">
        <v>0</v>
      </c>
      <c r="D130" s="93"/>
      <c r="E130" s="70">
        <f t="shared" ref="E130:E161" si="30">C130-D130</f>
        <v>0</v>
      </c>
      <c r="F130" s="81" t="e">
        <f t="shared" si="24"/>
        <v>#DIV/0!</v>
      </c>
      <c r="G130" s="80" t="e">
        <f t="shared" si="25"/>
        <v>#DIV/0!</v>
      </c>
      <c r="H130" s="80" t="e">
        <f t="shared" si="29"/>
        <v>#NUM!</v>
      </c>
      <c r="I130" s="80" t="e">
        <f>(F130-MAX($F$2:F130))/MAX($F$2:F130)</f>
        <v>#DIV/0!</v>
      </c>
      <c r="J130" s="80" t="e">
        <f>(F130-MAX($F$3:F130))/MIN($F$3:F130)</f>
        <v>#DIV/0!</v>
      </c>
      <c r="K130" s="80" t="e">
        <f>STDEV($G$4:G130)*SQRT(52)</f>
        <v>#NUM!</v>
      </c>
      <c r="L130" s="82"/>
      <c r="M130" s="82"/>
      <c r="N130" s="82"/>
      <c r="O130" s="106">
        <f t="shared" si="3"/>
        <v>5.7692307692307687E-4</v>
      </c>
      <c r="P130" s="106" t="e">
        <f t="shared" si="26"/>
        <v>#DIV/0!</v>
      </c>
      <c r="Q130" s="106" t="e">
        <f t="shared" si="27"/>
        <v>#DIV/0!</v>
      </c>
      <c r="R130" s="107" t="e">
        <f t="shared" si="28"/>
        <v>#DIV/0!</v>
      </c>
      <c r="S130" s="90" t="e">
        <f>AVERAGE($P$3:P130)/SQRT(AVERAGE($R$3:R130))</f>
        <v>#NUM!</v>
      </c>
      <c r="T130" s="2"/>
      <c r="U130" s="3"/>
      <c r="V130" s="3"/>
      <c r="W130" s="3"/>
      <c r="X130" s="3"/>
    </row>
    <row r="131" spans="1:24" ht="13" customHeight="1">
      <c r="A131" s="91"/>
      <c r="B131" s="81"/>
      <c r="C131" s="70">
        <v>0</v>
      </c>
      <c r="D131" s="93"/>
      <c r="E131" s="70">
        <f t="shared" si="30"/>
        <v>0</v>
      </c>
      <c r="F131" s="81" t="e">
        <f t="shared" ref="F131:F162" si="31">F130*((E131/C130))</f>
        <v>#DIV/0!</v>
      </c>
      <c r="G131" s="80" t="e">
        <f t="shared" ref="G131:G162" si="32">LN((E131/C130))</f>
        <v>#DIV/0!</v>
      </c>
      <c r="H131" s="80" t="e">
        <f t="shared" si="29"/>
        <v>#NUM!</v>
      </c>
      <c r="I131" s="80" t="e">
        <f>(F131-MAX($F$2:F131))/MAX($F$2:F131)</f>
        <v>#DIV/0!</v>
      </c>
      <c r="J131" s="80" t="e">
        <f>(F131-MAX($F$3:F131))/MIN($F$3:F131)</f>
        <v>#DIV/0!</v>
      </c>
      <c r="K131" s="80" t="e">
        <f>STDEV($G$4:G131)*SQRT(52)</f>
        <v>#NUM!</v>
      </c>
      <c r="L131" s="82"/>
      <c r="M131" s="82"/>
      <c r="N131" s="82"/>
      <c r="O131" s="106">
        <f t="shared" si="3"/>
        <v>5.7692307692307687E-4</v>
      </c>
      <c r="P131" s="106" t="e">
        <f t="shared" ref="P131:P162" si="33">G131-O131</f>
        <v>#DIV/0!</v>
      </c>
      <c r="Q131" s="106" t="e">
        <f t="shared" ref="Q131:Q162" si="34">IF(P131&lt;0,P131,0)</f>
        <v>#DIV/0!</v>
      </c>
      <c r="R131" s="107" t="e">
        <f t="shared" ref="R131:R162" si="35">Q131^2</f>
        <v>#DIV/0!</v>
      </c>
      <c r="S131" s="90" t="e">
        <f>AVERAGE($P$3:P131)/SQRT(AVERAGE($R$3:R131))</f>
        <v>#NUM!</v>
      </c>
      <c r="T131" s="2"/>
      <c r="U131" s="3"/>
      <c r="V131" s="3"/>
      <c r="W131" s="3"/>
      <c r="X131" s="3"/>
    </row>
    <row r="132" spans="1:24" ht="13" customHeight="1">
      <c r="A132" s="91"/>
      <c r="B132" s="81"/>
      <c r="C132" s="70">
        <v>0</v>
      </c>
      <c r="D132" s="93"/>
      <c r="E132" s="70">
        <f t="shared" si="30"/>
        <v>0</v>
      </c>
      <c r="F132" s="81" t="e">
        <f t="shared" si="31"/>
        <v>#DIV/0!</v>
      </c>
      <c r="G132" s="80" t="e">
        <f t="shared" si="32"/>
        <v>#DIV/0!</v>
      </c>
      <c r="H132" s="80" t="e">
        <f t="shared" ref="H132:H163" si="36">H131+G132</f>
        <v>#NUM!</v>
      </c>
      <c r="I132" s="80" t="e">
        <f>(F132-MAX($F$2:F132))/MAX($F$2:F132)</f>
        <v>#DIV/0!</v>
      </c>
      <c r="J132" s="80" t="e">
        <f>(F132-MAX($F$3:F132))/MIN($F$3:F132)</f>
        <v>#DIV/0!</v>
      </c>
      <c r="K132" s="80" t="e">
        <f>STDEV($G$4:G132)*SQRT(52)</f>
        <v>#NUM!</v>
      </c>
      <c r="L132" s="82"/>
      <c r="M132" s="82"/>
      <c r="N132" s="82"/>
      <c r="O132" s="106">
        <f t="shared" si="3"/>
        <v>5.7692307692307687E-4</v>
      </c>
      <c r="P132" s="106" t="e">
        <f t="shared" si="33"/>
        <v>#DIV/0!</v>
      </c>
      <c r="Q132" s="106" t="e">
        <f t="shared" si="34"/>
        <v>#DIV/0!</v>
      </c>
      <c r="R132" s="107" t="e">
        <f t="shared" si="35"/>
        <v>#DIV/0!</v>
      </c>
      <c r="S132" s="90" t="e">
        <f>AVERAGE($P$3:P132)/SQRT(AVERAGE($R$3:R132))</f>
        <v>#NUM!</v>
      </c>
      <c r="T132" s="2"/>
      <c r="U132" s="3"/>
      <c r="V132" s="3"/>
      <c r="W132" s="3"/>
      <c r="X132" s="3"/>
    </row>
    <row r="133" spans="1:24" ht="13" customHeight="1">
      <c r="A133" s="91"/>
      <c r="B133" s="81"/>
      <c r="C133" s="70">
        <v>0</v>
      </c>
      <c r="D133" s="93"/>
      <c r="E133" s="70">
        <f t="shared" si="30"/>
        <v>0</v>
      </c>
      <c r="F133" s="81" t="e">
        <f t="shared" si="31"/>
        <v>#DIV/0!</v>
      </c>
      <c r="G133" s="80" t="e">
        <f t="shared" si="32"/>
        <v>#DIV/0!</v>
      </c>
      <c r="H133" s="80" t="e">
        <f t="shared" si="36"/>
        <v>#NUM!</v>
      </c>
      <c r="I133" s="80" t="e">
        <f>(F133-MAX($F$2:F133))/MAX($F$2:F133)</f>
        <v>#DIV/0!</v>
      </c>
      <c r="J133" s="80" t="e">
        <f>(F133-MAX($F$3:F133))/MIN($F$3:F133)</f>
        <v>#DIV/0!</v>
      </c>
      <c r="K133" s="80" t="e">
        <f>STDEV($G$4:G133)*SQRT(52)</f>
        <v>#NUM!</v>
      </c>
      <c r="L133" s="82"/>
      <c r="M133" s="82"/>
      <c r="N133" s="82"/>
      <c r="O133" s="106">
        <f t="shared" si="3"/>
        <v>5.7692307692307687E-4</v>
      </c>
      <c r="P133" s="106" t="e">
        <f t="shared" si="33"/>
        <v>#DIV/0!</v>
      </c>
      <c r="Q133" s="106" t="e">
        <f t="shared" si="34"/>
        <v>#DIV/0!</v>
      </c>
      <c r="R133" s="107" t="e">
        <f t="shared" si="35"/>
        <v>#DIV/0!</v>
      </c>
      <c r="S133" s="90" t="e">
        <f>AVERAGE($P$3:P133)/SQRT(AVERAGE($R$3:R133))</f>
        <v>#NUM!</v>
      </c>
      <c r="T133" s="2"/>
      <c r="U133" s="3"/>
      <c r="V133" s="3"/>
      <c r="W133" s="3"/>
      <c r="X133" s="3"/>
    </row>
    <row r="134" spans="1:24" ht="13" customHeight="1">
      <c r="A134" s="91"/>
      <c r="B134" s="81"/>
      <c r="C134" s="70">
        <v>0</v>
      </c>
      <c r="D134" s="93"/>
      <c r="E134" s="70">
        <f t="shared" si="30"/>
        <v>0</v>
      </c>
      <c r="F134" s="81" t="e">
        <f t="shared" si="31"/>
        <v>#DIV/0!</v>
      </c>
      <c r="G134" s="80" t="e">
        <f t="shared" si="32"/>
        <v>#DIV/0!</v>
      </c>
      <c r="H134" s="80" t="e">
        <f t="shared" si="36"/>
        <v>#NUM!</v>
      </c>
      <c r="I134" s="80" t="e">
        <f>(F134-MAX($F$2:F134))/MAX($F$2:F134)</f>
        <v>#DIV/0!</v>
      </c>
      <c r="J134" s="80" t="e">
        <f>(F134-MAX($F$3:F134))/MIN($F$3:F134)</f>
        <v>#DIV/0!</v>
      </c>
      <c r="K134" s="80" t="e">
        <f>STDEV($G$4:G134)*SQRT(52)</f>
        <v>#NUM!</v>
      </c>
      <c r="L134" s="82"/>
      <c r="M134" s="82"/>
      <c r="N134" s="82"/>
      <c r="O134" s="106">
        <f t="shared" si="3"/>
        <v>5.7692307692307687E-4</v>
      </c>
      <c r="P134" s="106" t="e">
        <f t="shared" si="33"/>
        <v>#DIV/0!</v>
      </c>
      <c r="Q134" s="106" t="e">
        <f t="shared" si="34"/>
        <v>#DIV/0!</v>
      </c>
      <c r="R134" s="107" t="e">
        <f t="shared" si="35"/>
        <v>#DIV/0!</v>
      </c>
      <c r="S134" s="90" t="e">
        <f>AVERAGE($P$3:P134)/SQRT(AVERAGE($R$3:R134))</f>
        <v>#NUM!</v>
      </c>
      <c r="T134" s="2"/>
      <c r="U134" s="3"/>
      <c r="V134" s="3"/>
      <c r="W134" s="3"/>
      <c r="X134" s="3"/>
    </row>
    <row r="135" spans="1:24" ht="13" customHeight="1">
      <c r="A135" s="91"/>
      <c r="B135" s="81"/>
      <c r="C135" s="70">
        <v>0</v>
      </c>
      <c r="D135" s="93"/>
      <c r="E135" s="70">
        <f t="shared" si="30"/>
        <v>0</v>
      </c>
      <c r="F135" s="81" t="e">
        <f t="shared" si="31"/>
        <v>#DIV/0!</v>
      </c>
      <c r="G135" s="80" t="e">
        <f t="shared" si="32"/>
        <v>#DIV/0!</v>
      </c>
      <c r="H135" s="80" t="e">
        <f t="shared" si="36"/>
        <v>#NUM!</v>
      </c>
      <c r="I135" s="80" t="e">
        <f>(F135-MAX($F$2:F135))/MAX($F$2:F135)</f>
        <v>#DIV/0!</v>
      </c>
      <c r="J135" s="80" t="e">
        <f>(F135-MAX($F$3:F135))/MIN($F$3:F135)</f>
        <v>#DIV/0!</v>
      </c>
      <c r="K135" s="80" t="e">
        <f>STDEV($G$4:G135)*SQRT(52)</f>
        <v>#NUM!</v>
      </c>
      <c r="L135" s="82"/>
      <c r="M135" s="82"/>
      <c r="N135" s="82"/>
      <c r="O135" s="106">
        <f t="shared" si="3"/>
        <v>5.7692307692307687E-4</v>
      </c>
      <c r="P135" s="106" t="e">
        <f t="shared" si="33"/>
        <v>#DIV/0!</v>
      </c>
      <c r="Q135" s="106" t="e">
        <f t="shared" si="34"/>
        <v>#DIV/0!</v>
      </c>
      <c r="R135" s="107" t="e">
        <f t="shared" si="35"/>
        <v>#DIV/0!</v>
      </c>
      <c r="S135" s="90" t="e">
        <f>AVERAGE($P$3:P135)/SQRT(AVERAGE($R$3:R135))</f>
        <v>#NUM!</v>
      </c>
      <c r="T135" s="2"/>
      <c r="U135" s="3"/>
      <c r="V135" s="3"/>
      <c r="W135" s="3"/>
      <c r="X135" s="3"/>
    </row>
    <row r="136" spans="1:24" ht="13" customHeight="1">
      <c r="A136" s="91"/>
      <c r="B136" s="81"/>
      <c r="C136" s="70">
        <v>0</v>
      </c>
      <c r="D136" s="93"/>
      <c r="E136" s="70">
        <f t="shared" si="30"/>
        <v>0</v>
      </c>
      <c r="F136" s="81" t="e">
        <f t="shared" si="31"/>
        <v>#DIV/0!</v>
      </c>
      <c r="G136" s="80" t="e">
        <f t="shared" si="32"/>
        <v>#DIV/0!</v>
      </c>
      <c r="H136" s="80" t="e">
        <f t="shared" si="36"/>
        <v>#NUM!</v>
      </c>
      <c r="I136" s="80" t="e">
        <f>(F136-MAX($F$2:F136))/MAX($F$2:F136)</f>
        <v>#DIV/0!</v>
      </c>
      <c r="J136" s="80" t="e">
        <f>(F136-MAX($F$3:F136))/MIN($F$3:F136)</f>
        <v>#DIV/0!</v>
      </c>
      <c r="K136" s="80" t="e">
        <f>STDEV($G$4:G136)*SQRT(52)</f>
        <v>#NUM!</v>
      </c>
      <c r="L136" s="82"/>
      <c r="M136" s="82"/>
      <c r="N136" s="82"/>
      <c r="O136" s="106">
        <f t="shared" si="3"/>
        <v>5.7692307692307687E-4</v>
      </c>
      <c r="P136" s="106" t="e">
        <f t="shared" si="33"/>
        <v>#DIV/0!</v>
      </c>
      <c r="Q136" s="106" t="e">
        <f t="shared" si="34"/>
        <v>#DIV/0!</v>
      </c>
      <c r="R136" s="107" t="e">
        <f t="shared" si="35"/>
        <v>#DIV/0!</v>
      </c>
      <c r="S136" s="90" t="e">
        <f>AVERAGE($P$3:P136)/SQRT(AVERAGE($R$3:R136))</f>
        <v>#NUM!</v>
      </c>
      <c r="T136" s="2"/>
      <c r="U136" s="3"/>
      <c r="V136" s="3"/>
      <c r="W136" s="3"/>
      <c r="X136" s="3"/>
    </row>
    <row r="137" spans="1:24" ht="13" customHeight="1">
      <c r="A137" s="91"/>
      <c r="B137" s="81"/>
      <c r="C137" s="70">
        <v>0</v>
      </c>
      <c r="D137" s="93"/>
      <c r="E137" s="70">
        <f t="shared" si="30"/>
        <v>0</v>
      </c>
      <c r="F137" s="81" t="e">
        <f t="shared" si="31"/>
        <v>#DIV/0!</v>
      </c>
      <c r="G137" s="80" t="e">
        <f t="shared" si="32"/>
        <v>#DIV/0!</v>
      </c>
      <c r="H137" s="80" t="e">
        <f t="shared" si="36"/>
        <v>#NUM!</v>
      </c>
      <c r="I137" s="80" t="e">
        <f>(F137-MAX($F$2:F137))/MAX($F$2:F137)</f>
        <v>#DIV/0!</v>
      </c>
      <c r="J137" s="80" t="e">
        <f>(F137-MAX($F$3:F137))/MIN($F$3:F137)</f>
        <v>#DIV/0!</v>
      </c>
      <c r="K137" s="80" t="e">
        <f>STDEV($G$4:G137)*SQRT(52)</f>
        <v>#NUM!</v>
      </c>
      <c r="L137" s="82"/>
      <c r="M137" s="82"/>
      <c r="N137" s="82"/>
      <c r="O137" s="106">
        <f t="shared" si="3"/>
        <v>5.7692307692307687E-4</v>
      </c>
      <c r="P137" s="106" t="e">
        <f t="shared" si="33"/>
        <v>#DIV/0!</v>
      </c>
      <c r="Q137" s="106" t="e">
        <f t="shared" si="34"/>
        <v>#DIV/0!</v>
      </c>
      <c r="R137" s="107" t="e">
        <f t="shared" si="35"/>
        <v>#DIV/0!</v>
      </c>
      <c r="S137" s="90" t="e">
        <f>AVERAGE($P$3:P137)/SQRT(AVERAGE($R$3:R137))</f>
        <v>#NUM!</v>
      </c>
      <c r="T137" s="2"/>
      <c r="U137" s="3"/>
      <c r="V137" s="3"/>
      <c r="W137" s="3"/>
      <c r="X137" s="3"/>
    </row>
    <row r="138" spans="1:24" ht="13" customHeight="1">
      <c r="A138" s="91"/>
      <c r="B138" s="81"/>
      <c r="C138" s="70">
        <v>0</v>
      </c>
      <c r="D138" s="93"/>
      <c r="E138" s="70">
        <f t="shared" si="30"/>
        <v>0</v>
      </c>
      <c r="F138" s="81" t="e">
        <f t="shared" si="31"/>
        <v>#DIV/0!</v>
      </c>
      <c r="G138" s="80" t="e">
        <f t="shared" si="32"/>
        <v>#DIV/0!</v>
      </c>
      <c r="H138" s="80" t="e">
        <f t="shared" si="36"/>
        <v>#NUM!</v>
      </c>
      <c r="I138" s="80" t="e">
        <f>(F138-MAX($F$2:F138))/MAX($F$2:F138)</f>
        <v>#DIV/0!</v>
      </c>
      <c r="J138" s="80" t="e">
        <f>(F138-MAX($F$3:F138))/MIN($F$3:F138)</f>
        <v>#DIV/0!</v>
      </c>
      <c r="K138" s="80" t="e">
        <f>STDEV($G$4:G138)*SQRT(52)</f>
        <v>#NUM!</v>
      </c>
      <c r="L138" s="82"/>
      <c r="M138" s="82"/>
      <c r="N138" s="82"/>
      <c r="O138" s="106">
        <f t="shared" si="3"/>
        <v>5.7692307692307687E-4</v>
      </c>
      <c r="P138" s="106" t="e">
        <f t="shared" si="33"/>
        <v>#DIV/0!</v>
      </c>
      <c r="Q138" s="106" t="e">
        <f t="shared" si="34"/>
        <v>#DIV/0!</v>
      </c>
      <c r="R138" s="107" t="e">
        <f t="shared" si="35"/>
        <v>#DIV/0!</v>
      </c>
      <c r="S138" s="90" t="e">
        <f>AVERAGE($P$3:P138)/SQRT(AVERAGE($R$3:R138))</f>
        <v>#NUM!</v>
      </c>
      <c r="T138" s="2"/>
      <c r="U138" s="3"/>
      <c r="V138" s="3"/>
      <c r="W138" s="3"/>
      <c r="X138" s="3"/>
    </row>
    <row r="139" spans="1:24" ht="13" customHeight="1">
      <c r="A139" s="91"/>
      <c r="B139" s="81"/>
      <c r="C139" s="70">
        <v>0</v>
      </c>
      <c r="D139" s="93"/>
      <c r="E139" s="70">
        <f t="shared" si="30"/>
        <v>0</v>
      </c>
      <c r="F139" s="81" t="e">
        <f t="shared" si="31"/>
        <v>#DIV/0!</v>
      </c>
      <c r="G139" s="80" t="e">
        <f t="shared" si="32"/>
        <v>#DIV/0!</v>
      </c>
      <c r="H139" s="80" t="e">
        <f t="shared" si="36"/>
        <v>#NUM!</v>
      </c>
      <c r="I139" s="80" t="e">
        <f>(F139-MAX($F$2:F139))/MAX($F$2:F139)</f>
        <v>#DIV/0!</v>
      </c>
      <c r="J139" s="80" t="e">
        <f>(F139-MAX($F$3:F139))/MIN($F$3:F139)</f>
        <v>#DIV/0!</v>
      </c>
      <c r="K139" s="80" t="e">
        <f>STDEV($G$4:G139)*SQRT(52)</f>
        <v>#NUM!</v>
      </c>
      <c r="L139" s="82"/>
      <c r="M139" s="82"/>
      <c r="N139" s="82"/>
      <c r="O139" s="106">
        <f t="shared" si="3"/>
        <v>5.7692307692307687E-4</v>
      </c>
      <c r="P139" s="106" t="e">
        <f t="shared" si="33"/>
        <v>#DIV/0!</v>
      </c>
      <c r="Q139" s="106" t="e">
        <f t="shared" si="34"/>
        <v>#DIV/0!</v>
      </c>
      <c r="R139" s="107" t="e">
        <f t="shared" si="35"/>
        <v>#DIV/0!</v>
      </c>
      <c r="S139" s="90" t="e">
        <f>AVERAGE($P$3:P139)/SQRT(AVERAGE($R$3:R139))</f>
        <v>#NUM!</v>
      </c>
      <c r="T139" s="2"/>
      <c r="U139" s="3"/>
      <c r="V139" s="3"/>
      <c r="W139" s="3"/>
      <c r="X139" s="3"/>
    </row>
    <row r="140" spans="1:24" ht="13" customHeight="1">
      <c r="A140" s="91"/>
      <c r="B140" s="81"/>
      <c r="C140" s="70">
        <v>0</v>
      </c>
      <c r="D140" s="93"/>
      <c r="E140" s="70">
        <f t="shared" si="30"/>
        <v>0</v>
      </c>
      <c r="F140" s="81" t="e">
        <f t="shared" si="31"/>
        <v>#DIV/0!</v>
      </c>
      <c r="G140" s="80" t="e">
        <f t="shared" si="32"/>
        <v>#DIV/0!</v>
      </c>
      <c r="H140" s="80" t="e">
        <f t="shared" si="36"/>
        <v>#NUM!</v>
      </c>
      <c r="I140" s="80" t="e">
        <f>(F140-MAX($F$2:F140))/MAX($F$2:F140)</f>
        <v>#DIV/0!</v>
      </c>
      <c r="J140" s="80" t="e">
        <f>(F140-MAX($F$3:F140))/MIN($F$3:F140)</f>
        <v>#DIV/0!</v>
      </c>
      <c r="K140" s="80" t="e">
        <f>STDEV($G$4:G140)*SQRT(52)</f>
        <v>#NUM!</v>
      </c>
      <c r="L140" s="82"/>
      <c r="M140" s="82"/>
      <c r="N140" s="82"/>
      <c r="O140" s="106">
        <f t="shared" si="3"/>
        <v>5.7692307692307687E-4</v>
      </c>
      <c r="P140" s="106" t="e">
        <f t="shared" si="33"/>
        <v>#DIV/0!</v>
      </c>
      <c r="Q140" s="106" t="e">
        <f t="shared" si="34"/>
        <v>#DIV/0!</v>
      </c>
      <c r="R140" s="107" t="e">
        <f t="shared" si="35"/>
        <v>#DIV/0!</v>
      </c>
      <c r="S140" s="90" t="e">
        <f>AVERAGE($P$3:P140)/SQRT(AVERAGE($R$3:R140))</f>
        <v>#NUM!</v>
      </c>
      <c r="T140" s="2"/>
      <c r="U140" s="3"/>
      <c r="V140" s="3"/>
      <c r="W140" s="3"/>
      <c r="X140" s="3"/>
    </row>
    <row r="141" spans="1:24" ht="13" customHeight="1">
      <c r="A141" s="91"/>
      <c r="B141" s="81"/>
      <c r="C141" s="70">
        <v>0</v>
      </c>
      <c r="D141" s="93"/>
      <c r="E141" s="70">
        <f t="shared" si="30"/>
        <v>0</v>
      </c>
      <c r="F141" s="81" t="e">
        <f t="shared" si="31"/>
        <v>#DIV/0!</v>
      </c>
      <c r="G141" s="80" t="e">
        <f t="shared" si="32"/>
        <v>#DIV/0!</v>
      </c>
      <c r="H141" s="80" t="e">
        <f t="shared" si="36"/>
        <v>#NUM!</v>
      </c>
      <c r="I141" s="80" t="e">
        <f>(F141-MAX($F$2:F141))/MAX($F$2:F141)</f>
        <v>#DIV/0!</v>
      </c>
      <c r="J141" s="80" t="e">
        <f>(F141-MAX($F$3:F141))/MIN($F$3:F141)</f>
        <v>#DIV/0!</v>
      </c>
      <c r="K141" s="80" t="e">
        <f>STDEV($G$4:G141)*SQRT(52)</f>
        <v>#NUM!</v>
      </c>
      <c r="L141" s="82"/>
      <c r="M141" s="82"/>
      <c r="N141" s="82"/>
      <c r="O141" s="106">
        <f t="shared" si="3"/>
        <v>5.7692307692307687E-4</v>
      </c>
      <c r="P141" s="106" t="e">
        <f t="shared" si="33"/>
        <v>#DIV/0!</v>
      </c>
      <c r="Q141" s="106" t="e">
        <f t="shared" si="34"/>
        <v>#DIV/0!</v>
      </c>
      <c r="R141" s="107" t="e">
        <f t="shared" si="35"/>
        <v>#DIV/0!</v>
      </c>
      <c r="S141" s="90" t="e">
        <f>AVERAGE($P$3:P141)/SQRT(AVERAGE($R$3:R141))</f>
        <v>#NUM!</v>
      </c>
      <c r="T141" s="2"/>
      <c r="U141" s="3"/>
      <c r="V141" s="3"/>
      <c r="W141" s="3"/>
      <c r="X141" s="3"/>
    </row>
    <row r="142" spans="1:24" ht="13" customHeight="1">
      <c r="A142" s="91"/>
      <c r="B142" s="81"/>
      <c r="C142" s="70">
        <v>0</v>
      </c>
      <c r="D142" s="93"/>
      <c r="E142" s="70">
        <f t="shared" si="30"/>
        <v>0</v>
      </c>
      <c r="F142" s="81" t="e">
        <f t="shared" si="31"/>
        <v>#DIV/0!</v>
      </c>
      <c r="G142" s="80" t="e">
        <f t="shared" si="32"/>
        <v>#DIV/0!</v>
      </c>
      <c r="H142" s="80" t="e">
        <f t="shared" si="36"/>
        <v>#NUM!</v>
      </c>
      <c r="I142" s="80" t="e">
        <f>(F142-MAX($F$2:F142))/MAX($F$2:F142)</f>
        <v>#DIV/0!</v>
      </c>
      <c r="J142" s="80" t="e">
        <f>(F142-MAX($F$3:F142))/MIN($F$3:F142)</f>
        <v>#DIV/0!</v>
      </c>
      <c r="K142" s="80" t="e">
        <f>STDEV($G$4:G142)*SQRT(52)</f>
        <v>#NUM!</v>
      </c>
      <c r="L142" s="82"/>
      <c r="M142" s="82"/>
      <c r="N142" s="82"/>
      <c r="O142" s="106">
        <f t="shared" si="3"/>
        <v>5.7692307692307687E-4</v>
      </c>
      <c r="P142" s="106" t="e">
        <f t="shared" si="33"/>
        <v>#DIV/0!</v>
      </c>
      <c r="Q142" s="106" t="e">
        <f t="shared" si="34"/>
        <v>#DIV/0!</v>
      </c>
      <c r="R142" s="107" t="e">
        <f t="shared" si="35"/>
        <v>#DIV/0!</v>
      </c>
      <c r="S142" s="90" t="e">
        <f>AVERAGE($P$3:P142)/SQRT(AVERAGE($R$3:R142))</f>
        <v>#NUM!</v>
      </c>
      <c r="T142" s="2"/>
      <c r="U142" s="3"/>
      <c r="V142" s="3"/>
      <c r="W142" s="3"/>
      <c r="X142" s="3"/>
    </row>
    <row r="143" spans="1:24" ht="13" customHeight="1">
      <c r="A143" s="91"/>
      <c r="B143" s="81"/>
      <c r="C143" s="70">
        <v>0</v>
      </c>
      <c r="D143" s="93"/>
      <c r="E143" s="70">
        <f t="shared" si="30"/>
        <v>0</v>
      </c>
      <c r="F143" s="81" t="e">
        <f t="shared" si="31"/>
        <v>#DIV/0!</v>
      </c>
      <c r="G143" s="80" t="e">
        <f t="shared" si="32"/>
        <v>#DIV/0!</v>
      </c>
      <c r="H143" s="80" t="e">
        <f t="shared" si="36"/>
        <v>#NUM!</v>
      </c>
      <c r="I143" s="80" t="e">
        <f>(F143-MAX($F$2:F143))/MAX($F$2:F143)</f>
        <v>#DIV/0!</v>
      </c>
      <c r="J143" s="80" t="e">
        <f>(F143-MAX($F$3:F143))/MIN($F$3:F143)</f>
        <v>#DIV/0!</v>
      </c>
      <c r="K143" s="80" t="e">
        <f>STDEV($G$4:G143)*SQRT(52)</f>
        <v>#NUM!</v>
      </c>
      <c r="L143" s="82"/>
      <c r="M143" s="82"/>
      <c r="N143" s="82"/>
      <c r="O143" s="106">
        <f t="shared" si="3"/>
        <v>5.7692307692307687E-4</v>
      </c>
      <c r="P143" s="106" t="e">
        <f t="shared" si="33"/>
        <v>#DIV/0!</v>
      </c>
      <c r="Q143" s="106" t="e">
        <f t="shared" si="34"/>
        <v>#DIV/0!</v>
      </c>
      <c r="R143" s="107" t="e">
        <f t="shared" si="35"/>
        <v>#DIV/0!</v>
      </c>
      <c r="S143" s="90" t="e">
        <f>AVERAGE($P$3:P143)/SQRT(AVERAGE($R$3:R143))</f>
        <v>#NUM!</v>
      </c>
      <c r="T143" s="2"/>
      <c r="U143" s="3"/>
      <c r="V143" s="3"/>
      <c r="W143" s="3"/>
      <c r="X143" s="3"/>
    </row>
    <row r="144" spans="1:24" ht="13" customHeight="1">
      <c r="A144" s="91"/>
      <c r="B144" s="81"/>
      <c r="C144" s="70">
        <v>0</v>
      </c>
      <c r="D144" s="93"/>
      <c r="E144" s="70">
        <f t="shared" si="30"/>
        <v>0</v>
      </c>
      <c r="F144" s="81" t="e">
        <f t="shared" si="31"/>
        <v>#DIV/0!</v>
      </c>
      <c r="G144" s="80" t="e">
        <f t="shared" si="32"/>
        <v>#DIV/0!</v>
      </c>
      <c r="H144" s="80" t="e">
        <f t="shared" si="36"/>
        <v>#NUM!</v>
      </c>
      <c r="I144" s="80" t="e">
        <f>(F144-MAX($F$2:F144))/MAX($F$2:F144)</f>
        <v>#DIV/0!</v>
      </c>
      <c r="J144" s="80" t="e">
        <f>(F144-MAX($F$3:F144))/MIN($F$3:F144)</f>
        <v>#DIV/0!</v>
      </c>
      <c r="K144" s="80" t="e">
        <f>STDEV($G$4:G144)*SQRT(52)</f>
        <v>#NUM!</v>
      </c>
      <c r="L144" s="82"/>
      <c r="M144" s="82"/>
      <c r="N144" s="82"/>
      <c r="O144" s="106">
        <f t="shared" si="3"/>
        <v>5.7692307692307687E-4</v>
      </c>
      <c r="P144" s="106" t="e">
        <f t="shared" si="33"/>
        <v>#DIV/0!</v>
      </c>
      <c r="Q144" s="106" t="e">
        <f t="shared" si="34"/>
        <v>#DIV/0!</v>
      </c>
      <c r="R144" s="107" t="e">
        <f t="shared" si="35"/>
        <v>#DIV/0!</v>
      </c>
      <c r="S144" s="90" t="e">
        <f>AVERAGE($P$3:P144)/SQRT(AVERAGE($R$3:R144))</f>
        <v>#NUM!</v>
      </c>
      <c r="T144" s="2"/>
      <c r="U144" s="3"/>
      <c r="V144" s="3"/>
      <c r="W144" s="3"/>
      <c r="X144" s="3"/>
    </row>
    <row r="145" spans="1:24" ht="13" customHeight="1">
      <c r="A145" s="91"/>
      <c r="B145" s="81"/>
      <c r="C145" s="70">
        <v>0</v>
      </c>
      <c r="D145" s="93"/>
      <c r="E145" s="70">
        <f t="shared" si="30"/>
        <v>0</v>
      </c>
      <c r="F145" s="81" t="e">
        <f t="shared" si="31"/>
        <v>#DIV/0!</v>
      </c>
      <c r="G145" s="80" t="e">
        <f t="shared" si="32"/>
        <v>#DIV/0!</v>
      </c>
      <c r="H145" s="80" t="e">
        <f t="shared" si="36"/>
        <v>#NUM!</v>
      </c>
      <c r="I145" s="80" t="e">
        <f>(F145-MAX($F$2:F145))/MAX($F$2:F145)</f>
        <v>#DIV/0!</v>
      </c>
      <c r="J145" s="80" t="e">
        <f>(F145-MAX($F$3:F145))/MIN($F$3:F145)</f>
        <v>#DIV/0!</v>
      </c>
      <c r="K145" s="80" t="e">
        <f>STDEV($G$4:G145)*SQRT(52)</f>
        <v>#NUM!</v>
      </c>
      <c r="L145" s="82"/>
      <c r="M145" s="82"/>
      <c r="N145" s="82"/>
      <c r="O145" s="106">
        <f t="shared" si="3"/>
        <v>5.7692307692307687E-4</v>
      </c>
      <c r="P145" s="106" t="e">
        <f t="shared" si="33"/>
        <v>#DIV/0!</v>
      </c>
      <c r="Q145" s="106" t="e">
        <f t="shared" si="34"/>
        <v>#DIV/0!</v>
      </c>
      <c r="R145" s="107" t="e">
        <f t="shared" si="35"/>
        <v>#DIV/0!</v>
      </c>
      <c r="S145" s="90" t="e">
        <f>AVERAGE($P$3:P145)/SQRT(AVERAGE($R$3:R145))</f>
        <v>#NUM!</v>
      </c>
      <c r="T145" s="2"/>
      <c r="U145" s="3"/>
      <c r="V145" s="3"/>
      <c r="W145" s="3"/>
      <c r="X145" s="3"/>
    </row>
    <row r="146" spans="1:24" ht="13" customHeight="1">
      <c r="A146" s="91"/>
      <c r="B146" s="81"/>
      <c r="C146" s="70">
        <v>0</v>
      </c>
      <c r="D146" s="93"/>
      <c r="E146" s="70">
        <f t="shared" si="30"/>
        <v>0</v>
      </c>
      <c r="F146" s="81" t="e">
        <f t="shared" si="31"/>
        <v>#DIV/0!</v>
      </c>
      <c r="G146" s="80" t="e">
        <f t="shared" si="32"/>
        <v>#DIV/0!</v>
      </c>
      <c r="H146" s="80" t="e">
        <f t="shared" si="36"/>
        <v>#NUM!</v>
      </c>
      <c r="I146" s="80" t="e">
        <f>(F146-MAX($F$2:F146))/MAX($F$2:F146)</f>
        <v>#DIV/0!</v>
      </c>
      <c r="J146" s="80" t="e">
        <f>(F146-MAX($F$3:F146))/MIN($F$3:F146)</f>
        <v>#DIV/0!</v>
      </c>
      <c r="K146" s="80" t="e">
        <f>STDEV($G$4:G146)*SQRT(52)</f>
        <v>#NUM!</v>
      </c>
      <c r="L146" s="82"/>
      <c r="M146" s="82"/>
      <c r="N146" s="82"/>
      <c r="O146" s="106">
        <f t="shared" si="3"/>
        <v>5.7692307692307687E-4</v>
      </c>
      <c r="P146" s="106" t="e">
        <f t="shared" si="33"/>
        <v>#DIV/0!</v>
      </c>
      <c r="Q146" s="106" t="e">
        <f t="shared" si="34"/>
        <v>#DIV/0!</v>
      </c>
      <c r="R146" s="107" t="e">
        <f t="shared" si="35"/>
        <v>#DIV/0!</v>
      </c>
      <c r="S146" s="90" t="e">
        <f>AVERAGE($P$3:P146)/SQRT(AVERAGE($R$3:R146))</f>
        <v>#NUM!</v>
      </c>
      <c r="T146" s="2"/>
      <c r="U146" s="3"/>
      <c r="V146" s="3"/>
      <c r="W146" s="3"/>
      <c r="X146" s="3"/>
    </row>
    <row r="147" spans="1:24" ht="13" customHeight="1">
      <c r="A147" s="91"/>
      <c r="B147" s="81"/>
      <c r="C147" s="70">
        <v>0</v>
      </c>
      <c r="D147" s="93"/>
      <c r="E147" s="70">
        <f t="shared" si="30"/>
        <v>0</v>
      </c>
      <c r="F147" s="81" t="e">
        <f t="shared" si="31"/>
        <v>#DIV/0!</v>
      </c>
      <c r="G147" s="80" t="e">
        <f t="shared" si="32"/>
        <v>#DIV/0!</v>
      </c>
      <c r="H147" s="80" t="e">
        <f t="shared" si="36"/>
        <v>#NUM!</v>
      </c>
      <c r="I147" s="80" t="e">
        <f>(F147-MAX($F$2:F147))/MAX($F$2:F147)</f>
        <v>#DIV/0!</v>
      </c>
      <c r="J147" s="80" t="e">
        <f>(F147-MAX($F$3:F147))/MIN($F$3:F147)</f>
        <v>#DIV/0!</v>
      </c>
      <c r="K147" s="80" t="e">
        <f>STDEV($G$4:G147)*SQRT(52)</f>
        <v>#NUM!</v>
      </c>
      <c r="L147" s="82"/>
      <c r="M147" s="82"/>
      <c r="N147" s="82"/>
      <c r="O147" s="106">
        <f t="shared" si="3"/>
        <v>5.7692307692307687E-4</v>
      </c>
      <c r="P147" s="106" t="e">
        <f t="shared" si="33"/>
        <v>#DIV/0!</v>
      </c>
      <c r="Q147" s="106" t="e">
        <f t="shared" si="34"/>
        <v>#DIV/0!</v>
      </c>
      <c r="R147" s="107" t="e">
        <f t="shared" si="35"/>
        <v>#DIV/0!</v>
      </c>
      <c r="S147" s="90" t="e">
        <f>AVERAGE($P$3:P147)/SQRT(AVERAGE($R$3:R147))</f>
        <v>#NUM!</v>
      </c>
      <c r="T147" s="2"/>
      <c r="U147" s="3"/>
      <c r="V147" s="3"/>
      <c r="W147" s="3"/>
      <c r="X147" s="3"/>
    </row>
    <row r="148" spans="1:24" ht="13" customHeight="1">
      <c r="A148" s="91"/>
      <c r="B148" s="81"/>
      <c r="C148" s="70">
        <v>0</v>
      </c>
      <c r="D148" s="93"/>
      <c r="E148" s="70">
        <f t="shared" si="30"/>
        <v>0</v>
      </c>
      <c r="F148" s="81" t="e">
        <f t="shared" si="31"/>
        <v>#DIV/0!</v>
      </c>
      <c r="G148" s="80" t="e">
        <f t="shared" si="32"/>
        <v>#DIV/0!</v>
      </c>
      <c r="H148" s="80" t="e">
        <f t="shared" si="36"/>
        <v>#NUM!</v>
      </c>
      <c r="I148" s="80" t="e">
        <f>(F148-MAX($F$2:F148))/MAX($F$2:F148)</f>
        <v>#DIV/0!</v>
      </c>
      <c r="J148" s="80" t="e">
        <f>(F148-MAX($F$3:F148))/MIN($F$3:F148)</f>
        <v>#DIV/0!</v>
      </c>
      <c r="K148" s="80" t="e">
        <f>STDEV($G$4:G148)*SQRT(52)</f>
        <v>#NUM!</v>
      </c>
      <c r="L148" s="82"/>
      <c r="M148" s="82"/>
      <c r="N148" s="82"/>
      <c r="O148" s="106">
        <f t="shared" si="3"/>
        <v>5.7692307692307687E-4</v>
      </c>
      <c r="P148" s="106" t="e">
        <f t="shared" si="33"/>
        <v>#DIV/0!</v>
      </c>
      <c r="Q148" s="106" t="e">
        <f t="shared" si="34"/>
        <v>#DIV/0!</v>
      </c>
      <c r="R148" s="107" t="e">
        <f t="shared" si="35"/>
        <v>#DIV/0!</v>
      </c>
      <c r="S148" s="90" t="e">
        <f>AVERAGE($P$3:P148)/SQRT(AVERAGE($R$3:R148))</f>
        <v>#NUM!</v>
      </c>
      <c r="T148" s="2"/>
      <c r="U148" s="3"/>
      <c r="V148" s="3"/>
      <c r="W148" s="3"/>
      <c r="X148" s="3"/>
    </row>
    <row r="149" spans="1:24" ht="13" customHeight="1">
      <c r="A149" s="91"/>
      <c r="B149" s="81"/>
      <c r="C149" s="70">
        <v>0</v>
      </c>
      <c r="D149" s="93"/>
      <c r="E149" s="70">
        <f t="shared" si="30"/>
        <v>0</v>
      </c>
      <c r="F149" s="81" t="e">
        <f t="shared" si="31"/>
        <v>#DIV/0!</v>
      </c>
      <c r="G149" s="80" t="e">
        <f t="shared" si="32"/>
        <v>#DIV/0!</v>
      </c>
      <c r="H149" s="80" t="e">
        <f t="shared" si="36"/>
        <v>#NUM!</v>
      </c>
      <c r="I149" s="80" t="e">
        <f>(F149-MAX($F$2:F149))/MAX($F$2:F149)</f>
        <v>#DIV/0!</v>
      </c>
      <c r="J149" s="80" t="e">
        <f>(F149-MAX($F$3:F149))/MIN($F$3:F149)</f>
        <v>#DIV/0!</v>
      </c>
      <c r="K149" s="80" t="e">
        <f>STDEV($G$4:G149)*SQRT(52)</f>
        <v>#NUM!</v>
      </c>
      <c r="L149" s="82"/>
      <c r="M149" s="82"/>
      <c r="N149" s="82"/>
      <c r="O149" s="106">
        <f t="shared" si="3"/>
        <v>5.7692307692307687E-4</v>
      </c>
      <c r="P149" s="106" t="e">
        <f t="shared" si="33"/>
        <v>#DIV/0!</v>
      </c>
      <c r="Q149" s="106" t="e">
        <f t="shared" si="34"/>
        <v>#DIV/0!</v>
      </c>
      <c r="R149" s="107" t="e">
        <f t="shared" si="35"/>
        <v>#DIV/0!</v>
      </c>
      <c r="S149" s="90" t="e">
        <f>AVERAGE($P$3:P149)/SQRT(AVERAGE($R$3:R149))</f>
        <v>#NUM!</v>
      </c>
      <c r="T149" s="2"/>
      <c r="U149" s="3"/>
      <c r="V149" s="3"/>
      <c r="W149" s="3"/>
      <c r="X149" s="3"/>
    </row>
    <row r="150" spans="1:24" ht="13" customHeight="1">
      <c r="A150" s="91"/>
      <c r="B150" s="81"/>
      <c r="C150" s="70">
        <v>0</v>
      </c>
      <c r="D150" s="93"/>
      <c r="E150" s="70">
        <f t="shared" si="30"/>
        <v>0</v>
      </c>
      <c r="F150" s="81" t="e">
        <f t="shared" si="31"/>
        <v>#DIV/0!</v>
      </c>
      <c r="G150" s="80" t="e">
        <f t="shared" si="32"/>
        <v>#DIV/0!</v>
      </c>
      <c r="H150" s="80" t="e">
        <f t="shared" si="36"/>
        <v>#NUM!</v>
      </c>
      <c r="I150" s="80" t="e">
        <f>(F150-MAX($F$2:F150))/MAX($F$2:F150)</f>
        <v>#DIV/0!</v>
      </c>
      <c r="J150" s="80" t="e">
        <f>(F150-MAX($F$3:F150))/MIN($F$3:F150)</f>
        <v>#DIV/0!</v>
      </c>
      <c r="K150" s="80" t="e">
        <f>STDEV($G$4:G150)*SQRT(52)</f>
        <v>#NUM!</v>
      </c>
      <c r="L150" s="82"/>
      <c r="M150" s="82"/>
      <c r="N150" s="82"/>
      <c r="O150" s="106">
        <f t="shared" si="3"/>
        <v>5.7692307692307687E-4</v>
      </c>
      <c r="P150" s="106" t="e">
        <f t="shared" si="33"/>
        <v>#DIV/0!</v>
      </c>
      <c r="Q150" s="106" t="e">
        <f t="shared" si="34"/>
        <v>#DIV/0!</v>
      </c>
      <c r="R150" s="107" t="e">
        <f t="shared" si="35"/>
        <v>#DIV/0!</v>
      </c>
      <c r="S150" s="90" t="e">
        <f>AVERAGE($P$3:P150)/SQRT(AVERAGE($R$3:R150))</f>
        <v>#NUM!</v>
      </c>
      <c r="T150" s="2"/>
      <c r="U150" s="3"/>
      <c r="V150" s="3"/>
      <c r="W150" s="3"/>
      <c r="X150" s="3"/>
    </row>
    <row r="151" spans="1:24" ht="13" customHeight="1">
      <c r="A151" s="91"/>
      <c r="B151" s="81"/>
      <c r="C151" s="70">
        <v>0</v>
      </c>
      <c r="D151" s="93"/>
      <c r="E151" s="70">
        <f t="shared" si="30"/>
        <v>0</v>
      </c>
      <c r="F151" s="81" t="e">
        <f t="shared" si="31"/>
        <v>#DIV/0!</v>
      </c>
      <c r="G151" s="80" t="e">
        <f t="shared" si="32"/>
        <v>#DIV/0!</v>
      </c>
      <c r="H151" s="80" t="e">
        <f t="shared" si="36"/>
        <v>#NUM!</v>
      </c>
      <c r="I151" s="80" t="e">
        <f>(F151-MAX($F$2:F151))/MAX($F$2:F151)</f>
        <v>#DIV/0!</v>
      </c>
      <c r="J151" s="80" t="e">
        <f>(F151-MAX($F$3:F151))/MIN($F$3:F151)</f>
        <v>#DIV/0!</v>
      </c>
      <c r="K151" s="80" t="e">
        <f>STDEV($G$4:G151)*SQRT(52)</f>
        <v>#NUM!</v>
      </c>
      <c r="L151" s="82"/>
      <c r="M151" s="82"/>
      <c r="N151" s="82"/>
      <c r="O151" s="106">
        <f t="shared" si="3"/>
        <v>5.7692307692307687E-4</v>
      </c>
      <c r="P151" s="106" t="e">
        <f t="shared" si="33"/>
        <v>#DIV/0!</v>
      </c>
      <c r="Q151" s="106" t="e">
        <f t="shared" si="34"/>
        <v>#DIV/0!</v>
      </c>
      <c r="R151" s="107" t="e">
        <f t="shared" si="35"/>
        <v>#DIV/0!</v>
      </c>
      <c r="S151" s="90" t="e">
        <f>AVERAGE($P$3:P151)/SQRT(AVERAGE($R$3:R151))</f>
        <v>#NUM!</v>
      </c>
      <c r="T151" s="2"/>
      <c r="U151" s="3"/>
      <c r="V151" s="3"/>
      <c r="W151" s="3"/>
      <c r="X151" s="3"/>
    </row>
    <row r="152" spans="1:24" ht="13" customHeight="1">
      <c r="A152" s="91"/>
      <c r="B152" s="81"/>
      <c r="C152" s="70">
        <v>0</v>
      </c>
      <c r="D152" s="93"/>
      <c r="E152" s="70">
        <f t="shared" si="30"/>
        <v>0</v>
      </c>
      <c r="F152" s="81" t="e">
        <f t="shared" si="31"/>
        <v>#DIV/0!</v>
      </c>
      <c r="G152" s="80" t="e">
        <f t="shared" si="32"/>
        <v>#DIV/0!</v>
      </c>
      <c r="H152" s="80" t="e">
        <f t="shared" si="36"/>
        <v>#NUM!</v>
      </c>
      <c r="I152" s="80" t="e">
        <f>(F152-MAX($F$2:F152))/MAX($F$2:F152)</f>
        <v>#DIV/0!</v>
      </c>
      <c r="J152" s="80" t="e">
        <f>(F152-MAX($F$3:F152))/MIN($F$3:F152)</f>
        <v>#DIV/0!</v>
      </c>
      <c r="K152" s="80" t="e">
        <f>STDEV($G$4:G152)*SQRT(52)</f>
        <v>#NUM!</v>
      </c>
      <c r="L152" s="82"/>
      <c r="M152" s="82"/>
      <c r="N152" s="82"/>
      <c r="O152" s="106">
        <f t="shared" si="3"/>
        <v>5.7692307692307687E-4</v>
      </c>
      <c r="P152" s="106" t="e">
        <f t="shared" si="33"/>
        <v>#DIV/0!</v>
      </c>
      <c r="Q152" s="106" t="e">
        <f t="shared" si="34"/>
        <v>#DIV/0!</v>
      </c>
      <c r="R152" s="107" t="e">
        <f t="shared" si="35"/>
        <v>#DIV/0!</v>
      </c>
      <c r="S152" s="90" t="e">
        <f>AVERAGE($P$3:P152)/SQRT(AVERAGE($R$3:R152))</f>
        <v>#NUM!</v>
      </c>
      <c r="T152" s="2"/>
      <c r="U152" s="3"/>
      <c r="V152" s="3"/>
      <c r="W152" s="3"/>
      <c r="X152" s="3"/>
    </row>
    <row r="153" spans="1:24" ht="13" customHeight="1">
      <c r="A153" s="91"/>
      <c r="B153" s="81"/>
      <c r="C153" s="70">
        <v>0</v>
      </c>
      <c r="D153" s="93"/>
      <c r="E153" s="70">
        <f t="shared" si="30"/>
        <v>0</v>
      </c>
      <c r="F153" s="81" t="e">
        <f t="shared" si="31"/>
        <v>#DIV/0!</v>
      </c>
      <c r="G153" s="80" t="e">
        <f t="shared" si="32"/>
        <v>#DIV/0!</v>
      </c>
      <c r="H153" s="80" t="e">
        <f t="shared" si="36"/>
        <v>#NUM!</v>
      </c>
      <c r="I153" s="80" t="e">
        <f>(F153-MAX($F$2:F153))/MAX($F$2:F153)</f>
        <v>#DIV/0!</v>
      </c>
      <c r="J153" s="80" t="e">
        <f>(F153-MAX($F$3:F153))/MIN($F$3:F153)</f>
        <v>#DIV/0!</v>
      </c>
      <c r="K153" s="80" t="e">
        <f>STDEV($G$4:G153)*SQRT(52)</f>
        <v>#NUM!</v>
      </c>
      <c r="L153" s="82"/>
      <c r="M153" s="82"/>
      <c r="N153" s="82"/>
      <c r="O153" s="106">
        <f t="shared" si="3"/>
        <v>5.7692307692307687E-4</v>
      </c>
      <c r="P153" s="106" t="e">
        <f t="shared" si="33"/>
        <v>#DIV/0!</v>
      </c>
      <c r="Q153" s="106" t="e">
        <f t="shared" si="34"/>
        <v>#DIV/0!</v>
      </c>
      <c r="R153" s="107" t="e">
        <f t="shared" si="35"/>
        <v>#DIV/0!</v>
      </c>
      <c r="S153" s="90" t="e">
        <f>AVERAGE($P$3:P153)/SQRT(AVERAGE($R$3:R153))</f>
        <v>#NUM!</v>
      </c>
      <c r="T153" s="2"/>
      <c r="U153" s="3"/>
      <c r="V153" s="3"/>
      <c r="W153" s="3"/>
      <c r="X153" s="3"/>
    </row>
    <row r="154" spans="1:24" ht="13" customHeight="1">
      <c r="A154" s="91"/>
      <c r="B154" s="81"/>
      <c r="C154" s="70">
        <v>0</v>
      </c>
      <c r="D154" s="93"/>
      <c r="E154" s="70">
        <f t="shared" si="30"/>
        <v>0</v>
      </c>
      <c r="F154" s="81" t="e">
        <f t="shared" si="31"/>
        <v>#DIV/0!</v>
      </c>
      <c r="G154" s="80" t="e">
        <f t="shared" si="32"/>
        <v>#DIV/0!</v>
      </c>
      <c r="H154" s="80" t="e">
        <f t="shared" si="36"/>
        <v>#NUM!</v>
      </c>
      <c r="I154" s="80" t="e">
        <f>(F154-MAX($F$2:F154))/MAX($F$2:F154)</f>
        <v>#DIV/0!</v>
      </c>
      <c r="J154" s="80" t="e">
        <f>(F154-MAX($F$3:F154))/MIN($F$3:F154)</f>
        <v>#DIV/0!</v>
      </c>
      <c r="K154" s="80" t="e">
        <f>STDEV($G$4:G154)*SQRT(52)</f>
        <v>#NUM!</v>
      </c>
      <c r="L154" s="82"/>
      <c r="M154" s="82"/>
      <c r="N154" s="82"/>
      <c r="O154" s="106">
        <f t="shared" si="3"/>
        <v>5.7692307692307687E-4</v>
      </c>
      <c r="P154" s="106" t="e">
        <f t="shared" si="33"/>
        <v>#DIV/0!</v>
      </c>
      <c r="Q154" s="106" t="e">
        <f t="shared" si="34"/>
        <v>#DIV/0!</v>
      </c>
      <c r="R154" s="107" t="e">
        <f t="shared" si="35"/>
        <v>#DIV/0!</v>
      </c>
      <c r="S154" s="90" t="e">
        <f>AVERAGE($P$3:P154)/SQRT(AVERAGE($R$3:R154))</f>
        <v>#NUM!</v>
      </c>
      <c r="T154" s="2"/>
      <c r="U154" s="3"/>
      <c r="V154" s="3"/>
      <c r="W154" s="3"/>
      <c r="X154" s="3"/>
    </row>
    <row r="155" spans="1:24" ht="13" customHeight="1">
      <c r="A155" s="91"/>
      <c r="B155" s="81"/>
      <c r="C155" s="70">
        <v>0</v>
      </c>
      <c r="D155" s="93"/>
      <c r="E155" s="70">
        <f t="shared" si="30"/>
        <v>0</v>
      </c>
      <c r="F155" s="81" t="e">
        <f t="shared" si="31"/>
        <v>#DIV/0!</v>
      </c>
      <c r="G155" s="80" t="e">
        <f t="shared" si="32"/>
        <v>#DIV/0!</v>
      </c>
      <c r="H155" s="80" t="e">
        <f t="shared" si="36"/>
        <v>#NUM!</v>
      </c>
      <c r="I155" s="80" t="e">
        <f>(F155-MAX($F$2:F155))/MAX($F$2:F155)</f>
        <v>#DIV/0!</v>
      </c>
      <c r="J155" s="80" t="e">
        <f>(F155-MAX($F$3:F155))/MIN($F$3:F155)</f>
        <v>#DIV/0!</v>
      </c>
      <c r="K155" s="80" t="e">
        <f>STDEV($G$4:G155)*SQRT(52)</f>
        <v>#NUM!</v>
      </c>
      <c r="L155" s="82"/>
      <c r="M155" s="82"/>
      <c r="N155" s="82"/>
      <c r="O155" s="106">
        <f t="shared" si="3"/>
        <v>5.7692307692307687E-4</v>
      </c>
      <c r="P155" s="106" t="e">
        <f t="shared" si="33"/>
        <v>#DIV/0!</v>
      </c>
      <c r="Q155" s="106" t="e">
        <f t="shared" si="34"/>
        <v>#DIV/0!</v>
      </c>
      <c r="R155" s="107" t="e">
        <f t="shared" si="35"/>
        <v>#DIV/0!</v>
      </c>
      <c r="S155" s="90" t="e">
        <f>AVERAGE($P$3:P155)/SQRT(AVERAGE($R$3:R155))</f>
        <v>#NUM!</v>
      </c>
      <c r="T155" s="2"/>
      <c r="U155" s="3"/>
      <c r="V155" s="3"/>
      <c r="W155" s="3"/>
      <c r="X155" s="3"/>
    </row>
    <row r="156" spans="1:24" ht="13" customHeight="1">
      <c r="A156" s="91"/>
      <c r="B156" s="81"/>
      <c r="C156" s="70">
        <v>0</v>
      </c>
      <c r="D156" s="93"/>
      <c r="E156" s="70">
        <f t="shared" si="30"/>
        <v>0</v>
      </c>
      <c r="F156" s="81" t="e">
        <f t="shared" si="31"/>
        <v>#DIV/0!</v>
      </c>
      <c r="G156" s="80" t="e">
        <f t="shared" si="32"/>
        <v>#DIV/0!</v>
      </c>
      <c r="H156" s="80" t="e">
        <f t="shared" si="36"/>
        <v>#NUM!</v>
      </c>
      <c r="I156" s="80" t="e">
        <f>(F156-MAX($F$2:F156))/MAX($F$2:F156)</f>
        <v>#DIV/0!</v>
      </c>
      <c r="J156" s="80" t="e">
        <f>(F156-MAX($F$3:F156))/MIN($F$3:F156)</f>
        <v>#DIV/0!</v>
      </c>
      <c r="K156" s="80" t="e">
        <f>STDEV($G$4:G156)*SQRT(52)</f>
        <v>#NUM!</v>
      </c>
      <c r="L156" s="82"/>
      <c r="M156" s="82"/>
      <c r="N156" s="82"/>
      <c r="O156" s="106">
        <f t="shared" si="3"/>
        <v>5.7692307692307687E-4</v>
      </c>
      <c r="P156" s="106" t="e">
        <f t="shared" si="33"/>
        <v>#DIV/0!</v>
      </c>
      <c r="Q156" s="106" t="e">
        <f t="shared" si="34"/>
        <v>#DIV/0!</v>
      </c>
      <c r="R156" s="107" t="e">
        <f t="shared" si="35"/>
        <v>#DIV/0!</v>
      </c>
      <c r="S156" s="90" t="e">
        <f>AVERAGE($P$3:P156)/SQRT(AVERAGE($R$3:R156))</f>
        <v>#NUM!</v>
      </c>
      <c r="T156" s="2"/>
      <c r="U156" s="3"/>
      <c r="V156" s="3"/>
      <c r="W156" s="3"/>
      <c r="X156" s="3"/>
    </row>
    <row r="157" spans="1:24" ht="13" customHeight="1">
      <c r="A157" s="91"/>
      <c r="B157" s="81"/>
      <c r="C157" s="70">
        <v>0</v>
      </c>
      <c r="D157" s="93"/>
      <c r="E157" s="70">
        <f t="shared" si="30"/>
        <v>0</v>
      </c>
      <c r="F157" s="81" t="e">
        <f t="shared" si="31"/>
        <v>#DIV/0!</v>
      </c>
      <c r="G157" s="80" t="e">
        <f t="shared" si="32"/>
        <v>#DIV/0!</v>
      </c>
      <c r="H157" s="80" t="e">
        <f t="shared" si="36"/>
        <v>#NUM!</v>
      </c>
      <c r="I157" s="80" t="e">
        <f>(F157-MAX($F$2:F157))/MAX($F$2:F157)</f>
        <v>#DIV/0!</v>
      </c>
      <c r="J157" s="80" t="e">
        <f>(F157-MAX($F$3:F157))/MIN($F$3:F157)</f>
        <v>#DIV/0!</v>
      </c>
      <c r="K157" s="80" t="e">
        <f>STDEV($G$4:G157)*SQRT(52)</f>
        <v>#NUM!</v>
      </c>
      <c r="L157" s="82"/>
      <c r="M157" s="82"/>
      <c r="N157" s="82"/>
      <c r="O157" s="106">
        <f t="shared" si="3"/>
        <v>5.7692307692307687E-4</v>
      </c>
      <c r="P157" s="106" t="e">
        <f t="shared" si="33"/>
        <v>#DIV/0!</v>
      </c>
      <c r="Q157" s="106" t="e">
        <f t="shared" si="34"/>
        <v>#DIV/0!</v>
      </c>
      <c r="R157" s="107" t="e">
        <f t="shared" si="35"/>
        <v>#DIV/0!</v>
      </c>
      <c r="S157" s="90" t="e">
        <f>AVERAGE($P$3:P157)/SQRT(AVERAGE($R$3:R157))</f>
        <v>#NUM!</v>
      </c>
      <c r="T157" s="2"/>
      <c r="U157" s="3"/>
      <c r="V157" s="3"/>
      <c r="W157" s="3"/>
      <c r="X157" s="3"/>
    </row>
    <row r="158" spans="1:24" ht="13" customHeight="1">
      <c r="A158" s="91"/>
      <c r="B158" s="81"/>
      <c r="C158" s="70">
        <v>0</v>
      </c>
      <c r="D158" s="93"/>
      <c r="E158" s="70">
        <f t="shared" si="30"/>
        <v>0</v>
      </c>
      <c r="F158" s="81" t="e">
        <f t="shared" si="31"/>
        <v>#DIV/0!</v>
      </c>
      <c r="G158" s="80" t="e">
        <f t="shared" si="32"/>
        <v>#DIV/0!</v>
      </c>
      <c r="H158" s="80" t="e">
        <f t="shared" si="36"/>
        <v>#NUM!</v>
      </c>
      <c r="I158" s="80" t="e">
        <f>(F158-MAX($F$2:F158))/MAX($F$2:F158)</f>
        <v>#DIV/0!</v>
      </c>
      <c r="J158" s="80" t="e">
        <f>(F158-MAX($F$3:F158))/MIN($F$3:F158)</f>
        <v>#DIV/0!</v>
      </c>
      <c r="K158" s="80" t="e">
        <f>STDEV($G$4:G158)*SQRT(52)</f>
        <v>#NUM!</v>
      </c>
      <c r="L158" s="82"/>
      <c r="M158" s="82"/>
      <c r="N158" s="82"/>
      <c r="O158" s="106">
        <f t="shared" si="3"/>
        <v>5.7692307692307687E-4</v>
      </c>
      <c r="P158" s="106" t="e">
        <f t="shared" si="33"/>
        <v>#DIV/0!</v>
      </c>
      <c r="Q158" s="106" t="e">
        <f t="shared" si="34"/>
        <v>#DIV/0!</v>
      </c>
      <c r="R158" s="107" t="e">
        <f t="shared" si="35"/>
        <v>#DIV/0!</v>
      </c>
      <c r="S158" s="90" t="e">
        <f>AVERAGE($P$3:P158)/SQRT(AVERAGE($R$3:R158))</f>
        <v>#NUM!</v>
      </c>
      <c r="T158" s="2"/>
      <c r="U158" s="3"/>
      <c r="V158" s="3"/>
      <c r="W158" s="3"/>
      <c r="X158" s="3"/>
    </row>
    <row r="159" spans="1:24" ht="13" customHeight="1">
      <c r="A159" s="91"/>
      <c r="B159" s="81"/>
      <c r="C159" s="70">
        <v>0</v>
      </c>
      <c r="D159" s="93"/>
      <c r="E159" s="70">
        <f t="shared" si="30"/>
        <v>0</v>
      </c>
      <c r="F159" s="81" t="e">
        <f t="shared" si="31"/>
        <v>#DIV/0!</v>
      </c>
      <c r="G159" s="80" t="e">
        <f t="shared" si="32"/>
        <v>#DIV/0!</v>
      </c>
      <c r="H159" s="80" t="e">
        <f t="shared" si="36"/>
        <v>#NUM!</v>
      </c>
      <c r="I159" s="80" t="e">
        <f>(F159-MAX($F$2:F159))/MAX($F$2:F159)</f>
        <v>#DIV/0!</v>
      </c>
      <c r="J159" s="80" t="e">
        <f>(F159-MAX($F$3:F159))/MIN($F$3:F159)</f>
        <v>#DIV/0!</v>
      </c>
      <c r="K159" s="80" t="e">
        <f>STDEV($G$4:G159)*SQRT(52)</f>
        <v>#NUM!</v>
      </c>
      <c r="L159" s="82"/>
      <c r="M159" s="82"/>
      <c r="N159" s="82"/>
      <c r="O159" s="106">
        <f t="shared" si="3"/>
        <v>5.7692307692307687E-4</v>
      </c>
      <c r="P159" s="106" t="e">
        <f t="shared" si="33"/>
        <v>#DIV/0!</v>
      </c>
      <c r="Q159" s="106" t="e">
        <f t="shared" si="34"/>
        <v>#DIV/0!</v>
      </c>
      <c r="R159" s="107" t="e">
        <f t="shared" si="35"/>
        <v>#DIV/0!</v>
      </c>
      <c r="S159" s="90" t="e">
        <f>AVERAGE($P$3:P159)/SQRT(AVERAGE($R$3:R159))</f>
        <v>#NUM!</v>
      </c>
      <c r="T159" s="2"/>
      <c r="U159" s="3"/>
      <c r="V159" s="3"/>
      <c r="W159" s="3"/>
      <c r="X159" s="3"/>
    </row>
    <row r="160" spans="1:24" ht="13" customHeight="1">
      <c r="A160" s="91"/>
      <c r="B160" s="81"/>
      <c r="C160" s="70">
        <v>0</v>
      </c>
      <c r="D160" s="93"/>
      <c r="E160" s="70">
        <f t="shared" si="30"/>
        <v>0</v>
      </c>
      <c r="F160" s="81" t="e">
        <f t="shared" si="31"/>
        <v>#DIV/0!</v>
      </c>
      <c r="G160" s="80" t="e">
        <f t="shared" si="32"/>
        <v>#DIV/0!</v>
      </c>
      <c r="H160" s="80" t="e">
        <f t="shared" si="36"/>
        <v>#NUM!</v>
      </c>
      <c r="I160" s="80" t="e">
        <f>(F160-MAX($F$2:F160))/MAX($F$2:F160)</f>
        <v>#DIV/0!</v>
      </c>
      <c r="J160" s="80" t="e">
        <f>(F160-MAX($F$3:F160))/MIN($F$3:F160)</f>
        <v>#DIV/0!</v>
      </c>
      <c r="K160" s="80" t="e">
        <f>STDEV($G$4:G160)*SQRT(52)</f>
        <v>#NUM!</v>
      </c>
      <c r="L160" s="82"/>
      <c r="M160" s="82"/>
      <c r="N160" s="82"/>
      <c r="O160" s="106">
        <f t="shared" si="3"/>
        <v>5.7692307692307687E-4</v>
      </c>
      <c r="P160" s="106" t="e">
        <f t="shared" si="33"/>
        <v>#DIV/0!</v>
      </c>
      <c r="Q160" s="106" t="e">
        <f t="shared" si="34"/>
        <v>#DIV/0!</v>
      </c>
      <c r="R160" s="107" t="e">
        <f t="shared" si="35"/>
        <v>#DIV/0!</v>
      </c>
      <c r="S160" s="90" t="e">
        <f>AVERAGE($P$3:P160)/SQRT(AVERAGE($R$3:R160))</f>
        <v>#NUM!</v>
      </c>
      <c r="T160" s="2"/>
      <c r="U160" s="3"/>
      <c r="V160" s="3"/>
      <c r="W160" s="3"/>
      <c r="X160" s="3"/>
    </row>
    <row r="161" spans="1:24" ht="13" customHeight="1">
      <c r="A161" s="91"/>
      <c r="B161" s="81"/>
      <c r="C161" s="70">
        <v>0</v>
      </c>
      <c r="D161" s="93"/>
      <c r="E161" s="70">
        <f t="shared" si="30"/>
        <v>0</v>
      </c>
      <c r="F161" s="81" t="e">
        <f t="shared" si="31"/>
        <v>#DIV/0!</v>
      </c>
      <c r="G161" s="80" t="e">
        <f t="shared" si="32"/>
        <v>#DIV/0!</v>
      </c>
      <c r="H161" s="80" t="e">
        <f t="shared" si="36"/>
        <v>#NUM!</v>
      </c>
      <c r="I161" s="80" t="e">
        <f>(F161-MAX($F$2:F161))/MAX($F$2:F161)</f>
        <v>#DIV/0!</v>
      </c>
      <c r="J161" s="80" t="e">
        <f>(F161-MAX($F$3:F161))/MIN($F$3:F161)</f>
        <v>#DIV/0!</v>
      </c>
      <c r="K161" s="80" t="e">
        <f>STDEV($G$4:G161)*SQRT(52)</f>
        <v>#NUM!</v>
      </c>
      <c r="L161" s="82"/>
      <c r="M161" s="82"/>
      <c r="N161" s="82"/>
      <c r="O161" s="106">
        <f t="shared" si="3"/>
        <v>5.7692307692307687E-4</v>
      </c>
      <c r="P161" s="106" t="e">
        <f t="shared" si="33"/>
        <v>#DIV/0!</v>
      </c>
      <c r="Q161" s="106" t="e">
        <f t="shared" si="34"/>
        <v>#DIV/0!</v>
      </c>
      <c r="R161" s="107" t="e">
        <f t="shared" si="35"/>
        <v>#DIV/0!</v>
      </c>
      <c r="S161" s="90" t="e">
        <f>AVERAGE($P$3:P161)/SQRT(AVERAGE($R$3:R161))</f>
        <v>#NUM!</v>
      </c>
      <c r="T161" s="2"/>
      <c r="U161" s="3"/>
      <c r="V161" s="3"/>
      <c r="W161" s="3"/>
      <c r="X161" s="3"/>
    </row>
    <row r="162" spans="1:24" ht="13" customHeight="1">
      <c r="A162" s="91"/>
      <c r="B162" s="81"/>
      <c r="C162" s="70">
        <v>0</v>
      </c>
      <c r="D162" s="93"/>
      <c r="E162" s="70">
        <f t="shared" ref="E162:E171" si="37">C162-D162</f>
        <v>0</v>
      </c>
      <c r="F162" s="81" t="e">
        <f t="shared" si="31"/>
        <v>#DIV/0!</v>
      </c>
      <c r="G162" s="80" t="e">
        <f t="shared" si="32"/>
        <v>#DIV/0!</v>
      </c>
      <c r="H162" s="80" t="e">
        <f t="shared" si="36"/>
        <v>#NUM!</v>
      </c>
      <c r="I162" s="80" t="e">
        <f>(F162-MAX($F$2:F162))/MAX($F$2:F162)</f>
        <v>#DIV/0!</v>
      </c>
      <c r="J162" s="80" t="e">
        <f>(F162-MAX($F$3:F162))/MIN($F$3:F162)</f>
        <v>#DIV/0!</v>
      </c>
      <c r="K162" s="80" t="e">
        <f>STDEV($G$4:G162)*SQRT(52)</f>
        <v>#NUM!</v>
      </c>
      <c r="L162" s="82"/>
      <c r="M162" s="82"/>
      <c r="N162" s="82"/>
      <c r="O162" s="106">
        <f t="shared" si="3"/>
        <v>5.7692307692307687E-4</v>
      </c>
      <c r="P162" s="106" t="e">
        <f t="shared" si="33"/>
        <v>#DIV/0!</v>
      </c>
      <c r="Q162" s="106" t="e">
        <f t="shared" si="34"/>
        <v>#DIV/0!</v>
      </c>
      <c r="R162" s="107" t="e">
        <f t="shared" si="35"/>
        <v>#DIV/0!</v>
      </c>
      <c r="S162" s="90" t="e">
        <f>AVERAGE($P$3:P162)/SQRT(AVERAGE($R$3:R162))</f>
        <v>#NUM!</v>
      </c>
      <c r="T162" s="2"/>
      <c r="U162" s="3"/>
      <c r="V162" s="3"/>
      <c r="W162" s="3"/>
      <c r="X162" s="3"/>
    </row>
    <row r="163" spans="1:24" ht="13" customHeight="1">
      <c r="A163" s="91"/>
      <c r="B163" s="81"/>
      <c r="C163" s="70">
        <v>0</v>
      </c>
      <c r="D163" s="93"/>
      <c r="E163" s="70">
        <f t="shared" si="37"/>
        <v>0</v>
      </c>
      <c r="F163" s="81" t="e">
        <f t="shared" ref="F163:F171" si="38">F162*((E163/C162))</f>
        <v>#DIV/0!</v>
      </c>
      <c r="G163" s="80" t="e">
        <f t="shared" ref="G163:G171" si="39">LN((E163/C162))</f>
        <v>#DIV/0!</v>
      </c>
      <c r="H163" s="80" t="e">
        <f t="shared" si="36"/>
        <v>#NUM!</v>
      </c>
      <c r="I163" s="80" t="e">
        <f>(F163-MAX($F$2:F163))/MAX($F$2:F163)</f>
        <v>#DIV/0!</v>
      </c>
      <c r="J163" s="80" t="e">
        <f>(F163-MAX($F$3:F163))/MIN($F$3:F163)</f>
        <v>#DIV/0!</v>
      </c>
      <c r="K163" s="80" t="e">
        <f>STDEV($G$4:G163)*SQRT(52)</f>
        <v>#NUM!</v>
      </c>
      <c r="L163" s="82"/>
      <c r="M163" s="82"/>
      <c r="N163" s="82"/>
      <c r="O163" s="106">
        <f t="shared" si="3"/>
        <v>5.7692307692307687E-4</v>
      </c>
      <c r="P163" s="106" t="e">
        <f t="shared" ref="P163:P171" si="40">G163-O163</f>
        <v>#DIV/0!</v>
      </c>
      <c r="Q163" s="106" t="e">
        <f t="shared" ref="Q163:Q171" si="41">IF(P163&lt;0,P163,0)</f>
        <v>#DIV/0!</v>
      </c>
      <c r="R163" s="107" t="e">
        <f t="shared" ref="R163:R171" si="42">Q163^2</f>
        <v>#DIV/0!</v>
      </c>
      <c r="S163" s="90" t="e">
        <f>AVERAGE($P$3:P163)/SQRT(AVERAGE($R$3:R163))</f>
        <v>#NUM!</v>
      </c>
      <c r="T163" s="2"/>
      <c r="U163" s="3"/>
      <c r="V163" s="3"/>
      <c r="W163" s="3"/>
      <c r="X163" s="3"/>
    </row>
    <row r="164" spans="1:24" ht="13" customHeight="1">
      <c r="A164" s="91"/>
      <c r="B164" s="81"/>
      <c r="C164" s="70">
        <v>0</v>
      </c>
      <c r="D164" s="93"/>
      <c r="E164" s="70">
        <f t="shared" si="37"/>
        <v>0</v>
      </c>
      <c r="F164" s="81" t="e">
        <f t="shared" si="38"/>
        <v>#DIV/0!</v>
      </c>
      <c r="G164" s="80" t="e">
        <f t="shared" si="39"/>
        <v>#DIV/0!</v>
      </c>
      <c r="H164" s="80" t="e">
        <f t="shared" ref="H164:H171" si="43">H163+G164</f>
        <v>#NUM!</v>
      </c>
      <c r="I164" s="80" t="e">
        <f>(F164-MAX($F$2:F164))/MAX($F$2:F164)</f>
        <v>#DIV/0!</v>
      </c>
      <c r="J164" s="80" t="e">
        <f>(F164-MAX($F$3:F164))/MIN($F$3:F164)</f>
        <v>#DIV/0!</v>
      </c>
      <c r="K164" s="80" t="e">
        <f>STDEV($G$4:G164)*SQRT(52)</f>
        <v>#NUM!</v>
      </c>
      <c r="L164" s="82"/>
      <c r="M164" s="82"/>
      <c r="N164" s="82"/>
      <c r="O164" s="106">
        <f t="shared" si="3"/>
        <v>5.7692307692307687E-4</v>
      </c>
      <c r="P164" s="106" t="e">
        <f t="shared" si="40"/>
        <v>#DIV/0!</v>
      </c>
      <c r="Q164" s="106" t="e">
        <f t="shared" si="41"/>
        <v>#DIV/0!</v>
      </c>
      <c r="R164" s="107" t="e">
        <f t="shared" si="42"/>
        <v>#DIV/0!</v>
      </c>
      <c r="S164" s="90" t="e">
        <f>AVERAGE($P$3:P164)/SQRT(AVERAGE($R$3:R164))</f>
        <v>#NUM!</v>
      </c>
      <c r="T164" s="2"/>
      <c r="U164" s="3"/>
      <c r="V164" s="3"/>
      <c r="W164" s="3"/>
      <c r="X164" s="3"/>
    </row>
    <row r="165" spans="1:24" ht="13" customHeight="1">
      <c r="A165" s="91"/>
      <c r="B165" s="81"/>
      <c r="C165" s="70">
        <v>0</v>
      </c>
      <c r="D165" s="93"/>
      <c r="E165" s="70">
        <f t="shared" si="37"/>
        <v>0</v>
      </c>
      <c r="F165" s="81" t="e">
        <f t="shared" si="38"/>
        <v>#DIV/0!</v>
      </c>
      <c r="G165" s="80" t="e">
        <f t="shared" si="39"/>
        <v>#DIV/0!</v>
      </c>
      <c r="H165" s="80" t="e">
        <f t="shared" si="43"/>
        <v>#NUM!</v>
      </c>
      <c r="I165" s="80" t="e">
        <f>(F165-MAX($F$2:F165))/MAX($F$2:F165)</f>
        <v>#DIV/0!</v>
      </c>
      <c r="J165" s="80" t="e">
        <f>(F165-MAX($F$3:F165))/MIN($F$3:F165)</f>
        <v>#DIV/0!</v>
      </c>
      <c r="K165" s="80" t="e">
        <f>STDEV($G$4:G165)*SQRT(52)</f>
        <v>#NUM!</v>
      </c>
      <c r="L165" s="82"/>
      <c r="M165" s="82"/>
      <c r="N165" s="82"/>
      <c r="O165" s="106">
        <f t="shared" si="3"/>
        <v>5.7692307692307687E-4</v>
      </c>
      <c r="P165" s="106" t="e">
        <f t="shared" si="40"/>
        <v>#DIV/0!</v>
      </c>
      <c r="Q165" s="106" t="e">
        <f t="shared" si="41"/>
        <v>#DIV/0!</v>
      </c>
      <c r="R165" s="107" t="e">
        <f t="shared" si="42"/>
        <v>#DIV/0!</v>
      </c>
      <c r="S165" s="90" t="e">
        <f>AVERAGE($P$3:P165)/SQRT(AVERAGE($R$3:R165))</f>
        <v>#NUM!</v>
      </c>
      <c r="T165" s="2"/>
      <c r="U165" s="3"/>
      <c r="V165" s="3"/>
      <c r="W165" s="3"/>
      <c r="X165" s="3"/>
    </row>
    <row r="166" spans="1:24" ht="13" customHeight="1">
      <c r="A166" s="91"/>
      <c r="B166" s="81"/>
      <c r="C166" s="70">
        <v>0</v>
      </c>
      <c r="D166" s="93"/>
      <c r="E166" s="70">
        <f t="shared" si="37"/>
        <v>0</v>
      </c>
      <c r="F166" s="81" t="e">
        <f t="shared" si="38"/>
        <v>#DIV/0!</v>
      </c>
      <c r="G166" s="80" t="e">
        <f t="shared" si="39"/>
        <v>#DIV/0!</v>
      </c>
      <c r="H166" s="80" t="e">
        <f t="shared" si="43"/>
        <v>#NUM!</v>
      </c>
      <c r="I166" s="80" t="e">
        <f>(F166-MAX($F$2:F166))/MAX($F$2:F166)</f>
        <v>#DIV/0!</v>
      </c>
      <c r="J166" s="80" t="e">
        <f>(F166-MAX($F$3:F166))/MIN($F$3:F166)</f>
        <v>#DIV/0!</v>
      </c>
      <c r="K166" s="80" t="e">
        <f>STDEV($G$4:G166)*SQRT(52)</f>
        <v>#NUM!</v>
      </c>
      <c r="L166" s="82"/>
      <c r="M166" s="82"/>
      <c r="N166" s="82"/>
      <c r="O166" s="106">
        <f t="shared" si="3"/>
        <v>5.7692307692307687E-4</v>
      </c>
      <c r="P166" s="106" t="e">
        <f t="shared" si="40"/>
        <v>#DIV/0!</v>
      </c>
      <c r="Q166" s="106" t="e">
        <f t="shared" si="41"/>
        <v>#DIV/0!</v>
      </c>
      <c r="R166" s="107" t="e">
        <f t="shared" si="42"/>
        <v>#DIV/0!</v>
      </c>
      <c r="S166" s="90" t="e">
        <f>AVERAGE($P$3:P166)/SQRT(AVERAGE($R$3:R166))</f>
        <v>#NUM!</v>
      </c>
      <c r="T166" s="2"/>
      <c r="U166" s="3"/>
      <c r="V166" s="3"/>
      <c r="W166" s="3"/>
      <c r="X166" s="3"/>
    </row>
    <row r="167" spans="1:24" ht="13" customHeight="1">
      <c r="A167" s="91"/>
      <c r="B167" s="81"/>
      <c r="C167" s="70">
        <v>0</v>
      </c>
      <c r="D167" s="93"/>
      <c r="E167" s="70">
        <f t="shared" si="37"/>
        <v>0</v>
      </c>
      <c r="F167" s="81" t="e">
        <f t="shared" si="38"/>
        <v>#DIV/0!</v>
      </c>
      <c r="G167" s="80" t="e">
        <f t="shared" si="39"/>
        <v>#DIV/0!</v>
      </c>
      <c r="H167" s="80" t="e">
        <f t="shared" si="43"/>
        <v>#NUM!</v>
      </c>
      <c r="I167" s="80" t="e">
        <f>(F167-MAX($F$2:F167))/MAX($F$2:F167)</f>
        <v>#DIV/0!</v>
      </c>
      <c r="J167" s="80" t="e">
        <f>(F167-MAX($F$3:F167))/MIN($F$3:F167)</f>
        <v>#DIV/0!</v>
      </c>
      <c r="K167" s="80" t="e">
        <f>STDEV($G$4:G167)*SQRT(52)</f>
        <v>#NUM!</v>
      </c>
      <c r="L167" s="82"/>
      <c r="M167" s="82"/>
      <c r="N167" s="82"/>
      <c r="O167" s="106">
        <f t="shared" si="3"/>
        <v>5.7692307692307687E-4</v>
      </c>
      <c r="P167" s="106" t="e">
        <f t="shared" si="40"/>
        <v>#DIV/0!</v>
      </c>
      <c r="Q167" s="106" t="e">
        <f t="shared" si="41"/>
        <v>#DIV/0!</v>
      </c>
      <c r="R167" s="107" t="e">
        <f t="shared" si="42"/>
        <v>#DIV/0!</v>
      </c>
      <c r="S167" s="90" t="e">
        <f>AVERAGE($P$3:P167)/SQRT(AVERAGE($R$3:R167))</f>
        <v>#NUM!</v>
      </c>
      <c r="T167" s="2"/>
      <c r="U167" s="3"/>
      <c r="V167" s="3"/>
      <c r="W167" s="3"/>
      <c r="X167" s="3"/>
    </row>
    <row r="168" spans="1:24" ht="13" customHeight="1">
      <c r="A168" s="91"/>
      <c r="B168" s="81"/>
      <c r="C168" s="70">
        <v>0</v>
      </c>
      <c r="D168" s="93"/>
      <c r="E168" s="70">
        <f t="shared" si="37"/>
        <v>0</v>
      </c>
      <c r="F168" s="81" t="e">
        <f t="shared" si="38"/>
        <v>#DIV/0!</v>
      </c>
      <c r="G168" s="80" t="e">
        <f t="shared" si="39"/>
        <v>#DIV/0!</v>
      </c>
      <c r="H168" s="80" t="e">
        <f t="shared" si="43"/>
        <v>#NUM!</v>
      </c>
      <c r="I168" s="80" t="e">
        <f>(F168-MAX($F$2:F168))/MAX($F$2:F168)</f>
        <v>#DIV/0!</v>
      </c>
      <c r="J168" s="80" t="e">
        <f>(F168-MAX($F$3:F168))/MIN($F$3:F168)</f>
        <v>#DIV/0!</v>
      </c>
      <c r="K168" s="80" t="e">
        <f>STDEV($G$4:G168)*SQRT(52)</f>
        <v>#NUM!</v>
      </c>
      <c r="L168" s="82"/>
      <c r="M168" s="82"/>
      <c r="N168" s="82"/>
      <c r="O168" s="106">
        <f t="shared" si="3"/>
        <v>5.7692307692307687E-4</v>
      </c>
      <c r="P168" s="106" t="e">
        <f t="shared" si="40"/>
        <v>#DIV/0!</v>
      </c>
      <c r="Q168" s="106" t="e">
        <f t="shared" si="41"/>
        <v>#DIV/0!</v>
      </c>
      <c r="R168" s="107" t="e">
        <f t="shared" si="42"/>
        <v>#DIV/0!</v>
      </c>
      <c r="S168" s="90" t="e">
        <f>AVERAGE($P$3:P168)/SQRT(AVERAGE($R$3:R168))</f>
        <v>#NUM!</v>
      </c>
      <c r="T168" s="2"/>
      <c r="U168" s="3"/>
      <c r="V168" s="3"/>
      <c r="W168" s="3"/>
      <c r="X168" s="3"/>
    </row>
    <row r="169" spans="1:24" ht="13" customHeight="1">
      <c r="A169" s="91"/>
      <c r="B169" s="81"/>
      <c r="C169" s="70">
        <v>0</v>
      </c>
      <c r="D169" s="93"/>
      <c r="E169" s="70">
        <f t="shared" si="37"/>
        <v>0</v>
      </c>
      <c r="F169" s="81" t="e">
        <f t="shared" si="38"/>
        <v>#DIV/0!</v>
      </c>
      <c r="G169" s="80" t="e">
        <f t="shared" si="39"/>
        <v>#DIV/0!</v>
      </c>
      <c r="H169" s="80" t="e">
        <f t="shared" si="43"/>
        <v>#NUM!</v>
      </c>
      <c r="I169" s="80" t="e">
        <f>(F169-MAX($F$2:F169))/MAX($F$2:F169)</f>
        <v>#DIV/0!</v>
      </c>
      <c r="J169" s="80" t="e">
        <f>(F169-MAX($F$3:F169))/MIN($F$3:F169)</f>
        <v>#DIV/0!</v>
      </c>
      <c r="K169" s="80" t="e">
        <f>STDEV($G$4:G169)*SQRT(52)</f>
        <v>#NUM!</v>
      </c>
      <c r="L169" s="82"/>
      <c r="M169" s="82"/>
      <c r="N169" s="82"/>
      <c r="O169" s="106">
        <f t="shared" si="3"/>
        <v>5.7692307692307687E-4</v>
      </c>
      <c r="P169" s="106" t="e">
        <f t="shared" si="40"/>
        <v>#DIV/0!</v>
      </c>
      <c r="Q169" s="106" t="e">
        <f t="shared" si="41"/>
        <v>#DIV/0!</v>
      </c>
      <c r="R169" s="107" t="e">
        <f t="shared" si="42"/>
        <v>#DIV/0!</v>
      </c>
      <c r="S169" s="90" t="e">
        <f>AVERAGE($P$3:P169)/SQRT(AVERAGE($R$3:R169))</f>
        <v>#NUM!</v>
      </c>
      <c r="T169" s="2"/>
      <c r="U169" s="3"/>
      <c r="V169" s="3"/>
      <c r="W169" s="3"/>
      <c r="X169" s="3"/>
    </row>
    <row r="170" spans="1:24" ht="13" customHeight="1">
      <c r="A170" s="91"/>
      <c r="B170" s="81"/>
      <c r="C170" s="70">
        <v>0</v>
      </c>
      <c r="D170" s="93"/>
      <c r="E170" s="70">
        <f t="shared" si="37"/>
        <v>0</v>
      </c>
      <c r="F170" s="81" t="e">
        <f t="shared" si="38"/>
        <v>#DIV/0!</v>
      </c>
      <c r="G170" s="80" t="e">
        <f t="shared" si="39"/>
        <v>#DIV/0!</v>
      </c>
      <c r="H170" s="80" t="e">
        <f t="shared" si="43"/>
        <v>#NUM!</v>
      </c>
      <c r="I170" s="80" t="e">
        <f>(F170-MAX($F$2:F170))/MAX($F$2:F170)</f>
        <v>#DIV/0!</v>
      </c>
      <c r="J170" s="80" t="e">
        <f>(F170-MAX($F$3:F170))/MIN($F$3:F170)</f>
        <v>#DIV/0!</v>
      </c>
      <c r="K170" s="80" t="e">
        <f>STDEV($G$4:G170)*SQRT(52)</f>
        <v>#NUM!</v>
      </c>
      <c r="L170" s="82"/>
      <c r="M170" s="82"/>
      <c r="N170" s="82"/>
      <c r="O170" s="106">
        <f t="shared" si="3"/>
        <v>5.7692307692307687E-4</v>
      </c>
      <c r="P170" s="106" t="e">
        <f t="shared" si="40"/>
        <v>#DIV/0!</v>
      </c>
      <c r="Q170" s="106" t="e">
        <f t="shared" si="41"/>
        <v>#DIV/0!</v>
      </c>
      <c r="R170" s="107" t="e">
        <f t="shared" si="42"/>
        <v>#DIV/0!</v>
      </c>
      <c r="S170" s="90" t="e">
        <f>AVERAGE($P$3:P170)/SQRT(AVERAGE($R$3:R170))</f>
        <v>#NUM!</v>
      </c>
      <c r="T170" s="2"/>
      <c r="U170" s="3"/>
      <c r="V170" s="3"/>
      <c r="W170" s="3"/>
      <c r="X170" s="3"/>
    </row>
    <row r="171" spans="1:24" ht="13" customHeight="1">
      <c r="A171" s="91"/>
      <c r="B171" s="81"/>
      <c r="C171" s="70">
        <v>0</v>
      </c>
      <c r="D171" s="93"/>
      <c r="E171" s="70">
        <f t="shared" si="37"/>
        <v>0</v>
      </c>
      <c r="F171" s="81" t="e">
        <f t="shared" si="38"/>
        <v>#DIV/0!</v>
      </c>
      <c r="G171" s="80" t="e">
        <f t="shared" si="39"/>
        <v>#DIV/0!</v>
      </c>
      <c r="H171" s="80" t="e">
        <f t="shared" si="43"/>
        <v>#NUM!</v>
      </c>
      <c r="I171" s="80" t="e">
        <f>(F171-MAX($F$2:F171))/MAX($F$2:F171)</f>
        <v>#DIV/0!</v>
      </c>
      <c r="J171" s="80" t="e">
        <f>(F171-MAX($F$3:F171))/MIN($F$3:F171)</f>
        <v>#DIV/0!</v>
      </c>
      <c r="K171" s="80" t="e">
        <f>STDEV($G$4:G171)*SQRT(52)</f>
        <v>#NUM!</v>
      </c>
      <c r="L171" s="82"/>
      <c r="M171" s="82"/>
      <c r="N171" s="82"/>
      <c r="O171" s="106">
        <f t="shared" si="3"/>
        <v>5.7692307692307687E-4</v>
      </c>
      <c r="P171" s="106" t="e">
        <f t="shared" si="40"/>
        <v>#DIV/0!</v>
      </c>
      <c r="Q171" s="106" t="e">
        <f t="shared" si="41"/>
        <v>#DIV/0!</v>
      </c>
      <c r="R171" s="107" t="e">
        <f t="shared" si="42"/>
        <v>#DIV/0!</v>
      </c>
      <c r="S171" s="90" t="e">
        <f>AVERAGE($P$3:P171)/SQRT(AVERAGE($R$3:R171))</f>
        <v>#NUM!</v>
      </c>
      <c r="T171" s="2"/>
      <c r="U171" s="3"/>
      <c r="V171" s="3"/>
      <c r="W171" s="3"/>
      <c r="X171" s="3"/>
    </row>
    <row r="172" spans="1:24" ht="13" customHeight="1">
      <c r="A172" s="6"/>
      <c r="B172" s="123"/>
      <c r="C172" s="68"/>
      <c r="D172" s="5"/>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123"/>
      <c r="C173" s="68"/>
      <c r="D173" s="5"/>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123"/>
      <c r="C174" s="68"/>
      <c r="D174" s="5"/>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123"/>
      <c r="C175" s="68"/>
      <c r="D175" s="5"/>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123"/>
      <c r="C176" s="68"/>
      <c r="D176" s="5"/>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123"/>
      <c r="C177" s="68"/>
      <c r="D177" s="5"/>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123"/>
      <c r="C178" s="68"/>
      <c r="D178" s="5"/>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123"/>
      <c r="C179" s="68"/>
      <c r="D179" s="5"/>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123"/>
      <c r="C180" s="68"/>
      <c r="D180" s="5"/>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123"/>
      <c r="C181" s="68"/>
      <c r="D181" s="5"/>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123"/>
      <c r="C182" s="68"/>
      <c r="D182" s="5"/>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123"/>
      <c r="C183" s="68"/>
      <c r="D183" s="5"/>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123"/>
      <c r="C184" s="68"/>
      <c r="D184" s="5"/>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123"/>
      <c r="C185" s="68"/>
      <c r="D185" s="5"/>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123"/>
      <c r="C186" s="68"/>
      <c r="D186" s="5"/>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123"/>
      <c r="C187" s="68"/>
      <c r="D187" s="5"/>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123"/>
      <c r="C188" s="68"/>
      <c r="D188" s="5"/>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123"/>
      <c r="C189" s="68"/>
      <c r="D189" s="5"/>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123"/>
      <c r="C190" s="68"/>
      <c r="D190" s="5"/>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123"/>
      <c r="C191" s="68"/>
      <c r="D191" s="5"/>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123"/>
      <c r="C192" s="68"/>
      <c r="D192" s="5"/>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123"/>
      <c r="C193" s="68"/>
      <c r="D193" s="5"/>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123"/>
      <c r="C194" s="68"/>
      <c r="D194" s="5"/>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123"/>
      <c r="C195" s="68"/>
      <c r="D195" s="5"/>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123"/>
      <c r="C196" s="68"/>
      <c r="D196" s="5"/>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123"/>
      <c r="C197" s="68"/>
      <c r="D197" s="5"/>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123"/>
      <c r="C198" s="68"/>
      <c r="D198" s="5"/>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123"/>
      <c r="C199" s="68"/>
      <c r="D199" s="5"/>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123"/>
      <c r="C200" s="68"/>
      <c r="D200" s="5"/>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123"/>
      <c r="C201" s="68"/>
      <c r="D201" s="5"/>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123"/>
      <c r="C202" s="68"/>
      <c r="D202" s="5"/>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123"/>
      <c r="C203" s="68"/>
      <c r="D203" s="5"/>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123"/>
      <c r="C204" s="68"/>
      <c r="D204" s="5"/>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123"/>
      <c r="C205" s="68"/>
      <c r="D205" s="5"/>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123"/>
      <c r="C206" s="68"/>
      <c r="D206" s="5"/>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123"/>
      <c r="C207" s="68"/>
      <c r="D207" s="5"/>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123"/>
      <c r="C208" s="68"/>
      <c r="D208" s="5"/>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123"/>
      <c r="C209" s="68"/>
      <c r="D209" s="5"/>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123"/>
      <c r="C210" s="68"/>
      <c r="D210" s="5"/>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123"/>
      <c r="C211" s="68"/>
      <c r="D211" s="5"/>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123"/>
      <c r="C212" s="68"/>
      <c r="D212" s="5"/>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123"/>
      <c r="C213" s="68"/>
      <c r="D213" s="5"/>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123"/>
      <c r="C214" s="68"/>
      <c r="D214" s="5"/>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123"/>
      <c r="C215" s="68"/>
      <c r="D215" s="5"/>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123"/>
      <c r="C216" s="68"/>
      <c r="D216" s="5"/>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123"/>
      <c r="C217" s="68"/>
      <c r="D217" s="5"/>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123"/>
      <c r="C218" s="68"/>
      <c r="D218" s="5"/>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123"/>
      <c r="C219" s="68"/>
      <c r="D219" s="5"/>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123"/>
      <c r="C220" s="68"/>
      <c r="D220" s="5"/>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123"/>
      <c r="C221" s="68"/>
      <c r="D221" s="5"/>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123"/>
      <c r="C222" s="68"/>
      <c r="D222" s="5"/>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123"/>
      <c r="C223" s="68"/>
      <c r="D223" s="5"/>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123"/>
      <c r="C224" s="68"/>
      <c r="D224" s="5"/>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123"/>
      <c r="C225" s="68"/>
      <c r="D225" s="5"/>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123"/>
      <c r="C226" s="68"/>
      <c r="D226" s="5"/>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123"/>
      <c r="C227" s="68"/>
      <c r="D227" s="5"/>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123"/>
      <c r="C228" s="68"/>
      <c r="D228" s="5"/>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123"/>
      <c r="C229" s="68"/>
      <c r="D229" s="5"/>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123"/>
      <c r="C230" s="68"/>
      <c r="D230" s="5"/>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123"/>
      <c r="C231" s="68"/>
      <c r="D231" s="5"/>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123"/>
      <c r="C232" s="68"/>
      <c r="D232" s="5"/>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123"/>
      <c r="C233" s="68"/>
      <c r="D233" s="5"/>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123"/>
      <c r="C234" s="68"/>
      <c r="D234" s="5"/>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123"/>
      <c r="C235" s="68"/>
      <c r="D235" s="5"/>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123"/>
      <c r="C236" s="68"/>
      <c r="D236" s="5"/>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123"/>
      <c r="C237" s="68"/>
      <c r="D237" s="5"/>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123"/>
      <c r="C238" s="68"/>
      <c r="D238" s="5"/>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123"/>
      <c r="C239" s="68"/>
      <c r="D239" s="5"/>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123"/>
      <c r="C240" s="68"/>
      <c r="D240" s="5"/>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123"/>
      <c r="C241" s="68"/>
      <c r="D241" s="5"/>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123"/>
      <c r="C242" s="68"/>
      <c r="D242" s="5"/>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123"/>
      <c r="C243" s="68"/>
      <c r="D243" s="5"/>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123"/>
      <c r="C244" s="68"/>
      <c r="D244" s="5"/>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123"/>
      <c r="C245" s="68"/>
      <c r="D245" s="5"/>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123"/>
      <c r="C246" s="68"/>
      <c r="D246" s="5"/>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123"/>
      <c r="C247" s="68"/>
      <c r="D247" s="5"/>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123"/>
      <c r="C248" s="68"/>
      <c r="D248" s="5"/>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123"/>
      <c r="C249" s="68"/>
      <c r="D249" s="5"/>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123"/>
      <c r="C250" s="68"/>
      <c r="D250" s="5"/>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123"/>
      <c r="C251" s="68"/>
      <c r="D251" s="5"/>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123"/>
      <c r="C252" s="68"/>
      <c r="D252" s="5"/>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123"/>
      <c r="C253" s="68"/>
      <c r="D253" s="5"/>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123"/>
      <c r="C254" s="68"/>
      <c r="D254" s="5"/>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123"/>
      <c r="C255" s="68"/>
      <c r="D255" s="5"/>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123"/>
      <c r="C256" s="68"/>
      <c r="D256" s="5"/>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123"/>
      <c r="C257" s="68"/>
      <c r="D257" s="5"/>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123"/>
      <c r="C258" s="68"/>
      <c r="D258" s="5"/>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123"/>
      <c r="C259" s="68"/>
      <c r="D259" s="5"/>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123"/>
      <c r="C260" s="68"/>
      <c r="D260" s="5"/>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123"/>
      <c r="C261" s="68"/>
      <c r="D261" s="5"/>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123"/>
      <c r="C262" s="68"/>
      <c r="D262" s="5"/>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123"/>
      <c r="C263" s="68"/>
      <c r="D263" s="5"/>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123"/>
      <c r="C264" s="68"/>
      <c r="D264" s="5"/>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123"/>
      <c r="C265" s="68"/>
      <c r="D265" s="5"/>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123"/>
      <c r="C266" s="68"/>
      <c r="D266" s="5"/>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123"/>
      <c r="C267" s="68"/>
      <c r="D267" s="5"/>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123"/>
      <c r="C268" s="68"/>
      <c r="D268" s="5"/>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123"/>
      <c r="C269" s="68"/>
      <c r="D269" s="5"/>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123"/>
      <c r="C270" s="68"/>
      <c r="D270" s="5"/>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123"/>
      <c r="C271" s="68"/>
      <c r="D271" s="5"/>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123"/>
      <c r="C272" s="68"/>
      <c r="D272" s="5"/>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123"/>
      <c r="C273" s="68"/>
      <c r="D273" s="5"/>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123"/>
      <c r="C274" s="68"/>
      <c r="D274" s="5"/>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123"/>
      <c r="C275" s="68"/>
      <c r="D275" s="5"/>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123"/>
      <c r="C276" s="68"/>
      <c r="D276" s="5"/>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123"/>
      <c r="C277" s="68"/>
      <c r="D277" s="5"/>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123"/>
      <c r="C278" s="68"/>
      <c r="D278" s="5"/>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123"/>
      <c r="C279" s="68"/>
      <c r="D279" s="5"/>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123"/>
      <c r="C280" s="68"/>
      <c r="D280" s="5"/>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123"/>
      <c r="C281" s="68"/>
      <c r="D281" s="5"/>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123"/>
      <c r="C282" s="68"/>
      <c r="D282" s="5"/>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123"/>
      <c r="C283" s="68"/>
      <c r="D283" s="5"/>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123"/>
      <c r="C284" s="68"/>
      <c r="D284" s="5"/>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123"/>
      <c r="C285" s="68"/>
      <c r="D285" s="5"/>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123"/>
      <c r="C286" s="68"/>
      <c r="D286" s="5"/>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123"/>
      <c r="C287" s="68"/>
      <c r="D287" s="5"/>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123"/>
      <c r="C288" s="68"/>
      <c r="D288" s="5"/>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123"/>
      <c r="C289" s="68"/>
      <c r="D289" s="5"/>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123"/>
      <c r="C290" s="68"/>
      <c r="D290" s="5"/>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123"/>
      <c r="C291" s="68"/>
      <c r="D291" s="5"/>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123"/>
      <c r="C292" s="68"/>
      <c r="D292" s="5"/>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123"/>
      <c r="C293" s="68"/>
      <c r="D293" s="5"/>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123"/>
      <c r="C294" s="68"/>
      <c r="D294" s="5"/>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123"/>
      <c r="C295" s="68"/>
      <c r="D295" s="5"/>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123"/>
      <c r="C296" s="68"/>
      <c r="D296" s="5"/>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123"/>
      <c r="C297" s="68"/>
      <c r="D297" s="5"/>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123"/>
      <c r="C298" s="68"/>
      <c r="D298" s="5"/>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123"/>
      <c r="C299" s="68"/>
      <c r="D299" s="5"/>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123"/>
      <c r="C300" s="68"/>
      <c r="D300" s="5"/>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123"/>
      <c r="C301" s="68"/>
      <c r="D301" s="5"/>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123"/>
      <c r="C302" s="68"/>
      <c r="D302" s="5"/>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123"/>
      <c r="C303" s="68"/>
      <c r="D303" s="5"/>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123"/>
      <c r="C304" s="68"/>
      <c r="D304" s="5"/>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123"/>
      <c r="C305" s="68"/>
      <c r="D305" s="5"/>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123"/>
      <c r="C306" s="68"/>
      <c r="D306" s="5"/>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123"/>
      <c r="C307" s="68"/>
      <c r="D307" s="5"/>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123"/>
      <c r="C308" s="68"/>
      <c r="D308" s="5"/>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123"/>
      <c r="C309" s="68"/>
      <c r="D309" s="5"/>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123"/>
      <c r="C310" s="68"/>
      <c r="D310" s="5"/>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123"/>
      <c r="C311" s="68"/>
      <c r="D311" s="5"/>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123"/>
      <c r="C312" s="68"/>
      <c r="D312" s="5"/>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123"/>
      <c r="C313" s="68"/>
      <c r="D313" s="5"/>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123"/>
      <c r="C314" s="68"/>
      <c r="D314" s="5"/>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123"/>
      <c r="C315" s="68"/>
      <c r="D315" s="5"/>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123"/>
      <c r="C316" s="68"/>
      <c r="D316" s="5"/>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123"/>
      <c r="C317" s="68"/>
      <c r="D317" s="5"/>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123"/>
      <c r="C318" s="68"/>
      <c r="D318" s="5"/>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123"/>
      <c r="C319" s="68"/>
      <c r="D319" s="5"/>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123"/>
      <c r="C320" s="68"/>
      <c r="D320" s="5"/>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123"/>
      <c r="C321" s="68"/>
      <c r="D321" s="5"/>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123"/>
      <c r="C322" s="68"/>
      <c r="D322" s="5"/>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123"/>
      <c r="C323" s="68"/>
      <c r="D323" s="5"/>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123"/>
      <c r="C324" s="68"/>
      <c r="D324" s="5"/>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123"/>
      <c r="C325" s="68"/>
      <c r="D325" s="5"/>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123"/>
      <c r="C326" s="68"/>
      <c r="D326" s="5"/>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123"/>
      <c r="C327" s="68"/>
      <c r="D327" s="5"/>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123"/>
      <c r="C328" s="68"/>
      <c r="D328" s="5"/>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123"/>
      <c r="C329" s="68"/>
      <c r="D329" s="5"/>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123"/>
      <c r="C330" s="68"/>
      <c r="D330" s="5"/>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123"/>
      <c r="C331" s="68"/>
      <c r="D331" s="5"/>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123"/>
      <c r="C332" s="68"/>
      <c r="D332" s="5"/>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123"/>
      <c r="C333" s="68"/>
      <c r="D333" s="5"/>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123"/>
      <c r="C334" s="68"/>
      <c r="D334" s="5"/>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123"/>
      <c r="C335" s="68"/>
      <c r="D335" s="5"/>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123"/>
      <c r="C336" s="68"/>
      <c r="D336" s="5"/>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123"/>
      <c r="C337" s="68"/>
      <c r="D337" s="5"/>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123"/>
      <c r="C338" s="68"/>
      <c r="D338" s="5"/>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123"/>
      <c r="C339" s="68"/>
      <c r="D339" s="5"/>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123"/>
      <c r="C340" s="68"/>
      <c r="D340" s="5"/>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123"/>
      <c r="C341" s="68"/>
      <c r="D341" s="5"/>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123"/>
      <c r="C342" s="68"/>
      <c r="D342" s="5"/>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123"/>
      <c r="C343" s="68"/>
      <c r="D343" s="5"/>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123"/>
      <c r="C344" s="68"/>
      <c r="D344" s="5"/>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123"/>
      <c r="C345" s="68"/>
      <c r="D345" s="5"/>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123"/>
      <c r="C346" s="68"/>
      <c r="D346" s="5"/>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123"/>
      <c r="C347" s="68"/>
      <c r="D347" s="5"/>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123"/>
      <c r="C348" s="68"/>
      <c r="D348" s="5"/>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123"/>
      <c r="C349" s="68"/>
      <c r="D349" s="5"/>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123"/>
      <c r="C350" s="68"/>
      <c r="D350" s="5"/>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123"/>
      <c r="C351" s="68"/>
      <c r="D351" s="5"/>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123"/>
      <c r="C352" s="68"/>
      <c r="D352" s="5"/>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123"/>
      <c r="C353" s="68"/>
      <c r="D353" s="5"/>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123"/>
      <c r="C354" s="68"/>
      <c r="D354" s="5"/>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123"/>
      <c r="C355" s="68"/>
      <c r="D355" s="5"/>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123"/>
      <c r="C356" s="68"/>
      <c r="D356" s="5"/>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123"/>
      <c r="C357" s="68"/>
      <c r="D357" s="5"/>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123"/>
      <c r="C358" s="68"/>
      <c r="D358" s="5"/>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123"/>
      <c r="C359" s="68"/>
      <c r="D359" s="5"/>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123"/>
      <c r="C360" s="68"/>
      <c r="D360" s="5"/>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123"/>
      <c r="C361" s="68"/>
      <c r="D361" s="5"/>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123"/>
      <c r="C362" s="68"/>
      <c r="D362" s="5"/>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123"/>
      <c r="C363" s="68"/>
      <c r="D363" s="5"/>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123"/>
      <c r="C364" s="68"/>
      <c r="D364" s="5"/>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123"/>
      <c r="C365" s="68"/>
      <c r="D365" s="5"/>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123"/>
      <c r="C366" s="68"/>
      <c r="D366" s="5"/>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123"/>
      <c r="C367" s="68"/>
      <c r="D367" s="5"/>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123"/>
      <c r="C368" s="68"/>
      <c r="D368" s="5"/>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123"/>
      <c r="C369" s="68"/>
      <c r="D369" s="5"/>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123"/>
      <c r="C370" s="68"/>
      <c r="D370" s="5"/>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123"/>
      <c r="C371" s="68"/>
      <c r="D371" s="5"/>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123"/>
      <c r="C372" s="68"/>
      <c r="D372" s="5"/>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123"/>
      <c r="C373" s="68"/>
      <c r="D373" s="5"/>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123"/>
      <c r="C374" s="68"/>
      <c r="D374" s="5"/>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123"/>
      <c r="C375" s="68"/>
      <c r="D375" s="5"/>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123"/>
      <c r="C376" s="68"/>
      <c r="D376" s="5"/>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123"/>
      <c r="C377" s="68"/>
      <c r="D377" s="5"/>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123"/>
      <c r="C378" s="68"/>
      <c r="D378" s="5"/>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123"/>
      <c r="C379" s="68"/>
      <c r="D379" s="5"/>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123"/>
      <c r="C380" s="68"/>
      <c r="D380" s="5"/>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123"/>
      <c r="C381" s="68"/>
      <c r="D381" s="5"/>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123"/>
      <c r="C382" s="68"/>
      <c r="D382" s="5"/>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123"/>
      <c r="C383" s="68"/>
      <c r="D383" s="5"/>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123"/>
      <c r="C384" s="68"/>
      <c r="D384" s="5"/>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123"/>
      <c r="C385" s="68"/>
      <c r="D385" s="5"/>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123"/>
      <c r="C386" s="68"/>
      <c r="D386" s="5"/>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123"/>
      <c r="C387" s="68"/>
      <c r="D387" s="5"/>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123"/>
      <c r="C388" s="68"/>
      <c r="D388" s="5"/>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123"/>
      <c r="C389" s="68"/>
      <c r="D389" s="5"/>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123"/>
      <c r="C390" s="68"/>
      <c r="D390" s="5"/>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123"/>
      <c r="C391" s="68"/>
      <c r="D391" s="5"/>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123"/>
      <c r="C392" s="68"/>
      <c r="D392" s="5"/>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123"/>
      <c r="C393" s="68"/>
      <c r="D393" s="5"/>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123"/>
      <c r="C394" s="68"/>
      <c r="D394" s="5"/>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123"/>
      <c r="C395" s="68"/>
      <c r="D395" s="5"/>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123"/>
      <c r="C396" s="68"/>
      <c r="D396" s="5"/>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123"/>
      <c r="C397" s="68"/>
      <c r="D397" s="5"/>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123"/>
      <c r="C398" s="68"/>
      <c r="D398" s="5"/>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123"/>
      <c r="C399" s="68"/>
      <c r="D399" s="5"/>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123"/>
      <c r="C400" s="68"/>
      <c r="D400" s="5"/>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123"/>
      <c r="C401" s="68"/>
      <c r="D401" s="5"/>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123"/>
      <c r="C402" s="68"/>
      <c r="D402" s="5"/>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123"/>
      <c r="C403" s="68"/>
      <c r="D403" s="5"/>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123"/>
      <c r="C404" s="68"/>
      <c r="D404" s="5"/>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123"/>
      <c r="C405" s="68"/>
      <c r="D405" s="5"/>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123"/>
      <c r="C406" s="68"/>
      <c r="D406" s="5"/>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123"/>
      <c r="C407" s="68"/>
      <c r="D407" s="5"/>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123"/>
      <c r="C408" s="68"/>
      <c r="D408" s="5"/>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123"/>
      <c r="C409" s="68"/>
      <c r="D409" s="5"/>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123"/>
      <c r="C410" s="68"/>
      <c r="D410" s="5"/>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123"/>
      <c r="C411" s="68"/>
      <c r="D411" s="5"/>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123"/>
      <c r="C412" s="68"/>
      <c r="D412" s="5"/>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123"/>
      <c r="C413" s="68"/>
      <c r="D413" s="5"/>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123"/>
      <c r="C414" s="68"/>
      <c r="D414" s="5"/>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123"/>
      <c r="C415" s="68"/>
      <c r="D415" s="5"/>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123"/>
      <c r="C416" s="68"/>
      <c r="D416" s="5"/>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123"/>
      <c r="C417" s="68"/>
      <c r="D417" s="5"/>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123"/>
      <c r="C418" s="68"/>
      <c r="D418" s="5"/>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123"/>
      <c r="C419" s="68"/>
      <c r="D419" s="5"/>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123"/>
      <c r="C420" s="68"/>
      <c r="D420" s="5"/>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123"/>
      <c r="C421" s="68"/>
      <c r="D421" s="5"/>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123"/>
      <c r="C422" s="68"/>
      <c r="D422" s="5"/>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123"/>
      <c r="C423" s="68"/>
      <c r="D423" s="5"/>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123"/>
      <c r="C424" s="68"/>
      <c r="D424" s="5"/>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123"/>
      <c r="C425" s="68"/>
      <c r="D425" s="5"/>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123"/>
      <c r="C426" s="68"/>
      <c r="D426" s="5"/>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123"/>
      <c r="C427" s="68"/>
      <c r="D427" s="5"/>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123"/>
      <c r="C428" s="68"/>
      <c r="D428" s="5"/>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123"/>
      <c r="C429" s="68"/>
      <c r="D429" s="5"/>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123"/>
      <c r="C430" s="68"/>
      <c r="D430" s="5"/>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123"/>
      <c r="C431" s="68"/>
      <c r="D431" s="5"/>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123"/>
      <c r="C432" s="68"/>
      <c r="D432" s="5"/>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123"/>
      <c r="C433" s="68"/>
      <c r="D433" s="5"/>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123"/>
      <c r="C434" s="68"/>
      <c r="D434" s="5"/>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123"/>
      <c r="C435" s="68"/>
      <c r="D435" s="5"/>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123"/>
      <c r="C436" s="68"/>
      <c r="D436" s="5"/>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123"/>
      <c r="C437" s="68"/>
      <c r="D437" s="5"/>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123"/>
      <c r="C438" s="68"/>
      <c r="D438" s="5"/>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123"/>
      <c r="C439" s="68"/>
      <c r="D439" s="5"/>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123"/>
      <c r="C440" s="68"/>
      <c r="D440" s="5"/>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123"/>
      <c r="C441" s="68"/>
      <c r="D441" s="5"/>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123"/>
      <c r="C442" s="68"/>
      <c r="D442" s="5"/>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123"/>
      <c r="C443" s="68"/>
      <c r="D443" s="5"/>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123"/>
      <c r="C444" s="68"/>
      <c r="D444" s="5"/>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123"/>
      <c r="C445" s="68"/>
      <c r="D445" s="5"/>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123"/>
      <c r="C446" s="68"/>
      <c r="D446" s="5"/>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123"/>
      <c r="C447" s="68"/>
      <c r="D447" s="5"/>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123"/>
      <c r="C448" s="68"/>
      <c r="D448" s="5"/>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123"/>
      <c r="C449" s="68"/>
      <c r="D449" s="5"/>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123"/>
      <c r="C450" s="68"/>
      <c r="D450" s="5"/>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123"/>
      <c r="C451" s="68"/>
      <c r="D451" s="5"/>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123"/>
      <c r="C452" s="68"/>
      <c r="D452" s="5"/>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123"/>
      <c r="C453" s="68"/>
      <c r="D453" s="5"/>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123"/>
      <c r="C454" s="68"/>
      <c r="D454" s="5"/>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123"/>
      <c r="C455" s="68"/>
      <c r="D455" s="5"/>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123"/>
      <c r="C456" s="68"/>
      <c r="D456" s="5"/>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123"/>
      <c r="C457" s="68"/>
      <c r="D457" s="5"/>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123"/>
      <c r="C458" s="68"/>
      <c r="D458" s="5"/>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123"/>
      <c r="C459" s="68"/>
      <c r="D459" s="5"/>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123"/>
      <c r="C460" s="68"/>
      <c r="D460" s="5"/>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123"/>
      <c r="C461" s="68"/>
      <c r="D461" s="5"/>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123"/>
      <c r="C462" s="68"/>
      <c r="D462" s="5"/>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123"/>
      <c r="C463" s="68"/>
      <c r="D463" s="5"/>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123"/>
      <c r="C464" s="68"/>
      <c r="D464" s="5"/>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123"/>
      <c r="C465" s="68"/>
      <c r="D465" s="5"/>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123"/>
      <c r="C466" s="68"/>
      <c r="D466" s="5"/>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123"/>
      <c r="C467" s="68"/>
      <c r="D467" s="5"/>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123"/>
      <c r="C468" s="68"/>
      <c r="D468" s="5"/>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123"/>
      <c r="C469" s="68"/>
      <c r="D469" s="5"/>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123"/>
      <c r="C470" s="68"/>
      <c r="D470" s="5"/>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123"/>
      <c r="C471" s="68"/>
      <c r="D471" s="5"/>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123"/>
      <c r="C472" s="68"/>
      <c r="D472" s="5"/>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123"/>
      <c r="C473" s="68"/>
      <c r="D473" s="5"/>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123"/>
      <c r="C474" s="68"/>
      <c r="D474" s="5"/>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123"/>
      <c r="C475" s="68"/>
      <c r="D475" s="5"/>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123"/>
      <c r="C476" s="68"/>
      <c r="D476" s="5"/>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123"/>
      <c r="C477" s="68"/>
      <c r="D477" s="5"/>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123"/>
      <c r="C478" s="68"/>
      <c r="D478" s="5"/>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123"/>
      <c r="C479" s="68"/>
      <c r="D479" s="5"/>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123"/>
      <c r="C480" s="68"/>
      <c r="D480" s="5"/>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123"/>
      <c r="C481" s="68"/>
      <c r="D481" s="5"/>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123"/>
      <c r="C482" s="68"/>
      <c r="D482" s="5"/>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123"/>
      <c r="C483" s="68"/>
      <c r="D483" s="5"/>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123"/>
      <c r="C484" s="68"/>
      <c r="D484" s="5"/>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123"/>
      <c r="C485" s="68"/>
      <c r="D485" s="5"/>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123"/>
      <c r="C486" s="68"/>
      <c r="D486" s="5"/>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123"/>
      <c r="C487" s="68"/>
      <c r="D487" s="5"/>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123"/>
      <c r="C488" s="68"/>
      <c r="D488" s="5"/>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123"/>
      <c r="C489" s="68"/>
      <c r="D489" s="5"/>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123"/>
      <c r="C490" s="68"/>
      <c r="D490" s="5"/>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123"/>
      <c r="C491" s="68"/>
      <c r="D491" s="5"/>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123"/>
      <c r="C492" s="68"/>
      <c r="D492" s="5"/>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123"/>
      <c r="C493" s="68"/>
      <c r="D493" s="5"/>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123"/>
      <c r="C494" s="68"/>
      <c r="D494" s="5"/>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123"/>
      <c r="C495" s="68"/>
      <c r="D495" s="5"/>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123"/>
      <c r="C496" s="68"/>
      <c r="D496" s="5"/>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123"/>
      <c r="C497" s="68"/>
      <c r="D497" s="5"/>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123"/>
      <c r="C498" s="68"/>
      <c r="D498" s="5"/>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123"/>
      <c r="C499" s="68"/>
      <c r="D499" s="5"/>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123"/>
      <c r="C500" s="68"/>
      <c r="D500" s="5"/>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123"/>
      <c r="C501" s="68"/>
      <c r="D501" s="5"/>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123"/>
      <c r="C502" s="68"/>
      <c r="D502" s="5"/>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123"/>
      <c r="C503" s="68"/>
      <c r="D503" s="5"/>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123"/>
      <c r="C504" s="68"/>
      <c r="D504" s="5"/>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123"/>
      <c r="C505" s="68"/>
      <c r="D505" s="5"/>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123"/>
      <c r="C506" s="68"/>
      <c r="D506" s="5"/>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123"/>
      <c r="C507" s="68"/>
      <c r="D507" s="5"/>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123"/>
      <c r="C508" s="68"/>
      <c r="D508" s="5"/>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123"/>
      <c r="C509" s="68"/>
      <c r="D509" s="5"/>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123"/>
      <c r="C510" s="68"/>
      <c r="D510" s="5"/>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123"/>
      <c r="C511" s="68"/>
      <c r="D511" s="5"/>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123"/>
      <c r="C512" s="68"/>
      <c r="D512" s="5"/>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123"/>
      <c r="C513" s="68"/>
      <c r="D513" s="5"/>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123"/>
      <c r="C514" s="68"/>
      <c r="D514" s="5"/>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123"/>
      <c r="C515" s="68"/>
      <c r="D515" s="5"/>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123"/>
      <c r="C516" s="68"/>
      <c r="D516" s="5"/>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123"/>
      <c r="C517" s="68"/>
      <c r="D517" s="5"/>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123"/>
      <c r="C518" s="68"/>
      <c r="D518" s="5"/>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123"/>
      <c r="C519" s="68"/>
      <c r="D519" s="5"/>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123"/>
      <c r="C520" s="68"/>
      <c r="D520" s="5"/>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123"/>
      <c r="C521" s="68"/>
      <c r="D521" s="5"/>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123"/>
      <c r="C522" s="68"/>
      <c r="D522" s="5"/>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123"/>
      <c r="C523" s="68"/>
      <c r="D523" s="5"/>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123"/>
      <c r="C524" s="68"/>
      <c r="D524" s="5"/>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123"/>
      <c r="C525" s="68"/>
      <c r="D525" s="5"/>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123"/>
      <c r="C526" s="68"/>
      <c r="D526" s="5"/>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123"/>
      <c r="C527" s="68"/>
      <c r="D527" s="5"/>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123"/>
      <c r="C528" s="68"/>
      <c r="D528" s="5"/>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123"/>
      <c r="C529" s="68"/>
      <c r="D529" s="5"/>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123"/>
      <c r="C530" s="68"/>
      <c r="D530" s="5"/>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123"/>
      <c r="C531" s="68"/>
      <c r="D531" s="5"/>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123"/>
      <c r="C532" s="68"/>
      <c r="D532" s="5"/>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123"/>
      <c r="C533" s="68"/>
      <c r="D533" s="5"/>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123"/>
      <c r="C534" s="68"/>
      <c r="D534" s="5"/>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123"/>
      <c r="C535" s="68"/>
      <c r="D535" s="5"/>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123"/>
      <c r="C536" s="68"/>
      <c r="D536" s="5"/>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123"/>
      <c r="C537" s="68"/>
      <c r="D537" s="5"/>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123"/>
      <c r="C538" s="68"/>
      <c r="D538" s="5"/>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123"/>
      <c r="C539" s="68"/>
      <c r="D539" s="5"/>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123"/>
      <c r="C540" s="68"/>
      <c r="D540" s="5"/>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123"/>
      <c r="C541" s="68"/>
      <c r="D541" s="5"/>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123"/>
      <c r="C542" s="68"/>
      <c r="D542" s="5"/>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123"/>
      <c r="C543" s="68"/>
      <c r="D543" s="5"/>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123"/>
      <c r="C544" s="68"/>
      <c r="D544" s="5"/>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123"/>
      <c r="C545" s="68"/>
      <c r="D545" s="5"/>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123"/>
      <c r="C546" s="68"/>
      <c r="D546" s="5"/>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123"/>
      <c r="C547" s="68"/>
      <c r="D547" s="5"/>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123"/>
      <c r="C548" s="68"/>
      <c r="D548" s="5"/>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123"/>
      <c r="C549" s="68"/>
      <c r="D549" s="5"/>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123"/>
      <c r="C550" s="68"/>
      <c r="D550" s="5"/>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123"/>
      <c r="C551" s="68"/>
      <c r="D551" s="5"/>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123"/>
      <c r="C552" s="68"/>
      <c r="D552" s="5"/>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123"/>
      <c r="C553" s="68"/>
      <c r="D553" s="5"/>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123"/>
      <c r="C554" s="68"/>
      <c r="D554" s="5"/>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123"/>
      <c r="C555" s="68"/>
      <c r="D555" s="5"/>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123"/>
      <c r="C556" s="68"/>
      <c r="D556" s="5"/>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123"/>
      <c r="C557" s="68"/>
      <c r="D557" s="5"/>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123"/>
      <c r="C558" s="68"/>
      <c r="D558" s="5"/>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123"/>
      <c r="C559" s="68"/>
      <c r="D559" s="5"/>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123"/>
      <c r="C560" s="68"/>
      <c r="D560" s="5"/>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123"/>
      <c r="C561" s="68"/>
      <c r="D561" s="5"/>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123"/>
      <c r="C562" s="68"/>
      <c r="D562" s="5"/>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123"/>
      <c r="C563" s="68"/>
      <c r="D563" s="5"/>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123"/>
      <c r="C564" s="68"/>
      <c r="D564" s="5"/>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123"/>
      <c r="C565" s="68"/>
      <c r="D565" s="5"/>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123"/>
      <c r="C566" s="68"/>
      <c r="D566" s="5"/>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123"/>
      <c r="C567" s="68"/>
      <c r="D567" s="5"/>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123"/>
      <c r="C568" s="68"/>
      <c r="D568" s="5"/>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123"/>
      <c r="C569" s="68"/>
      <c r="D569" s="5"/>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123"/>
      <c r="C570" s="68"/>
      <c r="D570" s="5"/>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123"/>
      <c r="C571" s="68"/>
      <c r="D571" s="5"/>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123"/>
      <c r="C572" s="68"/>
      <c r="D572" s="5"/>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123"/>
      <c r="C573" s="68"/>
      <c r="D573" s="5"/>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123"/>
      <c r="C574" s="68"/>
      <c r="D574" s="5"/>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123"/>
      <c r="C575" s="68"/>
      <c r="D575" s="5"/>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123"/>
      <c r="C576" s="68"/>
      <c r="D576" s="5"/>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123"/>
      <c r="C577" s="68"/>
      <c r="D577" s="5"/>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123"/>
      <c r="C578" s="68"/>
      <c r="D578" s="5"/>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123"/>
      <c r="C579" s="68"/>
      <c r="D579" s="5"/>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123"/>
      <c r="C580" s="68"/>
      <c r="D580" s="5"/>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123"/>
      <c r="C581" s="68"/>
      <c r="D581" s="5"/>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123"/>
      <c r="C582" s="68"/>
      <c r="D582" s="5"/>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123"/>
      <c r="C583" s="68"/>
      <c r="D583" s="5"/>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123"/>
      <c r="C584" s="68"/>
      <c r="D584" s="5"/>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123"/>
      <c r="C585" s="68"/>
      <c r="D585" s="5"/>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123"/>
      <c r="C586" s="68"/>
      <c r="D586" s="5"/>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123"/>
      <c r="C587" s="68"/>
      <c r="D587" s="5"/>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123"/>
      <c r="C588" s="68"/>
      <c r="D588" s="5"/>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123"/>
      <c r="C589" s="68"/>
      <c r="D589" s="5"/>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123"/>
      <c r="C590" s="68"/>
      <c r="D590" s="5"/>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123"/>
      <c r="C591" s="68"/>
      <c r="D591" s="5"/>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123"/>
      <c r="C592" s="68"/>
      <c r="D592" s="5"/>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123"/>
      <c r="C593" s="68"/>
      <c r="D593" s="5"/>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123"/>
      <c r="C594" s="68"/>
      <c r="D594" s="5"/>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123"/>
      <c r="C595" s="68"/>
      <c r="D595" s="5"/>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123"/>
      <c r="C596" s="68"/>
      <c r="D596" s="5"/>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123"/>
      <c r="C597" s="68"/>
      <c r="D597" s="5"/>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123"/>
      <c r="C598" s="68"/>
      <c r="D598" s="5"/>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123"/>
      <c r="C599" s="68"/>
      <c r="D599" s="5"/>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123"/>
      <c r="C600" s="68"/>
      <c r="D600" s="5"/>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123"/>
      <c r="C601" s="68"/>
      <c r="D601" s="5"/>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123"/>
      <c r="C602" s="68"/>
      <c r="D602" s="5"/>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123"/>
      <c r="C603" s="68"/>
      <c r="D603" s="5"/>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123"/>
      <c r="C604" s="68"/>
      <c r="D604" s="5"/>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123"/>
      <c r="C605" s="68"/>
      <c r="D605" s="5"/>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123"/>
      <c r="C606" s="68"/>
      <c r="D606" s="5"/>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123"/>
      <c r="C607" s="68"/>
      <c r="D607" s="5"/>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123"/>
      <c r="C608" s="68"/>
      <c r="D608" s="5"/>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123"/>
      <c r="C609" s="68"/>
      <c r="D609" s="5"/>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123"/>
      <c r="C610" s="68"/>
      <c r="D610" s="5"/>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123"/>
      <c r="C611" s="68"/>
      <c r="D611" s="5"/>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123"/>
      <c r="C612" s="68"/>
      <c r="D612" s="5"/>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123"/>
      <c r="C613" s="68"/>
      <c r="D613" s="5"/>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123"/>
      <c r="C614" s="68"/>
      <c r="D614" s="5"/>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123"/>
      <c r="C615" s="68"/>
      <c r="D615" s="5"/>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123"/>
      <c r="C616" s="68"/>
      <c r="D616" s="5"/>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123"/>
      <c r="C617" s="68"/>
      <c r="D617" s="5"/>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123"/>
      <c r="C618" s="68"/>
      <c r="D618" s="5"/>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123"/>
      <c r="C619" s="68"/>
      <c r="D619" s="5"/>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123"/>
      <c r="C620" s="68"/>
      <c r="D620" s="5"/>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123"/>
      <c r="C621" s="68"/>
      <c r="D621" s="5"/>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123"/>
      <c r="C622" s="68"/>
      <c r="D622" s="5"/>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123"/>
      <c r="C623" s="68"/>
      <c r="D623" s="5"/>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123"/>
      <c r="C624" s="68"/>
      <c r="D624" s="5"/>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123"/>
      <c r="C625" s="68"/>
      <c r="D625" s="5"/>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123"/>
      <c r="C626" s="68"/>
      <c r="D626" s="5"/>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123"/>
      <c r="C627" s="68"/>
      <c r="D627" s="5"/>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123"/>
      <c r="C628" s="68"/>
      <c r="D628" s="5"/>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123"/>
      <c r="C629" s="68"/>
      <c r="D629" s="5"/>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123"/>
      <c r="C630" s="68"/>
      <c r="D630" s="5"/>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123"/>
      <c r="C631" s="68"/>
      <c r="D631" s="5"/>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123"/>
      <c r="C632" s="68"/>
      <c r="D632" s="5"/>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123"/>
      <c r="C633" s="68"/>
      <c r="D633" s="5"/>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123"/>
      <c r="C634" s="68"/>
      <c r="D634" s="5"/>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123"/>
      <c r="C635" s="68"/>
      <c r="D635" s="5"/>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123"/>
      <c r="C636" s="68"/>
      <c r="D636" s="5"/>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123"/>
      <c r="C637" s="68"/>
      <c r="D637" s="5"/>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123"/>
      <c r="C638" s="68"/>
      <c r="D638" s="5"/>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123"/>
      <c r="C639" s="68"/>
      <c r="D639" s="5"/>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123"/>
      <c r="C640" s="68"/>
      <c r="D640" s="5"/>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123"/>
      <c r="C641" s="68"/>
      <c r="D641" s="5"/>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123"/>
      <c r="C642" s="68"/>
      <c r="D642" s="5"/>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123"/>
      <c r="C643" s="68"/>
      <c r="D643" s="5"/>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123"/>
      <c r="C644" s="68"/>
      <c r="D644" s="5"/>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123"/>
      <c r="C645" s="68"/>
      <c r="D645" s="5"/>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123"/>
      <c r="C646" s="68"/>
      <c r="D646" s="5"/>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123"/>
      <c r="C647" s="68"/>
      <c r="D647" s="5"/>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123"/>
      <c r="C648" s="68"/>
      <c r="D648" s="5"/>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123"/>
      <c r="C649" s="68"/>
      <c r="D649" s="5"/>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123"/>
      <c r="C650" s="68"/>
      <c r="D650" s="5"/>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123"/>
      <c r="C651" s="68"/>
      <c r="D651" s="5"/>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123"/>
      <c r="C652" s="68"/>
      <c r="D652" s="5"/>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123"/>
      <c r="C653" s="68"/>
      <c r="D653" s="5"/>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123"/>
      <c r="C654" s="68"/>
      <c r="D654" s="5"/>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123"/>
      <c r="C655" s="68"/>
      <c r="D655" s="5"/>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123"/>
      <c r="C656" s="68"/>
      <c r="D656" s="5"/>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123"/>
      <c r="C657" s="68"/>
      <c r="D657" s="5"/>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123"/>
      <c r="C658" s="68"/>
      <c r="D658" s="5"/>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123"/>
      <c r="C659" s="68"/>
      <c r="D659" s="5"/>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123"/>
      <c r="C660" s="68"/>
      <c r="D660" s="5"/>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123"/>
      <c r="C661" s="68"/>
      <c r="D661" s="5"/>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123"/>
      <c r="C662" s="68"/>
      <c r="D662" s="5"/>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123"/>
      <c r="C663" s="68"/>
      <c r="D663" s="5"/>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123"/>
      <c r="C664" s="68"/>
      <c r="D664" s="5"/>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123"/>
      <c r="C665" s="68"/>
      <c r="D665" s="5"/>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123"/>
      <c r="C666" s="68"/>
      <c r="D666" s="5"/>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123"/>
      <c r="C667" s="68"/>
      <c r="D667" s="5"/>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123"/>
      <c r="C668" s="68"/>
      <c r="D668" s="5"/>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123"/>
      <c r="C669" s="68"/>
      <c r="D669" s="5"/>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123"/>
      <c r="C670" s="68"/>
      <c r="D670" s="5"/>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123"/>
      <c r="C671" s="68"/>
      <c r="D671" s="5"/>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123"/>
      <c r="C672" s="68"/>
      <c r="D672" s="5"/>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123"/>
      <c r="C673" s="68"/>
      <c r="D673" s="5"/>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123"/>
      <c r="C674" s="68"/>
      <c r="D674" s="5"/>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123"/>
      <c r="C675" s="68"/>
      <c r="D675" s="5"/>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123"/>
      <c r="C676" s="68"/>
      <c r="D676" s="5"/>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123"/>
      <c r="C677" s="68"/>
      <c r="D677" s="5"/>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123"/>
      <c r="C678" s="68"/>
      <c r="D678" s="5"/>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123"/>
      <c r="C679" s="68"/>
      <c r="D679" s="5"/>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123"/>
      <c r="C680" s="68"/>
      <c r="D680" s="5"/>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123"/>
      <c r="C681" s="68"/>
      <c r="D681" s="5"/>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123"/>
      <c r="C682" s="68"/>
      <c r="D682" s="5"/>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123"/>
      <c r="C683" s="68"/>
      <c r="D683" s="5"/>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123"/>
      <c r="C684" s="68"/>
      <c r="D684" s="5"/>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123"/>
      <c r="C685" s="68"/>
      <c r="D685" s="5"/>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123"/>
      <c r="C686" s="68"/>
      <c r="D686" s="5"/>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123"/>
      <c r="C687" s="68"/>
      <c r="D687" s="5"/>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123"/>
      <c r="C688" s="68"/>
      <c r="D688" s="5"/>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123"/>
      <c r="C689" s="68"/>
      <c r="D689" s="5"/>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123"/>
      <c r="C690" s="68"/>
      <c r="D690" s="5"/>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123"/>
      <c r="C691" s="68"/>
      <c r="D691" s="5"/>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123"/>
      <c r="C692" s="68"/>
      <c r="D692" s="5"/>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123"/>
      <c r="C693" s="68"/>
      <c r="D693" s="5"/>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123"/>
      <c r="C694" s="68"/>
      <c r="D694" s="5"/>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123"/>
      <c r="C695" s="68"/>
      <c r="D695" s="5"/>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123"/>
      <c r="C696" s="68"/>
      <c r="D696" s="5"/>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123"/>
      <c r="C697" s="68"/>
      <c r="D697" s="5"/>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123"/>
      <c r="C698" s="68"/>
      <c r="D698" s="5"/>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123"/>
      <c r="C699" s="68"/>
      <c r="D699" s="5"/>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123"/>
      <c r="C700" s="68"/>
      <c r="D700" s="5"/>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123"/>
      <c r="C701" s="68"/>
      <c r="D701" s="5"/>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123"/>
      <c r="C702" s="68"/>
      <c r="D702" s="5"/>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123"/>
      <c r="C703" s="68"/>
      <c r="D703" s="5"/>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123"/>
      <c r="C704" s="68"/>
      <c r="D704" s="5"/>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123"/>
      <c r="C705" s="68"/>
      <c r="D705" s="5"/>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123"/>
      <c r="C706" s="68"/>
      <c r="D706" s="5"/>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123"/>
      <c r="C707" s="68"/>
      <c r="D707" s="5"/>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123"/>
      <c r="C708" s="68"/>
      <c r="D708" s="5"/>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123"/>
      <c r="C709" s="68"/>
      <c r="D709" s="5"/>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123"/>
      <c r="C710" s="68"/>
      <c r="D710" s="5"/>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123"/>
      <c r="C711" s="68"/>
      <c r="D711" s="5"/>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123"/>
      <c r="C712" s="68"/>
      <c r="D712" s="5"/>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123"/>
      <c r="C713" s="68"/>
      <c r="D713" s="5"/>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123"/>
      <c r="C714" s="68"/>
      <c r="D714" s="5"/>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123"/>
      <c r="C715" s="68"/>
      <c r="D715" s="5"/>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123"/>
      <c r="C716" s="68"/>
      <c r="D716" s="5"/>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123"/>
      <c r="C717" s="68"/>
      <c r="D717" s="5"/>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123"/>
      <c r="C718" s="68"/>
      <c r="D718" s="5"/>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123"/>
      <c r="C719" s="68"/>
      <c r="D719" s="5"/>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123"/>
      <c r="C720" s="68"/>
      <c r="D720" s="5"/>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123"/>
      <c r="C721" s="68"/>
      <c r="D721" s="5"/>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123"/>
      <c r="C722" s="68"/>
      <c r="D722" s="5"/>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123"/>
      <c r="C723" s="68"/>
      <c r="D723" s="5"/>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123"/>
      <c r="C724" s="68"/>
      <c r="D724" s="5"/>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123"/>
      <c r="C725" s="68"/>
      <c r="D725" s="5"/>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123"/>
      <c r="C726" s="68"/>
      <c r="D726" s="5"/>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123"/>
      <c r="C727" s="68"/>
      <c r="D727" s="5"/>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123"/>
      <c r="C728" s="68"/>
      <c r="D728" s="5"/>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123"/>
      <c r="C729" s="68"/>
      <c r="D729" s="5"/>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123"/>
      <c r="C730" s="68"/>
      <c r="D730" s="5"/>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123"/>
      <c r="C731" s="68"/>
      <c r="D731" s="5"/>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123"/>
      <c r="C732" s="68"/>
      <c r="D732" s="5"/>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123"/>
      <c r="C733" s="68"/>
      <c r="D733" s="5"/>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123"/>
      <c r="C734" s="68"/>
      <c r="D734" s="5"/>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123"/>
      <c r="C735" s="68"/>
      <c r="D735" s="5"/>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123"/>
      <c r="C736" s="68"/>
      <c r="D736" s="5"/>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123"/>
      <c r="C737" s="68"/>
      <c r="D737" s="5"/>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123"/>
      <c r="C738" s="68"/>
      <c r="D738" s="5"/>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123"/>
      <c r="C739" s="68"/>
      <c r="D739" s="5"/>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123"/>
      <c r="C740" s="68"/>
      <c r="D740" s="5"/>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123"/>
      <c r="C741" s="68"/>
      <c r="D741" s="5"/>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123"/>
      <c r="C742" s="68"/>
      <c r="D742" s="5"/>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123"/>
      <c r="C743" s="68"/>
      <c r="D743" s="5"/>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123"/>
      <c r="C744" s="68"/>
      <c r="D744" s="5"/>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123"/>
      <c r="C745" s="68"/>
      <c r="D745" s="5"/>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123"/>
      <c r="C746" s="68"/>
      <c r="D746" s="5"/>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123"/>
      <c r="C747" s="68"/>
      <c r="D747" s="5"/>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123"/>
      <c r="C748" s="68"/>
      <c r="D748" s="5"/>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123"/>
      <c r="C749" s="68"/>
      <c r="D749" s="5"/>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123"/>
      <c r="C750" s="68"/>
      <c r="D750" s="5"/>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123"/>
      <c r="C751" s="68"/>
      <c r="D751" s="5"/>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123"/>
      <c r="C752" s="68"/>
      <c r="D752" s="5"/>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123"/>
      <c r="C753" s="68"/>
      <c r="D753" s="5"/>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123"/>
      <c r="C754" s="68"/>
      <c r="D754" s="5"/>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123"/>
      <c r="C755" s="68"/>
      <c r="D755" s="5"/>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123"/>
      <c r="C756" s="68"/>
      <c r="D756" s="5"/>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123"/>
      <c r="C757" s="68"/>
      <c r="D757" s="5"/>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123"/>
      <c r="C758" s="68"/>
      <c r="D758" s="5"/>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123"/>
      <c r="C759" s="68"/>
      <c r="D759" s="5"/>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123"/>
      <c r="C760" s="68"/>
      <c r="D760" s="5"/>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123"/>
      <c r="C761" s="68"/>
      <c r="D761" s="5"/>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123"/>
      <c r="C762" s="68"/>
      <c r="D762" s="5"/>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123"/>
      <c r="C763" s="68"/>
      <c r="D763" s="5"/>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123"/>
      <c r="C764" s="68"/>
      <c r="D764" s="5"/>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123"/>
      <c r="C765" s="68"/>
      <c r="D765" s="5"/>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123"/>
      <c r="C766" s="68"/>
      <c r="D766" s="5"/>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123"/>
      <c r="C767" s="68"/>
      <c r="D767" s="5"/>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123"/>
      <c r="C768" s="68"/>
      <c r="D768" s="5"/>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123"/>
      <c r="C769" s="68"/>
      <c r="D769" s="5"/>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123"/>
      <c r="C770" s="68"/>
      <c r="D770" s="5"/>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123"/>
      <c r="C771" s="68"/>
      <c r="D771" s="5"/>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123"/>
      <c r="C772" s="68"/>
      <c r="D772" s="5"/>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123"/>
      <c r="C773" s="68"/>
      <c r="D773" s="5"/>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123"/>
      <c r="C774" s="68"/>
      <c r="D774" s="5"/>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123"/>
      <c r="C775" s="68"/>
      <c r="D775" s="5"/>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123"/>
      <c r="C776" s="68"/>
      <c r="D776" s="5"/>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123"/>
      <c r="C777" s="68"/>
      <c r="D777" s="5"/>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123"/>
      <c r="C778" s="68"/>
      <c r="D778" s="5"/>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123"/>
      <c r="C779" s="68"/>
      <c r="D779" s="5"/>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123"/>
      <c r="C780" s="68"/>
      <c r="D780" s="5"/>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123"/>
      <c r="C781" s="68"/>
      <c r="D781" s="5"/>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123"/>
      <c r="C782" s="68"/>
      <c r="D782" s="5"/>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123"/>
      <c r="C783" s="68"/>
      <c r="D783" s="5"/>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123"/>
      <c r="C784" s="68"/>
      <c r="D784" s="5"/>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123"/>
      <c r="C785" s="68"/>
      <c r="D785" s="5"/>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123"/>
      <c r="C786" s="68"/>
      <c r="D786" s="5"/>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123"/>
      <c r="C787" s="68"/>
      <c r="D787" s="5"/>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123"/>
      <c r="C788" s="68"/>
      <c r="D788" s="5"/>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123"/>
      <c r="C789" s="68"/>
      <c r="D789" s="5"/>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123"/>
      <c r="C790" s="68"/>
      <c r="D790" s="5"/>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123"/>
      <c r="C791" s="68"/>
      <c r="D791" s="5"/>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123"/>
      <c r="C792" s="68"/>
      <c r="D792" s="5"/>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123"/>
      <c r="C793" s="68"/>
      <c r="D793" s="5"/>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123"/>
      <c r="C794" s="68"/>
      <c r="D794" s="5"/>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123"/>
      <c r="C795" s="68"/>
      <c r="D795" s="5"/>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123"/>
      <c r="C796" s="68"/>
      <c r="D796" s="5"/>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123"/>
      <c r="C797" s="68"/>
      <c r="D797" s="5"/>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123"/>
      <c r="C798" s="68"/>
      <c r="D798" s="5"/>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123"/>
      <c r="C799" s="68"/>
      <c r="D799" s="5"/>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123"/>
      <c r="C800" s="68"/>
      <c r="D800" s="5"/>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123"/>
      <c r="C801" s="68"/>
      <c r="D801" s="5"/>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123"/>
      <c r="C802" s="68"/>
      <c r="D802" s="5"/>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123"/>
      <c r="C803" s="68"/>
      <c r="D803" s="5"/>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123"/>
      <c r="C804" s="68"/>
      <c r="D804" s="5"/>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123"/>
      <c r="C805" s="68"/>
      <c r="D805" s="5"/>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123"/>
      <c r="C806" s="68"/>
      <c r="D806" s="5"/>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123"/>
      <c r="C807" s="68"/>
      <c r="D807" s="5"/>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123"/>
      <c r="C808" s="68"/>
      <c r="D808" s="5"/>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123"/>
      <c r="C809" s="68"/>
      <c r="D809" s="5"/>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123"/>
      <c r="C810" s="68"/>
      <c r="D810" s="5"/>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123"/>
      <c r="C811" s="68"/>
      <c r="D811" s="5"/>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123"/>
      <c r="C812" s="68"/>
      <c r="D812" s="5"/>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123"/>
      <c r="C813" s="68"/>
      <c r="D813" s="5"/>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123"/>
      <c r="C814" s="68"/>
      <c r="D814" s="5"/>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123"/>
      <c r="C815" s="68"/>
      <c r="D815" s="5"/>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123"/>
      <c r="C816" s="68"/>
      <c r="D816" s="5"/>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123"/>
      <c r="C817" s="68"/>
      <c r="D817" s="5"/>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123"/>
      <c r="C818" s="68"/>
      <c r="D818" s="5"/>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123"/>
      <c r="C819" s="68"/>
      <c r="D819" s="5"/>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123"/>
      <c r="C820" s="68"/>
      <c r="D820" s="5"/>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123"/>
      <c r="C821" s="68"/>
      <c r="D821" s="5"/>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123"/>
      <c r="C822" s="68"/>
      <c r="D822" s="5"/>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123"/>
      <c r="C823" s="68"/>
      <c r="D823" s="5"/>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123"/>
      <c r="C824" s="68"/>
      <c r="D824" s="5"/>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123"/>
      <c r="C825" s="68"/>
      <c r="D825" s="5"/>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123"/>
      <c r="C826" s="68"/>
      <c r="D826" s="5"/>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123"/>
      <c r="C827" s="68"/>
      <c r="D827" s="5"/>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123"/>
      <c r="C828" s="68"/>
      <c r="D828" s="5"/>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123"/>
      <c r="C829" s="68"/>
      <c r="D829" s="5"/>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123"/>
      <c r="C830" s="68"/>
      <c r="D830" s="5"/>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123"/>
      <c r="C831" s="68"/>
      <c r="D831" s="5"/>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123"/>
      <c r="C832" s="68"/>
      <c r="D832" s="5"/>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123"/>
      <c r="C833" s="68"/>
      <c r="D833" s="5"/>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123"/>
      <c r="C834" s="68"/>
      <c r="D834" s="5"/>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123"/>
      <c r="C835" s="68"/>
      <c r="D835" s="5"/>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123"/>
      <c r="C836" s="68"/>
      <c r="D836" s="5"/>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123"/>
      <c r="C837" s="68"/>
      <c r="D837" s="5"/>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123"/>
      <c r="C838" s="68"/>
      <c r="D838" s="5"/>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123"/>
      <c r="C839" s="68"/>
      <c r="D839" s="5"/>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123"/>
      <c r="C840" s="68"/>
      <c r="D840" s="5"/>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123"/>
      <c r="C841" s="68"/>
      <c r="D841" s="5"/>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123"/>
      <c r="C842" s="68"/>
      <c r="D842" s="5"/>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123"/>
      <c r="C843" s="68"/>
      <c r="D843" s="5"/>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123"/>
      <c r="C844" s="68"/>
      <c r="D844" s="5"/>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123"/>
      <c r="C845" s="68"/>
      <c r="D845" s="5"/>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123"/>
      <c r="C846" s="68"/>
      <c r="D846" s="5"/>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123"/>
      <c r="C847" s="68"/>
      <c r="D847" s="5"/>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123"/>
      <c r="C848" s="68"/>
      <c r="D848" s="5"/>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123"/>
      <c r="C849" s="68"/>
      <c r="D849" s="5"/>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123"/>
      <c r="C850" s="68"/>
      <c r="D850" s="5"/>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123"/>
      <c r="C851" s="68"/>
      <c r="D851" s="5"/>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123"/>
      <c r="C852" s="68"/>
      <c r="D852" s="5"/>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123"/>
      <c r="C853" s="68"/>
      <c r="D853" s="5"/>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123"/>
      <c r="C854" s="68"/>
      <c r="D854" s="5"/>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123"/>
      <c r="C855" s="68"/>
      <c r="D855" s="5"/>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123"/>
      <c r="C856" s="68"/>
      <c r="D856" s="5"/>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123"/>
      <c r="C857" s="68"/>
      <c r="D857" s="5"/>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123"/>
      <c r="C858" s="68"/>
      <c r="D858" s="5"/>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123"/>
      <c r="C859" s="68"/>
      <c r="D859" s="5"/>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123"/>
      <c r="C860" s="68"/>
      <c r="D860" s="5"/>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123"/>
      <c r="C861" s="68"/>
      <c r="D861" s="5"/>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123"/>
      <c r="C862" s="68"/>
      <c r="D862" s="5"/>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123"/>
      <c r="C863" s="68"/>
      <c r="D863" s="5"/>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123"/>
      <c r="C864" s="68"/>
      <c r="D864" s="5"/>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123"/>
      <c r="C865" s="68"/>
      <c r="D865" s="5"/>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123"/>
      <c r="C866" s="68"/>
      <c r="D866" s="5"/>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123"/>
      <c r="C867" s="68"/>
      <c r="D867" s="5"/>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123"/>
      <c r="C868" s="68"/>
      <c r="D868" s="5"/>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123"/>
      <c r="C869" s="68"/>
      <c r="D869" s="5"/>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123"/>
      <c r="C870" s="68"/>
      <c r="D870" s="5"/>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123"/>
      <c r="C871" s="68"/>
      <c r="D871" s="5"/>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123"/>
      <c r="C872" s="68"/>
      <c r="D872" s="5"/>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123"/>
      <c r="C873" s="68"/>
      <c r="D873" s="5"/>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123"/>
      <c r="C874" s="68"/>
      <c r="D874" s="5"/>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123"/>
      <c r="C875" s="68"/>
      <c r="D875" s="5"/>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123"/>
      <c r="C876" s="68"/>
      <c r="D876" s="5"/>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123"/>
      <c r="C877" s="68"/>
      <c r="D877" s="5"/>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123"/>
      <c r="C878" s="68"/>
      <c r="D878" s="5"/>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123"/>
      <c r="C879" s="68"/>
      <c r="D879" s="5"/>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123"/>
      <c r="C880" s="68"/>
      <c r="D880" s="5"/>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123"/>
      <c r="C881" s="68"/>
      <c r="D881" s="5"/>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123"/>
      <c r="C882" s="68"/>
      <c r="D882" s="5"/>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123"/>
      <c r="C883" s="68"/>
      <c r="D883" s="5"/>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123"/>
      <c r="C884" s="68"/>
      <c r="D884" s="5"/>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123"/>
      <c r="C885" s="68"/>
      <c r="D885" s="5"/>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123"/>
      <c r="C886" s="68"/>
      <c r="D886" s="5"/>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123"/>
      <c r="C887" s="68"/>
      <c r="D887" s="5"/>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123"/>
      <c r="C888" s="68"/>
      <c r="D888" s="5"/>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123"/>
      <c r="C889" s="68"/>
      <c r="D889" s="5"/>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123"/>
      <c r="C890" s="68"/>
      <c r="D890" s="5"/>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123"/>
      <c r="C891" s="68"/>
      <c r="D891" s="5"/>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123"/>
      <c r="C892" s="68"/>
      <c r="D892" s="5"/>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123"/>
      <c r="C893" s="68"/>
      <c r="D893" s="5"/>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123"/>
      <c r="C894" s="68"/>
      <c r="D894" s="5"/>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123"/>
      <c r="C895" s="68"/>
      <c r="D895" s="5"/>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123"/>
      <c r="C896" s="68"/>
      <c r="D896" s="5"/>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123"/>
      <c r="C897" s="68"/>
      <c r="D897" s="5"/>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123"/>
      <c r="C898" s="68"/>
      <c r="D898" s="5"/>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123"/>
      <c r="C899" s="68"/>
      <c r="D899" s="5"/>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123"/>
      <c r="C900" s="68"/>
      <c r="D900" s="5"/>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123"/>
      <c r="C901" s="68"/>
      <c r="D901" s="5"/>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123"/>
      <c r="C902" s="68"/>
      <c r="D902" s="5"/>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123"/>
      <c r="C903" s="68"/>
      <c r="D903" s="5"/>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123"/>
      <c r="C904" s="68"/>
      <c r="D904" s="5"/>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123"/>
      <c r="C905" s="68"/>
      <c r="D905" s="5"/>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123"/>
      <c r="C906" s="68"/>
      <c r="D906" s="5"/>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123"/>
      <c r="C907" s="68"/>
      <c r="D907" s="5"/>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123"/>
      <c r="C908" s="68"/>
      <c r="D908" s="5"/>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123"/>
      <c r="C909" s="68"/>
      <c r="D909" s="5"/>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123"/>
      <c r="C910" s="68"/>
      <c r="D910" s="5"/>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123"/>
      <c r="C911" s="68"/>
      <c r="D911" s="5"/>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123"/>
      <c r="C912" s="68"/>
      <c r="D912" s="5"/>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123"/>
      <c r="C913" s="68"/>
      <c r="D913" s="5"/>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123"/>
      <c r="C914" s="68"/>
      <c r="D914" s="5"/>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123"/>
      <c r="C915" s="68"/>
      <c r="D915" s="5"/>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123"/>
      <c r="C916" s="68"/>
      <c r="D916" s="5"/>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123"/>
      <c r="C917" s="68"/>
      <c r="D917" s="5"/>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123"/>
      <c r="C918" s="68"/>
      <c r="D918" s="5"/>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123"/>
      <c r="C919" s="68"/>
      <c r="D919" s="5"/>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123"/>
      <c r="C920" s="68"/>
      <c r="D920" s="5"/>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123"/>
      <c r="C921" s="68"/>
      <c r="D921" s="5"/>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123"/>
      <c r="C922" s="68"/>
      <c r="D922" s="5"/>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123"/>
      <c r="C923" s="68"/>
      <c r="D923" s="5"/>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123"/>
      <c r="C924" s="68"/>
      <c r="D924" s="5"/>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123"/>
      <c r="C925" s="68"/>
      <c r="D925" s="5"/>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123"/>
      <c r="C926" s="68"/>
      <c r="D926" s="5"/>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123"/>
      <c r="C927" s="68"/>
      <c r="D927" s="5"/>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123"/>
      <c r="C928" s="68"/>
      <c r="D928" s="5"/>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123"/>
      <c r="C929" s="68"/>
      <c r="D929" s="5"/>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123"/>
      <c r="C930" s="68"/>
      <c r="D930" s="5"/>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123"/>
      <c r="C931" s="68"/>
      <c r="D931" s="5"/>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123"/>
      <c r="C932" s="68"/>
      <c r="D932" s="5"/>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123"/>
      <c r="C933" s="68"/>
      <c r="D933" s="5"/>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123"/>
      <c r="C934" s="68"/>
      <c r="D934" s="5"/>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123"/>
      <c r="C935" s="68"/>
      <c r="D935" s="5"/>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123"/>
      <c r="C936" s="68"/>
      <c r="D936" s="5"/>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123"/>
      <c r="C937" s="68"/>
      <c r="D937" s="5"/>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123"/>
      <c r="C938" s="68"/>
      <c r="D938" s="5"/>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123"/>
      <c r="C939" s="68"/>
      <c r="D939" s="5"/>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123"/>
      <c r="C940" s="68"/>
      <c r="D940" s="5"/>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123"/>
      <c r="C941" s="68"/>
      <c r="D941" s="5"/>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123"/>
      <c r="C942" s="68"/>
      <c r="D942" s="5"/>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123"/>
      <c r="C943" s="68"/>
      <c r="D943" s="5"/>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123"/>
      <c r="C944" s="68"/>
      <c r="D944" s="5"/>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123"/>
      <c r="C945" s="68"/>
      <c r="D945" s="5"/>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123"/>
      <c r="C946" s="68"/>
      <c r="D946" s="5"/>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123"/>
      <c r="C947" s="68"/>
      <c r="D947" s="5"/>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123"/>
      <c r="C948" s="68"/>
      <c r="D948" s="5"/>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123"/>
      <c r="C949" s="68"/>
      <c r="D949" s="5"/>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123"/>
      <c r="C950" s="68"/>
      <c r="D950" s="5"/>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123"/>
      <c r="C951" s="68"/>
      <c r="D951" s="5"/>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123"/>
      <c r="C952" s="68"/>
      <c r="D952" s="5"/>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123"/>
      <c r="C953" s="68"/>
      <c r="D953" s="5"/>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123"/>
      <c r="C954" s="68"/>
      <c r="D954" s="5"/>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123"/>
      <c r="C955" s="68"/>
      <c r="D955" s="5"/>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123"/>
      <c r="C956" s="68"/>
      <c r="D956" s="5"/>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123"/>
      <c r="C957" s="68"/>
      <c r="D957" s="5"/>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123"/>
      <c r="C958" s="68"/>
      <c r="D958" s="5"/>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123"/>
      <c r="C959" s="68"/>
      <c r="D959" s="5"/>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123"/>
      <c r="C960" s="68"/>
      <c r="D960" s="5"/>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123"/>
      <c r="C961" s="68"/>
      <c r="D961" s="5"/>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123"/>
      <c r="C962" s="68"/>
      <c r="D962" s="5"/>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123"/>
      <c r="C963" s="68"/>
      <c r="D963" s="5"/>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123"/>
      <c r="C964" s="68"/>
      <c r="D964" s="5"/>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123"/>
      <c r="C965" s="68"/>
      <c r="D965" s="5"/>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123"/>
      <c r="C966" s="68"/>
      <c r="D966" s="5"/>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123"/>
      <c r="C967" s="68"/>
      <c r="D967" s="5"/>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123"/>
      <c r="C968" s="68"/>
      <c r="D968" s="5"/>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123"/>
      <c r="C969" s="68"/>
      <c r="D969" s="5"/>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123"/>
      <c r="C970" s="68"/>
      <c r="D970" s="5"/>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123"/>
      <c r="C971" s="68"/>
      <c r="D971" s="5"/>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123"/>
      <c r="C972" s="68"/>
      <c r="D972" s="5"/>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123"/>
      <c r="C973" s="68"/>
      <c r="D973" s="5"/>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123"/>
      <c r="C974" s="68"/>
      <c r="D974" s="5"/>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123"/>
      <c r="C975" s="68"/>
      <c r="D975" s="5"/>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123"/>
      <c r="C976" s="68"/>
      <c r="D976" s="5"/>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123"/>
      <c r="C977" s="68"/>
      <c r="D977" s="5"/>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123"/>
      <c r="C978" s="68"/>
      <c r="D978" s="5"/>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123"/>
      <c r="C979" s="68"/>
      <c r="D979" s="5"/>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123"/>
      <c r="C980" s="68"/>
      <c r="D980" s="5"/>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123"/>
      <c r="C981" s="68"/>
      <c r="D981" s="5"/>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123"/>
      <c r="C982" s="68"/>
      <c r="D982" s="5"/>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123"/>
      <c r="C983" s="68"/>
      <c r="D983" s="5"/>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123"/>
      <c r="C984" s="68"/>
      <c r="D984" s="5"/>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123"/>
      <c r="C985" s="68"/>
      <c r="D985" s="5"/>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123"/>
      <c r="C986" s="68"/>
      <c r="D986" s="5"/>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123"/>
      <c r="C987" s="68"/>
      <c r="D987" s="5"/>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123"/>
      <c r="C988" s="68"/>
      <c r="D988" s="5"/>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123"/>
      <c r="C989" s="68"/>
      <c r="D989" s="5"/>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123"/>
      <c r="C990" s="68"/>
      <c r="D990" s="5"/>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123"/>
      <c r="C991" s="68"/>
      <c r="D991" s="5"/>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123"/>
      <c r="C992" s="68"/>
      <c r="D992" s="5"/>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123"/>
      <c r="C993" s="68"/>
      <c r="D993" s="5"/>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123"/>
      <c r="C994" s="68"/>
      <c r="D994" s="5"/>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123"/>
      <c r="C995" s="68"/>
      <c r="D995" s="5"/>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123"/>
      <c r="C996" s="68"/>
      <c r="D996" s="5"/>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123"/>
      <c r="C997" s="68"/>
      <c r="D997" s="5"/>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123"/>
      <c r="C998" s="68"/>
      <c r="D998" s="5"/>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123"/>
      <c r="C999" s="68"/>
      <c r="D999" s="5"/>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123"/>
      <c r="C1000" s="68"/>
      <c r="D1000" s="5"/>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123"/>
      <c r="C1001" s="68"/>
      <c r="D1001" s="5"/>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123"/>
      <c r="C1002" s="68"/>
      <c r="D1002" s="5"/>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123"/>
      <c r="C1003" s="68"/>
      <c r="D1003" s="5"/>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123"/>
      <c r="C1004" s="68"/>
      <c r="D1004" s="5"/>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123"/>
      <c r="C1005" s="68"/>
      <c r="D1005" s="5"/>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123"/>
      <c r="C1006" s="68"/>
      <c r="D1006" s="5"/>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123"/>
      <c r="C1007" s="68"/>
      <c r="D1007" s="5"/>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123"/>
      <c r="C1008" s="68"/>
      <c r="D1008" s="5"/>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123"/>
      <c r="C1009" s="68"/>
      <c r="D1009" s="5"/>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123"/>
      <c r="C1010" s="68"/>
      <c r="D1010" s="5"/>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123"/>
      <c r="C1011" s="68"/>
      <c r="D1011" s="5"/>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25" zoomScale="150" zoomScaleNormal="150" workbookViewId="0">
      <selection activeCell="C42" sqref="C42"/>
    </sheetView>
  </sheetViews>
  <sheetFormatPr baseColWidth="10" defaultColWidth="12.6640625" defaultRowHeight="15.75" customHeight="1"/>
  <cols>
    <col min="1" max="2" width="10.1640625" style="1" customWidth="1"/>
    <col min="3" max="3" width="22" style="1" customWidth="1"/>
    <col min="4" max="4" width="18" style="122"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76" t="s">
        <v>14</v>
      </c>
      <c r="P1" s="76" t="s">
        <v>15</v>
      </c>
      <c r="Q1" s="76" t="s">
        <v>16</v>
      </c>
      <c r="R1" s="76" t="s">
        <v>17</v>
      </c>
      <c r="S1" s="77" t="s">
        <v>18</v>
      </c>
      <c r="T1" s="2"/>
      <c r="U1" s="3"/>
      <c r="V1" s="3"/>
      <c r="W1" s="3"/>
      <c r="X1" s="3"/>
    </row>
    <row r="2" spans="1:24" ht="15" customHeight="1">
      <c r="A2" s="69">
        <v>2024</v>
      </c>
      <c r="B2" s="69">
        <v>1</v>
      </c>
      <c r="C2" s="70">
        <v>26954</v>
      </c>
      <c r="D2" s="78"/>
      <c r="E2" s="70">
        <f t="shared" ref="E2:E33" si="0">C2-D2</f>
        <v>26954</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69"/>
      <c r="B3" s="69">
        <v>2</v>
      </c>
      <c r="C3" s="70">
        <v>26513</v>
      </c>
      <c r="D3" s="87">
        <v>44</v>
      </c>
      <c r="E3" s="70">
        <f t="shared" si="0"/>
        <v>26469</v>
      </c>
      <c r="F3" s="79">
        <f t="shared" ref="F3:F34" si="1">F2*((E3/C2))</f>
        <v>98.200638124211608</v>
      </c>
      <c r="G3" s="80">
        <f t="shared" ref="G3:G34" si="2">LN((E3/C2))</f>
        <v>-1.8157472438890199E-2</v>
      </c>
      <c r="H3" s="80">
        <f>G3</f>
        <v>-1.8157472438890199E-2</v>
      </c>
      <c r="I3" s="80">
        <f>(F3-MAX($F$2:F3))/MAX($F$2:F3)</f>
        <v>-1.7993618757883922E-2</v>
      </c>
      <c r="J3" s="80">
        <f>(F3-MIN($F$2:F3))/MAX($F$2:F3)</f>
        <v>0</v>
      </c>
      <c r="K3" s="80" t="e">
        <f>STDEV($G$3:G3)*SQRT(52)</f>
        <v>#DIV/0!</v>
      </c>
      <c r="L3" s="82"/>
      <c r="M3" s="82"/>
      <c r="N3" s="83"/>
      <c r="O3" s="88">
        <f t="shared" ref="O3:O53" si="3">3%/52</f>
        <v>5.7692307692307687E-4</v>
      </c>
      <c r="P3" s="88">
        <f t="shared" ref="P3:P34" si="4">G3-O3</f>
        <v>-1.8734395515813275E-2</v>
      </c>
      <c r="Q3" s="88">
        <f t="shared" ref="Q3:Q34" si="5">IF(P3&lt;0,P3,0)</f>
        <v>-1.8734395515813275E-2</v>
      </c>
      <c r="R3" s="89">
        <f t="shared" ref="R3:R34" si="6">Q3^2</f>
        <v>3.5097757534292455E-4</v>
      </c>
      <c r="S3" s="90">
        <f>AVERAGE($P$3:P3)/SQRT(AVERAGE($R$3:R3))</f>
        <v>-1</v>
      </c>
      <c r="T3" s="2"/>
      <c r="U3" s="3"/>
      <c r="V3" s="3"/>
      <c r="W3" s="3"/>
      <c r="X3" s="3"/>
    </row>
    <row r="4" spans="1:24" ht="15" customHeight="1">
      <c r="A4" s="69"/>
      <c r="B4" s="69">
        <v>3</v>
      </c>
      <c r="C4" s="70">
        <v>26100</v>
      </c>
      <c r="D4" s="87"/>
      <c r="E4" s="70">
        <f t="shared" si="0"/>
        <v>26100</v>
      </c>
      <c r="F4" s="79">
        <f t="shared" si="1"/>
        <v>96.670940860782366</v>
      </c>
      <c r="G4" s="80">
        <f t="shared" si="2"/>
        <v>-1.5699864413083842E-2</v>
      </c>
      <c r="H4" s="80">
        <f t="shared" ref="H4:H35" si="7">H3+G4</f>
        <v>-3.3857336851974042E-2</v>
      </c>
      <c r="I4" s="80">
        <f>(F4-MAX($F$2:F4))/MAX($F$2:F4)</f>
        <v>-3.3290591392176341E-2</v>
      </c>
      <c r="J4" s="80">
        <f>(F4-MIN($F$2:F4))/MAX($F$2:F4)</f>
        <v>0</v>
      </c>
      <c r="K4" s="80">
        <f>STDEV($G$3:G4)*SQRT(52)</f>
        <v>1.2531391280348855E-2</v>
      </c>
      <c r="L4" s="82"/>
      <c r="M4" s="82"/>
      <c r="N4" s="83"/>
      <c r="O4" s="88">
        <f t="shared" si="3"/>
        <v>5.7692307692307687E-4</v>
      </c>
      <c r="P4" s="88">
        <f t="shared" si="4"/>
        <v>-1.6276787490006918E-2</v>
      </c>
      <c r="Q4" s="88">
        <f t="shared" si="5"/>
        <v>-1.6276787490006918E-2</v>
      </c>
      <c r="R4" s="89">
        <f t="shared" si="6"/>
        <v>2.6493381099484568E-4</v>
      </c>
      <c r="S4" s="90">
        <f>AVERAGE($P$3:P4)/SQRT(AVERAGE($R$3:R4))</f>
        <v>-0.99754540217267706</v>
      </c>
      <c r="T4" s="2"/>
      <c r="U4" s="3"/>
      <c r="V4" s="3"/>
      <c r="W4" s="3"/>
      <c r="X4" s="3"/>
    </row>
    <row r="5" spans="1:24" ht="15" customHeight="1">
      <c r="A5" s="69"/>
      <c r="B5" s="69">
        <v>4</v>
      </c>
      <c r="C5" s="70">
        <v>26978</v>
      </c>
      <c r="D5" s="87">
        <v>131</v>
      </c>
      <c r="E5" s="70">
        <f t="shared" si="0"/>
        <v>26847</v>
      </c>
      <c r="F5" s="79">
        <f t="shared" si="1"/>
        <v>99.437729857832338</v>
      </c>
      <c r="G5" s="80">
        <f t="shared" si="2"/>
        <v>2.8218768540183101E-2</v>
      </c>
      <c r="H5" s="80">
        <f t="shared" si="7"/>
        <v>-5.6385683117909403E-3</v>
      </c>
      <c r="I5" s="80">
        <f>(F5-MAX($F$2:F5))/MAX($F$2:F5)</f>
        <v>-5.6227014216766232E-3</v>
      </c>
      <c r="J5" s="80">
        <f>(F5-MIN($F$2:F5))/MAX($F$2:F5)</f>
        <v>2.7667889970499716E-2</v>
      </c>
      <c r="K5" s="80">
        <f>STDEV($G$3:G5)*SQRT(52)</f>
        <v>0.18817251748601657</v>
      </c>
      <c r="L5" s="82"/>
      <c r="M5" s="82"/>
      <c r="N5" s="83"/>
      <c r="O5" s="88">
        <f t="shared" si="3"/>
        <v>5.7692307692307687E-4</v>
      </c>
      <c r="P5" s="88">
        <f t="shared" si="4"/>
        <v>2.7641845463260026E-2</v>
      </c>
      <c r="Q5" s="88">
        <f t="shared" si="5"/>
        <v>0</v>
      </c>
      <c r="R5" s="89">
        <f t="shared" si="6"/>
        <v>0</v>
      </c>
      <c r="S5" s="90">
        <f>AVERAGE($P$3:P5)/SQRT(AVERAGE($R$3:R5))</f>
        <v>-0.17143863706565882</v>
      </c>
      <c r="T5" s="2"/>
      <c r="U5" s="3"/>
      <c r="V5" s="3"/>
      <c r="W5" s="3"/>
      <c r="X5" s="3"/>
    </row>
    <row r="6" spans="1:24" ht="15" customHeight="1">
      <c r="A6" s="69"/>
      <c r="B6" s="69">
        <v>5</v>
      </c>
      <c r="C6" s="70">
        <v>26795</v>
      </c>
      <c r="D6" s="87"/>
      <c r="E6" s="70">
        <f t="shared" si="0"/>
        <v>26795</v>
      </c>
      <c r="F6" s="79">
        <f t="shared" si="1"/>
        <v>98.76321341613972</v>
      </c>
      <c r="G6" s="80">
        <f t="shared" si="2"/>
        <v>-6.8064161006743829E-3</v>
      </c>
      <c r="H6" s="80">
        <f t="shared" si="7"/>
        <v>-1.2444984412465323E-2</v>
      </c>
      <c r="I6" s="80">
        <f>(F6-MAX($F$2:F6))/MAX($F$2:F6)</f>
        <v>-1.2367865838602797E-2</v>
      </c>
      <c r="J6" s="80">
        <f>(F6-MIN($F$2:F6))/MAX($F$2:F6)</f>
        <v>2.0922725553573541E-2</v>
      </c>
      <c r="K6" s="80">
        <f>STDEV($G$3:G6)*SQRT(52)</f>
        <v>0.15466575737333599</v>
      </c>
      <c r="L6" s="82"/>
      <c r="M6" s="82"/>
      <c r="N6" s="83"/>
      <c r="O6" s="88">
        <f t="shared" si="3"/>
        <v>5.7692307692307687E-4</v>
      </c>
      <c r="P6" s="88">
        <f t="shared" si="4"/>
        <v>-7.3833391775974602E-3</v>
      </c>
      <c r="Q6" s="88">
        <f t="shared" si="5"/>
        <v>-7.3833391775974602E-3</v>
      </c>
      <c r="R6" s="89">
        <f t="shared" si="6"/>
        <v>5.4513697411445541E-5</v>
      </c>
      <c r="S6" s="90">
        <f>AVERAGE($P$3:P6)/SQRT(AVERAGE($R$3:R6))</f>
        <v>-0.28488245454993022</v>
      </c>
      <c r="T6" s="2"/>
      <c r="U6" s="3"/>
      <c r="V6" s="3"/>
      <c r="W6" s="3"/>
      <c r="X6" s="3"/>
    </row>
    <row r="7" spans="1:24" ht="15" customHeight="1">
      <c r="A7" s="69"/>
      <c r="B7" s="69">
        <v>6</v>
      </c>
      <c r="C7" s="70">
        <v>29007</v>
      </c>
      <c r="D7" s="87"/>
      <c r="E7" s="70">
        <f t="shared" si="0"/>
        <v>29007</v>
      </c>
      <c r="F7" s="79">
        <f t="shared" si="1"/>
        <v>106.91638483157175</v>
      </c>
      <c r="G7" s="80">
        <f t="shared" si="2"/>
        <v>7.9321877222706672E-2</v>
      </c>
      <c r="H7" s="80">
        <f t="shared" si="7"/>
        <v>6.6876892810241353E-2</v>
      </c>
      <c r="I7" s="80">
        <f>(F7-MAX($F$2:F7))/MAX($F$2:F7)</f>
        <v>0</v>
      </c>
      <c r="J7" s="80">
        <f>(F7-MIN($F$2:F7))/MAX($F$2:F7)</f>
        <v>9.5826696599677436E-2</v>
      </c>
      <c r="K7" s="80">
        <f>STDEV($G$3:G7)*SQRT(52)</f>
        <v>0.29767668454029833</v>
      </c>
      <c r="L7" s="82"/>
      <c r="M7" s="82"/>
      <c r="N7" s="83"/>
      <c r="O7" s="88">
        <f t="shared" si="3"/>
        <v>5.7692307692307687E-4</v>
      </c>
      <c r="P7" s="88">
        <f t="shared" si="4"/>
        <v>7.8744954145783599E-2</v>
      </c>
      <c r="Q7" s="88">
        <f t="shared" si="5"/>
        <v>0</v>
      </c>
      <c r="R7" s="89">
        <f t="shared" si="6"/>
        <v>0</v>
      </c>
      <c r="S7" s="90">
        <f>AVERAGE($P$3:P7)/SQRT(AVERAGE($R$3:R7))</f>
        <v>1.1052675942084691</v>
      </c>
      <c r="T7" s="2"/>
      <c r="U7" s="3"/>
      <c r="V7" s="3"/>
      <c r="W7" s="3"/>
      <c r="X7" s="3"/>
    </row>
    <row r="8" spans="1:24" ht="15" customHeight="1">
      <c r="A8" s="69"/>
      <c r="B8" s="69">
        <v>7</v>
      </c>
      <c r="C8" s="70">
        <v>31128</v>
      </c>
      <c r="D8" s="87"/>
      <c r="E8" s="70">
        <f t="shared" si="0"/>
        <v>31128</v>
      </c>
      <c r="F8" s="79">
        <f t="shared" si="1"/>
        <v>114.73414096725499</v>
      </c>
      <c r="G8" s="80">
        <f t="shared" si="2"/>
        <v>7.0570555512732253E-2</v>
      </c>
      <c r="H8" s="80">
        <f t="shared" si="7"/>
        <v>0.13744744832297362</v>
      </c>
      <c r="I8" s="80">
        <f>(F8-MAX($F$2:F8))/MAX($F$2:F8)</f>
        <v>0</v>
      </c>
      <c r="J8" s="80">
        <f>(F8-MIN($F$2:F8))/MAX($F$2:F8)</f>
        <v>0.15743526690654214</v>
      </c>
      <c r="K8" s="80">
        <f>STDEV($G$3:G8)*SQRT(52)</f>
        <v>0.31502427174864461</v>
      </c>
      <c r="L8" s="82"/>
      <c r="M8" s="82"/>
      <c r="N8" s="83"/>
      <c r="O8" s="88">
        <f t="shared" si="3"/>
        <v>5.7692307692307687E-4</v>
      </c>
      <c r="P8" s="88">
        <f t="shared" si="4"/>
        <v>6.999363243580918E-2</v>
      </c>
      <c r="Q8" s="88">
        <f t="shared" si="5"/>
        <v>0</v>
      </c>
      <c r="R8" s="89">
        <f t="shared" si="6"/>
        <v>0</v>
      </c>
      <c r="S8" s="90">
        <f>AVERAGE($P$3:P8)/SQRT(AVERAGE($R$3:R8))</f>
        <v>2.1125567150285556</v>
      </c>
      <c r="T8" s="2"/>
      <c r="U8" s="3"/>
      <c r="V8" s="3"/>
      <c r="W8" s="3"/>
      <c r="X8" s="3"/>
    </row>
    <row r="9" spans="1:24" ht="15" customHeight="1">
      <c r="A9" s="69"/>
      <c r="B9" s="69">
        <v>8</v>
      </c>
      <c r="C9" s="70">
        <v>31478</v>
      </c>
      <c r="D9" s="87"/>
      <c r="E9" s="70">
        <f t="shared" si="0"/>
        <v>31478</v>
      </c>
      <c r="F9" s="79">
        <f t="shared" si="1"/>
        <v>116.02419973551955</v>
      </c>
      <c r="G9" s="80">
        <f t="shared" si="2"/>
        <v>1.1181153447156773E-2</v>
      </c>
      <c r="H9" s="80">
        <f t="shared" si="7"/>
        <v>0.1486286017701304</v>
      </c>
      <c r="I9" s="80">
        <f>(F9-MAX($F$2:F9))/MAX($F$2:F9)</f>
        <v>0</v>
      </c>
      <c r="J9" s="80">
        <f>(F9-MIN($F$2:F9))/MAX($F$2:F9)</f>
        <v>0.16680364026516434</v>
      </c>
      <c r="K9" s="80">
        <f>STDEV($G$3:G9)*SQRT(52)</f>
        <v>0.28934718995407943</v>
      </c>
      <c r="L9" s="82"/>
      <c r="M9" s="82"/>
      <c r="N9" s="83"/>
      <c r="O9" s="88">
        <f t="shared" si="3"/>
        <v>5.7692307692307687E-4</v>
      </c>
      <c r="P9" s="88">
        <f t="shared" si="4"/>
        <v>1.0604230370233695E-2</v>
      </c>
      <c r="Q9" s="88">
        <f t="shared" si="5"/>
        <v>0</v>
      </c>
      <c r="R9" s="89">
        <f t="shared" si="6"/>
        <v>0</v>
      </c>
      <c r="S9" s="90">
        <f>AVERAGE($P$3:P9)/SQRT(AVERAGE($R$3:R9))</f>
        <v>2.1106417836105109</v>
      </c>
      <c r="T9" s="2"/>
      <c r="U9" s="3"/>
      <c r="V9" s="3"/>
      <c r="W9" s="3"/>
      <c r="X9" s="3"/>
    </row>
    <row r="10" spans="1:24" ht="15" customHeight="1">
      <c r="A10" s="69"/>
      <c r="B10" s="69">
        <v>9</v>
      </c>
      <c r="C10" s="70">
        <v>36362</v>
      </c>
      <c r="D10" s="87"/>
      <c r="E10" s="70">
        <f t="shared" si="0"/>
        <v>36362</v>
      </c>
      <c r="F10" s="79">
        <f t="shared" si="1"/>
        <v>134.02604837610272</v>
      </c>
      <c r="G10" s="80">
        <f t="shared" si="2"/>
        <v>0.1442353841676719</v>
      </c>
      <c r="H10" s="80">
        <f t="shared" si="7"/>
        <v>0.29286398593780227</v>
      </c>
      <c r="I10" s="80">
        <f>(F10-MAX($F$2:F10))/MAX($F$2:F10)</f>
        <v>0</v>
      </c>
      <c r="J10" s="80">
        <f>(F10-MIN($F$2:F10))/MAX($F$2:F10)</f>
        <v>0.27871527936490958</v>
      </c>
      <c r="K10" s="80">
        <f>STDEV($G$3:G10)*SQRT(52)</f>
        <v>0.41243714657119951</v>
      </c>
      <c r="L10" s="82"/>
      <c r="M10" s="82"/>
      <c r="N10" s="83"/>
      <c r="O10" s="88">
        <f t="shared" si="3"/>
        <v>5.7692307692307687E-4</v>
      </c>
      <c r="P10" s="88">
        <f t="shared" si="4"/>
        <v>0.14365846109074881</v>
      </c>
      <c r="Q10" s="88">
        <f t="shared" si="5"/>
        <v>0</v>
      </c>
      <c r="R10" s="89">
        <f t="shared" si="6"/>
        <v>0</v>
      </c>
      <c r="S10" s="90">
        <f>AVERAGE($P$3:P10)/SQRT(AVERAGE($R$3:R10))</f>
        <v>3.9359274779763163</v>
      </c>
      <c r="T10" s="2"/>
      <c r="U10" s="3"/>
      <c r="V10" s="3"/>
      <c r="W10" s="3"/>
      <c r="X10" s="3"/>
    </row>
    <row r="11" spans="1:24" ht="15" customHeight="1">
      <c r="A11" s="69"/>
      <c r="B11" s="69">
        <v>10</v>
      </c>
      <c r="C11" s="70">
        <v>40710</v>
      </c>
      <c r="D11" s="87"/>
      <c r="E11" s="70">
        <f t="shared" si="0"/>
        <v>40710</v>
      </c>
      <c r="F11" s="79">
        <f t="shared" si="1"/>
        <v>150.05226416014358</v>
      </c>
      <c r="G11" s="80">
        <f t="shared" si="2"/>
        <v>0.1129494892178063</v>
      </c>
      <c r="H11" s="80">
        <f t="shared" si="7"/>
        <v>0.40581347515560856</v>
      </c>
      <c r="I11" s="80">
        <f>(F11-MAX($F$2:F11))/MAX($F$2:F11)</f>
        <v>0</v>
      </c>
      <c r="J11" s="80">
        <f>(F11-MIN($F$2:F11))/MAX($F$2:F11)</f>
        <v>0.35575153496111123</v>
      </c>
      <c r="K11" s="80">
        <f>STDEV($G$3:G11)*SQRT(52)</f>
        <v>0.42721700934951018</v>
      </c>
      <c r="L11" s="82"/>
      <c r="M11" s="82"/>
      <c r="N11" s="83"/>
      <c r="O11" s="88">
        <f t="shared" si="3"/>
        <v>5.7692307692307687E-4</v>
      </c>
      <c r="P11" s="88">
        <f t="shared" si="4"/>
        <v>0.11237256614088323</v>
      </c>
      <c r="Q11" s="88">
        <f t="shared" si="5"/>
        <v>0</v>
      </c>
      <c r="R11" s="89">
        <f t="shared" si="6"/>
        <v>0</v>
      </c>
      <c r="S11" s="90">
        <f>AVERAGE($P$3:P11)/SQRT(AVERAGE($R$3:R11))</f>
        <v>5.1574794954852718</v>
      </c>
      <c r="T11" s="2"/>
      <c r="U11" s="3"/>
      <c r="V11" s="3"/>
      <c r="W11" s="3"/>
      <c r="X11" s="3"/>
    </row>
    <row r="12" spans="1:24" ht="15" customHeight="1">
      <c r="A12" s="69"/>
      <c r="B12" s="69">
        <v>11</v>
      </c>
      <c r="C12" s="70">
        <v>40421</v>
      </c>
      <c r="D12" s="87"/>
      <c r="E12" s="70">
        <f t="shared" si="0"/>
        <v>40421</v>
      </c>
      <c r="F12" s="79">
        <f t="shared" si="1"/>
        <v>148.98704420577656</v>
      </c>
      <c r="G12" s="80">
        <f t="shared" si="2"/>
        <v>-7.1243106178367792E-3</v>
      </c>
      <c r="H12" s="80">
        <f t="shared" si="7"/>
        <v>0.39868916453777176</v>
      </c>
      <c r="I12" s="80">
        <f>(F12-MAX($F$2:F12))/MAX($F$2:F12)</f>
        <v>-7.0989928764431396E-3</v>
      </c>
      <c r="J12" s="80">
        <f>(F12-MIN($F$2:F12))/MAX($F$2:F12)</f>
        <v>0.34865254208466806</v>
      </c>
      <c r="K12" s="80">
        <f>STDEV($G$3:G12)*SQRT(52)</f>
        <v>0.42001445925576703</v>
      </c>
      <c r="L12" s="82"/>
      <c r="M12" s="82"/>
      <c r="N12" s="83"/>
      <c r="O12" s="88">
        <f t="shared" si="3"/>
        <v>5.7692307692307687E-4</v>
      </c>
      <c r="P12" s="88">
        <f t="shared" si="4"/>
        <v>-7.7012336947598556E-3</v>
      </c>
      <c r="Q12" s="88">
        <f t="shared" si="5"/>
        <v>-7.7012336947598556E-3</v>
      </c>
      <c r="R12" s="89">
        <f t="shared" si="6"/>
        <v>5.9309000421304536E-5</v>
      </c>
      <c r="S12" s="90">
        <f>AVERAGE($P$3:P12)/SQRT(AVERAGE($R$3:R12))</f>
        <v>4.5996178041409443</v>
      </c>
      <c r="T12" s="2"/>
      <c r="U12" s="3"/>
      <c r="V12" s="3"/>
      <c r="W12" s="3"/>
      <c r="X12" s="3"/>
    </row>
    <row r="13" spans="1:24" ht="15" customHeight="1">
      <c r="A13" s="69"/>
      <c r="B13" s="69">
        <v>12</v>
      </c>
      <c r="C13" s="70">
        <v>38763</v>
      </c>
      <c r="D13" s="87"/>
      <c r="E13" s="70">
        <f t="shared" si="0"/>
        <v>38763</v>
      </c>
      <c r="F13" s="79">
        <f t="shared" si="1"/>
        <v>142.87585152639758</v>
      </c>
      <c r="G13" s="80">
        <f t="shared" si="2"/>
        <v>-4.1883268488857782E-2</v>
      </c>
      <c r="H13" s="80">
        <f t="shared" si="7"/>
        <v>0.356805896048914</v>
      </c>
      <c r="I13" s="80">
        <f>(F13-MAX($F$2:F13))/MAX($F$2:F13)</f>
        <v>-4.7826086956521741E-2</v>
      </c>
      <c r="J13" s="80">
        <f>(F13-MIN($F$2:F13))/MAX($F$2:F13)</f>
        <v>0.30792544800458949</v>
      </c>
      <c r="K13" s="80">
        <f>STDEV($G$3:G13)*SQRT(52)</f>
        <v>0.4363086972099291</v>
      </c>
      <c r="L13" s="82"/>
      <c r="M13" s="82"/>
      <c r="N13" s="83"/>
      <c r="O13" s="88">
        <f t="shared" si="3"/>
        <v>5.7692307692307687E-4</v>
      </c>
      <c r="P13" s="88">
        <f t="shared" si="4"/>
        <v>-4.2460191565780861E-2</v>
      </c>
      <c r="Q13" s="88">
        <f t="shared" si="5"/>
        <v>-4.2460191565780861E-2</v>
      </c>
      <c r="R13" s="89">
        <f t="shared" si="6"/>
        <v>1.8028678678028082E-3</v>
      </c>
      <c r="S13" s="90">
        <f>AVERAGE($P$3:P13)/SQRT(AVERAGE($R$3:R13))</f>
        <v>2.099705210464589</v>
      </c>
      <c r="T13" s="2"/>
      <c r="U13" s="3"/>
      <c r="V13" s="3"/>
      <c r="W13" s="3"/>
      <c r="X13" s="3"/>
    </row>
    <row r="14" spans="1:24" ht="13" customHeight="1">
      <c r="A14" s="69"/>
      <c r="B14" s="69">
        <v>13</v>
      </c>
      <c r="C14" s="70">
        <v>40647</v>
      </c>
      <c r="D14" s="87"/>
      <c r="E14" s="70">
        <f t="shared" si="0"/>
        <v>40647</v>
      </c>
      <c r="F14" s="79">
        <f t="shared" si="1"/>
        <v>149.82005358185597</v>
      </c>
      <c r="G14" s="80">
        <f t="shared" si="2"/>
        <v>4.7458849124210944E-2</v>
      </c>
      <c r="H14" s="80">
        <f t="shared" si="7"/>
        <v>0.40426474517312494</v>
      </c>
      <c r="I14" s="80">
        <f>(F14-MAX($F$2:F14))/MAX($F$2:F14)</f>
        <v>-1.5475313190861238E-3</v>
      </c>
      <c r="J14" s="80">
        <f>(F14-MIN($F$2:F14))/MAX($F$2:F14)</f>
        <v>0.35420400364202509</v>
      </c>
      <c r="K14" s="80">
        <f>STDEV($G$3:G14)*SQRT(52)</f>
        <v>0.41717766035983422</v>
      </c>
      <c r="L14" s="82"/>
      <c r="M14" s="82"/>
      <c r="N14" s="83"/>
      <c r="O14" s="88">
        <f t="shared" si="3"/>
        <v>5.7692307692307687E-4</v>
      </c>
      <c r="P14" s="88">
        <f t="shared" si="4"/>
        <v>4.6881926047287865E-2</v>
      </c>
      <c r="Q14" s="88">
        <f t="shared" si="5"/>
        <v>0</v>
      </c>
      <c r="R14" s="89">
        <f t="shared" si="6"/>
        <v>0</v>
      </c>
      <c r="S14" s="90">
        <f>AVERAGE($P$3:P14)/SQRT(AVERAGE($R$3:R14))</f>
        <v>2.2792397960989379</v>
      </c>
      <c r="T14" s="2"/>
      <c r="U14" s="3"/>
      <c r="V14" s="3"/>
      <c r="W14" s="3"/>
      <c r="X14" s="3"/>
    </row>
    <row r="15" spans="1:24" ht="15" customHeight="1">
      <c r="A15" s="69"/>
      <c r="B15" s="69">
        <v>14</v>
      </c>
      <c r="C15" s="70">
        <v>40544</v>
      </c>
      <c r="D15" s="87"/>
      <c r="E15" s="70">
        <f t="shared" si="0"/>
        <v>40544</v>
      </c>
      <c r="F15" s="79">
        <f t="shared" si="1"/>
        <v>149.4404077157667</v>
      </c>
      <c r="G15" s="80">
        <f t="shared" si="2"/>
        <v>-2.5372283936752442E-3</v>
      </c>
      <c r="H15" s="80">
        <f t="shared" si="7"/>
        <v>0.40172751677944968</v>
      </c>
      <c r="I15" s="80">
        <f>(F15-MAX($F$2:F15))/MAX($F$2:F15)</f>
        <v>-4.0776222058460793E-3</v>
      </c>
      <c r="J15" s="80">
        <f>(F15-MIN($F$2:F15))/MAX($F$2:F15)</f>
        <v>0.35167391275526511</v>
      </c>
      <c r="K15" s="80">
        <f>STDEV($G$3:G15)*SQRT(52)</f>
        <v>0.40593519207641066</v>
      </c>
      <c r="L15" s="82"/>
      <c r="M15" s="82"/>
      <c r="N15" s="83"/>
      <c r="O15" s="88">
        <f t="shared" si="3"/>
        <v>5.7692307692307687E-4</v>
      </c>
      <c r="P15" s="88">
        <f t="shared" si="4"/>
        <v>-3.1141514705983211E-3</v>
      </c>
      <c r="Q15" s="88">
        <f t="shared" si="5"/>
        <v>-3.1141514705983211E-3</v>
      </c>
      <c r="R15" s="89">
        <f t="shared" si="6"/>
        <v>9.6979393818296852E-6</v>
      </c>
      <c r="S15" s="90">
        <f>AVERAGE($P$3:P15)/SQRT(AVERAGE($R$3:R15))</f>
        <v>2.1685121949983448</v>
      </c>
      <c r="T15" s="2"/>
      <c r="U15" s="3"/>
      <c r="V15" s="3"/>
      <c r="W15" s="3"/>
      <c r="X15" s="3"/>
    </row>
    <row r="16" spans="1:24" ht="13" customHeight="1">
      <c r="A16" s="69"/>
      <c r="B16" s="69">
        <v>15</v>
      </c>
      <c r="C16" s="70">
        <v>38560</v>
      </c>
      <c r="D16" s="87"/>
      <c r="E16" s="70">
        <f t="shared" si="0"/>
        <v>38560</v>
      </c>
      <c r="F16" s="79">
        <f t="shared" si="1"/>
        <v>142.12761744080416</v>
      </c>
      <c r="G16" s="80">
        <f t="shared" si="2"/>
        <v>-5.0172334396383633E-2</v>
      </c>
      <c r="H16" s="80">
        <f t="shared" si="7"/>
        <v>0.35155518238306604</v>
      </c>
      <c r="I16" s="80">
        <f>(F16-MAX($F$2:F16))/MAX($F$2:F16)</f>
        <v>-5.2812576762466083E-2</v>
      </c>
      <c r="J16" s="80">
        <f>(F16-MIN($F$2:F16))/MAX($F$2:F16)</f>
        <v>0.30293895819864514</v>
      </c>
      <c r="K16" s="80">
        <f>STDEV($G$3:G16)*SQRT(52)</f>
        <v>0.4201451927262379</v>
      </c>
      <c r="L16" s="82"/>
      <c r="M16" s="82"/>
      <c r="N16" s="83"/>
      <c r="O16" s="88">
        <f t="shared" si="3"/>
        <v>5.7692307692307687E-4</v>
      </c>
      <c r="P16" s="88">
        <f t="shared" si="4"/>
        <v>-5.0749257473306712E-2</v>
      </c>
      <c r="Q16" s="88">
        <f t="shared" si="5"/>
        <v>-5.0749257473306712E-2</v>
      </c>
      <c r="R16" s="89">
        <f t="shared" si="6"/>
        <v>2.5754871340919771E-3</v>
      </c>
      <c r="S16" s="90">
        <f>AVERAGE($P$3:P16)/SQRT(AVERAGE($R$3:R16))</f>
        <v>1.2831993501019989</v>
      </c>
      <c r="T16" s="2"/>
      <c r="U16" s="3"/>
      <c r="V16" s="3"/>
      <c r="W16" s="3"/>
      <c r="X16" s="3"/>
    </row>
    <row r="17" spans="1:24" ht="13" customHeight="1">
      <c r="A17" s="69"/>
      <c r="B17" s="69">
        <v>16</v>
      </c>
      <c r="C17" s="70">
        <v>38150</v>
      </c>
      <c r="D17" s="87"/>
      <c r="E17" s="70">
        <f t="shared" si="0"/>
        <v>38150</v>
      </c>
      <c r="F17" s="79">
        <f t="shared" si="1"/>
        <v>140.61640574083711</v>
      </c>
      <c r="G17" s="80">
        <f t="shared" si="2"/>
        <v>-1.0689712011878814E-2</v>
      </c>
      <c r="H17" s="80">
        <f t="shared" si="7"/>
        <v>0.34086547037118725</v>
      </c>
      <c r="I17" s="80">
        <f>(F17-MAX($F$2:F17))/MAX($F$2:F17)</f>
        <v>-6.2883812331122377E-2</v>
      </c>
      <c r="J17" s="80">
        <f>(F17-MIN($F$2:F17))/MAX($F$2:F17)</f>
        <v>0.29286772262998884</v>
      </c>
      <c r="K17" s="80">
        <f>STDEV($G$3:G17)*SQRT(52)</f>
        <v>0.4103126689055665</v>
      </c>
      <c r="L17" s="82"/>
      <c r="M17" s="82"/>
      <c r="N17" s="83"/>
      <c r="O17" s="88">
        <f t="shared" si="3"/>
        <v>5.7692307692307687E-4</v>
      </c>
      <c r="P17" s="88">
        <f t="shared" si="4"/>
        <v>-1.1266635088801892E-2</v>
      </c>
      <c r="Q17" s="88">
        <f t="shared" si="5"/>
        <v>-1.1266635088801892E-2</v>
      </c>
      <c r="R17" s="89">
        <f t="shared" si="6"/>
        <v>1.2693706622422202E-4</v>
      </c>
      <c r="S17" s="90">
        <f>AVERAGE($P$3:P17)/SQRT(AVERAGE($R$3:R17))</f>
        <v>1.1844258352483841</v>
      </c>
      <c r="T17" s="2"/>
      <c r="U17" s="3"/>
      <c r="V17" s="3"/>
      <c r="W17" s="3"/>
      <c r="X17" s="3"/>
    </row>
    <row r="18" spans="1:24" ht="13" customHeight="1">
      <c r="A18" s="69"/>
      <c r="B18" s="69">
        <v>17</v>
      </c>
      <c r="C18" s="70">
        <v>37271</v>
      </c>
      <c r="D18" s="87"/>
      <c r="E18" s="70">
        <f t="shared" si="0"/>
        <v>37271</v>
      </c>
      <c r="F18" s="79">
        <f t="shared" si="1"/>
        <v>137.37651529139555</v>
      </c>
      <c r="G18" s="80">
        <f t="shared" si="2"/>
        <v>-2.331021336769647E-2</v>
      </c>
      <c r="H18" s="80">
        <f t="shared" si="7"/>
        <v>0.3175552570034908</v>
      </c>
      <c r="I18" s="80">
        <f>(F18-MAX($F$2:F18))/MAX($F$2:F18)</f>
        <v>-8.4475558830753875E-2</v>
      </c>
      <c r="J18" s="80">
        <f>(F18-MIN($F$2:F18))/MAX($F$2:F18)</f>
        <v>0.27127597613035731</v>
      </c>
      <c r="K18" s="80">
        <f>STDEV($G$3:G18)*SQRT(52)</f>
        <v>0.40499390518742268</v>
      </c>
      <c r="L18" s="82"/>
      <c r="M18" s="82"/>
      <c r="N18" s="83"/>
      <c r="O18" s="88">
        <f t="shared" si="3"/>
        <v>5.7692307692307687E-4</v>
      </c>
      <c r="P18" s="88">
        <f t="shared" si="4"/>
        <v>-2.3887136444619546E-2</v>
      </c>
      <c r="Q18" s="88">
        <f t="shared" si="5"/>
        <v>-2.3887136444619546E-2</v>
      </c>
      <c r="R18" s="89">
        <f t="shared" si="6"/>
        <v>5.7059528752387127E-4</v>
      </c>
      <c r="S18" s="90">
        <f>AVERAGE($P$3:P18)/SQRT(AVERAGE($R$3:R18))</f>
        <v>1.0107907098671878</v>
      </c>
      <c r="T18" s="2"/>
      <c r="U18" s="3"/>
      <c r="V18" s="3"/>
      <c r="W18" s="3"/>
      <c r="X18" s="3"/>
    </row>
    <row r="19" spans="1:24" ht="13" customHeight="1">
      <c r="A19" s="69"/>
      <c r="B19" s="69">
        <v>18</v>
      </c>
      <c r="C19" s="70">
        <v>37782</v>
      </c>
      <c r="D19" s="87"/>
      <c r="E19" s="70">
        <f t="shared" si="0"/>
        <v>37782</v>
      </c>
      <c r="F19" s="81">
        <f t="shared" si="1"/>
        <v>139.26000109306179</v>
      </c>
      <c r="G19" s="80">
        <f t="shared" si="2"/>
        <v>1.3617254371891038E-2</v>
      </c>
      <c r="H19" s="80">
        <f t="shared" si="7"/>
        <v>0.33117251137538184</v>
      </c>
      <c r="I19" s="80">
        <f>(F19-MAX($F$2:F19))/MAX($F$2:F19)</f>
        <v>-7.1923360353721336E-2</v>
      </c>
      <c r="J19" s="80">
        <f>(F19-MIN($F$2:F19))/MAX($F$2:F19)</f>
        <v>0.2838281746073899</v>
      </c>
      <c r="K19" s="80">
        <f>STDEV($G$3:G19)*SQRT(52)</f>
        <v>0.39228501011612682</v>
      </c>
      <c r="L19" s="82"/>
      <c r="M19" s="82"/>
      <c r="N19" s="83"/>
      <c r="O19" s="88">
        <f t="shared" si="3"/>
        <v>5.7692307692307687E-4</v>
      </c>
      <c r="P19" s="88">
        <f t="shared" si="4"/>
        <v>1.304033129496796E-2</v>
      </c>
      <c r="Q19" s="88">
        <f t="shared" si="5"/>
        <v>0</v>
      </c>
      <c r="R19" s="89">
        <f t="shared" si="6"/>
        <v>0</v>
      </c>
      <c r="S19" s="90">
        <f>AVERAGE($P$3:P19)/SQRT(AVERAGE($R$3:R19))</f>
        <v>1.0220851653705183</v>
      </c>
      <c r="T19" s="2"/>
      <c r="U19" s="3"/>
      <c r="V19" s="3"/>
      <c r="W19" s="3"/>
      <c r="X19" s="3"/>
    </row>
    <row r="20" spans="1:24" ht="13" customHeight="1">
      <c r="A20" s="69"/>
      <c r="B20" s="69">
        <v>19</v>
      </c>
      <c r="C20" s="70">
        <v>36478</v>
      </c>
      <c r="D20" s="87"/>
      <c r="E20" s="70">
        <f t="shared" si="0"/>
        <v>36478</v>
      </c>
      <c r="F20" s="81">
        <f t="shared" si="1"/>
        <v>134.45361071072753</v>
      </c>
      <c r="G20" s="80">
        <f t="shared" si="2"/>
        <v>-3.5123459592854712E-2</v>
      </c>
      <c r="H20" s="80">
        <f t="shared" si="7"/>
        <v>0.29604905178252711</v>
      </c>
      <c r="I20" s="80">
        <f>(F20-MAX($F$2:F20))/MAX($F$2:F20)</f>
        <v>-0.10395480225988696</v>
      </c>
      <c r="J20" s="80">
        <f>(F20-MIN($F$2:F20))/MAX($F$2:F20)</f>
        <v>0.25179673270122427</v>
      </c>
      <c r="K20" s="80">
        <f>STDEV($G$3:G20)*SQRT(52)</f>
        <v>0.39172552274904177</v>
      </c>
      <c r="L20" s="82"/>
      <c r="M20" s="82"/>
      <c r="N20" s="83"/>
      <c r="O20" s="88">
        <f t="shared" si="3"/>
        <v>5.7692307692307687E-4</v>
      </c>
      <c r="P20" s="88">
        <f t="shared" si="4"/>
        <v>-3.5700382669777792E-2</v>
      </c>
      <c r="Q20" s="88">
        <f t="shared" si="5"/>
        <v>-3.5700382669777792E-2</v>
      </c>
      <c r="R20" s="89">
        <f t="shared" si="6"/>
        <v>1.2745173227685705E-3</v>
      </c>
      <c r="S20" s="90">
        <f>AVERAGE($P$3:P20)/SQRT(AVERAGE($R$3:R20))</f>
        <v>0.79965343626783492</v>
      </c>
      <c r="T20" s="2"/>
      <c r="U20" s="3"/>
      <c r="V20" s="3"/>
      <c r="W20" s="3"/>
      <c r="X20" s="3"/>
    </row>
    <row r="21" spans="1:24" ht="13" customHeight="1">
      <c r="A21" s="69"/>
      <c r="B21" s="69">
        <v>20</v>
      </c>
      <c r="C21" s="70">
        <v>39466</v>
      </c>
      <c r="D21" s="87"/>
      <c r="E21" s="70">
        <f t="shared" si="0"/>
        <v>39466</v>
      </c>
      <c r="F21" s="81">
        <f t="shared" si="1"/>
        <v>145.46702670951183</v>
      </c>
      <c r="G21" s="80">
        <f t="shared" si="2"/>
        <v>7.8730202605428193E-2</v>
      </c>
      <c r="H21" s="80">
        <f t="shared" si="7"/>
        <v>0.37477925438795529</v>
      </c>
      <c r="I21" s="80">
        <f>(F21-MAX($F$2:F21))/MAX($F$2:F21)</f>
        <v>-3.0557602554654877E-2</v>
      </c>
      <c r="J21" s="80">
        <f>(F21-MIN($F$2:F21))/MAX($F$2:F21)</f>
        <v>0.32519393240645633</v>
      </c>
      <c r="K21" s="80">
        <f>STDEV($G$3:G21)*SQRT(52)</f>
        <v>0.39438640935760028</v>
      </c>
      <c r="L21" s="82"/>
      <c r="M21" s="82"/>
      <c r="N21" s="83"/>
      <c r="O21" s="88">
        <f t="shared" si="3"/>
        <v>5.7692307692307687E-4</v>
      </c>
      <c r="P21" s="88">
        <f t="shared" si="4"/>
        <v>7.8153279528505121E-2</v>
      </c>
      <c r="Q21" s="88">
        <f t="shared" si="5"/>
        <v>0</v>
      </c>
      <c r="R21" s="89">
        <f t="shared" si="6"/>
        <v>0</v>
      </c>
      <c r="S21" s="90">
        <f>AVERAGE($P$3:P21)/SQRT(AVERAGE($R$3:R21))</f>
        <v>0.99126306940352626</v>
      </c>
      <c r="T21" s="2"/>
      <c r="U21" s="3"/>
      <c r="V21" s="3"/>
      <c r="W21" s="3"/>
      <c r="X21" s="3"/>
    </row>
    <row r="22" spans="1:24" ht="13" customHeight="1">
      <c r="A22" s="69"/>
      <c r="B22" s="69">
        <v>21</v>
      </c>
      <c r="C22" s="70">
        <v>40342</v>
      </c>
      <c r="D22" s="87"/>
      <c r="E22" s="70">
        <f t="shared" si="0"/>
        <v>40342</v>
      </c>
      <c r="F22" s="81">
        <f t="shared" si="1"/>
        <v>148.69585951236829</v>
      </c>
      <c r="G22" s="80">
        <f t="shared" si="2"/>
        <v>2.1953568131906912E-2</v>
      </c>
      <c r="H22" s="80">
        <f t="shared" si="7"/>
        <v>0.39673282251986219</v>
      </c>
      <c r="I22" s="80">
        <f>(F22-MAX($F$2:F22))/MAX($F$2:F22)</f>
        <v>-9.0395480225987593E-3</v>
      </c>
      <c r="J22" s="80">
        <f>(F22-MIN($F$2:F22))/MAX($F$2:F22)</f>
        <v>0.34671198693851246</v>
      </c>
      <c r="K22" s="80">
        <f>STDEV($G$3:G22)*SQRT(52)</f>
        <v>0.383884358583367</v>
      </c>
      <c r="L22" s="82"/>
      <c r="M22" s="82"/>
      <c r="N22" s="83"/>
      <c r="O22" s="88">
        <f t="shared" si="3"/>
        <v>5.7692307692307687E-4</v>
      </c>
      <c r="P22" s="88">
        <f t="shared" si="4"/>
        <v>2.1376645054983837E-2</v>
      </c>
      <c r="Q22" s="88">
        <f t="shared" si="5"/>
        <v>0</v>
      </c>
      <c r="R22" s="89">
        <f t="shared" si="6"/>
        <v>0</v>
      </c>
      <c r="S22" s="90">
        <f>AVERAGE($P$3:P22)/SQRT(AVERAGE($R$3:R22))</f>
        <v>1.0229320989146409</v>
      </c>
      <c r="T22" s="2"/>
      <c r="U22" s="3"/>
      <c r="V22" s="3"/>
      <c r="W22" s="3"/>
      <c r="X22" s="3"/>
    </row>
    <row r="23" spans="1:24" ht="13" customHeight="1">
      <c r="A23" s="69"/>
      <c r="B23" s="69">
        <v>22</v>
      </c>
      <c r="C23" s="70">
        <v>40642</v>
      </c>
      <c r="D23" s="87"/>
      <c r="E23" s="70">
        <f t="shared" si="0"/>
        <v>40642</v>
      </c>
      <c r="F23" s="81">
        <f t="shared" si="1"/>
        <v>149.80162417088076</v>
      </c>
      <c r="G23" s="80">
        <f t="shared" si="2"/>
        <v>7.4089047786104903E-3</v>
      </c>
      <c r="H23" s="80">
        <f t="shared" si="7"/>
        <v>0.4041417272984727</v>
      </c>
      <c r="I23" s="80">
        <f>(F23-MAX($F$2:F23))/MAX($F$2:F23)</f>
        <v>-1.6703512650454002E-3</v>
      </c>
      <c r="J23" s="80">
        <f>(F23-MIN($F$2:F23))/MAX($F$2:F23)</f>
        <v>0.35408118369606584</v>
      </c>
      <c r="K23" s="80">
        <f>STDEV($G$3:G23)*SQRT(52)</f>
        <v>0.37467490569180717</v>
      </c>
      <c r="L23" s="82"/>
      <c r="M23" s="82"/>
      <c r="N23" s="83"/>
      <c r="O23" s="88">
        <f t="shared" si="3"/>
        <v>5.7692307692307687E-4</v>
      </c>
      <c r="P23" s="88">
        <f t="shared" si="4"/>
        <v>6.8319817016874139E-3</v>
      </c>
      <c r="Q23" s="88">
        <f t="shared" si="5"/>
        <v>0</v>
      </c>
      <c r="R23" s="89">
        <f t="shared" si="6"/>
        <v>0</v>
      </c>
      <c r="S23" s="90">
        <f>AVERAGE($P$3:P23)/SQRT(AVERAGE($R$3:R23))</f>
        <v>1.0159854476190546</v>
      </c>
      <c r="T23" s="2"/>
      <c r="U23" s="3"/>
      <c r="V23" s="3"/>
      <c r="W23" s="3"/>
      <c r="X23" s="3"/>
    </row>
    <row r="24" spans="1:24" ht="13" customHeight="1">
      <c r="A24" s="69"/>
      <c r="B24" s="69">
        <v>23</v>
      </c>
      <c r="C24" s="70">
        <v>40792</v>
      </c>
      <c r="D24" s="87"/>
      <c r="E24" s="70">
        <f t="shared" si="0"/>
        <v>40792</v>
      </c>
      <c r="F24" s="81">
        <f t="shared" si="1"/>
        <v>150.35450650013698</v>
      </c>
      <c r="G24" s="80">
        <f t="shared" si="2"/>
        <v>3.6839690951030596E-3</v>
      </c>
      <c r="H24" s="80">
        <f t="shared" si="7"/>
        <v>0.40782569639357574</v>
      </c>
      <c r="I24" s="80">
        <f>(F24-MAX($F$2:F24))/MAX($F$2:F24)</f>
        <v>0</v>
      </c>
      <c r="J24" s="80">
        <f>(F24-MIN($F$2:F24))/MAX($F$2:F24)</f>
        <v>0.35704660198732191</v>
      </c>
      <c r="K24" s="80">
        <f>STDEV($G$3:G24)*SQRT(52)</f>
        <v>0.36642706605726966</v>
      </c>
      <c r="L24" s="82"/>
      <c r="M24" s="82"/>
      <c r="N24" s="83"/>
      <c r="O24" s="88">
        <f t="shared" si="3"/>
        <v>5.7692307692307687E-4</v>
      </c>
      <c r="P24" s="88">
        <f t="shared" si="4"/>
        <v>3.1070460181799827E-3</v>
      </c>
      <c r="Q24" s="88">
        <f t="shared" si="5"/>
        <v>0</v>
      </c>
      <c r="R24" s="89">
        <f t="shared" si="6"/>
        <v>0</v>
      </c>
      <c r="S24" s="90">
        <f>AVERAGE($P$3:P24)/SQRT(AVERAGE($R$3:R24))</f>
        <v>1.0004935023144392</v>
      </c>
      <c r="T24" s="2"/>
      <c r="U24" s="3"/>
      <c r="V24" s="3"/>
      <c r="W24" s="3"/>
      <c r="X24" s="3"/>
    </row>
    <row r="25" spans="1:24" ht="13" customHeight="1">
      <c r="A25" s="69"/>
      <c r="B25" s="69">
        <v>24</v>
      </c>
      <c r="C25" s="70">
        <v>38817</v>
      </c>
      <c r="D25" s="87"/>
      <c r="E25" s="70">
        <f t="shared" si="0"/>
        <v>38817</v>
      </c>
      <c r="F25" s="81">
        <f t="shared" si="1"/>
        <v>143.07488916492983</v>
      </c>
      <c r="G25" s="80">
        <f t="shared" si="2"/>
        <v>-4.9627688750929121E-2</v>
      </c>
      <c r="H25" s="80">
        <f t="shared" si="7"/>
        <v>0.35819800764264664</v>
      </c>
      <c r="I25" s="80">
        <f>(F25-MAX($F$2:F25))/MAX($F$2:F25)</f>
        <v>-4.8416356148264283E-2</v>
      </c>
      <c r="J25" s="80">
        <f>(F25-MIN($F$2:F25))/MAX($F$2:F25)</f>
        <v>0.30863024583905763</v>
      </c>
      <c r="K25" s="80">
        <f>STDEV($G$3:G25)*SQRT(52)</f>
        <v>0.37238527357411488</v>
      </c>
      <c r="L25" s="82"/>
      <c r="M25" s="82"/>
      <c r="N25" s="83"/>
      <c r="O25" s="88">
        <f t="shared" si="3"/>
        <v>5.7692307692307687E-4</v>
      </c>
      <c r="P25" s="88">
        <f t="shared" si="4"/>
        <v>-5.02046118278522E-2</v>
      </c>
      <c r="Q25" s="88">
        <f t="shared" si="5"/>
        <v>-5.02046118278522E-2</v>
      </c>
      <c r="R25" s="89">
        <f t="shared" si="6"/>
        <v>2.5205030487853168E-3</v>
      </c>
      <c r="S25" s="90">
        <f>AVERAGE($P$3:P25)/SQRT(AVERAGE($R$3:R25))</f>
        <v>0.73366219309292235</v>
      </c>
      <c r="T25" s="2"/>
      <c r="U25" s="3"/>
      <c r="V25" s="3"/>
      <c r="W25" s="3"/>
      <c r="X25" s="3"/>
    </row>
    <row r="26" spans="1:24" ht="13" customHeight="1">
      <c r="A26" s="69"/>
      <c r="B26" s="69">
        <v>25</v>
      </c>
      <c r="C26" s="70">
        <v>36591</v>
      </c>
      <c r="D26" s="87"/>
      <c r="E26" s="70">
        <f t="shared" si="0"/>
        <v>36591</v>
      </c>
      <c r="F26" s="81">
        <f t="shared" si="1"/>
        <v>134.87011539876724</v>
      </c>
      <c r="G26" s="80">
        <f t="shared" si="2"/>
        <v>-5.9055986472714525E-2</v>
      </c>
      <c r="H26" s="80">
        <f t="shared" si="7"/>
        <v>0.2991420211699321</v>
      </c>
      <c r="I26" s="80">
        <f>(F26-MAX($F$2:F26))/MAX($F$2:F26)</f>
        <v>-0.10298587958423203</v>
      </c>
      <c r="J26" s="80">
        <f>(F26-MIN($F$2:F26))/MAX($F$2:F26)</f>
        <v>0.25406072240308986</v>
      </c>
      <c r="K26" s="80">
        <f>STDEV($G$3:G26)*SQRT(52)</f>
        <v>0.38040651047665047</v>
      </c>
      <c r="L26" s="82"/>
      <c r="M26" s="82"/>
      <c r="N26" s="83"/>
      <c r="O26" s="88">
        <f t="shared" si="3"/>
        <v>5.7692307692307687E-4</v>
      </c>
      <c r="P26" s="88">
        <f t="shared" si="4"/>
        <v>-5.9632909549637604E-2</v>
      </c>
      <c r="Q26" s="88">
        <f t="shared" si="5"/>
        <v>-5.9632909549637604E-2</v>
      </c>
      <c r="R26" s="89">
        <f t="shared" si="6"/>
        <v>3.5560839013552598E-3</v>
      </c>
      <c r="S26" s="90">
        <f>AVERAGE($P$3:P26)/SQRT(AVERAGE($R$3:R26))</f>
        <v>0.50752325571136414</v>
      </c>
      <c r="T26" s="2"/>
      <c r="U26" s="3"/>
      <c r="V26" s="3"/>
      <c r="W26" s="3"/>
      <c r="X26" s="3"/>
    </row>
    <row r="27" spans="1:24" ht="13" customHeight="1">
      <c r="A27" s="69"/>
      <c r="B27" s="69">
        <v>26</v>
      </c>
      <c r="C27" s="70">
        <v>37490</v>
      </c>
      <c r="D27" s="87"/>
      <c r="E27" s="70">
        <f t="shared" si="0"/>
        <v>37490</v>
      </c>
      <c r="F27" s="81">
        <f t="shared" si="1"/>
        <v>138.18372349210964</v>
      </c>
      <c r="G27" s="80">
        <f t="shared" si="2"/>
        <v>2.4271922218609777E-2</v>
      </c>
      <c r="H27" s="80">
        <f t="shared" si="7"/>
        <v>0.3234139433885419</v>
      </c>
      <c r="I27" s="80">
        <f>(F27-MAX($F$2:F27))/MAX($F$2:F27)</f>
        <v>-8.0947244557756273E-2</v>
      </c>
      <c r="J27" s="80">
        <f>(F27-MIN($F$2:F27))/MAX($F$2:F27)</f>
        <v>0.27609935742956565</v>
      </c>
      <c r="K27" s="80">
        <f>STDEV($G$3:G27)*SQRT(52)</f>
        <v>0.3727862158424321</v>
      </c>
      <c r="L27" s="82"/>
      <c r="M27" s="82"/>
      <c r="N27" s="83"/>
      <c r="O27" s="88">
        <f t="shared" si="3"/>
        <v>5.7692307692307687E-4</v>
      </c>
      <c r="P27" s="88">
        <f t="shared" si="4"/>
        <v>2.3694999141686702E-2</v>
      </c>
      <c r="Q27" s="88">
        <f t="shared" si="5"/>
        <v>0</v>
      </c>
      <c r="R27" s="89">
        <f t="shared" si="6"/>
        <v>0</v>
      </c>
      <c r="S27" s="90">
        <f>AVERAGE($P$3:P27)/SQRT(AVERAGE($R$3:R27))</f>
        <v>0.53856946313059506</v>
      </c>
      <c r="T27" s="2"/>
      <c r="U27" s="3"/>
      <c r="V27" s="3"/>
      <c r="W27" s="3"/>
      <c r="X27" s="3"/>
    </row>
    <row r="28" spans="1:24" ht="13" customHeight="1">
      <c r="A28" s="91"/>
      <c r="B28" s="69">
        <v>27</v>
      </c>
      <c r="C28" s="70">
        <v>34094</v>
      </c>
      <c r="D28" s="87"/>
      <c r="E28" s="70">
        <f t="shared" si="0"/>
        <v>34094</v>
      </c>
      <c r="F28" s="81">
        <f t="shared" si="1"/>
        <v>125.66646755774835</v>
      </c>
      <c r="G28" s="80">
        <f t="shared" si="2"/>
        <v>-9.4952815019087547E-2</v>
      </c>
      <c r="H28" s="80">
        <f t="shared" si="7"/>
        <v>0.22846112836945437</v>
      </c>
      <c r="I28" s="80">
        <f>(F28-MAX($F$2:F28))/MAX($F$2:F28)</f>
        <v>-0.16419886252206306</v>
      </c>
      <c r="J28" s="80">
        <f>(F28-MIN($F$2:F28))/MAX($F$2:F28)</f>
        <v>0.19284773946525882</v>
      </c>
      <c r="K28" s="80">
        <f>STDEV($G$3:G28)*SQRT(52)</f>
        <v>0.39584215758305763</v>
      </c>
      <c r="L28" s="82"/>
      <c r="M28" s="82"/>
      <c r="N28" s="83"/>
      <c r="O28" s="88">
        <f t="shared" si="3"/>
        <v>5.7692307692307687E-4</v>
      </c>
      <c r="P28" s="88">
        <f t="shared" si="4"/>
        <v>-9.5529738096010619E-2</v>
      </c>
      <c r="Q28" s="88">
        <f t="shared" si="5"/>
        <v>-9.5529738096010619E-2</v>
      </c>
      <c r="R28" s="89">
        <f t="shared" si="6"/>
        <v>9.1259308606923828E-3</v>
      </c>
      <c r="S28" s="90">
        <f>AVERAGE($P$3:P28)/SQRT(AVERAGE($R$3:R28))</f>
        <v>0.28038459988039449</v>
      </c>
      <c r="T28" s="2"/>
      <c r="U28" s="3"/>
      <c r="V28" s="3"/>
      <c r="W28" s="3"/>
      <c r="X28" s="3"/>
    </row>
    <row r="29" spans="1:24" ht="13" customHeight="1">
      <c r="A29" s="91"/>
      <c r="B29" s="69">
        <v>28</v>
      </c>
      <c r="C29" s="70">
        <v>34817</v>
      </c>
      <c r="D29" s="87"/>
      <c r="E29" s="70">
        <f t="shared" si="0"/>
        <v>34817</v>
      </c>
      <c r="F29" s="81">
        <f t="shared" si="1"/>
        <v>128.33136038476343</v>
      </c>
      <c r="G29" s="80">
        <f t="shared" si="2"/>
        <v>2.0984357518733995E-2</v>
      </c>
      <c r="H29" s="80">
        <f t="shared" si="7"/>
        <v>0.24944548588818838</v>
      </c>
      <c r="I29" s="80">
        <f>(F29-MAX($F$2:F29))/MAX($F$2:F29)</f>
        <v>-0.14647479898019208</v>
      </c>
      <c r="J29" s="80">
        <f>(F29-MIN($F$2:F29))/MAX($F$2:F29)</f>
        <v>0.2105718030071298</v>
      </c>
      <c r="K29" s="80">
        <f>STDEV($G$3:G29)*SQRT(52)</f>
        <v>0.38852408998093085</v>
      </c>
      <c r="L29" s="82"/>
      <c r="M29" s="82"/>
      <c r="N29" s="83"/>
      <c r="O29" s="88">
        <f t="shared" si="3"/>
        <v>5.7692307692307687E-4</v>
      </c>
      <c r="P29" s="88">
        <f t="shared" si="4"/>
        <v>2.040743444181092E-2</v>
      </c>
      <c r="Q29" s="88">
        <f t="shared" si="5"/>
        <v>0</v>
      </c>
      <c r="R29" s="89">
        <f t="shared" si="6"/>
        <v>0</v>
      </c>
      <c r="S29" s="90">
        <f>AVERAGE($P$3:P29)/SQRT(AVERAGE($R$3:R29))</f>
        <v>0.30144771361651451</v>
      </c>
      <c r="T29" s="2"/>
      <c r="U29" s="3"/>
      <c r="V29" s="3"/>
      <c r="W29" s="3"/>
      <c r="X29" s="3"/>
    </row>
    <row r="30" spans="1:24" ht="13" customHeight="1">
      <c r="A30" s="91"/>
      <c r="B30" s="69">
        <v>29</v>
      </c>
      <c r="C30" s="70">
        <v>39322</v>
      </c>
      <c r="D30" s="87"/>
      <c r="E30" s="70">
        <f t="shared" si="0"/>
        <v>39322</v>
      </c>
      <c r="F30" s="81">
        <f t="shared" si="1"/>
        <v>144.93625967342584</v>
      </c>
      <c r="G30" s="80">
        <f t="shared" si="2"/>
        <v>0.12167838543783205</v>
      </c>
      <c r="H30" s="80">
        <f t="shared" si="7"/>
        <v>0.37112387132602043</v>
      </c>
      <c r="I30" s="80">
        <f>(F30-MAX($F$2:F30))/MAX($F$2:F30)</f>
        <v>-3.6036477740733396E-2</v>
      </c>
      <c r="J30" s="80">
        <f>(F30-MIN($F$2:F30))/MAX($F$2:F30)</f>
        <v>0.32101012424658854</v>
      </c>
      <c r="K30" s="80">
        <f>STDEV($G$3:G30)*SQRT(52)</f>
        <v>0.41090077998612407</v>
      </c>
      <c r="L30" s="82"/>
      <c r="M30" s="82"/>
      <c r="N30" s="83"/>
      <c r="O30" s="88">
        <f t="shared" si="3"/>
        <v>5.7692307692307687E-4</v>
      </c>
      <c r="P30" s="88">
        <f t="shared" si="4"/>
        <v>0.12110146236090898</v>
      </c>
      <c r="Q30" s="88">
        <f t="shared" si="5"/>
        <v>0</v>
      </c>
      <c r="R30" s="89">
        <f t="shared" si="6"/>
        <v>0</v>
      </c>
      <c r="S30" s="90">
        <f>AVERAGE($P$3:P30)/SQRT(AVERAGE($R$3:R30))</f>
        <v>0.44929821706553319</v>
      </c>
      <c r="T30" s="2"/>
      <c r="U30" s="3"/>
      <c r="V30" s="3"/>
      <c r="W30" s="3"/>
      <c r="X30" s="3"/>
    </row>
    <row r="31" spans="1:24" ht="13" customHeight="1">
      <c r="A31" s="91"/>
      <c r="B31" s="69">
        <v>30</v>
      </c>
      <c r="C31" s="70">
        <v>39658</v>
      </c>
      <c r="D31" s="87"/>
      <c r="E31" s="70">
        <f t="shared" si="0"/>
        <v>39658</v>
      </c>
      <c r="F31" s="81">
        <f t="shared" si="1"/>
        <v>146.17471609095983</v>
      </c>
      <c r="G31" s="80">
        <f t="shared" si="2"/>
        <v>8.5085344913145809E-3</v>
      </c>
      <c r="H31" s="80">
        <f t="shared" si="7"/>
        <v>0.37963240581733498</v>
      </c>
      <c r="I31" s="80">
        <f>(F31-MAX($F$2:F31))/MAX($F$2:F31)</f>
        <v>-2.7799568542851334E-2</v>
      </c>
      <c r="J31" s="80">
        <f>(F31-MIN($F$2:F31))/MAX($F$2:F31)</f>
        <v>0.32924703344447059</v>
      </c>
      <c r="K31" s="80">
        <f>STDEV($G$3:G31)*SQRT(52)</f>
        <v>0.40354659892871825</v>
      </c>
      <c r="L31" s="82"/>
      <c r="M31" s="82"/>
      <c r="N31" s="83"/>
      <c r="O31" s="88">
        <f t="shared" si="3"/>
        <v>5.7692307692307687E-4</v>
      </c>
      <c r="P31" s="88">
        <f t="shared" si="4"/>
        <v>7.9316114143915036E-3</v>
      </c>
      <c r="Q31" s="88">
        <f t="shared" si="5"/>
        <v>0</v>
      </c>
      <c r="R31" s="89">
        <f t="shared" si="6"/>
        <v>0</v>
      </c>
      <c r="S31" s="90">
        <f>AVERAGE($P$3:P31)/SQRT(AVERAGE($R$3:R31))</f>
        <v>0.45134845202895257</v>
      </c>
      <c r="T31" s="2"/>
      <c r="U31" s="3"/>
      <c r="V31" s="3"/>
      <c r="W31" s="3"/>
      <c r="X31" s="3"/>
    </row>
    <row r="32" spans="1:24" ht="13" customHeight="1">
      <c r="A32" s="91"/>
      <c r="B32" s="69">
        <v>31</v>
      </c>
      <c r="C32" s="70">
        <v>34283</v>
      </c>
      <c r="D32" s="87"/>
      <c r="E32" s="70">
        <f t="shared" si="0"/>
        <v>34283</v>
      </c>
      <c r="F32" s="81">
        <f t="shared" si="1"/>
        <v>126.36309929261122</v>
      </c>
      <c r="G32" s="80">
        <f t="shared" si="2"/>
        <v>-0.14564308869044826</v>
      </c>
      <c r="H32" s="80">
        <f t="shared" si="7"/>
        <v>0.23398931712688673</v>
      </c>
      <c r="I32" s="80">
        <f>(F32-MAX($F$2:F32))/MAX($F$2:F32)</f>
        <v>-0.15956560109825438</v>
      </c>
      <c r="J32" s="80">
        <f>(F32-MIN($F$2:F32))/MAX($F$2:F32)</f>
        <v>0.1974810008890675</v>
      </c>
      <c r="K32" s="80">
        <f>STDEV($G$3:G32)*SQRT(52)</f>
        <v>0.44822781295006653</v>
      </c>
      <c r="L32" s="82"/>
      <c r="M32" s="82"/>
      <c r="N32" s="83"/>
      <c r="O32" s="88">
        <f t="shared" si="3"/>
        <v>5.7692307692307687E-4</v>
      </c>
      <c r="P32" s="88">
        <f t="shared" si="4"/>
        <v>-0.14622001176737134</v>
      </c>
      <c r="Q32" s="88">
        <f t="shared" si="5"/>
        <v>-0.14622001176737134</v>
      </c>
      <c r="R32" s="89">
        <f t="shared" si="6"/>
        <v>2.1380291841250215E-2</v>
      </c>
      <c r="S32" s="90">
        <f>AVERAGE($P$3:P32)/SQRT(AVERAGE($R$3:R32))</f>
        <v>0.18930265355570622</v>
      </c>
      <c r="T32" s="2"/>
      <c r="U32" s="3"/>
      <c r="V32" s="3"/>
      <c r="W32" s="3"/>
      <c r="X32" s="3"/>
    </row>
    <row r="33" spans="1:24" ht="13" customHeight="1">
      <c r="A33" s="91"/>
      <c r="B33" s="69">
        <v>32</v>
      </c>
      <c r="C33" s="70">
        <v>36397</v>
      </c>
      <c r="D33" s="87"/>
      <c r="E33" s="70">
        <f t="shared" si="0"/>
        <v>36397</v>
      </c>
      <c r="F33" s="81">
        <f t="shared" si="1"/>
        <v>134.15505425292915</v>
      </c>
      <c r="G33" s="80">
        <f t="shared" si="2"/>
        <v>5.9836749177596363E-2</v>
      </c>
      <c r="H33" s="80">
        <f t="shared" si="7"/>
        <v>0.2938260663044831</v>
      </c>
      <c r="I33" s="80">
        <f>(F33-MAX($F$2:F33))/MAX($F$2:F33)</f>
        <v>-0.10774171406158067</v>
      </c>
      <c r="J33" s="80">
        <f>(F33-MIN($F$2:F33))/MAX($F$2:F33)</f>
        <v>0.24930488792574124</v>
      </c>
      <c r="K33" s="80">
        <f>STDEV($G$3:G33)*SQRT(52)</f>
        <v>0.44581773242549427</v>
      </c>
      <c r="L33" s="82"/>
      <c r="M33" s="82"/>
      <c r="N33" s="83"/>
      <c r="O33" s="88">
        <f t="shared" si="3"/>
        <v>5.7692307692307687E-4</v>
      </c>
      <c r="P33" s="88">
        <f t="shared" si="4"/>
        <v>5.9259826100673284E-2</v>
      </c>
      <c r="Q33" s="88">
        <f t="shared" si="5"/>
        <v>0</v>
      </c>
      <c r="R33" s="89">
        <f t="shared" si="6"/>
        <v>0</v>
      </c>
      <c r="S33" s="90">
        <f>AVERAGE($P$3:P33)/SQRT(AVERAGE($R$3:R33))</f>
        <v>0.23715448490662494</v>
      </c>
      <c r="T33" s="2"/>
      <c r="U33" s="3"/>
      <c r="V33" s="3"/>
      <c r="W33" s="3"/>
      <c r="X33" s="3"/>
    </row>
    <row r="34" spans="1:24" ht="13" customHeight="1">
      <c r="A34" s="91"/>
      <c r="B34" s="69">
        <v>33</v>
      </c>
      <c r="C34" s="70">
        <v>37475</v>
      </c>
      <c r="D34" s="87"/>
      <c r="E34" s="70">
        <f t="shared" ref="E34:E53" si="8">C34-D34</f>
        <v>37475</v>
      </c>
      <c r="F34" s="81">
        <f t="shared" si="1"/>
        <v>138.12843525918402</v>
      </c>
      <c r="G34" s="80">
        <f t="shared" si="2"/>
        <v>2.9187690324899675E-2</v>
      </c>
      <c r="H34" s="80">
        <f t="shared" si="7"/>
        <v>0.32301375662938275</v>
      </c>
      <c r="I34" s="80">
        <f>(F34-MAX($F$2:F34))/MAX($F$2:F34)</f>
        <v>-8.131496371837596E-2</v>
      </c>
      <c r="J34" s="80">
        <f>(F34-MIN($F$2:F34))/MAX($F$2:F34)</f>
        <v>0.27573163826894592</v>
      </c>
      <c r="K34" s="80">
        <f>STDEV($G$3:G34)*SQRT(52)</f>
        <v>0.43928726258857431</v>
      </c>
      <c r="L34" s="82"/>
      <c r="M34" s="82"/>
      <c r="N34" s="83"/>
      <c r="O34" s="88">
        <f t="shared" si="3"/>
        <v>5.7692307692307687E-4</v>
      </c>
      <c r="P34" s="88">
        <f t="shared" si="4"/>
        <v>2.86107672479766E-2</v>
      </c>
      <c r="Q34" s="88">
        <f t="shared" si="5"/>
        <v>0</v>
      </c>
      <c r="R34" s="89">
        <f t="shared" si="6"/>
        <v>0</v>
      </c>
      <c r="S34" s="90">
        <f>AVERAGE($P$3:P34)/SQRT(AVERAGE($R$3:R34))</f>
        <v>0.25762145182805529</v>
      </c>
      <c r="T34" s="2"/>
      <c r="U34" s="3"/>
      <c r="V34" s="3"/>
      <c r="W34" s="3"/>
      <c r="X34" s="3"/>
    </row>
    <row r="35" spans="1:24" ht="13" customHeight="1">
      <c r="A35" s="91"/>
      <c r="B35" s="69">
        <v>34</v>
      </c>
      <c r="C35" s="70">
        <v>36871</v>
      </c>
      <c r="D35" s="87"/>
      <c r="E35" s="70">
        <f t="shared" si="8"/>
        <v>36871</v>
      </c>
      <c r="F35" s="81">
        <f t="shared" ref="F35:F53" si="9">F34*((E35/C34))</f>
        <v>135.90216241337887</v>
      </c>
      <c r="G35" s="80">
        <f t="shared" ref="G35:G53" si="10">LN((E35/C34))</f>
        <v>-1.6248709788741041E-2</v>
      </c>
      <c r="H35" s="80">
        <f t="shared" si="7"/>
        <v>0.30676504684064171</v>
      </c>
      <c r="I35" s="80">
        <f>(F35-MAX($F$2:F35))/MAX($F$2:F35)</f>
        <v>-9.6121788585997167E-2</v>
      </c>
      <c r="J35" s="80">
        <f>(F35-MIN($F$2:F35))/MAX($F$2:F35)</f>
        <v>0.26092481340132473</v>
      </c>
      <c r="K35" s="80">
        <f>STDEV($G$3:G35)*SQRT(52)</f>
        <v>0.43363161443519943</v>
      </c>
      <c r="L35" s="82"/>
      <c r="M35" s="82"/>
      <c r="N35" s="83"/>
      <c r="O35" s="88">
        <f t="shared" si="3"/>
        <v>5.7692307692307687E-4</v>
      </c>
      <c r="P35" s="88">
        <f t="shared" ref="P35:P53" si="11">G35-O35</f>
        <v>-1.6825632865664117E-2</v>
      </c>
      <c r="Q35" s="88">
        <f t="shared" ref="Q35:Q53" si="12">IF(P35&lt;0,P35,0)</f>
        <v>-1.6825632865664117E-2</v>
      </c>
      <c r="R35" s="89">
        <f t="shared" ref="R35:R53" si="13">Q35^2</f>
        <v>2.8310192133011649E-4</v>
      </c>
      <c r="S35" s="90">
        <f>AVERAGE($P$3:P35)/SQRT(AVERAGE($R$3:R35))</f>
        <v>0.23889946812182297</v>
      </c>
      <c r="T35" s="2"/>
      <c r="U35" s="3"/>
      <c r="V35" s="3"/>
      <c r="W35" s="3"/>
      <c r="X35" s="3"/>
    </row>
    <row r="36" spans="1:24" ht="13" customHeight="1">
      <c r="A36" s="91"/>
      <c r="B36" s="69">
        <v>35</v>
      </c>
      <c r="C36" s="70">
        <v>35162</v>
      </c>
      <c r="D36" s="87"/>
      <c r="E36" s="70">
        <f t="shared" si="8"/>
        <v>35162</v>
      </c>
      <c r="F36" s="81">
        <f t="shared" si="9"/>
        <v>129.60298974205278</v>
      </c>
      <c r="G36" s="80">
        <f t="shared" si="10"/>
        <v>-4.7459380179322531E-2</v>
      </c>
      <c r="H36" s="80">
        <f t="shared" ref="H36:H53" si="14">H35+G36</f>
        <v>0.25930566666131916</v>
      </c>
      <c r="I36" s="80">
        <f>(F36-MAX($F$2:F36))/MAX($F$2:F36)</f>
        <v>-0.1380172582859383</v>
      </c>
      <c r="J36" s="80">
        <f>(F36-MIN($F$2:F36))/MAX($F$2:F36)</f>
        <v>0.21902934370138361</v>
      </c>
      <c r="K36" s="80">
        <f>STDEV($G$3:G36)*SQRT(52)</f>
        <v>0.43274101911766194</v>
      </c>
      <c r="L36" s="82"/>
      <c r="M36" s="82"/>
      <c r="N36" s="83"/>
      <c r="O36" s="88">
        <f t="shared" si="3"/>
        <v>5.7692307692307687E-4</v>
      </c>
      <c r="P36" s="88">
        <f t="shared" si="11"/>
        <v>-4.803630325624561E-2</v>
      </c>
      <c r="Q36" s="88">
        <f t="shared" si="12"/>
        <v>-4.803630325624561E-2</v>
      </c>
      <c r="R36" s="89">
        <f t="shared" si="13"/>
        <v>2.3074864305259925E-3</v>
      </c>
      <c r="S36" s="90">
        <f>AVERAGE($P$3:P36)/SQRT(AVERAGE($R$3:R36))</f>
        <v>0.1911142059443505</v>
      </c>
      <c r="T36" s="2"/>
      <c r="U36" s="3"/>
      <c r="V36" s="3"/>
      <c r="W36" s="3"/>
      <c r="X36" s="3"/>
    </row>
    <row r="37" spans="1:24" ht="13" customHeight="1">
      <c r="A37" s="91"/>
      <c r="B37" s="69">
        <v>36</v>
      </c>
      <c r="C37" s="70">
        <v>32752</v>
      </c>
      <c r="D37" s="87"/>
      <c r="E37" s="70">
        <f t="shared" si="8"/>
        <v>32752</v>
      </c>
      <c r="F37" s="81">
        <f t="shared" si="9"/>
        <v>120.72001365200254</v>
      </c>
      <c r="G37" s="80">
        <f t="shared" si="10"/>
        <v>-7.1001925101664087E-2</v>
      </c>
      <c r="H37" s="80">
        <f t="shared" si="14"/>
        <v>0.18830374155965507</v>
      </c>
      <c r="I37" s="80">
        <f>(F37-MAX($F$2:F37))/MAX($F$2:F37)</f>
        <v>-0.19709747009217476</v>
      </c>
      <c r="J37" s="80">
        <f>(F37-MIN($F$2:F37))/MAX($F$2:F37)</f>
        <v>0.15994913189514715</v>
      </c>
      <c r="K37" s="80">
        <f>STDEV($G$3:G37)*SQRT(52)</f>
        <v>0.43696951518174088</v>
      </c>
      <c r="L37" s="82"/>
      <c r="M37" s="82"/>
      <c r="N37" s="83"/>
      <c r="O37" s="88">
        <f t="shared" si="3"/>
        <v>5.7692307692307687E-4</v>
      </c>
      <c r="P37" s="88">
        <f t="shared" si="11"/>
        <v>-7.1578848178587159E-2</v>
      </c>
      <c r="Q37" s="88">
        <f t="shared" si="12"/>
        <v>-7.1578848178587159E-2</v>
      </c>
      <c r="R37" s="89">
        <f t="shared" si="13"/>
        <v>5.1235315065732302E-3</v>
      </c>
      <c r="S37" s="90">
        <f>AVERAGE($P$3:P37)/SQRT(AVERAGE($R$3:R37))</f>
        <v>0.12535382375689202</v>
      </c>
      <c r="T37" s="2"/>
      <c r="U37" s="3"/>
      <c r="V37" s="3"/>
      <c r="W37" s="3"/>
      <c r="X37" s="3"/>
    </row>
    <row r="38" spans="1:24" ht="13" customHeight="1">
      <c r="A38" s="91"/>
      <c r="B38" s="69">
        <v>37</v>
      </c>
      <c r="C38" s="70">
        <v>35585</v>
      </c>
      <c r="D38" s="87"/>
      <c r="E38" s="70">
        <f t="shared" si="8"/>
        <v>35585</v>
      </c>
      <c r="F38" s="81">
        <f t="shared" si="9"/>
        <v>131.16211791055539</v>
      </c>
      <c r="G38" s="80">
        <f t="shared" si="10"/>
        <v>8.2960171832300686E-2</v>
      </c>
      <c r="H38" s="80">
        <f t="shared" si="14"/>
        <v>0.27126391339195577</v>
      </c>
      <c r="I38" s="80">
        <f>(F38-MAX($F$2:F38))/MAX($F$2:F38)</f>
        <v>-0.12764757795646184</v>
      </c>
      <c r="J38" s="80">
        <f>(F38-MIN($F$2:F38))/MAX($F$2:F38)</f>
        <v>0.22939902403086007</v>
      </c>
      <c r="K38" s="80">
        <f>STDEV($G$3:G38)*SQRT(52)</f>
        <v>0.44065915471083705</v>
      </c>
      <c r="L38" s="82"/>
      <c r="M38" s="82"/>
      <c r="N38" s="83"/>
      <c r="O38" s="88">
        <f t="shared" si="3"/>
        <v>5.7692307692307687E-4</v>
      </c>
      <c r="P38" s="88">
        <f t="shared" si="11"/>
        <v>8.2383248755377614E-2</v>
      </c>
      <c r="Q38" s="88">
        <f t="shared" si="12"/>
        <v>0</v>
      </c>
      <c r="R38" s="89">
        <f t="shared" si="13"/>
        <v>0</v>
      </c>
      <c r="S38" s="90">
        <f>AVERAGE($P$3:P38)/SQRT(AVERAGE($R$3:R38))</f>
        <v>0.18417115715965021</v>
      </c>
      <c r="T38" s="2"/>
      <c r="U38" s="3"/>
      <c r="V38" s="3"/>
      <c r="W38" s="3"/>
      <c r="X38" s="3"/>
    </row>
    <row r="39" spans="1:24" ht="13" customHeight="1">
      <c r="A39" s="91"/>
      <c r="B39" s="69">
        <v>38</v>
      </c>
      <c r="C39" s="70">
        <v>37490</v>
      </c>
      <c r="D39" s="87">
        <v>-36</v>
      </c>
      <c r="E39" s="70">
        <f t="shared" si="8"/>
        <v>37526</v>
      </c>
      <c r="F39" s="81">
        <f t="shared" si="9"/>
        <v>138.31641525113113</v>
      </c>
      <c r="G39" s="80">
        <f t="shared" si="10"/>
        <v>5.3109825313948332E-2</v>
      </c>
      <c r="H39" s="80">
        <f t="shared" si="14"/>
        <v>0.32437373870590408</v>
      </c>
      <c r="I39" s="80">
        <f>(F39-MAX($F$2:F39))/MAX($F$2:F39)</f>
        <v>-8.006471857226892E-2</v>
      </c>
      <c r="J39" s="80">
        <f>(F39-MIN($F$2:F39))/MAX($F$2:F39)</f>
        <v>0.27698188341505298</v>
      </c>
      <c r="K39" s="80">
        <f>STDEV($G$3:G39)*SQRT(52)</f>
        <v>0.43784208585710999</v>
      </c>
      <c r="L39" s="82"/>
      <c r="M39" s="82"/>
      <c r="N39" s="83"/>
      <c r="O39" s="88">
        <f t="shared" si="3"/>
        <v>5.7692307692307687E-4</v>
      </c>
      <c r="P39" s="88">
        <f t="shared" si="11"/>
        <v>5.2532902237025253E-2</v>
      </c>
      <c r="Q39" s="88">
        <f t="shared" si="12"/>
        <v>0</v>
      </c>
      <c r="R39" s="89">
        <f t="shared" si="13"/>
        <v>0</v>
      </c>
      <c r="S39" s="90">
        <f>AVERAGE($P$3:P39)/SQRT(AVERAGE($R$3:R39))</f>
        <v>0.21976354818016497</v>
      </c>
      <c r="T39" s="2"/>
      <c r="U39" s="3"/>
      <c r="V39" s="3"/>
      <c r="W39" s="3"/>
      <c r="X39" s="3"/>
    </row>
    <row r="40" spans="1:24" ht="13" customHeight="1">
      <c r="A40" s="91"/>
      <c r="B40" s="69">
        <v>39</v>
      </c>
      <c r="C40" s="70">
        <v>38710</v>
      </c>
      <c r="D40" s="87"/>
      <c r="E40" s="70">
        <f t="shared" si="8"/>
        <v>38710</v>
      </c>
      <c r="F40" s="81">
        <f t="shared" si="9"/>
        <v>142.8175095857905</v>
      </c>
      <c r="G40" s="80">
        <f t="shared" si="10"/>
        <v>3.202373384173611E-2</v>
      </c>
      <c r="H40" s="80">
        <f t="shared" si="14"/>
        <v>0.3563974725476402</v>
      </c>
      <c r="I40" s="80">
        <f>(F40-MAX($F$2:F40))/MAX($F$2:F40)</f>
        <v>-5.0128174338024301E-2</v>
      </c>
      <c r="J40" s="80">
        <f>(F40-MIN($F$2:F40))/MAX($F$2:F40)</f>
        <v>0.30691842764929761</v>
      </c>
      <c r="K40" s="80">
        <f>STDEV($G$3:G40)*SQRT(52)</f>
        <v>0.43274081379963042</v>
      </c>
      <c r="L40" s="82"/>
      <c r="M40" s="82"/>
      <c r="N40" s="83"/>
      <c r="O40" s="88">
        <f t="shared" si="3"/>
        <v>5.7692307692307687E-4</v>
      </c>
      <c r="P40" s="88">
        <f t="shared" si="11"/>
        <v>3.1446810764813031E-2</v>
      </c>
      <c r="Q40" s="88">
        <f t="shared" si="12"/>
        <v>0</v>
      </c>
      <c r="R40" s="89">
        <f t="shared" si="13"/>
        <v>0</v>
      </c>
      <c r="S40" s="90">
        <f>AVERAGE($P$3:P40)/SQRT(AVERAGE($R$3:R40))</f>
        <v>0.23935661546120027</v>
      </c>
      <c r="T40" s="2"/>
      <c r="U40" s="3"/>
      <c r="V40" s="3"/>
      <c r="W40" s="3"/>
      <c r="X40" s="3"/>
    </row>
    <row r="41" spans="1:24" ht="13" customHeight="1">
      <c r="A41" s="91"/>
      <c r="B41" s="69">
        <v>40</v>
      </c>
      <c r="C41" s="70">
        <v>36839</v>
      </c>
      <c r="D41" s="87"/>
      <c r="E41" s="70">
        <f t="shared" si="8"/>
        <v>36839</v>
      </c>
      <c r="F41" s="81">
        <f t="shared" si="9"/>
        <v>135.91460179878419</v>
      </c>
      <c r="G41" s="80">
        <f t="shared" si="10"/>
        <v>-4.9540897979118675E-2</v>
      </c>
      <c r="H41" s="80">
        <f t="shared" si="14"/>
        <v>0.30685657456852156</v>
      </c>
      <c r="I41" s="80">
        <f>(F41-MAX($F$2:F41))/MAX($F$2:F41)</f>
        <v>-9.6039054880870042E-2</v>
      </c>
      <c r="J41" s="80">
        <f>(F41-MIN($F$2:F41))/MAX($F$2:F41)</f>
        <v>0.26100754710645185</v>
      </c>
      <c r="K41" s="80">
        <f>STDEV($G$3:G41)*SQRT(52)</f>
        <v>0.43239486152742279</v>
      </c>
      <c r="L41" s="82"/>
      <c r="M41" s="82"/>
      <c r="N41" s="83"/>
      <c r="O41" s="88">
        <f t="shared" si="3"/>
        <v>5.7692307692307687E-4</v>
      </c>
      <c r="P41" s="88">
        <f t="shared" si="11"/>
        <v>-5.0117821056041754E-2</v>
      </c>
      <c r="Q41" s="88">
        <f t="shared" si="12"/>
        <v>-5.0117821056041754E-2</v>
      </c>
      <c r="R41" s="89">
        <f t="shared" si="13"/>
        <v>2.5117959874054224E-3</v>
      </c>
      <c r="S41" s="90">
        <f>AVERAGE($P$3:P41)/SQRT(AVERAGE($R$3:R41))</f>
        <v>0.19612925578939819</v>
      </c>
      <c r="T41" s="2"/>
      <c r="U41" s="3"/>
      <c r="V41" s="3"/>
      <c r="W41" s="3"/>
      <c r="X41" s="3"/>
    </row>
    <row r="42" spans="1:24" ht="13" customHeight="1">
      <c r="A42" s="91"/>
      <c r="B42" s="69">
        <v>41</v>
      </c>
      <c r="C42" s="70"/>
      <c r="D42" s="87"/>
      <c r="E42" s="70">
        <f t="shared" si="8"/>
        <v>0</v>
      </c>
      <c r="F42" s="81">
        <f t="shared" si="9"/>
        <v>0</v>
      </c>
      <c r="G42" s="80" t="e">
        <f t="shared" si="10"/>
        <v>#NUM!</v>
      </c>
      <c r="H42" s="80" t="e">
        <f t="shared" si="14"/>
        <v>#NUM!</v>
      </c>
      <c r="I42" s="80">
        <f>(F42-MAX($F$2:F42))/MAX($F$2:F42)</f>
        <v>-1</v>
      </c>
      <c r="J42" s="80">
        <f>(F42-MIN($F$2:F42))/MAX($F$2:F42)</f>
        <v>0</v>
      </c>
      <c r="K42" s="80" t="e">
        <f>STDEV($G$3:G42)*SQRT(52)</f>
        <v>#NUM!</v>
      </c>
      <c r="L42" s="82"/>
      <c r="M42" s="82"/>
      <c r="N42" s="83"/>
      <c r="O42" s="88">
        <f t="shared" si="3"/>
        <v>5.7692307692307687E-4</v>
      </c>
      <c r="P42" s="88" t="e">
        <f t="shared" si="11"/>
        <v>#NUM!</v>
      </c>
      <c r="Q42" s="88" t="e">
        <f t="shared" si="12"/>
        <v>#NUM!</v>
      </c>
      <c r="R42" s="89" t="e">
        <f t="shared" si="13"/>
        <v>#NUM!</v>
      </c>
      <c r="S42" s="90" t="e">
        <f>AVERAGE($P$3:P42)/SQRT(AVERAGE($R$3:R42))</f>
        <v>#NUM!</v>
      </c>
      <c r="T42" s="2"/>
      <c r="U42" s="3"/>
      <c r="V42" s="3"/>
      <c r="W42" s="3"/>
      <c r="X42" s="3"/>
    </row>
    <row r="43" spans="1:24" ht="13" customHeight="1">
      <c r="A43" s="91"/>
      <c r="B43" s="69">
        <v>42</v>
      </c>
      <c r="C43" s="70"/>
      <c r="D43" s="87"/>
      <c r="E43" s="70">
        <f t="shared" si="8"/>
        <v>0</v>
      </c>
      <c r="F43" s="81" t="e">
        <f t="shared" si="9"/>
        <v>#DIV/0!</v>
      </c>
      <c r="G43" s="80" t="e">
        <f t="shared" si="10"/>
        <v>#DIV/0!</v>
      </c>
      <c r="H43" s="80" t="e">
        <f t="shared" si="14"/>
        <v>#NUM!</v>
      </c>
      <c r="I43" s="80" t="e">
        <f>(F43-MAX($F$2:F43))/MAX($F$2:F43)</f>
        <v>#DIV/0!</v>
      </c>
      <c r="J43" s="80" t="e">
        <f>(F43-MIN($F$2:F43))/MAX($F$2:F43)</f>
        <v>#DIV/0!</v>
      </c>
      <c r="K43" s="80" t="e">
        <f>STDEV($G$3:G43)*SQRT(52)</f>
        <v>#NUM!</v>
      </c>
      <c r="L43" s="82"/>
      <c r="M43" s="82"/>
      <c r="N43" s="83"/>
      <c r="O43" s="88">
        <f t="shared" si="3"/>
        <v>5.7692307692307687E-4</v>
      </c>
      <c r="P43" s="88" t="e">
        <f t="shared" si="11"/>
        <v>#DIV/0!</v>
      </c>
      <c r="Q43" s="88" t="e">
        <f t="shared" si="12"/>
        <v>#DIV/0!</v>
      </c>
      <c r="R43" s="89" t="e">
        <f t="shared" si="13"/>
        <v>#DIV/0!</v>
      </c>
      <c r="S43" s="90" t="e">
        <f>AVERAGE($P$3:P43)/SQRT(AVERAGE($R$3:R43))</f>
        <v>#NUM!</v>
      </c>
      <c r="T43" s="2"/>
      <c r="U43" s="3"/>
      <c r="V43" s="3"/>
      <c r="W43" s="3"/>
      <c r="X43" s="3"/>
    </row>
    <row r="44" spans="1:24" ht="13" customHeight="1">
      <c r="A44" s="91"/>
      <c r="B44" s="69">
        <v>43</v>
      </c>
      <c r="C44" s="70"/>
      <c r="D44" s="87"/>
      <c r="E44" s="70">
        <f t="shared" si="8"/>
        <v>0</v>
      </c>
      <c r="F44" s="81" t="e">
        <f t="shared" si="9"/>
        <v>#DIV/0!</v>
      </c>
      <c r="G44" s="80" t="e">
        <f t="shared" si="10"/>
        <v>#DIV/0!</v>
      </c>
      <c r="H44" s="80" t="e">
        <f t="shared" si="14"/>
        <v>#NUM!</v>
      </c>
      <c r="I44" s="80" t="e">
        <f>(F44-MAX($F$2:F44))/MAX($F$2:F44)</f>
        <v>#DIV/0!</v>
      </c>
      <c r="J44" s="80" t="e">
        <f>(F44-MIN($F$2:F44))/MAX($F$2:F44)</f>
        <v>#DIV/0!</v>
      </c>
      <c r="K44" s="80" t="e">
        <f>STDEV($G$3:G44)*SQRT(52)</f>
        <v>#NUM!</v>
      </c>
      <c r="L44" s="82"/>
      <c r="M44" s="82"/>
      <c r="N44" s="83"/>
      <c r="O44" s="88">
        <f t="shared" si="3"/>
        <v>5.7692307692307687E-4</v>
      </c>
      <c r="P44" s="88" t="e">
        <f t="shared" si="11"/>
        <v>#DIV/0!</v>
      </c>
      <c r="Q44" s="88" t="e">
        <f t="shared" si="12"/>
        <v>#DIV/0!</v>
      </c>
      <c r="R44" s="89" t="e">
        <f t="shared" si="13"/>
        <v>#DIV/0!</v>
      </c>
      <c r="S44" s="90" t="e">
        <f>AVERAGE($P$3:P44)/SQRT(AVERAGE($R$3:R44))</f>
        <v>#NUM!</v>
      </c>
      <c r="T44" s="2"/>
      <c r="U44" s="3"/>
      <c r="V44" s="3"/>
      <c r="W44" s="3"/>
      <c r="X44" s="3"/>
    </row>
    <row r="45" spans="1:24" ht="13" customHeight="1">
      <c r="A45" s="91"/>
      <c r="B45" s="69">
        <v>44</v>
      </c>
      <c r="C45" s="70"/>
      <c r="D45" s="87"/>
      <c r="E45" s="70">
        <f t="shared" si="8"/>
        <v>0</v>
      </c>
      <c r="F45" s="81" t="e">
        <f t="shared" si="9"/>
        <v>#DIV/0!</v>
      </c>
      <c r="G45" s="80" t="e">
        <f t="shared" si="10"/>
        <v>#DIV/0!</v>
      </c>
      <c r="H45" s="80" t="e">
        <f t="shared" si="14"/>
        <v>#NUM!</v>
      </c>
      <c r="I45" s="80" t="e">
        <f>(F45-MAX($F$2:F45))/MAX($F$2:F45)</f>
        <v>#DIV/0!</v>
      </c>
      <c r="J45" s="80" t="e">
        <f>(F45-MIN($F$2:F45))/MAX($F$2:F45)</f>
        <v>#DIV/0!</v>
      </c>
      <c r="K45" s="80" t="e">
        <f>STDEV($G$3:G45)*SQRT(52)</f>
        <v>#NUM!</v>
      </c>
      <c r="L45" s="82"/>
      <c r="M45" s="82"/>
      <c r="N45" s="83"/>
      <c r="O45" s="88">
        <f t="shared" si="3"/>
        <v>5.7692307692307687E-4</v>
      </c>
      <c r="P45" s="88" t="e">
        <f t="shared" si="11"/>
        <v>#DIV/0!</v>
      </c>
      <c r="Q45" s="88" t="e">
        <f t="shared" si="12"/>
        <v>#DIV/0!</v>
      </c>
      <c r="R45" s="89" t="e">
        <f t="shared" si="13"/>
        <v>#DIV/0!</v>
      </c>
      <c r="S45" s="90" t="e">
        <f>AVERAGE($P$3:P45)/SQRT(AVERAGE($R$3:R45))</f>
        <v>#NUM!</v>
      </c>
      <c r="T45" s="2"/>
      <c r="U45" s="3"/>
      <c r="V45" s="3"/>
      <c r="W45" s="3"/>
      <c r="X45" s="3"/>
    </row>
    <row r="46" spans="1:24" ht="13" customHeight="1">
      <c r="A46" s="91"/>
      <c r="B46" s="69">
        <v>45</v>
      </c>
      <c r="C46" s="70"/>
      <c r="D46" s="87"/>
      <c r="E46" s="70">
        <f t="shared" si="8"/>
        <v>0</v>
      </c>
      <c r="F46" s="81" t="e">
        <f t="shared" si="9"/>
        <v>#DIV/0!</v>
      </c>
      <c r="G46" s="80" t="e">
        <f t="shared" si="10"/>
        <v>#DIV/0!</v>
      </c>
      <c r="H46" s="80" t="e">
        <f t="shared" si="14"/>
        <v>#NUM!</v>
      </c>
      <c r="I46" s="80" t="e">
        <f>(F46-MAX($F$2:F46))/MAX($F$2:F46)</f>
        <v>#DIV/0!</v>
      </c>
      <c r="J46" s="80" t="e">
        <f>(F46-MIN($F$2:F46))/MAX($F$2:F46)</f>
        <v>#DIV/0!</v>
      </c>
      <c r="K46" s="80" t="e">
        <f>STDEV($G$3:G46)*SQRT(52)</f>
        <v>#NUM!</v>
      </c>
      <c r="L46" s="82"/>
      <c r="M46" s="82"/>
      <c r="N46" s="83"/>
      <c r="O46" s="88">
        <f t="shared" si="3"/>
        <v>5.7692307692307687E-4</v>
      </c>
      <c r="P46" s="88" t="e">
        <f t="shared" si="11"/>
        <v>#DIV/0!</v>
      </c>
      <c r="Q46" s="88" t="e">
        <f t="shared" si="12"/>
        <v>#DIV/0!</v>
      </c>
      <c r="R46" s="89" t="e">
        <f t="shared" si="13"/>
        <v>#DIV/0!</v>
      </c>
      <c r="S46" s="90" t="e">
        <f>AVERAGE($P$3:P46)/SQRT(AVERAGE($R$3:R46))</f>
        <v>#NUM!</v>
      </c>
      <c r="T46" s="2"/>
      <c r="U46" s="3"/>
      <c r="V46" s="3"/>
      <c r="W46" s="3"/>
      <c r="X46" s="3"/>
    </row>
    <row r="47" spans="1:24" ht="13" customHeight="1">
      <c r="A47" s="91"/>
      <c r="B47" s="69">
        <v>46</v>
      </c>
      <c r="C47" s="70"/>
      <c r="D47" s="87"/>
      <c r="E47" s="70">
        <f t="shared" si="8"/>
        <v>0</v>
      </c>
      <c r="F47" s="81" t="e">
        <f t="shared" si="9"/>
        <v>#DIV/0!</v>
      </c>
      <c r="G47" s="80" t="e">
        <f t="shared" si="10"/>
        <v>#DIV/0!</v>
      </c>
      <c r="H47" s="80" t="e">
        <f t="shared" si="14"/>
        <v>#NUM!</v>
      </c>
      <c r="I47" s="80" t="e">
        <f>(F47-MAX($F$2:F47))/MAX($F$2:F47)</f>
        <v>#DIV/0!</v>
      </c>
      <c r="J47" s="80" t="e">
        <f>(F47-MIN($F$2:F47))/MAX($F$2:F47)</f>
        <v>#DIV/0!</v>
      </c>
      <c r="K47" s="80" t="e">
        <f>STDEV($G$3:G47)*SQRT(52)</f>
        <v>#NUM!</v>
      </c>
      <c r="L47" s="82"/>
      <c r="M47" s="82"/>
      <c r="N47" s="83"/>
      <c r="O47" s="88">
        <f t="shared" si="3"/>
        <v>5.7692307692307687E-4</v>
      </c>
      <c r="P47" s="88" t="e">
        <f t="shared" si="11"/>
        <v>#DIV/0!</v>
      </c>
      <c r="Q47" s="88" t="e">
        <f t="shared" si="12"/>
        <v>#DIV/0!</v>
      </c>
      <c r="R47" s="89" t="e">
        <f t="shared" si="13"/>
        <v>#DIV/0!</v>
      </c>
      <c r="S47" s="90" t="e">
        <f>AVERAGE($P$3:P47)/SQRT(AVERAGE($R$3:R47))</f>
        <v>#NUM!</v>
      </c>
      <c r="T47" s="2"/>
      <c r="U47" s="3"/>
      <c r="V47" s="3"/>
      <c r="W47" s="3"/>
      <c r="X47" s="3"/>
    </row>
    <row r="48" spans="1:24" ht="13" customHeight="1">
      <c r="A48" s="91"/>
      <c r="B48" s="69">
        <v>47</v>
      </c>
      <c r="C48" s="70"/>
      <c r="D48" s="87"/>
      <c r="E48" s="70">
        <f t="shared" si="8"/>
        <v>0</v>
      </c>
      <c r="F48" s="81" t="e">
        <f t="shared" si="9"/>
        <v>#DIV/0!</v>
      </c>
      <c r="G48" s="80" t="e">
        <f t="shared" si="10"/>
        <v>#DIV/0!</v>
      </c>
      <c r="H48" s="80" t="e">
        <f t="shared" si="14"/>
        <v>#NUM!</v>
      </c>
      <c r="I48" s="80" t="e">
        <f>(F48-MAX($F$2:F48))/MAX($F$2:F48)</f>
        <v>#DIV/0!</v>
      </c>
      <c r="J48" s="80" t="e">
        <f>(F48-MIN($F$2:F48))/MAX($F$2:F48)</f>
        <v>#DIV/0!</v>
      </c>
      <c r="K48" s="80" t="e">
        <f>STDEV($G$3:G48)*SQRT(52)</f>
        <v>#NUM!</v>
      </c>
      <c r="L48" s="82"/>
      <c r="M48" s="82"/>
      <c r="N48" s="83"/>
      <c r="O48" s="88">
        <f t="shared" si="3"/>
        <v>5.7692307692307687E-4</v>
      </c>
      <c r="P48" s="88" t="e">
        <f t="shared" si="11"/>
        <v>#DIV/0!</v>
      </c>
      <c r="Q48" s="88" t="e">
        <f t="shared" si="12"/>
        <v>#DIV/0!</v>
      </c>
      <c r="R48" s="89" t="e">
        <f t="shared" si="13"/>
        <v>#DIV/0!</v>
      </c>
      <c r="S48" s="90" t="e">
        <f>AVERAGE($P$3:P48)/SQRT(AVERAGE($R$3:R48))</f>
        <v>#NUM!</v>
      </c>
      <c r="T48" s="2"/>
      <c r="U48" s="3"/>
      <c r="V48" s="3"/>
      <c r="W48" s="3"/>
      <c r="X48" s="3"/>
    </row>
    <row r="49" spans="1:24" ht="13" customHeight="1">
      <c r="A49" s="91"/>
      <c r="B49" s="69">
        <v>48</v>
      </c>
      <c r="C49" s="70"/>
      <c r="D49" s="87"/>
      <c r="E49" s="70">
        <f t="shared" si="8"/>
        <v>0</v>
      </c>
      <c r="F49" s="81" t="e">
        <f t="shared" si="9"/>
        <v>#DIV/0!</v>
      </c>
      <c r="G49" s="80" t="e">
        <f t="shared" si="10"/>
        <v>#DIV/0!</v>
      </c>
      <c r="H49" s="80" t="e">
        <f t="shared" si="14"/>
        <v>#NUM!</v>
      </c>
      <c r="I49" s="80" t="e">
        <f>(F49-MAX($F$2:F49))/MAX($F$2:F49)</f>
        <v>#DIV/0!</v>
      </c>
      <c r="J49" s="80" t="e">
        <f>(F49-MIN($F$2:F49))/MAX($F$2:F49)</f>
        <v>#DIV/0!</v>
      </c>
      <c r="K49" s="80" t="e">
        <f>STDEV($G$3:G49)*SQRT(52)</f>
        <v>#NUM!</v>
      </c>
      <c r="L49" s="82"/>
      <c r="M49" s="82"/>
      <c r="N49" s="83"/>
      <c r="O49" s="88">
        <f t="shared" si="3"/>
        <v>5.7692307692307687E-4</v>
      </c>
      <c r="P49" s="88" t="e">
        <f t="shared" si="11"/>
        <v>#DIV/0!</v>
      </c>
      <c r="Q49" s="88" t="e">
        <f t="shared" si="12"/>
        <v>#DIV/0!</v>
      </c>
      <c r="R49" s="89" t="e">
        <f t="shared" si="13"/>
        <v>#DIV/0!</v>
      </c>
      <c r="S49" s="90" t="e">
        <f>AVERAGE($P$3:P49)/SQRT(AVERAGE($R$3:R49))</f>
        <v>#NUM!</v>
      </c>
      <c r="T49" s="2"/>
      <c r="U49" s="3"/>
      <c r="V49" s="3"/>
      <c r="W49" s="3"/>
      <c r="X49" s="3"/>
    </row>
    <row r="50" spans="1:24" ht="13" customHeight="1">
      <c r="A50" s="91"/>
      <c r="B50" s="69">
        <v>49</v>
      </c>
      <c r="C50" s="70"/>
      <c r="D50" s="87"/>
      <c r="E50" s="70">
        <f t="shared" si="8"/>
        <v>0</v>
      </c>
      <c r="F50" s="81" t="e">
        <f t="shared" si="9"/>
        <v>#DIV/0!</v>
      </c>
      <c r="G50" s="80" t="e">
        <f t="shared" si="10"/>
        <v>#DIV/0!</v>
      </c>
      <c r="H50" s="80" t="e">
        <f t="shared" si="14"/>
        <v>#NUM!</v>
      </c>
      <c r="I50" s="80" t="e">
        <f>(F50-MAX($F$2:F50))/MAX($F$2:F50)</f>
        <v>#DIV/0!</v>
      </c>
      <c r="J50" s="80" t="e">
        <f>(F50-MIN($F$2:F50))/MAX($F$2:F50)</f>
        <v>#DIV/0!</v>
      </c>
      <c r="K50" s="80" t="e">
        <f>STDEV($G$3:G50)*SQRT(52)</f>
        <v>#NUM!</v>
      </c>
      <c r="L50" s="82"/>
      <c r="M50" s="82"/>
      <c r="N50" s="83"/>
      <c r="O50" s="88">
        <f t="shared" si="3"/>
        <v>5.7692307692307687E-4</v>
      </c>
      <c r="P50" s="88" t="e">
        <f t="shared" si="11"/>
        <v>#DIV/0!</v>
      </c>
      <c r="Q50" s="88" t="e">
        <f t="shared" si="12"/>
        <v>#DIV/0!</v>
      </c>
      <c r="R50" s="89" t="e">
        <f t="shared" si="13"/>
        <v>#DIV/0!</v>
      </c>
      <c r="S50" s="90" t="e">
        <f>AVERAGE($P$3:P50)/SQRT(AVERAGE($R$3:R50))</f>
        <v>#NUM!</v>
      </c>
      <c r="T50" s="2"/>
      <c r="U50" s="3"/>
      <c r="V50" s="3"/>
      <c r="W50" s="3"/>
      <c r="X50" s="3"/>
    </row>
    <row r="51" spans="1:24" ht="13" customHeight="1">
      <c r="A51" s="91"/>
      <c r="B51" s="69">
        <v>50</v>
      </c>
      <c r="C51" s="70"/>
      <c r="D51" s="87"/>
      <c r="E51" s="70">
        <f t="shared" si="8"/>
        <v>0</v>
      </c>
      <c r="F51" s="81" t="e">
        <f t="shared" si="9"/>
        <v>#DIV/0!</v>
      </c>
      <c r="G51" s="80" t="e">
        <f t="shared" si="10"/>
        <v>#DIV/0!</v>
      </c>
      <c r="H51" s="80" t="e">
        <f t="shared" si="14"/>
        <v>#NUM!</v>
      </c>
      <c r="I51" s="80" t="e">
        <f>(F51-MAX($F$2:F51))/MAX($F$2:F51)</f>
        <v>#DIV/0!</v>
      </c>
      <c r="J51" s="80" t="e">
        <f>(F51-MIN($F$2:F51))/MAX($F$2:F51)</f>
        <v>#DIV/0!</v>
      </c>
      <c r="K51" s="80" t="e">
        <f>STDEV($G$3:G51)*SQRT(52)</f>
        <v>#NUM!</v>
      </c>
      <c r="L51" s="82"/>
      <c r="M51" s="82"/>
      <c r="N51" s="83"/>
      <c r="O51" s="88">
        <f t="shared" si="3"/>
        <v>5.7692307692307687E-4</v>
      </c>
      <c r="P51" s="88" t="e">
        <f t="shared" si="11"/>
        <v>#DIV/0!</v>
      </c>
      <c r="Q51" s="88" t="e">
        <f t="shared" si="12"/>
        <v>#DIV/0!</v>
      </c>
      <c r="R51" s="89" t="e">
        <f t="shared" si="13"/>
        <v>#DIV/0!</v>
      </c>
      <c r="S51" s="90" t="e">
        <f>AVERAGE($P$3:P51)/SQRT(AVERAGE($R$3:R51))</f>
        <v>#NUM!</v>
      </c>
      <c r="T51" s="2"/>
      <c r="U51" s="3"/>
      <c r="V51" s="3"/>
      <c r="W51" s="3"/>
      <c r="X51" s="3"/>
    </row>
    <row r="52" spans="1:24" ht="13" customHeight="1">
      <c r="A52" s="91"/>
      <c r="B52" s="69">
        <v>51</v>
      </c>
      <c r="C52" s="70"/>
      <c r="D52" s="87"/>
      <c r="E52" s="70">
        <f t="shared" si="8"/>
        <v>0</v>
      </c>
      <c r="F52" s="81" t="e">
        <f t="shared" si="9"/>
        <v>#DIV/0!</v>
      </c>
      <c r="G52" s="80" t="e">
        <f t="shared" si="10"/>
        <v>#DIV/0!</v>
      </c>
      <c r="H52" s="80" t="e">
        <f t="shared" si="14"/>
        <v>#NUM!</v>
      </c>
      <c r="I52" s="80" t="e">
        <f>(F52-MAX($F$2:F52))/MAX($F$2:F52)</f>
        <v>#DIV/0!</v>
      </c>
      <c r="J52" s="80" t="e">
        <f>(F52-MIN($F$2:F52))/MAX($F$2:F52)</f>
        <v>#DIV/0!</v>
      </c>
      <c r="K52" s="80" t="e">
        <f>STDEV($G$3:G52)*SQRT(52)</f>
        <v>#NUM!</v>
      </c>
      <c r="L52" s="82"/>
      <c r="M52" s="82"/>
      <c r="N52" s="83"/>
      <c r="O52" s="88">
        <f t="shared" si="3"/>
        <v>5.7692307692307687E-4</v>
      </c>
      <c r="P52" s="88" t="e">
        <f t="shared" si="11"/>
        <v>#DIV/0!</v>
      </c>
      <c r="Q52" s="88" t="e">
        <f t="shared" si="12"/>
        <v>#DIV/0!</v>
      </c>
      <c r="R52" s="89" t="e">
        <f t="shared" si="13"/>
        <v>#DIV/0!</v>
      </c>
      <c r="S52" s="90" t="e">
        <f>AVERAGE($P$3:P52)/SQRT(AVERAGE($R$3:R52))</f>
        <v>#NUM!</v>
      </c>
      <c r="T52" s="2"/>
      <c r="U52" s="3"/>
      <c r="V52" s="3"/>
      <c r="W52" s="3"/>
      <c r="X52" s="3"/>
    </row>
    <row r="53" spans="1:24" ht="13" customHeight="1">
      <c r="A53" s="91"/>
      <c r="B53" s="69">
        <v>52</v>
      </c>
      <c r="C53" s="70"/>
      <c r="D53" s="87"/>
      <c r="E53" s="70">
        <f t="shared" si="8"/>
        <v>0</v>
      </c>
      <c r="F53" s="81" t="e">
        <f t="shared" si="9"/>
        <v>#DIV/0!</v>
      </c>
      <c r="G53" s="80" t="e">
        <f t="shared" si="10"/>
        <v>#DIV/0!</v>
      </c>
      <c r="H53" s="80" t="e">
        <f t="shared" si="14"/>
        <v>#NUM!</v>
      </c>
      <c r="I53" s="80" t="e">
        <f>(F53-MAX($F$2:F53))/MAX($F$2:F53)</f>
        <v>#DIV/0!</v>
      </c>
      <c r="J53" s="80" t="e">
        <f>(F53-MIN($F$2:F53))/MAX($F$2:F53)</f>
        <v>#DIV/0!</v>
      </c>
      <c r="K53" s="80" t="e">
        <f>STDEV($G$3:G53)*SQRT(52)</f>
        <v>#NUM!</v>
      </c>
      <c r="L53" s="82"/>
      <c r="M53" s="82"/>
      <c r="N53" s="83"/>
      <c r="O53" s="88">
        <f t="shared" si="3"/>
        <v>5.7692307692307687E-4</v>
      </c>
      <c r="P53" s="88" t="e">
        <f t="shared" si="11"/>
        <v>#DIV/0!</v>
      </c>
      <c r="Q53" s="88" t="e">
        <f t="shared" si="12"/>
        <v>#DIV/0!</v>
      </c>
      <c r="R53" s="89" t="e">
        <f t="shared" si="13"/>
        <v>#DIV/0!</v>
      </c>
      <c r="S53" s="90" t="e">
        <f>AVERAGE($P$3:P53)/SQRT(AVERAGE($R$3:R53))</f>
        <v>#NUM!</v>
      </c>
      <c r="T53" s="2"/>
      <c r="U53" s="3"/>
      <c r="V53" s="3"/>
      <c r="W53" s="3"/>
      <c r="X53" s="3"/>
    </row>
    <row r="54" spans="1:24" ht="13" customHeight="1">
      <c r="A54" s="6"/>
      <c r="B54" s="6"/>
      <c r="C54" s="5"/>
      <c r="D54" s="215"/>
      <c r="E54" s="125"/>
      <c r="F54" s="121"/>
      <c r="G54" s="126"/>
      <c r="H54" s="126"/>
      <c r="I54" s="126"/>
      <c r="J54" s="126"/>
      <c r="K54" s="126"/>
      <c r="L54" s="3"/>
      <c r="M54" s="3"/>
      <c r="N54" s="3"/>
      <c r="O54" s="11"/>
      <c r="P54" s="11"/>
      <c r="Q54" s="11"/>
      <c r="R54" s="12"/>
      <c r="S54" s="8"/>
      <c r="T54" s="2"/>
      <c r="U54" s="3"/>
      <c r="V54" s="3"/>
      <c r="W54" s="3"/>
      <c r="X54" s="3"/>
    </row>
    <row r="55" spans="1:24" ht="13" customHeight="1">
      <c r="A55" s="6"/>
      <c r="B55" s="6"/>
      <c r="C55" s="5"/>
      <c r="D55" s="215"/>
      <c r="E55" s="125"/>
      <c r="F55" s="121"/>
      <c r="G55" s="126"/>
      <c r="H55" s="126"/>
      <c r="I55" s="126"/>
      <c r="J55" s="126"/>
      <c r="K55" s="126"/>
      <c r="L55" s="3"/>
      <c r="M55" s="3"/>
      <c r="N55" s="3"/>
      <c r="O55" s="3"/>
      <c r="P55" s="3"/>
      <c r="Q55" s="3"/>
      <c r="R55" s="7"/>
      <c r="S55" s="8"/>
      <c r="T55" s="2"/>
      <c r="U55" s="3"/>
      <c r="V55" s="3"/>
      <c r="W55" s="3"/>
      <c r="X55" s="3"/>
    </row>
    <row r="56" spans="1:24" ht="13" customHeight="1">
      <c r="A56" s="6"/>
      <c r="B56" s="6"/>
      <c r="C56" s="5"/>
      <c r="D56" s="215"/>
      <c r="E56" s="125"/>
      <c r="F56" s="121"/>
      <c r="G56" s="126"/>
      <c r="H56" s="126"/>
      <c r="I56" s="126"/>
      <c r="J56" s="126"/>
      <c r="K56" s="126"/>
      <c r="L56" s="3"/>
      <c r="M56" s="3"/>
      <c r="N56" s="3"/>
      <c r="O56" s="3"/>
      <c r="P56" s="3"/>
      <c r="Q56" s="3"/>
      <c r="R56" s="7"/>
      <c r="S56" s="8"/>
      <c r="T56" s="2"/>
      <c r="U56" s="3"/>
      <c r="V56" s="3"/>
      <c r="W56" s="3"/>
      <c r="X56" s="3"/>
    </row>
    <row r="57" spans="1:24" ht="13" customHeight="1">
      <c r="A57" s="6"/>
      <c r="B57" s="6"/>
      <c r="C57" s="5"/>
      <c r="D57" s="215"/>
      <c r="E57" s="125"/>
      <c r="F57" s="121"/>
      <c r="G57" s="126"/>
      <c r="H57" s="126"/>
      <c r="I57" s="126"/>
      <c r="J57" s="126"/>
      <c r="K57" s="126"/>
      <c r="L57" s="3"/>
      <c r="M57" s="3"/>
      <c r="N57" s="3"/>
      <c r="O57" s="3"/>
      <c r="P57" s="3"/>
      <c r="Q57" s="3"/>
      <c r="R57" s="7"/>
      <c r="S57" s="8"/>
      <c r="T57" s="2"/>
      <c r="U57" s="3"/>
      <c r="V57" s="3"/>
      <c r="W57" s="3"/>
      <c r="X57" s="3"/>
    </row>
    <row r="58" spans="1:24" ht="13" customHeight="1">
      <c r="A58" s="6"/>
      <c r="B58" s="6"/>
      <c r="C58" s="5"/>
      <c r="D58" s="215"/>
      <c r="E58" s="125"/>
      <c r="F58" s="121"/>
      <c r="G58" s="126"/>
      <c r="H58" s="126"/>
      <c r="I58" s="126"/>
      <c r="J58" s="126"/>
      <c r="K58" s="126"/>
      <c r="L58" s="3"/>
      <c r="M58" s="3"/>
      <c r="N58" s="3"/>
      <c r="O58" s="3"/>
      <c r="P58" s="3"/>
      <c r="Q58" s="3"/>
      <c r="R58" s="7"/>
      <c r="S58" s="8"/>
      <c r="T58" s="2"/>
      <c r="U58" s="3"/>
      <c r="V58" s="3"/>
      <c r="W58" s="3"/>
      <c r="X58" s="3"/>
    </row>
    <row r="59" spans="1:24" ht="13" customHeight="1">
      <c r="A59" s="6"/>
      <c r="B59" s="6"/>
      <c r="C59" s="5"/>
      <c r="D59" s="215"/>
      <c r="E59" s="125"/>
      <c r="F59" s="121"/>
      <c r="G59" s="126"/>
      <c r="H59" s="126"/>
      <c r="I59" s="126"/>
      <c r="J59" s="126"/>
      <c r="K59" s="126"/>
      <c r="L59" s="3"/>
      <c r="M59" s="3"/>
      <c r="N59" s="3"/>
      <c r="O59" s="3"/>
      <c r="P59" s="3"/>
      <c r="Q59" s="3"/>
      <c r="R59" s="7"/>
      <c r="S59" s="8"/>
      <c r="T59" s="2"/>
      <c r="U59" s="3"/>
      <c r="V59" s="3"/>
      <c r="W59" s="3"/>
      <c r="X59" s="3"/>
    </row>
    <row r="60" spans="1:24" ht="13" customHeight="1">
      <c r="A60" s="6"/>
      <c r="B60" s="6"/>
      <c r="C60" s="5"/>
      <c r="D60" s="215"/>
      <c r="E60" s="125"/>
      <c r="F60" s="121"/>
      <c r="G60" s="126"/>
      <c r="H60" s="126"/>
      <c r="I60" s="126"/>
      <c r="J60" s="126"/>
      <c r="K60" s="126"/>
      <c r="L60" s="3"/>
      <c r="M60" s="3"/>
      <c r="N60" s="3"/>
      <c r="O60" s="3"/>
      <c r="P60" s="3"/>
      <c r="Q60" s="3"/>
      <c r="R60" s="7"/>
      <c r="S60" s="8"/>
      <c r="T60" s="2"/>
      <c r="U60" s="3"/>
      <c r="V60" s="3"/>
      <c r="W60" s="3"/>
      <c r="X60" s="3"/>
    </row>
    <row r="61" spans="1:24" ht="13" customHeight="1">
      <c r="A61" s="6"/>
      <c r="B61" s="6"/>
      <c r="C61" s="5"/>
      <c r="D61" s="215"/>
      <c r="E61" s="125"/>
      <c r="F61" s="121"/>
      <c r="G61" s="126"/>
      <c r="H61" s="126"/>
      <c r="I61" s="126"/>
      <c r="J61" s="126"/>
      <c r="K61" s="126"/>
      <c r="L61" s="3"/>
      <c r="M61" s="3"/>
      <c r="N61" s="3"/>
      <c r="O61" s="3"/>
      <c r="P61" s="3"/>
      <c r="Q61" s="3"/>
      <c r="R61" s="7"/>
      <c r="S61" s="8"/>
      <c r="T61" s="2"/>
      <c r="U61" s="3"/>
      <c r="V61" s="3"/>
      <c r="W61" s="3"/>
      <c r="X61" s="3"/>
    </row>
    <row r="62" spans="1:24" ht="13" customHeight="1">
      <c r="A62" s="6"/>
      <c r="B62" s="6"/>
      <c r="C62" s="5"/>
      <c r="D62" s="215"/>
      <c r="E62" s="125"/>
      <c r="F62" s="121"/>
      <c r="G62" s="126"/>
      <c r="H62" s="126"/>
      <c r="I62" s="126"/>
      <c r="J62" s="126"/>
      <c r="K62" s="126"/>
      <c r="L62" s="3"/>
      <c r="M62" s="3"/>
      <c r="N62" s="3"/>
      <c r="O62" s="3"/>
      <c r="P62" s="3"/>
      <c r="Q62" s="3"/>
      <c r="R62" s="7"/>
      <c r="S62" s="8"/>
      <c r="T62" s="2"/>
      <c r="U62" s="3"/>
      <c r="V62" s="3"/>
      <c r="W62" s="3"/>
      <c r="X62" s="3"/>
    </row>
    <row r="63" spans="1:24" ht="13" customHeight="1">
      <c r="A63" s="6"/>
      <c r="B63" s="6"/>
      <c r="C63" s="5"/>
      <c r="D63" s="215"/>
      <c r="E63" s="125"/>
      <c r="F63" s="121"/>
      <c r="G63" s="126"/>
      <c r="H63" s="126"/>
      <c r="I63" s="126"/>
      <c r="J63" s="126"/>
      <c r="K63" s="126"/>
      <c r="L63" s="3"/>
      <c r="M63" s="3"/>
      <c r="N63" s="3"/>
      <c r="O63" s="3"/>
      <c r="P63" s="3"/>
      <c r="Q63" s="3"/>
      <c r="R63" s="7"/>
      <c r="S63" s="8"/>
      <c r="T63" s="2"/>
      <c r="U63" s="3"/>
      <c r="V63" s="3"/>
      <c r="W63" s="3"/>
      <c r="X63" s="3"/>
    </row>
    <row r="64" spans="1:24" ht="13" customHeight="1">
      <c r="A64" s="6"/>
      <c r="B64" s="6"/>
      <c r="C64" s="5"/>
      <c r="D64" s="215"/>
      <c r="E64" s="125"/>
      <c r="F64" s="121"/>
      <c r="G64" s="126"/>
      <c r="H64" s="126"/>
      <c r="I64" s="126"/>
      <c r="J64" s="126"/>
      <c r="K64" s="126"/>
      <c r="L64" s="3"/>
      <c r="M64" s="3"/>
      <c r="N64" s="3"/>
      <c r="O64" s="3"/>
      <c r="P64" s="3"/>
      <c r="Q64" s="3"/>
      <c r="R64" s="7"/>
      <c r="S64" s="8"/>
      <c r="T64" s="2"/>
      <c r="U64" s="3"/>
      <c r="V64" s="3"/>
      <c r="W64" s="3"/>
      <c r="X64" s="3"/>
    </row>
    <row r="65" spans="1:24" ht="13" customHeight="1">
      <c r="A65" s="6"/>
      <c r="B65" s="6"/>
      <c r="C65" s="5"/>
      <c r="D65" s="215"/>
      <c r="E65" s="125"/>
      <c r="F65" s="121"/>
      <c r="G65" s="126"/>
      <c r="H65" s="126"/>
      <c r="I65" s="126"/>
      <c r="J65" s="126"/>
      <c r="K65" s="126"/>
      <c r="L65" s="3"/>
      <c r="M65" s="9"/>
      <c r="N65" s="3"/>
      <c r="O65" s="3"/>
      <c r="P65" s="3"/>
      <c r="Q65" s="3"/>
      <c r="R65" s="7"/>
      <c r="S65" s="8"/>
      <c r="T65" s="2"/>
      <c r="U65" s="3"/>
      <c r="V65" s="3"/>
      <c r="W65" s="3"/>
      <c r="X65" s="3"/>
    </row>
    <row r="66" spans="1:24" ht="13" customHeight="1">
      <c r="A66" s="6"/>
      <c r="B66" s="6"/>
      <c r="C66" s="5"/>
      <c r="D66" s="215"/>
      <c r="E66" s="125"/>
      <c r="F66" s="121"/>
      <c r="G66" s="126"/>
      <c r="H66" s="126"/>
      <c r="I66" s="126"/>
      <c r="J66" s="126"/>
      <c r="K66" s="126"/>
      <c r="L66" s="3"/>
      <c r="M66" s="9"/>
      <c r="N66" s="3"/>
      <c r="O66" s="3"/>
      <c r="P66" s="3"/>
      <c r="Q66" s="3"/>
      <c r="R66" s="7"/>
      <c r="S66" s="8"/>
      <c r="T66" s="2"/>
      <c r="U66" s="3"/>
      <c r="V66" s="3"/>
      <c r="W66" s="3"/>
      <c r="X66" s="3"/>
    </row>
    <row r="67" spans="1:24" ht="13" customHeight="1">
      <c r="A67" s="6"/>
      <c r="B67" s="6"/>
      <c r="C67" s="5"/>
      <c r="D67" s="215"/>
      <c r="E67" s="125"/>
      <c r="F67" s="121"/>
      <c r="G67" s="126"/>
      <c r="H67" s="126"/>
      <c r="I67" s="126"/>
      <c r="J67" s="126"/>
      <c r="K67" s="126"/>
      <c r="L67" s="3"/>
      <c r="M67" s="3"/>
      <c r="N67" s="3"/>
      <c r="O67" s="3"/>
      <c r="P67" s="3"/>
      <c r="Q67" s="3"/>
      <c r="R67" s="7"/>
      <c r="S67" s="8"/>
      <c r="T67" s="2"/>
      <c r="U67" s="3"/>
      <c r="V67" s="3"/>
      <c r="W67" s="3"/>
      <c r="X67" s="3"/>
    </row>
    <row r="68" spans="1:24" ht="13" customHeight="1">
      <c r="A68" s="6"/>
      <c r="B68" s="6"/>
      <c r="C68" s="5"/>
      <c r="D68" s="215"/>
      <c r="E68" s="125"/>
      <c r="F68" s="121"/>
      <c r="G68" s="126"/>
      <c r="H68" s="126"/>
      <c r="I68" s="126"/>
      <c r="J68" s="126"/>
      <c r="K68" s="126"/>
      <c r="L68" s="3"/>
      <c r="M68" s="9"/>
      <c r="N68" s="3"/>
      <c r="O68" s="3"/>
      <c r="P68" s="3"/>
      <c r="Q68" s="3"/>
      <c r="R68" s="7"/>
      <c r="S68" s="8"/>
      <c r="T68" s="2"/>
      <c r="U68" s="3"/>
      <c r="V68" s="3"/>
      <c r="W68" s="3"/>
      <c r="X68" s="3"/>
    </row>
    <row r="69" spans="1:24" ht="13" customHeight="1">
      <c r="A69" s="6"/>
      <c r="B69" s="6"/>
      <c r="C69" s="5"/>
      <c r="D69" s="215"/>
      <c r="E69" s="125"/>
      <c r="F69" s="121"/>
      <c r="G69" s="126"/>
      <c r="H69" s="126"/>
      <c r="I69" s="126"/>
      <c r="J69" s="126"/>
      <c r="K69" s="126"/>
      <c r="L69" s="3"/>
      <c r="M69" s="3"/>
      <c r="N69" s="3"/>
      <c r="O69" s="3"/>
      <c r="P69" s="3"/>
      <c r="Q69" s="3"/>
      <c r="R69" s="7"/>
      <c r="S69" s="8"/>
      <c r="T69" s="2"/>
      <c r="U69" s="3"/>
      <c r="V69" s="3"/>
      <c r="W69" s="3"/>
      <c r="X69" s="3"/>
    </row>
    <row r="70" spans="1:24" ht="13" customHeight="1">
      <c r="A70" s="6"/>
      <c r="B70" s="6"/>
      <c r="C70" s="5"/>
      <c r="D70" s="215"/>
      <c r="E70" s="125"/>
      <c r="F70" s="121"/>
      <c r="G70" s="126"/>
      <c r="H70" s="126"/>
      <c r="I70" s="126"/>
      <c r="J70" s="126"/>
      <c r="K70" s="126"/>
      <c r="L70" s="3"/>
      <c r="M70" s="3"/>
      <c r="N70" s="3"/>
      <c r="O70" s="3"/>
      <c r="P70" s="3"/>
      <c r="Q70" s="3"/>
      <c r="R70" s="7"/>
      <c r="S70" s="8"/>
      <c r="T70" s="2"/>
      <c r="U70" s="3"/>
      <c r="V70" s="3"/>
      <c r="W70" s="3"/>
      <c r="X70" s="3"/>
    </row>
    <row r="71" spans="1:24" ht="13" customHeight="1">
      <c r="A71" s="6"/>
      <c r="B71" s="6"/>
      <c r="C71" s="5"/>
      <c r="D71" s="215"/>
      <c r="E71" s="125"/>
      <c r="F71" s="121"/>
      <c r="G71" s="126"/>
      <c r="H71" s="126"/>
      <c r="I71" s="126"/>
      <c r="J71" s="126"/>
      <c r="K71" s="126"/>
      <c r="L71" s="3"/>
      <c r="M71" s="3"/>
      <c r="N71" s="3"/>
      <c r="O71" s="3"/>
      <c r="P71" s="3"/>
      <c r="Q71" s="3"/>
      <c r="R71" s="7"/>
      <c r="S71" s="8"/>
      <c r="T71" s="2"/>
      <c r="U71" s="3"/>
      <c r="V71" s="3"/>
      <c r="W71" s="3"/>
      <c r="X71" s="3"/>
    </row>
    <row r="72" spans="1:24" ht="13" customHeight="1">
      <c r="A72" s="6"/>
      <c r="B72" s="6"/>
      <c r="C72" s="5"/>
      <c r="D72" s="215"/>
      <c r="E72" s="125"/>
      <c r="F72" s="121"/>
      <c r="G72" s="126"/>
      <c r="H72" s="126"/>
      <c r="I72" s="126"/>
      <c r="J72" s="126"/>
      <c r="K72" s="126"/>
      <c r="L72" s="3"/>
      <c r="M72" s="3"/>
      <c r="N72" s="3"/>
      <c r="O72" s="3"/>
      <c r="P72" s="3"/>
      <c r="Q72" s="3"/>
      <c r="R72" s="7"/>
      <c r="S72" s="8"/>
      <c r="T72" s="2"/>
      <c r="U72" s="3"/>
      <c r="V72" s="3"/>
      <c r="W72" s="3"/>
      <c r="X72" s="3"/>
    </row>
    <row r="73" spans="1:24" ht="13" customHeight="1">
      <c r="A73" s="6"/>
      <c r="B73" s="6"/>
      <c r="C73" s="5"/>
      <c r="D73" s="215"/>
      <c r="E73" s="125"/>
      <c r="F73" s="121"/>
      <c r="G73" s="126"/>
      <c r="H73" s="126"/>
      <c r="I73" s="126"/>
      <c r="J73" s="126"/>
      <c r="K73" s="126"/>
      <c r="L73" s="3"/>
      <c r="M73" s="3"/>
      <c r="N73" s="3"/>
      <c r="O73" s="3"/>
      <c r="P73" s="3"/>
      <c r="Q73" s="3"/>
      <c r="R73" s="7"/>
      <c r="S73" s="8"/>
      <c r="T73" s="2"/>
      <c r="U73" s="3"/>
      <c r="V73" s="3"/>
      <c r="W73" s="3"/>
      <c r="X73" s="3"/>
    </row>
    <row r="74" spans="1:24" ht="13" customHeight="1">
      <c r="A74" s="6"/>
      <c r="B74" s="6"/>
      <c r="C74" s="5"/>
      <c r="D74" s="215"/>
      <c r="E74" s="125"/>
      <c r="F74" s="121"/>
      <c r="G74" s="126"/>
      <c r="H74" s="126"/>
      <c r="I74" s="126"/>
      <c r="J74" s="126"/>
      <c r="K74" s="126"/>
      <c r="L74" s="3"/>
      <c r="M74" s="3"/>
      <c r="N74" s="3"/>
      <c r="O74" s="3"/>
      <c r="P74" s="3"/>
      <c r="Q74" s="3"/>
      <c r="R74" s="7"/>
      <c r="S74" s="8"/>
      <c r="T74" s="2"/>
      <c r="U74" s="3"/>
      <c r="V74" s="3"/>
      <c r="W74" s="3"/>
      <c r="X74" s="3"/>
    </row>
    <row r="75" spans="1:24" ht="13" customHeight="1">
      <c r="A75" s="6"/>
      <c r="B75" s="6"/>
      <c r="C75" s="5"/>
      <c r="D75" s="215"/>
      <c r="E75" s="125"/>
      <c r="F75" s="121"/>
      <c r="G75" s="126"/>
      <c r="H75" s="126"/>
      <c r="I75" s="126"/>
      <c r="J75" s="126"/>
      <c r="K75" s="126"/>
      <c r="L75" s="3"/>
      <c r="M75" s="3"/>
      <c r="N75" s="3"/>
      <c r="O75" s="3"/>
      <c r="P75" s="3"/>
      <c r="Q75" s="3"/>
      <c r="R75" s="7"/>
      <c r="S75" s="8"/>
      <c r="T75" s="2"/>
      <c r="U75" s="3"/>
      <c r="V75" s="3"/>
      <c r="W75" s="3"/>
      <c r="X75" s="3"/>
    </row>
    <row r="76" spans="1:24" ht="13" customHeight="1">
      <c r="A76" s="6"/>
      <c r="B76" s="6"/>
      <c r="C76" s="5"/>
      <c r="D76" s="216"/>
      <c r="E76" s="125"/>
      <c r="F76" s="121"/>
      <c r="G76" s="126"/>
      <c r="H76" s="126"/>
      <c r="I76" s="126"/>
      <c r="J76" s="126"/>
      <c r="K76" s="126"/>
      <c r="L76" s="3"/>
      <c r="M76" s="3"/>
      <c r="N76" s="3"/>
      <c r="O76" s="3"/>
      <c r="P76" s="3"/>
      <c r="Q76" s="3"/>
      <c r="R76" s="7"/>
      <c r="S76" s="8"/>
      <c r="T76" s="2"/>
      <c r="U76" s="3"/>
      <c r="V76" s="3"/>
      <c r="W76" s="3"/>
      <c r="X76" s="3"/>
    </row>
    <row r="77" spans="1:24" ht="13" customHeight="1">
      <c r="A77" s="6"/>
      <c r="B77" s="6"/>
      <c r="C77" s="5"/>
      <c r="D77" s="216"/>
      <c r="E77" s="125"/>
      <c r="F77" s="121"/>
      <c r="G77" s="126"/>
      <c r="H77" s="121"/>
      <c r="I77" s="126"/>
      <c r="J77" s="126"/>
      <c r="K77" s="126"/>
      <c r="L77" s="3"/>
      <c r="M77" s="3"/>
      <c r="N77" s="3"/>
      <c r="O77" s="3"/>
      <c r="P77" s="3"/>
      <c r="Q77" s="3"/>
      <c r="R77" s="7"/>
      <c r="S77" s="8"/>
      <c r="T77" s="2"/>
      <c r="U77" s="3"/>
      <c r="V77" s="3"/>
      <c r="W77" s="3"/>
      <c r="X77" s="3"/>
    </row>
    <row r="78" spans="1:24" ht="13" customHeight="1">
      <c r="A78" s="6"/>
      <c r="B78" s="6"/>
      <c r="C78" s="5"/>
      <c r="D78" s="216"/>
      <c r="E78" s="125"/>
      <c r="F78" s="121"/>
      <c r="G78" s="126"/>
      <c r="H78" s="121"/>
      <c r="I78" s="126"/>
      <c r="J78" s="126"/>
      <c r="K78" s="126"/>
      <c r="L78" s="3"/>
      <c r="M78" s="3"/>
      <c r="N78" s="3"/>
      <c r="O78" s="3"/>
      <c r="P78" s="3"/>
      <c r="Q78" s="3"/>
      <c r="R78" s="7"/>
      <c r="S78" s="8"/>
      <c r="T78" s="2"/>
      <c r="U78" s="3"/>
      <c r="V78" s="3"/>
      <c r="W78" s="3"/>
      <c r="X78" s="3"/>
    </row>
    <row r="79" spans="1:24" ht="13" customHeight="1">
      <c r="A79" s="6"/>
      <c r="B79" s="6"/>
      <c r="C79" s="5"/>
      <c r="D79" s="216"/>
      <c r="E79" s="125"/>
      <c r="F79" s="121"/>
      <c r="G79" s="126"/>
      <c r="H79" s="121"/>
      <c r="I79" s="126"/>
      <c r="J79" s="126"/>
      <c r="K79" s="126"/>
      <c r="L79" s="3"/>
      <c r="M79" s="3"/>
      <c r="N79" s="3"/>
      <c r="O79" s="3"/>
      <c r="P79" s="3"/>
      <c r="Q79" s="3"/>
      <c r="R79" s="7"/>
      <c r="S79" s="8"/>
      <c r="T79" s="2"/>
      <c r="U79" s="3"/>
      <c r="V79" s="3"/>
      <c r="W79" s="3"/>
      <c r="X79" s="3"/>
    </row>
    <row r="80" spans="1:24" ht="13" customHeight="1">
      <c r="A80" s="6"/>
      <c r="B80" s="6"/>
      <c r="C80" s="5"/>
      <c r="D80" s="216"/>
      <c r="E80" s="125"/>
      <c r="F80" s="121"/>
      <c r="G80" s="126"/>
      <c r="H80" s="121"/>
      <c r="I80" s="126"/>
      <c r="J80" s="126"/>
      <c r="K80" s="126"/>
      <c r="L80" s="3"/>
      <c r="M80" s="3"/>
      <c r="N80" s="3"/>
      <c r="O80" s="3"/>
      <c r="P80" s="3"/>
      <c r="Q80" s="3"/>
      <c r="R80" s="7"/>
      <c r="S80" s="8"/>
      <c r="T80" s="2"/>
      <c r="U80" s="3"/>
      <c r="V80" s="3"/>
      <c r="W80" s="3"/>
      <c r="X80" s="3"/>
    </row>
    <row r="81" spans="1:24" ht="13" customHeight="1">
      <c r="A81" s="6"/>
      <c r="B81" s="6"/>
      <c r="C81" s="5"/>
      <c r="D81" s="216"/>
      <c r="E81" s="125"/>
      <c r="F81" s="121"/>
      <c r="G81" s="126"/>
      <c r="H81" s="121"/>
      <c r="I81" s="126"/>
      <c r="J81" s="126"/>
      <c r="K81" s="126"/>
      <c r="L81" s="3"/>
      <c r="M81" s="3"/>
      <c r="N81" s="3"/>
      <c r="O81" s="3"/>
      <c r="P81" s="3"/>
      <c r="Q81" s="3"/>
      <c r="R81" s="7"/>
      <c r="S81" s="8"/>
      <c r="T81" s="2"/>
      <c r="U81" s="3"/>
      <c r="V81" s="3"/>
      <c r="W81" s="3"/>
      <c r="X81" s="3"/>
    </row>
    <row r="82" spans="1:24" ht="13" customHeight="1">
      <c r="A82" s="6"/>
      <c r="B82" s="6"/>
      <c r="C82" s="5"/>
      <c r="D82" s="216"/>
      <c r="E82" s="125"/>
      <c r="F82" s="121"/>
      <c r="G82" s="126"/>
      <c r="H82" s="121"/>
      <c r="I82" s="126"/>
      <c r="J82" s="126"/>
      <c r="K82" s="126"/>
      <c r="L82" s="3"/>
      <c r="M82" s="3"/>
      <c r="N82" s="3"/>
      <c r="O82" s="3"/>
      <c r="P82" s="3"/>
      <c r="Q82" s="3"/>
      <c r="R82" s="7"/>
      <c r="S82" s="8"/>
      <c r="T82" s="2"/>
      <c r="U82" s="3"/>
      <c r="V82" s="3"/>
      <c r="W82" s="3"/>
      <c r="X82" s="3"/>
    </row>
    <row r="83" spans="1:24" ht="13" customHeight="1">
      <c r="A83" s="6"/>
      <c r="B83" s="6"/>
      <c r="C83" s="5"/>
      <c r="D83" s="216"/>
      <c r="E83" s="125"/>
      <c r="F83" s="121"/>
      <c r="G83" s="126"/>
      <c r="H83" s="121"/>
      <c r="I83" s="126"/>
      <c r="J83" s="126"/>
      <c r="K83" s="126"/>
      <c r="L83" s="3"/>
      <c r="M83" s="3"/>
      <c r="N83" s="3"/>
      <c r="O83" s="3"/>
      <c r="P83" s="3"/>
      <c r="Q83" s="3"/>
      <c r="R83" s="7"/>
      <c r="S83" s="8"/>
      <c r="T83" s="2"/>
      <c r="U83" s="3"/>
      <c r="V83" s="3"/>
      <c r="W83" s="3"/>
      <c r="X83" s="3"/>
    </row>
    <row r="84" spans="1:24" ht="13" customHeight="1">
      <c r="A84" s="6"/>
      <c r="B84" s="6"/>
      <c r="C84" s="5"/>
      <c r="D84" s="216"/>
      <c r="E84" s="125"/>
      <c r="F84" s="121"/>
      <c r="G84" s="126"/>
      <c r="H84" s="121"/>
      <c r="I84" s="126"/>
      <c r="J84" s="126"/>
      <c r="K84" s="126"/>
      <c r="L84" s="3"/>
      <c r="M84" s="3"/>
      <c r="N84" s="3"/>
      <c r="O84" s="3"/>
      <c r="P84" s="3"/>
      <c r="Q84" s="3"/>
      <c r="R84" s="7"/>
      <c r="S84" s="8"/>
      <c r="T84" s="2"/>
      <c r="U84" s="3"/>
      <c r="V84" s="3"/>
      <c r="W84" s="3"/>
      <c r="X84" s="3"/>
    </row>
    <row r="85" spans="1:24" ht="13" customHeight="1">
      <c r="A85" s="6"/>
      <c r="B85" s="6"/>
      <c r="C85" s="5"/>
      <c r="D85" s="216"/>
      <c r="E85" s="125"/>
      <c r="F85" s="121"/>
      <c r="G85" s="126"/>
      <c r="H85" s="121"/>
      <c r="I85" s="126"/>
      <c r="J85" s="126"/>
      <c r="K85" s="126"/>
      <c r="L85" s="3"/>
      <c r="M85" s="3"/>
      <c r="N85" s="3"/>
      <c r="O85" s="3"/>
      <c r="P85" s="3"/>
      <c r="Q85" s="3"/>
      <c r="R85" s="7"/>
      <c r="S85" s="8"/>
      <c r="T85" s="2"/>
      <c r="U85" s="3"/>
      <c r="V85" s="3"/>
      <c r="W85" s="3"/>
      <c r="X85" s="3"/>
    </row>
    <row r="86" spans="1:24" ht="13" customHeight="1">
      <c r="A86" s="6"/>
      <c r="B86" s="6"/>
      <c r="C86" s="5"/>
      <c r="D86" s="216"/>
      <c r="E86" s="125"/>
      <c r="F86" s="121"/>
      <c r="G86" s="126"/>
      <c r="H86" s="121"/>
      <c r="I86" s="126"/>
      <c r="J86" s="126"/>
      <c r="K86" s="126"/>
      <c r="L86" s="3"/>
      <c r="M86" s="3"/>
      <c r="N86" s="3"/>
      <c r="O86" s="3"/>
      <c r="P86" s="3"/>
      <c r="Q86" s="3"/>
      <c r="R86" s="7"/>
      <c r="S86" s="8"/>
      <c r="T86" s="2"/>
      <c r="U86" s="3"/>
      <c r="V86" s="3"/>
      <c r="W86" s="3"/>
      <c r="X86" s="3"/>
    </row>
    <row r="87" spans="1:24" ht="13" customHeight="1">
      <c r="A87" s="6"/>
      <c r="B87" s="6"/>
      <c r="C87" s="5"/>
      <c r="D87" s="216"/>
      <c r="E87" s="125"/>
      <c r="F87" s="121"/>
      <c r="G87" s="126"/>
      <c r="H87" s="121"/>
      <c r="I87" s="126"/>
      <c r="J87" s="126"/>
      <c r="K87" s="126"/>
      <c r="L87" s="3"/>
      <c r="M87" s="3"/>
      <c r="N87" s="3"/>
      <c r="O87" s="3"/>
      <c r="P87" s="3"/>
      <c r="Q87" s="3"/>
      <c r="R87" s="7"/>
      <c r="S87" s="8"/>
      <c r="T87" s="2"/>
      <c r="U87" s="3"/>
      <c r="V87" s="3"/>
      <c r="W87" s="3"/>
      <c r="X87" s="3"/>
    </row>
    <row r="88" spans="1:24" ht="13" customHeight="1">
      <c r="A88" s="6"/>
      <c r="B88" s="6"/>
      <c r="C88" s="5"/>
      <c r="D88" s="216"/>
      <c r="E88" s="125"/>
      <c r="F88" s="121"/>
      <c r="G88" s="126"/>
      <c r="H88" s="121"/>
      <c r="I88" s="126"/>
      <c r="J88" s="126"/>
      <c r="K88" s="126"/>
      <c r="L88" s="3"/>
      <c r="M88" s="3"/>
      <c r="N88" s="3"/>
      <c r="O88" s="3"/>
      <c r="P88" s="3"/>
      <c r="Q88" s="3"/>
      <c r="R88" s="7"/>
      <c r="S88" s="8"/>
      <c r="T88" s="2"/>
      <c r="U88" s="3"/>
      <c r="V88" s="3"/>
      <c r="W88" s="3"/>
      <c r="X88" s="3"/>
    </row>
    <row r="89" spans="1:24" ht="13" customHeight="1">
      <c r="A89" s="6"/>
      <c r="B89" s="6"/>
      <c r="C89" s="5"/>
      <c r="D89" s="216"/>
      <c r="E89" s="125"/>
      <c r="F89" s="121"/>
      <c r="G89" s="126"/>
      <c r="H89" s="121"/>
      <c r="I89" s="126"/>
      <c r="J89" s="126"/>
      <c r="K89" s="126"/>
      <c r="L89" s="3"/>
      <c r="M89" s="3"/>
      <c r="N89" s="3"/>
      <c r="O89" s="3"/>
      <c r="P89" s="3"/>
      <c r="Q89" s="3"/>
      <c r="R89" s="7"/>
      <c r="S89" s="8"/>
      <c r="T89" s="2"/>
      <c r="U89" s="3"/>
      <c r="V89" s="3"/>
      <c r="W89" s="3"/>
      <c r="X89" s="3"/>
    </row>
    <row r="90" spans="1:24" ht="13" customHeight="1">
      <c r="A90" s="6"/>
      <c r="B90" s="6"/>
      <c r="C90" s="5"/>
      <c r="D90" s="216"/>
      <c r="E90" s="125"/>
      <c r="F90" s="121"/>
      <c r="G90" s="126"/>
      <c r="H90" s="121"/>
      <c r="I90" s="126"/>
      <c r="J90" s="126"/>
      <c r="K90" s="126"/>
      <c r="L90" s="3"/>
      <c r="M90" s="3"/>
      <c r="N90" s="3"/>
      <c r="O90" s="3"/>
      <c r="P90" s="3"/>
      <c r="Q90" s="3"/>
      <c r="R90" s="7"/>
      <c r="S90" s="8"/>
      <c r="T90" s="2"/>
      <c r="U90" s="3"/>
      <c r="V90" s="3"/>
      <c r="W90" s="3"/>
      <c r="X90" s="3"/>
    </row>
    <row r="91" spans="1:24" ht="13" customHeight="1">
      <c r="A91" s="6"/>
      <c r="B91" s="6"/>
      <c r="C91" s="5"/>
      <c r="D91" s="216"/>
      <c r="E91" s="125"/>
      <c r="F91" s="121"/>
      <c r="G91" s="126"/>
      <c r="H91" s="121"/>
      <c r="I91" s="126"/>
      <c r="J91" s="126"/>
      <c r="K91" s="126"/>
      <c r="L91" s="3"/>
      <c r="M91" s="3"/>
      <c r="N91" s="3"/>
      <c r="O91" s="3"/>
      <c r="P91" s="3"/>
      <c r="Q91" s="3"/>
      <c r="R91" s="7"/>
      <c r="S91" s="8"/>
      <c r="T91" s="2"/>
      <c r="U91" s="3"/>
      <c r="V91" s="3"/>
      <c r="W91" s="3"/>
      <c r="X91" s="3"/>
    </row>
    <row r="92" spans="1:24" ht="13" customHeight="1">
      <c r="A92" s="6"/>
      <c r="B92" s="6"/>
      <c r="C92" s="5"/>
      <c r="D92" s="216"/>
      <c r="E92" s="125"/>
      <c r="F92" s="121"/>
      <c r="G92" s="126"/>
      <c r="H92" s="121"/>
      <c r="I92" s="126"/>
      <c r="J92" s="126"/>
      <c r="K92" s="126"/>
      <c r="L92" s="3"/>
      <c r="M92" s="3"/>
      <c r="N92" s="3"/>
      <c r="O92" s="3"/>
      <c r="P92" s="3"/>
      <c r="Q92" s="3"/>
      <c r="R92" s="7"/>
      <c r="S92" s="8"/>
      <c r="T92" s="2"/>
      <c r="U92" s="3"/>
      <c r="V92" s="3"/>
      <c r="W92" s="3"/>
      <c r="X92" s="3"/>
    </row>
    <row r="93" spans="1:24" ht="13" customHeight="1">
      <c r="A93" s="6"/>
      <c r="B93" s="6"/>
      <c r="C93" s="5"/>
      <c r="D93" s="216"/>
      <c r="E93" s="125"/>
      <c r="F93" s="121"/>
      <c r="G93" s="126"/>
      <c r="H93" s="121"/>
      <c r="I93" s="126"/>
      <c r="J93" s="126"/>
      <c r="K93" s="126"/>
      <c r="L93" s="3"/>
      <c r="M93" s="3"/>
      <c r="N93" s="3"/>
      <c r="O93" s="3"/>
      <c r="P93" s="3"/>
      <c r="Q93" s="3"/>
      <c r="R93" s="7"/>
      <c r="S93" s="8"/>
      <c r="T93" s="2"/>
      <c r="U93" s="3"/>
      <c r="V93" s="3"/>
      <c r="W93" s="3"/>
      <c r="X93" s="3"/>
    </row>
    <row r="94" spans="1:24" ht="13" customHeight="1">
      <c r="A94" s="6"/>
      <c r="B94" s="6"/>
      <c r="C94" s="5"/>
      <c r="D94" s="216"/>
      <c r="E94" s="125"/>
      <c r="F94" s="121"/>
      <c r="G94" s="126"/>
      <c r="H94" s="121"/>
      <c r="I94" s="126"/>
      <c r="J94" s="126"/>
      <c r="K94" s="126"/>
      <c r="L94" s="3"/>
      <c r="M94" s="3"/>
      <c r="N94" s="3"/>
      <c r="O94" s="3"/>
      <c r="P94" s="3"/>
      <c r="Q94" s="3"/>
      <c r="R94" s="7"/>
      <c r="S94" s="8"/>
      <c r="T94" s="2"/>
      <c r="U94" s="3"/>
      <c r="V94" s="3"/>
      <c r="W94" s="3"/>
      <c r="X94" s="3"/>
    </row>
    <row r="95" spans="1:24" ht="13" customHeight="1">
      <c r="A95" s="6"/>
      <c r="B95" s="6"/>
      <c r="C95" s="5"/>
      <c r="D95" s="216"/>
      <c r="E95" s="125"/>
      <c r="F95" s="121"/>
      <c r="G95" s="126"/>
      <c r="H95" s="121"/>
      <c r="I95" s="126"/>
      <c r="J95" s="126"/>
      <c r="K95" s="126"/>
      <c r="L95" s="3"/>
      <c r="M95" s="3"/>
      <c r="N95" s="3"/>
      <c r="O95" s="3"/>
      <c r="P95" s="3"/>
      <c r="Q95" s="3"/>
      <c r="R95" s="7"/>
      <c r="S95" s="8"/>
      <c r="T95" s="2"/>
      <c r="U95" s="3"/>
      <c r="V95" s="3"/>
      <c r="W95" s="3"/>
      <c r="X95" s="3"/>
    </row>
    <row r="96" spans="1:24" ht="13" customHeight="1">
      <c r="A96" s="6"/>
      <c r="B96" s="6"/>
      <c r="C96" s="5"/>
      <c r="D96" s="216"/>
      <c r="E96" s="125"/>
      <c r="F96" s="121"/>
      <c r="G96" s="126"/>
      <c r="H96" s="121"/>
      <c r="I96" s="126"/>
      <c r="J96" s="126"/>
      <c r="K96" s="126"/>
      <c r="L96" s="3"/>
      <c r="M96" s="3"/>
      <c r="N96" s="3"/>
      <c r="O96" s="3"/>
      <c r="P96" s="3"/>
      <c r="Q96" s="3"/>
      <c r="R96" s="7"/>
      <c r="S96" s="8"/>
      <c r="T96" s="2"/>
      <c r="U96" s="3"/>
      <c r="V96" s="3"/>
      <c r="W96" s="3"/>
      <c r="X96" s="3"/>
    </row>
    <row r="97" spans="1:24" ht="13" customHeight="1">
      <c r="A97" s="6"/>
      <c r="B97" s="6"/>
      <c r="C97" s="5"/>
      <c r="D97" s="216"/>
      <c r="E97" s="125"/>
      <c r="F97" s="121"/>
      <c r="G97" s="126"/>
      <c r="H97" s="121"/>
      <c r="I97" s="126"/>
      <c r="J97" s="126"/>
      <c r="K97" s="126"/>
      <c r="L97" s="3"/>
      <c r="M97" s="3"/>
      <c r="N97" s="3"/>
      <c r="O97" s="3"/>
      <c r="P97" s="3"/>
      <c r="Q97" s="3"/>
      <c r="R97" s="7"/>
      <c r="S97" s="8"/>
      <c r="T97" s="2"/>
      <c r="U97" s="3"/>
      <c r="V97" s="3"/>
      <c r="W97" s="3"/>
      <c r="X97" s="3"/>
    </row>
    <row r="98" spans="1:24" ht="13" customHeight="1">
      <c r="A98" s="6"/>
      <c r="B98" s="6"/>
      <c r="C98" s="5"/>
      <c r="D98" s="216"/>
      <c r="E98" s="125"/>
      <c r="F98" s="121"/>
      <c r="G98" s="126"/>
      <c r="H98" s="121"/>
      <c r="I98" s="126"/>
      <c r="J98" s="126"/>
      <c r="K98" s="126"/>
      <c r="L98" s="3"/>
      <c r="M98" s="3"/>
      <c r="N98" s="3"/>
      <c r="O98" s="3"/>
      <c r="P98" s="3"/>
      <c r="Q98" s="3"/>
      <c r="R98" s="7"/>
      <c r="S98" s="8"/>
      <c r="T98" s="2"/>
      <c r="U98" s="3"/>
      <c r="V98" s="3"/>
      <c r="W98" s="3"/>
      <c r="X98" s="3"/>
    </row>
    <row r="99" spans="1:24" ht="13" customHeight="1">
      <c r="A99" s="6"/>
      <c r="B99" s="6"/>
      <c r="C99" s="5"/>
      <c r="D99" s="216"/>
      <c r="E99" s="125"/>
      <c r="F99" s="121"/>
      <c r="G99" s="126"/>
      <c r="H99" s="121"/>
      <c r="I99" s="126"/>
      <c r="J99" s="126"/>
      <c r="K99" s="126"/>
      <c r="L99" s="3"/>
      <c r="M99" s="3"/>
      <c r="N99" s="3"/>
      <c r="O99" s="3"/>
      <c r="P99" s="3"/>
      <c r="Q99" s="3"/>
      <c r="R99" s="7"/>
      <c r="S99" s="8"/>
      <c r="T99" s="2"/>
      <c r="U99" s="3"/>
      <c r="V99" s="3"/>
      <c r="W99" s="3"/>
      <c r="X99" s="3"/>
    </row>
    <row r="100" spans="1:24" ht="13" customHeight="1">
      <c r="A100" s="6"/>
      <c r="B100" s="6"/>
      <c r="C100" s="5"/>
      <c r="D100" s="216"/>
      <c r="E100" s="125"/>
      <c r="F100" s="121"/>
      <c r="G100" s="126"/>
      <c r="H100" s="121"/>
      <c r="I100" s="126"/>
      <c r="J100" s="126"/>
      <c r="K100" s="126"/>
      <c r="L100" s="3"/>
      <c r="M100" s="3"/>
      <c r="N100" s="3"/>
      <c r="O100" s="3"/>
      <c r="P100" s="3"/>
      <c r="Q100" s="3"/>
      <c r="R100" s="7"/>
      <c r="S100" s="8"/>
      <c r="T100" s="2"/>
      <c r="U100" s="3"/>
      <c r="V100" s="3"/>
      <c r="W100" s="3"/>
      <c r="X100" s="3"/>
    </row>
    <row r="101" spans="1:24" ht="13" customHeight="1">
      <c r="A101" s="6"/>
      <c r="B101" s="6"/>
      <c r="C101" s="5"/>
      <c r="D101" s="216"/>
      <c r="E101" s="125"/>
      <c r="F101" s="121"/>
      <c r="G101" s="126"/>
      <c r="H101" s="121"/>
      <c r="I101" s="126"/>
      <c r="J101" s="126"/>
      <c r="K101" s="126"/>
      <c r="L101" s="3"/>
      <c r="M101" s="3"/>
      <c r="N101" s="3"/>
      <c r="O101" s="3"/>
      <c r="P101" s="3"/>
      <c r="Q101" s="3"/>
      <c r="R101" s="7"/>
      <c r="S101" s="8"/>
      <c r="T101" s="2"/>
      <c r="U101" s="3"/>
      <c r="V101" s="3"/>
      <c r="W101" s="3"/>
      <c r="X101" s="3"/>
    </row>
    <row r="102" spans="1:24" ht="13" customHeight="1">
      <c r="A102" s="6"/>
      <c r="B102" s="6"/>
      <c r="C102" s="5"/>
      <c r="D102" s="216"/>
      <c r="E102" s="125"/>
      <c r="F102" s="121"/>
      <c r="G102" s="126"/>
      <c r="H102" s="121"/>
      <c r="I102" s="126"/>
      <c r="J102" s="126"/>
      <c r="K102" s="126"/>
      <c r="L102" s="3"/>
      <c r="M102" s="3"/>
      <c r="N102" s="3"/>
      <c r="O102" s="3"/>
      <c r="P102" s="3"/>
      <c r="Q102" s="3"/>
      <c r="R102" s="7"/>
      <c r="S102" s="8"/>
      <c r="T102" s="2"/>
      <c r="U102" s="3"/>
      <c r="V102" s="3"/>
      <c r="W102" s="3"/>
      <c r="X102" s="3"/>
    </row>
    <row r="103" spans="1:24" ht="13" customHeight="1">
      <c r="A103" s="6"/>
      <c r="B103" s="6"/>
      <c r="C103" s="5"/>
      <c r="D103" s="216"/>
      <c r="E103" s="125"/>
      <c r="F103" s="121"/>
      <c r="G103" s="126"/>
      <c r="H103" s="121"/>
      <c r="I103" s="126"/>
      <c r="J103" s="126"/>
      <c r="K103" s="126"/>
      <c r="L103" s="3"/>
      <c r="M103" s="3"/>
      <c r="N103" s="3"/>
      <c r="O103" s="3"/>
      <c r="P103" s="3"/>
      <c r="Q103" s="3"/>
      <c r="R103" s="7"/>
      <c r="S103" s="8"/>
      <c r="T103" s="2"/>
      <c r="U103" s="3"/>
      <c r="V103" s="3"/>
      <c r="W103" s="3"/>
      <c r="X103" s="3"/>
    </row>
    <row r="104" spans="1:24" ht="13" customHeight="1">
      <c r="A104" s="6"/>
      <c r="B104" s="6"/>
      <c r="C104" s="5"/>
      <c r="D104" s="216"/>
      <c r="E104" s="125"/>
      <c r="F104" s="121"/>
      <c r="G104" s="126"/>
      <c r="H104" s="121"/>
      <c r="I104" s="126"/>
      <c r="J104" s="126"/>
      <c r="K104" s="126"/>
      <c r="L104" s="3"/>
      <c r="M104" s="3"/>
      <c r="N104" s="3"/>
      <c r="O104" s="3"/>
      <c r="P104" s="3"/>
      <c r="Q104" s="3"/>
      <c r="R104" s="7"/>
      <c r="S104" s="8"/>
      <c r="T104" s="2"/>
      <c r="U104" s="3"/>
      <c r="V104" s="3"/>
      <c r="W104" s="3"/>
      <c r="X104" s="3"/>
    </row>
    <row r="105" spans="1:24" ht="13" customHeight="1">
      <c r="A105" s="6"/>
      <c r="B105" s="6"/>
      <c r="C105" s="5"/>
      <c r="D105" s="216"/>
      <c r="E105" s="125"/>
      <c r="F105" s="121"/>
      <c r="G105" s="126"/>
      <c r="H105" s="121"/>
      <c r="I105" s="126"/>
      <c r="J105" s="126"/>
      <c r="K105" s="126"/>
      <c r="L105" s="3"/>
      <c r="M105" s="3"/>
      <c r="N105" s="3"/>
      <c r="O105" s="3"/>
      <c r="P105" s="3"/>
      <c r="Q105" s="3"/>
      <c r="R105" s="7"/>
      <c r="S105" s="8"/>
      <c r="T105" s="2"/>
      <c r="U105" s="3"/>
      <c r="V105" s="3"/>
      <c r="W105" s="3"/>
      <c r="X105" s="3"/>
    </row>
    <row r="106" spans="1:24" ht="13" customHeight="1">
      <c r="A106" s="6"/>
      <c r="B106" s="6"/>
      <c r="C106" s="5"/>
      <c r="D106" s="216"/>
      <c r="E106" s="125"/>
      <c r="F106" s="121"/>
      <c r="G106" s="126"/>
      <c r="H106" s="121"/>
      <c r="I106" s="126"/>
      <c r="J106" s="126"/>
      <c r="K106" s="126"/>
      <c r="L106" s="3"/>
      <c r="M106" s="3"/>
      <c r="N106" s="3"/>
      <c r="O106" s="3"/>
      <c r="P106" s="3"/>
      <c r="Q106" s="3"/>
      <c r="R106" s="7"/>
      <c r="S106" s="8"/>
      <c r="T106" s="2"/>
      <c r="U106" s="3"/>
      <c r="V106" s="3"/>
      <c r="W106" s="3"/>
      <c r="X106" s="3"/>
    </row>
    <row r="107" spans="1:24" ht="13" customHeight="1">
      <c r="A107" s="6"/>
      <c r="B107" s="6"/>
      <c r="C107" s="5"/>
      <c r="D107" s="216"/>
      <c r="E107" s="125"/>
      <c r="F107" s="121"/>
      <c r="G107" s="126"/>
      <c r="H107" s="121"/>
      <c r="I107" s="126"/>
      <c r="J107" s="126"/>
      <c r="K107" s="126"/>
      <c r="L107" s="3"/>
      <c r="M107" s="3"/>
      <c r="N107" s="3"/>
      <c r="O107" s="3"/>
      <c r="P107" s="3"/>
      <c r="Q107" s="3"/>
      <c r="R107" s="7"/>
      <c r="S107" s="8"/>
      <c r="T107" s="2"/>
      <c r="U107" s="3"/>
      <c r="V107" s="3"/>
      <c r="W107" s="3"/>
      <c r="X107" s="3"/>
    </row>
    <row r="108" spans="1:24" ht="13" customHeight="1">
      <c r="A108" s="6"/>
      <c r="B108" s="6"/>
      <c r="C108" s="5"/>
      <c r="D108" s="216"/>
      <c r="E108" s="125"/>
      <c r="F108" s="121"/>
      <c r="G108" s="126"/>
      <c r="H108" s="121"/>
      <c r="I108" s="126"/>
      <c r="J108" s="126"/>
      <c r="K108" s="126"/>
      <c r="L108" s="3"/>
      <c r="M108" s="3"/>
      <c r="N108" s="3"/>
      <c r="O108" s="3"/>
      <c r="P108" s="3"/>
      <c r="Q108" s="3"/>
      <c r="R108" s="7"/>
      <c r="S108" s="8"/>
      <c r="T108" s="2"/>
      <c r="U108" s="3"/>
      <c r="V108" s="3"/>
      <c r="W108" s="3"/>
      <c r="X108" s="3"/>
    </row>
    <row r="109" spans="1:24" ht="13" customHeight="1">
      <c r="A109" s="6"/>
      <c r="B109" s="6"/>
      <c r="C109" s="5"/>
      <c r="D109" s="216"/>
      <c r="E109" s="125"/>
      <c r="F109" s="121"/>
      <c r="G109" s="126"/>
      <c r="H109" s="121"/>
      <c r="I109" s="126"/>
      <c r="J109" s="126"/>
      <c r="K109" s="126"/>
      <c r="L109" s="3"/>
      <c r="M109" s="3"/>
      <c r="N109" s="3"/>
      <c r="O109" s="3"/>
      <c r="P109" s="3"/>
      <c r="Q109" s="3"/>
      <c r="R109" s="7"/>
      <c r="S109" s="8"/>
      <c r="T109" s="2"/>
      <c r="U109" s="3"/>
      <c r="V109" s="3"/>
      <c r="W109" s="3"/>
      <c r="X109" s="3"/>
    </row>
    <row r="110" spans="1:24" ht="13" customHeight="1">
      <c r="A110" s="6"/>
      <c r="B110" s="6"/>
      <c r="C110" s="5"/>
      <c r="D110" s="216"/>
      <c r="E110" s="125"/>
      <c r="F110" s="121"/>
      <c r="G110" s="126"/>
      <c r="H110" s="121"/>
      <c r="I110" s="126"/>
      <c r="J110" s="126"/>
      <c r="K110" s="126"/>
      <c r="L110" s="3"/>
      <c r="M110" s="3"/>
      <c r="N110" s="3"/>
      <c r="O110" s="3"/>
      <c r="P110" s="3"/>
      <c r="Q110" s="3"/>
      <c r="R110" s="7"/>
      <c r="S110" s="8"/>
      <c r="T110" s="2"/>
      <c r="U110" s="3"/>
      <c r="V110" s="3"/>
      <c r="W110" s="3"/>
      <c r="X110" s="3"/>
    </row>
    <row r="111" spans="1:24" ht="13" customHeight="1">
      <c r="A111" s="6"/>
      <c r="B111" s="6"/>
      <c r="C111" s="5"/>
      <c r="D111" s="216"/>
      <c r="E111" s="125"/>
      <c r="F111" s="121"/>
      <c r="G111" s="126"/>
      <c r="H111" s="121"/>
      <c r="I111" s="126"/>
      <c r="J111" s="126"/>
      <c r="K111" s="126"/>
      <c r="L111" s="3"/>
      <c r="M111" s="3"/>
      <c r="N111" s="3"/>
      <c r="O111" s="3"/>
      <c r="P111" s="3"/>
      <c r="Q111" s="3"/>
      <c r="R111" s="7"/>
      <c r="S111" s="8"/>
      <c r="T111" s="2"/>
      <c r="U111" s="3"/>
      <c r="V111" s="3"/>
      <c r="W111" s="3"/>
      <c r="X111" s="3"/>
    </row>
    <row r="112" spans="1:24" ht="13" customHeight="1">
      <c r="A112" s="6"/>
      <c r="B112" s="6"/>
      <c r="C112" s="5"/>
      <c r="D112" s="216"/>
      <c r="E112" s="125"/>
      <c r="F112" s="121"/>
      <c r="G112" s="126"/>
      <c r="H112" s="121"/>
      <c r="I112" s="126"/>
      <c r="J112" s="126"/>
      <c r="K112" s="126"/>
      <c r="L112" s="3"/>
      <c r="M112" s="3"/>
      <c r="N112" s="3"/>
      <c r="O112" s="3"/>
      <c r="P112" s="3"/>
      <c r="Q112" s="3"/>
      <c r="R112" s="7"/>
      <c r="S112" s="8"/>
      <c r="T112" s="2"/>
      <c r="U112" s="3"/>
      <c r="V112" s="3"/>
      <c r="W112" s="3"/>
      <c r="X112" s="3"/>
    </row>
    <row r="113" spans="1:24" ht="13" customHeight="1">
      <c r="A113" s="6"/>
      <c r="B113" s="6"/>
      <c r="C113" s="5"/>
      <c r="D113" s="216"/>
      <c r="E113" s="125"/>
      <c r="F113" s="121"/>
      <c r="G113" s="126"/>
      <c r="H113" s="121"/>
      <c r="I113" s="126"/>
      <c r="J113" s="126"/>
      <c r="K113" s="126"/>
      <c r="L113" s="3"/>
      <c r="M113" s="3"/>
      <c r="N113" s="3"/>
      <c r="O113" s="3"/>
      <c r="P113" s="3"/>
      <c r="Q113" s="3"/>
      <c r="R113" s="7"/>
      <c r="S113" s="8"/>
      <c r="T113" s="2"/>
      <c r="U113" s="3"/>
      <c r="V113" s="3"/>
      <c r="W113" s="3"/>
      <c r="X113" s="3"/>
    </row>
    <row r="114" spans="1:24" ht="13" customHeight="1">
      <c r="A114" s="6"/>
      <c r="B114" s="6"/>
      <c r="C114" s="5"/>
      <c r="D114" s="216"/>
      <c r="E114" s="125"/>
      <c r="F114" s="121"/>
      <c r="G114" s="126"/>
      <c r="H114" s="121"/>
      <c r="I114" s="126"/>
      <c r="J114" s="126"/>
      <c r="K114" s="126"/>
      <c r="L114" s="3"/>
      <c r="M114" s="3"/>
      <c r="N114" s="3"/>
      <c r="O114" s="3"/>
      <c r="P114" s="3"/>
      <c r="Q114" s="3"/>
      <c r="R114" s="7"/>
      <c r="S114" s="8"/>
      <c r="T114" s="2"/>
      <c r="U114" s="3"/>
      <c r="V114" s="3"/>
      <c r="W114" s="3"/>
      <c r="X114" s="3"/>
    </row>
    <row r="115" spans="1:24" ht="13" customHeight="1">
      <c r="A115" s="6"/>
      <c r="B115" s="6"/>
      <c r="C115" s="5"/>
      <c r="D115" s="216"/>
      <c r="E115" s="125"/>
      <c r="F115" s="121"/>
      <c r="G115" s="126"/>
      <c r="H115" s="121"/>
      <c r="I115" s="126"/>
      <c r="J115" s="126"/>
      <c r="K115" s="126"/>
      <c r="L115" s="3"/>
      <c r="M115" s="3"/>
      <c r="N115" s="3"/>
      <c r="O115" s="3"/>
      <c r="P115" s="3"/>
      <c r="Q115" s="3"/>
      <c r="R115" s="7"/>
      <c r="S115" s="8"/>
      <c r="T115" s="2"/>
      <c r="U115" s="3"/>
      <c r="V115" s="3"/>
      <c r="W115" s="3"/>
      <c r="X115" s="3"/>
    </row>
    <row r="116" spans="1:24" ht="13" customHeight="1">
      <c r="A116" s="6"/>
      <c r="B116" s="6"/>
      <c r="C116" s="5"/>
      <c r="D116" s="216"/>
      <c r="E116" s="125"/>
      <c r="F116" s="121"/>
      <c r="G116" s="126"/>
      <c r="H116" s="121"/>
      <c r="I116" s="126"/>
      <c r="J116" s="126"/>
      <c r="K116" s="126"/>
      <c r="L116" s="3"/>
      <c r="M116" s="3"/>
      <c r="N116" s="3"/>
      <c r="O116" s="3"/>
      <c r="P116" s="3"/>
      <c r="Q116" s="3"/>
      <c r="R116" s="7"/>
      <c r="S116" s="8"/>
      <c r="T116" s="2"/>
      <c r="U116" s="3"/>
      <c r="V116" s="3"/>
      <c r="W116" s="3"/>
      <c r="X116" s="3"/>
    </row>
    <row r="117" spans="1:24" ht="13" customHeight="1">
      <c r="A117" s="6"/>
      <c r="B117" s="6"/>
      <c r="C117" s="5"/>
      <c r="D117" s="216"/>
      <c r="E117" s="125"/>
      <c r="F117" s="121"/>
      <c r="G117" s="126"/>
      <c r="H117" s="121"/>
      <c r="I117" s="126"/>
      <c r="J117" s="126"/>
      <c r="K117" s="126"/>
      <c r="L117" s="3"/>
      <c r="M117" s="3"/>
      <c r="N117" s="3"/>
      <c r="O117" s="3"/>
      <c r="P117" s="3"/>
      <c r="Q117" s="3"/>
      <c r="R117" s="7"/>
      <c r="S117" s="8"/>
      <c r="T117" s="2"/>
      <c r="U117" s="3"/>
      <c r="V117" s="3"/>
      <c r="W117" s="3"/>
      <c r="X117" s="3"/>
    </row>
    <row r="118" spans="1:24" ht="13" customHeight="1">
      <c r="A118" s="6"/>
      <c r="B118" s="6"/>
      <c r="C118" s="5"/>
      <c r="D118" s="216"/>
      <c r="E118" s="125"/>
      <c r="F118" s="121"/>
      <c r="G118" s="126"/>
      <c r="H118" s="121"/>
      <c r="I118" s="126"/>
      <c r="J118" s="126"/>
      <c r="K118" s="126"/>
      <c r="L118" s="3"/>
      <c r="M118" s="3"/>
      <c r="N118" s="3"/>
      <c r="O118" s="3"/>
      <c r="P118" s="3"/>
      <c r="Q118" s="3"/>
      <c r="R118" s="7"/>
      <c r="S118" s="8"/>
      <c r="T118" s="2"/>
      <c r="U118" s="3"/>
      <c r="V118" s="3"/>
      <c r="W118" s="3"/>
      <c r="X118" s="3"/>
    </row>
    <row r="119" spans="1:24" ht="13" customHeight="1">
      <c r="A119" s="6"/>
      <c r="B119" s="6"/>
      <c r="C119" s="5"/>
      <c r="D119" s="216"/>
      <c r="E119" s="125"/>
      <c r="F119" s="121"/>
      <c r="G119" s="126"/>
      <c r="H119" s="121"/>
      <c r="I119" s="126"/>
      <c r="J119" s="126"/>
      <c r="K119" s="126"/>
      <c r="L119" s="3"/>
      <c r="M119" s="3"/>
      <c r="N119" s="3"/>
      <c r="O119" s="3"/>
      <c r="P119" s="3"/>
      <c r="Q119" s="3"/>
      <c r="R119" s="7"/>
      <c r="S119" s="8"/>
      <c r="T119" s="2"/>
      <c r="U119" s="3"/>
      <c r="V119" s="3"/>
      <c r="W119" s="3"/>
      <c r="X119" s="3"/>
    </row>
    <row r="120" spans="1:24" ht="13" customHeight="1">
      <c r="A120" s="6"/>
      <c r="B120" s="6"/>
      <c r="C120" s="5"/>
      <c r="D120" s="216"/>
      <c r="E120" s="125"/>
      <c r="F120" s="121"/>
      <c r="G120" s="126"/>
      <c r="H120" s="121"/>
      <c r="I120" s="126"/>
      <c r="J120" s="126"/>
      <c r="K120" s="126"/>
      <c r="L120" s="3"/>
      <c r="M120" s="3"/>
      <c r="N120" s="3"/>
      <c r="O120" s="3"/>
      <c r="P120" s="3"/>
      <c r="Q120" s="3"/>
      <c r="R120" s="7"/>
      <c r="S120" s="8"/>
      <c r="T120" s="2"/>
      <c r="U120" s="3"/>
      <c r="V120" s="3"/>
      <c r="W120" s="3"/>
      <c r="X120" s="3"/>
    </row>
    <row r="121" spans="1:24" ht="13" customHeight="1">
      <c r="A121" s="6"/>
      <c r="B121" s="6"/>
      <c r="C121" s="5"/>
      <c r="D121" s="216"/>
      <c r="E121" s="125"/>
      <c r="F121" s="121"/>
      <c r="G121" s="126"/>
      <c r="H121" s="121"/>
      <c r="I121" s="126"/>
      <c r="J121" s="126"/>
      <c r="K121" s="126"/>
      <c r="L121" s="3"/>
      <c r="M121" s="3"/>
      <c r="N121" s="3"/>
      <c r="O121" s="3"/>
      <c r="P121" s="3"/>
      <c r="Q121" s="3"/>
      <c r="R121" s="7"/>
      <c r="S121" s="8"/>
      <c r="T121" s="2"/>
      <c r="U121" s="3"/>
      <c r="V121" s="3"/>
      <c r="W121" s="3"/>
      <c r="X121" s="3"/>
    </row>
    <row r="122" spans="1:24" ht="13" customHeight="1">
      <c r="A122" s="6"/>
      <c r="B122" s="6"/>
      <c r="C122" s="5"/>
      <c r="D122" s="216"/>
      <c r="E122" s="125"/>
      <c r="F122" s="121"/>
      <c r="G122" s="126"/>
      <c r="H122" s="121"/>
      <c r="I122" s="126"/>
      <c r="J122" s="126"/>
      <c r="K122" s="126"/>
      <c r="L122" s="3"/>
      <c r="M122" s="3"/>
      <c r="N122" s="3"/>
      <c r="O122" s="3"/>
      <c r="P122" s="3"/>
      <c r="Q122" s="3"/>
      <c r="R122" s="7"/>
      <c r="S122" s="8"/>
      <c r="T122" s="2"/>
      <c r="U122" s="3"/>
      <c r="V122" s="3"/>
      <c r="W122" s="3"/>
      <c r="X122" s="3"/>
    </row>
    <row r="123" spans="1:24" ht="13" customHeight="1">
      <c r="A123" s="6"/>
      <c r="B123" s="6"/>
      <c r="C123" s="5"/>
      <c r="D123" s="216"/>
      <c r="E123" s="125"/>
      <c r="F123" s="121"/>
      <c r="G123" s="126"/>
      <c r="H123" s="121"/>
      <c r="I123" s="126"/>
      <c r="J123" s="126"/>
      <c r="K123" s="126"/>
      <c r="L123" s="3"/>
      <c r="M123" s="3"/>
      <c r="N123" s="3"/>
      <c r="O123" s="3"/>
      <c r="P123" s="3"/>
      <c r="Q123" s="3"/>
      <c r="R123" s="7"/>
      <c r="S123" s="8"/>
      <c r="T123" s="2"/>
      <c r="U123" s="3"/>
      <c r="V123" s="3"/>
      <c r="W123" s="3"/>
      <c r="X123" s="3"/>
    </row>
    <row r="124" spans="1:24" ht="13" customHeight="1">
      <c r="A124" s="6"/>
      <c r="B124" s="6"/>
      <c r="C124" s="5"/>
      <c r="D124" s="216"/>
      <c r="E124" s="125"/>
      <c r="F124" s="121"/>
      <c r="G124" s="126"/>
      <c r="H124" s="121"/>
      <c r="I124" s="126"/>
      <c r="J124" s="126"/>
      <c r="K124" s="126"/>
      <c r="L124" s="3"/>
      <c r="M124" s="3"/>
      <c r="N124" s="3"/>
      <c r="O124" s="3"/>
      <c r="P124" s="3"/>
      <c r="Q124" s="3"/>
      <c r="R124" s="7"/>
      <c r="S124" s="8"/>
      <c r="T124" s="2"/>
      <c r="U124" s="3"/>
      <c r="V124" s="3"/>
      <c r="W124" s="3"/>
      <c r="X124" s="3"/>
    </row>
    <row r="125" spans="1:24" ht="13" customHeight="1">
      <c r="A125" s="6"/>
      <c r="B125" s="6"/>
      <c r="C125" s="5"/>
      <c r="D125" s="216"/>
      <c r="E125" s="125"/>
      <c r="F125" s="121"/>
      <c r="G125" s="126"/>
      <c r="H125" s="121"/>
      <c r="I125" s="126"/>
      <c r="J125" s="126"/>
      <c r="K125" s="126"/>
      <c r="L125" s="3"/>
      <c r="M125" s="3"/>
      <c r="N125" s="3"/>
      <c r="O125" s="3"/>
      <c r="P125" s="3"/>
      <c r="Q125" s="3"/>
      <c r="R125" s="7"/>
      <c r="S125" s="8"/>
      <c r="T125" s="2"/>
      <c r="U125" s="3"/>
      <c r="V125" s="3"/>
      <c r="W125" s="3"/>
      <c r="X125" s="3"/>
    </row>
    <row r="126" spans="1:24" ht="13" customHeight="1">
      <c r="A126" s="6"/>
      <c r="B126" s="6"/>
      <c r="C126" s="5"/>
      <c r="D126" s="216"/>
      <c r="E126" s="125"/>
      <c r="F126" s="121"/>
      <c r="G126" s="126"/>
      <c r="H126" s="121"/>
      <c r="I126" s="126"/>
      <c r="J126" s="126"/>
      <c r="K126" s="126"/>
      <c r="L126" s="3"/>
      <c r="M126" s="3"/>
      <c r="N126" s="3"/>
      <c r="O126" s="3"/>
      <c r="P126" s="3"/>
      <c r="Q126" s="3"/>
      <c r="R126" s="7"/>
      <c r="S126" s="8"/>
      <c r="T126" s="2"/>
      <c r="U126" s="3"/>
      <c r="V126" s="3"/>
      <c r="W126" s="3"/>
      <c r="X126" s="3"/>
    </row>
    <row r="127" spans="1:24" ht="13" customHeight="1">
      <c r="A127" s="6"/>
      <c r="B127" s="6"/>
      <c r="C127" s="5"/>
      <c r="D127" s="216"/>
      <c r="E127" s="125"/>
      <c r="F127" s="121"/>
      <c r="G127" s="126"/>
      <c r="H127" s="121"/>
      <c r="I127" s="126"/>
      <c r="J127" s="126"/>
      <c r="K127" s="126"/>
      <c r="L127" s="3"/>
      <c r="M127" s="3"/>
      <c r="N127" s="3"/>
      <c r="O127" s="3"/>
      <c r="P127" s="3"/>
      <c r="Q127" s="3"/>
      <c r="R127" s="7"/>
      <c r="S127" s="8"/>
      <c r="T127" s="2"/>
      <c r="U127" s="3"/>
      <c r="V127" s="3"/>
      <c r="W127" s="3"/>
      <c r="X127" s="3"/>
    </row>
    <row r="128" spans="1:24" ht="13" customHeight="1">
      <c r="A128" s="6"/>
      <c r="B128" s="6"/>
      <c r="C128" s="5"/>
      <c r="D128" s="216"/>
      <c r="E128" s="125"/>
      <c r="F128" s="121"/>
      <c r="G128" s="126"/>
      <c r="H128" s="121"/>
      <c r="I128" s="126"/>
      <c r="J128" s="126"/>
      <c r="K128" s="126"/>
      <c r="L128" s="3"/>
      <c r="M128" s="3"/>
      <c r="N128" s="3"/>
      <c r="O128" s="3"/>
      <c r="P128" s="3"/>
      <c r="Q128" s="3"/>
      <c r="R128" s="7"/>
      <c r="S128" s="8"/>
      <c r="T128" s="2"/>
      <c r="U128" s="3"/>
      <c r="V128" s="3"/>
      <c r="W128" s="3"/>
      <c r="X128" s="3"/>
    </row>
    <row r="129" spans="1:24" ht="13" customHeight="1">
      <c r="A129" s="6"/>
      <c r="B129" s="6"/>
      <c r="C129" s="5"/>
      <c r="D129" s="216"/>
      <c r="E129" s="125"/>
      <c r="F129" s="121"/>
      <c r="G129" s="126"/>
      <c r="H129" s="121"/>
      <c r="I129" s="126"/>
      <c r="J129" s="126"/>
      <c r="K129" s="126"/>
      <c r="L129" s="3"/>
      <c r="M129" s="3"/>
      <c r="N129" s="3"/>
      <c r="O129" s="3"/>
      <c r="P129" s="3"/>
      <c r="Q129" s="3"/>
      <c r="R129" s="7"/>
      <c r="S129" s="8"/>
      <c r="T129" s="2"/>
      <c r="U129" s="3"/>
      <c r="V129" s="3"/>
      <c r="W129" s="3"/>
      <c r="X129" s="3"/>
    </row>
    <row r="130" spans="1:24" ht="13" customHeight="1">
      <c r="A130" s="6"/>
      <c r="B130" s="6"/>
      <c r="C130" s="5"/>
      <c r="D130" s="216"/>
      <c r="E130" s="125"/>
      <c r="F130" s="121"/>
      <c r="G130" s="126"/>
      <c r="H130" s="121"/>
      <c r="I130" s="126"/>
      <c r="J130" s="126"/>
      <c r="K130" s="126"/>
      <c r="L130" s="3"/>
      <c r="M130" s="3"/>
      <c r="N130" s="3"/>
      <c r="O130" s="3"/>
      <c r="P130" s="3"/>
      <c r="Q130" s="3"/>
      <c r="R130" s="7"/>
      <c r="S130" s="8"/>
      <c r="T130" s="2"/>
      <c r="U130" s="3"/>
      <c r="V130" s="3"/>
      <c r="W130" s="3"/>
      <c r="X130" s="3"/>
    </row>
    <row r="131" spans="1:24" ht="13" customHeight="1">
      <c r="A131" s="6"/>
      <c r="B131" s="6"/>
      <c r="C131" s="5"/>
      <c r="D131" s="216"/>
      <c r="E131" s="125"/>
      <c r="F131" s="121"/>
      <c r="G131" s="126"/>
      <c r="H131" s="121"/>
      <c r="I131" s="126"/>
      <c r="J131" s="126"/>
      <c r="K131" s="126"/>
      <c r="L131" s="3"/>
      <c r="M131" s="3"/>
      <c r="N131" s="3"/>
      <c r="O131" s="3"/>
      <c r="P131" s="3"/>
      <c r="Q131" s="3"/>
      <c r="R131" s="7"/>
      <c r="S131" s="8"/>
      <c r="T131" s="2"/>
      <c r="U131" s="3"/>
      <c r="V131" s="3"/>
      <c r="W131" s="3"/>
      <c r="X131" s="3"/>
    </row>
    <row r="132" spans="1:24" ht="13" customHeight="1">
      <c r="A132" s="6"/>
      <c r="B132" s="6"/>
      <c r="C132" s="5"/>
      <c r="D132" s="216"/>
      <c r="E132" s="125"/>
      <c r="F132" s="121"/>
      <c r="G132" s="126"/>
      <c r="H132" s="121"/>
      <c r="I132" s="126"/>
      <c r="J132" s="126"/>
      <c r="K132" s="126"/>
      <c r="L132" s="3"/>
      <c r="M132" s="3"/>
      <c r="N132" s="3"/>
      <c r="O132" s="3"/>
      <c r="P132" s="3"/>
      <c r="Q132" s="3"/>
      <c r="R132" s="7"/>
      <c r="S132" s="8"/>
      <c r="T132" s="2"/>
      <c r="U132" s="3"/>
      <c r="V132" s="3"/>
      <c r="W132" s="3"/>
      <c r="X132" s="3"/>
    </row>
    <row r="133" spans="1:24" ht="13" customHeight="1">
      <c r="A133" s="6"/>
      <c r="B133" s="6"/>
      <c r="C133" s="5"/>
      <c r="D133" s="216"/>
      <c r="E133" s="125"/>
      <c r="F133" s="121"/>
      <c r="G133" s="126"/>
      <c r="H133" s="121"/>
      <c r="I133" s="126"/>
      <c r="J133" s="126"/>
      <c r="K133" s="126"/>
      <c r="L133" s="3"/>
      <c r="M133" s="3"/>
      <c r="N133" s="3"/>
      <c r="O133" s="3"/>
      <c r="P133" s="3"/>
      <c r="Q133" s="3"/>
      <c r="R133" s="7"/>
      <c r="S133" s="8"/>
      <c r="T133" s="2"/>
      <c r="U133" s="3"/>
      <c r="V133" s="3"/>
      <c r="W133" s="3"/>
      <c r="X133" s="3"/>
    </row>
    <row r="134" spans="1:24" ht="13" customHeight="1">
      <c r="A134" s="6"/>
      <c r="B134" s="6"/>
      <c r="C134" s="5"/>
      <c r="D134" s="216"/>
      <c r="E134" s="125"/>
      <c r="F134" s="121"/>
      <c r="G134" s="126"/>
      <c r="H134" s="121"/>
      <c r="I134" s="126"/>
      <c r="J134" s="126"/>
      <c r="K134" s="126"/>
      <c r="L134" s="3"/>
      <c r="M134" s="3"/>
      <c r="N134" s="3"/>
      <c r="O134" s="3"/>
      <c r="P134" s="3"/>
      <c r="Q134" s="3"/>
      <c r="R134" s="7"/>
      <c r="S134" s="8"/>
      <c r="T134" s="2"/>
      <c r="U134" s="3"/>
      <c r="V134" s="3"/>
      <c r="W134" s="3"/>
      <c r="X134" s="3"/>
    </row>
    <row r="135" spans="1:24" ht="13" customHeight="1">
      <c r="A135" s="6"/>
      <c r="B135" s="6"/>
      <c r="C135" s="5"/>
      <c r="D135" s="216"/>
      <c r="E135" s="125"/>
      <c r="F135" s="121"/>
      <c r="G135" s="126"/>
      <c r="H135" s="121"/>
      <c r="I135" s="126"/>
      <c r="J135" s="126"/>
      <c r="K135" s="126"/>
      <c r="L135" s="3"/>
      <c r="M135" s="3"/>
      <c r="N135" s="3"/>
      <c r="O135" s="3"/>
      <c r="P135" s="3"/>
      <c r="Q135" s="3"/>
      <c r="R135" s="7"/>
      <c r="S135" s="8"/>
      <c r="T135" s="2"/>
      <c r="U135" s="3"/>
      <c r="V135" s="3"/>
      <c r="W135" s="3"/>
      <c r="X135" s="3"/>
    </row>
    <row r="136" spans="1:24" ht="13" customHeight="1">
      <c r="A136" s="6"/>
      <c r="B136" s="6"/>
      <c r="C136" s="5"/>
      <c r="D136" s="216"/>
      <c r="E136" s="125"/>
      <c r="F136" s="121"/>
      <c r="G136" s="126"/>
      <c r="H136" s="121"/>
      <c r="I136" s="126"/>
      <c r="J136" s="126"/>
      <c r="K136" s="126"/>
      <c r="L136" s="3"/>
      <c r="M136" s="3"/>
      <c r="N136" s="3"/>
      <c r="O136" s="3"/>
      <c r="P136" s="3"/>
      <c r="Q136" s="3"/>
      <c r="R136" s="7"/>
      <c r="S136" s="8"/>
      <c r="T136" s="2"/>
      <c r="U136" s="3"/>
      <c r="V136" s="3"/>
      <c r="W136" s="3"/>
      <c r="X136" s="3"/>
    </row>
    <row r="137" spans="1:24" ht="13" customHeight="1">
      <c r="A137" s="6"/>
      <c r="B137" s="6"/>
      <c r="C137" s="5"/>
      <c r="D137" s="216"/>
      <c r="E137" s="125"/>
      <c r="F137" s="121"/>
      <c r="G137" s="126"/>
      <c r="H137" s="121"/>
      <c r="I137" s="126"/>
      <c r="J137" s="126"/>
      <c r="K137" s="126"/>
      <c r="L137" s="3"/>
      <c r="M137" s="3"/>
      <c r="N137" s="3"/>
      <c r="O137" s="3"/>
      <c r="P137" s="3"/>
      <c r="Q137" s="3"/>
      <c r="R137" s="7"/>
      <c r="S137" s="8"/>
      <c r="T137" s="2"/>
      <c r="U137" s="3"/>
      <c r="V137" s="3"/>
      <c r="W137" s="3"/>
      <c r="X137" s="3"/>
    </row>
    <row r="138" spans="1:24" ht="13" customHeight="1">
      <c r="A138" s="6"/>
      <c r="B138" s="6"/>
      <c r="C138" s="5"/>
      <c r="D138" s="216"/>
      <c r="E138" s="125"/>
      <c r="F138" s="121"/>
      <c r="G138" s="126"/>
      <c r="H138" s="121"/>
      <c r="I138" s="126"/>
      <c r="J138" s="126"/>
      <c r="K138" s="126"/>
      <c r="L138" s="3"/>
      <c r="M138" s="3"/>
      <c r="N138" s="3"/>
      <c r="O138" s="3"/>
      <c r="P138" s="3"/>
      <c r="Q138" s="3"/>
      <c r="R138" s="7"/>
      <c r="S138" s="8"/>
      <c r="T138" s="2"/>
      <c r="U138" s="3"/>
      <c r="V138" s="3"/>
      <c r="W138" s="3"/>
      <c r="X138" s="3"/>
    </row>
    <row r="139" spans="1:24" ht="13" customHeight="1">
      <c r="A139" s="6"/>
      <c r="B139" s="6"/>
      <c r="C139" s="5"/>
      <c r="D139" s="216"/>
      <c r="E139" s="125"/>
      <c r="F139" s="121"/>
      <c r="G139" s="126"/>
      <c r="H139" s="121"/>
      <c r="I139" s="126"/>
      <c r="J139" s="126"/>
      <c r="K139" s="126"/>
      <c r="L139" s="3"/>
      <c r="M139" s="3"/>
      <c r="N139" s="3"/>
      <c r="O139" s="3"/>
      <c r="P139" s="3"/>
      <c r="Q139" s="3"/>
      <c r="R139" s="7"/>
      <c r="S139" s="8"/>
      <c r="T139" s="2"/>
      <c r="U139" s="3"/>
      <c r="V139" s="3"/>
      <c r="W139" s="3"/>
      <c r="X139" s="3"/>
    </row>
    <row r="140" spans="1:24" ht="13" customHeight="1">
      <c r="A140" s="6"/>
      <c r="B140" s="6"/>
      <c r="C140" s="5"/>
      <c r="D140" s="216"/>
      <c r="E140" s="125"/>
      <c r="F140" s="121"/>
      <c r="G140" s="126"/>
      <c r="H140" s="121"/>
      <c r="I140" s="126"/>
      <c r="J140" s="126"/>
      <c r="K140" s="126"/>
      <c r="L140" s="3"/>
      <c r="M140" s="3"/>
      <c r="N140" s="3"/>
      <c r="O140" s="3"/>
      <c r="P140" s="3"/>
      <c r="Q140" s="3"/>
      <c r="R140" s="7"/>
      <c r="S140" s="8"/>
      <c r="T140" s="2"/>
      <c r="U140" s="3"/>
      <c r="V140" s="3"/>
      <c r="W140" s="3"/>
      <c r="X140" s="3"/>
    </row>
    <row r="141" spans="1:24" ht="13" customHeight="1">
      <c r="A141" s="6"/>
      <c r="B141" s="6"/>
      <c r="C141" s="5"/>
      <c r="D141" s="216"/>
      <c r="E141" s="125"/>
      <c r="F141" s="121"/>
      <c r="G141" s="126"/>
      <c r="H141" s="121"/>
      <c r="I141" s="126"/>
      <c r="J141" s="126"/>
      <c r="K141" s="126"/>
      <c r="L141" s="3"/>
      <c r="M141" s="3"/>
      <c r="N141" s="3"/>
      <c r="O141" s="3"/>
      <c r="P141" s="3"/>
      <c r="Q141" s="3"/>
      <c r="R141" s="7"/>
      <c r="S141" s="8"/>
      <c r="T141" s="2"/>
      <c r="U141" s="3"/>
      <c r="V141" s="3"/>
      <c r="W141" s="3"/>
      <c r="X141" s="3"/>
    </row>
    <row r="142" spans="1:24" ht="13" customHeight="1">
      <c r="A142" s="6"/>
      <c r="B142" s="6"/>
      <c r="C142" s="5"/>
      <c r="D142" s="216"/>
      <c r="E142" s="125"/>
      <c r="F142" s="121"/>
      <c r="G142" s="126"/>
      <c r="H142" s="121"/>
      <c r="I142" s="126"/>
      <c r="J142" s="126"/>
      <c r="K142" s="126"/>
      <c r="L142" s="3"/>
      <c r="M142" s="3"/>
      <c r="N142" s="3"/>
      <c r="O142" s="3"/>
      <c r="P142" s="3"/>
      <c r="Q142" s="3"/>
      <c r="R142" s="7"/>
      <c r="S142" s="8"/>
      <c r="T142" s="2"/>
      <c r="U142" s="3"/>
      <c r="V142" s="3"/>
      <c r="W142" s="3"/>
      <c r="X142" s="3"/>
    </row>
    <row r="143" spans="1:24" ht="13" customHeight="1">
      <c r="A143" s="6"/>
      <c r="B143" s="6"/>
      <c r="C143" s="5"/>
      <c r="D143" s="216"/>
      <c r="E143" s="125"/>
      <c r="F143" s="121"/>
      <c r="G143" s="126"/>
      <c r="H143" s="121"/>
      <c r="I143" s="126"/>
      <c r="J143" s="126"/>
      <c r="K143" s="126"/>
      <c r="L143" s="3"/>
      <c r="M143" s="3"/>
      <c r="N143" s="3"/>
      <c r="O143" s="3"/>
      <c r="P143" s="3"/>
      <c r="Q143" s="3"/>
      <c r="R143" s="7"/>
      <c r="S143" s="8"/>
      <c r="T143" s="2"/>
      <c r="U143" s="3"/>
      <c r="V143" s="3"/>
      <c r="W143" s="3"/>
      <c r="X143" s="3"/>
    </row>
    <row r="144" spans="1:24" ht="13" customHeight="1">
      <c r="A144" s="6"/>
      <c r="B144" s="6"/>
      <c r="C144" s="5"/>
      <c r="D144" s="216"/>
      <c r="E144" s="125"/>
      <c r="F144" s="121"/>
      <c r="G144" s="126"/>
      <c r="H144" s="121"/>
      <c r="I144" s="126"/>
      <c r="J144" s="126"/>
      <c r="K144" s="126"/>
      <c r="L144" s="3"/>
      <c r="M144" s="3"/>
      <c r="N144" s="3"/>
      <c r="O144" s="3"/>
      <c r="P144" s="3"/>
      <c r="Q144" s="3"/>
      <c r="R144" s="7"/>
      <c r="S144" s="8"/>
      <c r="T144" s="2"/>
      <c r="U144" s="3"/>
      <c r="V144" s="3"/>
      <c r="W144" s="3"/>
      <c r="X144" s="3"/>
    </row>
    <row r="145" spans="1:24" ht="13" customHeight="1">
      <c r="A145" s="6"/>
      <c r="B145" s="6"/>
      <c r="C145" s="5"/>
      <c r="D145" s="216"/>
      <c r="E145" s="125"/>
      <c r="F145" s="121"/>
      <c r="G145" s="126"/>
      <c r="H145" s="121"/>
      <c r="I145" s="126"/>
      <c r="J145" s="126"/>
      <c r="K145" s="126"/>
      <c r="L145" s="3"/>
      <c r="M145" s="3"/>
      <c r="N145" s="3"/>
      <c r="O145" s="3"/>
      <c r="P145" s="3"/>
      <c r="Q145" s="3"/>
      <c r="R145" s="7"/>
      <c r="S145" s="8"/>
      <c r="T145" s="2"/>
      <c r="U145" s="3"/>
      <c r="V145" s="3"/>
      <c r="W145" s="3"/>
      <c r="X145" s="3"/>
    </row>
    <row r="146" spans="1:24" ht="13" customHeight="1">
      <c r="A146" s="6"/>
      <c r="B146" s="6"/>
      <c r="C146" s="5"/>
      <c r="D146" s="216"/>
      <c r="E146" s="125"/>
      <c r="F146" s="121"/>
      <c r="G146" s="126"/>
      <c r="H146" s="121"/>
      <c r="I146" s="126"/>
      <c r="J146" s="126"/>
      <c r="K146" s="126"/>
      <c r="L146" s="3"/>
      <c r="M146" s="3"/>
      <c r="N146" s="3"/>
      <c r="O146" s="3"/>
      <c r="P146" s="3"/>
      <c r="Q146" s="3"/>
      <c r="R146" s="7"/>
      <c r="S146" s="8"/>
      <c r="T146" s="2"/>
      <c r="U146" s="3"/>
      <c r="V146" s="3"/>
      <c r="W146" s="3"/>
      <c r="X146" s="3"/>
    </row>
    <row r="147" spans="1:24" ht="13" customHeight="1">
      <c r="A147" s="6"/>
      <c r="B147" s="6"/>
      <c r="C147" s="5"/>
      <c r="D147" s="216"/>
      <c r="E147" s="125"/>
      <c r="F147" s="121"/>
      <c r="G147" s="126"/>
      <c r="H147" s="121"/>
      <c r="I147" s="126"/>
      <c r="J147" s="126"/>
      <c r="K147" s="126"/>
      <c r="L147" s="3"/>
      <c r="M147" s="3"/>
      <c r="N147" s="3"/>
      <c r="O147" s="3"/>
      <c r="P147" s="3"/>
      <c r="Q147" s="3"/>
      <c r="R147" s="7"/>
      <c r="S147" s="8"/>
      <c r="T147" s="2"/>
      <c r="U147" s="3"/>
      <c r="V147" s="3"/>
      <c r="W147" s="3"/>
      <c r="X147" s="3"/>
    </row>
    <row r="148" spans="1:24" ht="13" customHeight="1">
      <c r="A148" s="6"/>
      <c r="B148" s="6"/>
      <c r="C148" s="5"/>
      <c r="D148" s="216"/>
      <c r="E148" s="125"/>
      <c r="F148" s="121"/>
      <c r="G148" s="126"/>
      <c r="H148" s="121"/>
      <c r="I148" s="126"/>
      <c r="J148" s="126"/>
      <c r="K148" s="126"/>
      <c r="L148" s="3"/>
      <c r="M148" s="3"/>
      <c r="N148" s="3"/>
      <c r="O148" s="3"/>
      <c r="P148" s="3"/>
      <c r="Q148" s="3"/>
      <c r="R148" s="7"/>
      <c r="S148" s="8"/>
      <c r="T148" s="2"/>
      <c r="U148" s="3"/>
      <c r="V148" s="3"/>
      <c r="W148" s="3"/>
      <c r="X148" s="3"/>
    </row>
    <row r="149" spans="1:24" ht="13" customHeight="1">
      <c r="A149" s="6"/>
      <c r="B149" s="6"/>
      <c r="C149" s="5"/>
      <c r="D149" s="216"/>
      <c r="E149" s="125"/>
      <c r="F149" s="121"/>
      <c r="G149" s="126"/>
      <c r="H149" s="121"/>
      <c r="I149" s="126"/>
      <c r="J149" s="126"/>
      <c r="K149" s="126"/>
      <c r="L149" s="3"/>
      <c r="M149" s="3"/>
      <c r="N149" s="3"/>
      <c r="O149" s="3"/>
      <c r="P149" s="3"/>
      <c r="Q149" s="3"/>
      <c r="R149" s="7"/>
      <c r="S149" s="8"/>
      <c r="T149" s="2"/>
      <c r="U149" s="3"/>
      <c r="V149" s="3"/>
      <c r="W149" s="3"/>
      <c r="X149" s="3"/>
    </row>
    <row r="150" spans="1:24" ht="13" customHeight="1">
      <c r="A150" s="6"/>
      <c r="B150" s="6"/>
      <c r="C150" s="5"/>
      <c r="D150" s="216"/>
      <c r="E150" s="125"/>
      <c r="F150" s="121"/>
      <c r="G150" s="126"/>
      <c r="H150" s="121"/>
      <c r="I150" s="126"/>
      <c r="J150" s="126"/>
      <c r="K150" s="126"/>
      <c r="L150" s="3"/>
      <c r="M150" s="3"/>
      <c r="N150" s="3"/>
      <c r="O150" s="3"/>
      <c r="P150" s="3"/>
      <c r="Q150" s="3"/>
      <c r="R150" s="7"/>
      <c r="S150" s="8"/>
      <c r="T150" s="2"/>
      <c r="U150" s="3"/>
      <c r="V150" s="3"/>
      <c r="W150" s="3"/>
      <c r="X150" s="3"/>
    </row>
    <row r="151" spans="1:24" ht="13" customHeight="1">
      <c r="A151" s="6"/>
      <c r="B151" s="6"/>
      <c r="C151" s="5"/>
      <c r="D151" s="216"/>
      <c r="E151" s="125"/>
      <c r="F151" s="121"/>
      <c r="G151" s="126"/>
      <c r="H151" s="121"/>
      <c r="I151" s="126"/>
      <c r="J151" s="126"/>
      <c r="K151" s="126"/>
      <c r="L151" s="3"/>
      <c r="M151" s="3"/>
      <c r="N151" s="3"/>
      <c r="O151" s="3"/>
      <c r="P151" s="3"/>
      <c r="Q151" s="3"/>
      <c r="R151" s="7"/>
      <c r="S151" s="8"/>
      <c r="T151" s="2"/>
      <c r="U151" s="3"/>
      <c r="V151" s="3"/>
      <c r="W151" s="3"/>
      <c r="X151" s="3"/>
    </row>
    <row r="152" spans="1:24" ht="13" customHeight="1">
      <c r="A152" s="6"/>
      <c r="B152" s="6"/>
      <c r="C152" s="5"/>
      <c r="D152" s="216"/>
      <c r="E152" s="125"/>
      <c r="F152" s="121"/>
      <c r="G152" s="126"/>
      <c r="H152" s="121"/>
      <c r="I152" s="126"/>
      <c r="J152" s="126"/>
      <c r="K152" s="126"/>
      <c r="L152" s="3"/>
      <c r="M152" s="3"/>
      <c r="N152" s="3"/>
      <c r="O152" s="3"/>
      <c r="P152" s="3"/>
      <c r="Q152" s="3"/>
      <c r="R152" s="7"/>
      <c r="S152" s="8"/>
      <c r="T152" s="2"/>
      <c r="U152" s="3"/>
      <c r="V152" s="3"/>
      <c r="W152" s="3"/>
      <c r="X152" s="3"/>
    </row>
    <row r="153" spans="1:24" ht="13" customHeight="1">
      <c r="A153" s="6"/>
      <c r="B153" s="6"/>
      <c r="C153" s="5"/>
      <c r="D153" s="216"/>
      <c r="E153" s="125"/>
      <c r="F153" s="121"/>
      <c r="G153" s="126"/>
      <c r="H153" s="121"/>
      <c r="I153" s="126"/>
      <c r="J153" s="126"/>
      <c r="K153" s="126"/>
      <c r="L153" s="3"/>
      <c r="M153" s="3"/>
      <c r="N153" s="3"/>
      <c r="O153" s="3"/>
      <c r="P153" s="3"/>
      <c r="Q153" s="3"/>
      <c r="R153" s="7"/>
      <c r="S153" s="8"/>
      <c r="T153" s="2"/>
      <c r="U153" s="3"/>
      <c r="V153" s="3"/>
      <c r="W153" s="3"/>
      <c r="X153" s="3"/>
    </row>
    <row r="154" spans="1:24" ht="13" customHeight="1">
      <c r="A154" s="6"/>
      <c r="B154" s="6"/>
      <c r="C154" s="5"/>
      <c r="D154" s="216"/>
      <c r="E154" s="125"/>
      <c r="F154" s="121"/>
      <c r="G154" s="126"/>
      <c r="H154" s="121"/>
      <c r="I154" s="126"/>
      <c r="J154" s="126"/>
      <c r="K154" s="126"/>
      <c r="L154" s="3"/>
      <c r="M154" s="3"/>
      <c r="N154" s="3"/>
      <c r="O154" s="3"/>
      <c r="P154" s="3"/>
      <c r="Q154" s="3"/>
      <c r="R154" s="7"/>
      <c r="S154" s="8"/>
      <c r="T154" s="2"/>
      <c r="U154" s="3"/>
      <c r="V154" s="3"/>
      <c r="W154" s="3"/>
      <c r="X154" s="3"/>
    </row>
    <row r="155" spans="1:24" ht="13" customHeight="1">
      <c r="A155" s="6"/>
      <c r="B155" s="6"/>
      <c r="C155" s="5"/>
      <c r="D155" s="216"/>
      <c r="E155" s="125"/>
      <c r="F155" s="121"/>
      <c r="G155" s="126"/>
      <c r="H155" s="121"/>
      <c r="I155" s="126"/>
      <c r="J155" s="126"/>
      <c r="K155" s="126"/>
      <c r="L155" s="3"/>
      <c r="M155" s="3"/>
      <c r="N155" s="3"/>
      <c r="O155" s="3"/>
      <c r="P155" s="3"/>
      <c r="Q155" s="3"/>
      <c r="R155" s="7"/>
      <c r="S155" s="8"/>
      <c r="T155" s="2"/>
      <c r="U155" s="3"/>
      <c r="V155" s="3"/>
      <c r="W155" s="3"/>
      <c r="X155" s="3"/>
    </row>
    <row r="156" spans="1:24" ht="13" customHeight="1">
      <c r="A156" s="6"/>
      <c r="B156" s="6"/>
      <c r="C156" s="5"/>
      <c r="D156" s="216"/>
      <c r="E156" s="125"/>
      <c r="F156" s="121"/>
      <c r="G156" s="126"/>
      <c r="H156" s="121"/>
      <c r="I156" s="126"/>
      <c r="J156" s="126"/>
      <c r="K156" s="126"/>
      <c r="L156" s="3"/>
      <c r="M156" s="3"/>
      <c r="N156" s="3"/>
      <c r="O156" s="3"/>
      <c r="P156" s="3"/>
      <c r="Q156" s="3"/>
      <c r="R156" s="7"/>
      <c r="S156" s="8"/>
      <c r="T156" s="2"/>
      <c r="U156" s="3"/>
      <c r="V156" s="3"/>
      <c r="W156" s="3"/>
      <c r="X156" s="3"/>
    </row>
    <row r="157" spans="1:24" ht="13" customHeight="1">
      <c r="A157" s="6"/>
      <c r="B157" s="6"/>
      <c r="C157" s="5"/>
      <c r="D157" s="216"/>
      <c r="E157" s="125"/>
      <c r="F157" s="121"/>
      <c r="G157" s="126"/>
      <c r="H157" s="121"/>
      <c r="I157" s="126"/>
      <c r="J157" s="126"/>
      <c r="K157" s="126"/>
      <c r="L157" s="3"/>
      <c r="M157" s="3"/>
      <c r="N157" s="3"/>
      <c r="O157" s="3"/>
      <c r="P157" s="3"/>
      <c r="Q157" s="3"/>
      <c r="R157" s="7"/>
      <c r="S157" s="8"/>
      <c r="T157" s="2"/>
      <c r="U157" s="3"/>
      <c r="V157" s="3"/>
      <c r="W157" s="3"/>
      <c r="X157" s="3"/>
    </row>
    <row r="158" spans="1:24" ht="13" customHeight="1">
      <c r="A158" s="6"/>
      <c r="B158" s="6"/>
      <c r="C158" s="5"/>
      <c r="D158" s="216"/>
      <c r="E158" s="125"/>
      <c r="F158" s="121"/>
      <c r="G158" s="126"/>
      <c r="H158" s="121"/>
      <c r="I158" s="126"/>
      <c r="J158" s="126"/>
      <c r="K158" s="126"/>
      <c r="L158" s="3"/>
      <c r="M158" s="3"/>
      <c r="N158" s="3"/>
      <c r="O158" s="3"/>
      <c r="P158" s="3"/>
      <c r="Q158" s="3"/>
      <c r="R158" s="7"/>
      <c r="S158" s="8"/>
      <c r="T158" s="2"/>
      <c r="U158" s="3"/>
      <c r="V158" s="3"/>
      <c r="W158" s="3"/>
      <c r="X158" s="3"/>
    </row>
    <row r="159" spans="1:24" ht="13" customHeight="1">
      <c r="A159" s="6"/>
      <c r="B159" s="6"/>
      <c r="C159" s="5"/>
      <c r="D159" s="216"/>
      <c r="E159" s="125"/>
      <c r="F159" s="121"/>
      <c r="G159" s="126"/>
      <c r="H159" s="121"/>
      <c r="I159" s="126"/>
      <c r="J159" s="126"/>
      <c r="K159" s="126"/>
      <c r="L159" s="3"/>
      <c r="M159" s="3"/>
      <c r="N159" s="3"/>
      <c r="O159" s="3"/>
      <c r="P159" s="3"/>
      <c r="Q159" s="3"/>
      <c r="R159" s="7"/>
      <c r="S159" s="8"/>
      <c r="T159" s="2"/>
      <c r="U159" s="3"/>
      <c r="V159" s="3"/>
      <c r="W159" s="3"/>
      <c r="X159" s="3"/>
    </row>
    <row r="160" spans="1:24" ht="13" customHeight="1">
      <c r="A160" s="6"/>
      <c r="B160" s="6"/>
      <c r="C160" s="5"/>
      <c r="D160" s="216"/>
      <c r="E160" s="125"/>
      <c r="F160" s="121"/>
      <c r="G160" s="126"/>
      <c r="H160" s="121"/>
      <c r="I160" s="126"/>
      <c r="J160" s="126"/>
      <c r="K160" s="126"/>
      <c r="L160" s="3"/>
      <c r="M160" s="3"/>
      <c r="N160" s="3"/>
      <c r="O160" s="3"/>
      <c r="P160" s="3"/>
      <c r="Q160" s="3"/>
      <c r="R160" s="7"/>
      <c r="S160" s="8"/>
      <c r="T160" s="2"/>
      <c r="U160" s="3"/>
      <c r="V160" s="3"/>
      <c r="W160" s="3"/>
      <c r="X160" s="3"/>
    </row>
    <row r="161" spans="1:24" ht="13" customHeight="1">
      <c r="A161" s="6"/>
      <c r="B161" s="6"/>
      <c r="C161" s="5"/>
      <c r="D161" s="216"/>
      <c r="E161" s="125"/>
      <c r="F161" s="121"/>
      <c r="G161" s="126"/>
      <c r="H161" s="121"/>
      <c r="I161" s="126"/>
      <c r="J161" s="126"/>
      <c r="K161" s="126"/>
      <c r="L161" s="3"/>
      <c r="M161" s="3"/>
      <c r="N161" s="3"/>
      <c r="O161" s="3"/>
      <c r="P161" s="3"/>
      <c r="Q161" s="3"/>
      <c r="R161" s="7"/>
      <c r="S161" s="8"/>
      <c r="T161" s="2"/>
      <c r="U161" s="3"/>
      <c r="V161" s="3"/>
      <c r="W161" s="3"/>
      <c r="X161" s="3"/>
    </row>
    <row r="162" spans="1:24" ht="13" customHeight="1">
      <c r="A162" s="6"/>
      <c r="B162" s="6"/>
      <c r="C162" s="5"/>
      <c r="D162" s="216"/>
      <c r="E162" s="125"/>
      <c r="F162" s="121"/>
      <c r="G162" s="126"/>
      <c r="H162" s="121"/>
      <c r="I162" s="126"/>
      <c r="J162" s="126"/>
      <c r="K162" s="126"/>
      <c r="L162" s="3"/>
      <c r="M162" s="3"/>
      <c r="N162" s="3"/>
      <c r="O162" s="3"/>
      <c r="P162" s="3"/>
      <c r="Q162" s="3"/>
      <c r="R162" s="7"/>
      <c r="S162" s="8"/>
      <c r="T162" s="2"/>
      <c r="U162" s="3"/>
      <c r="V162" s="3"/>
      <c r="W162" s="3"/>
      <c r="X162" s="3"/>
    </row>
    <row r="163" spans="1:24" ht="13" customHeight="1">
      <c r="A163" s="6"/>
      <c r="B163" s="6"/>
      <c r="C163" s="5"/>
      <c r="D163" s="216"/>
      <c r="E163" s="125"/>
      <c r="F163" s="121"/>
      <c r="G163" s="126"/>
      <c r="H163" s="121"/>
      <c r="I163" s="126"/>
      <c r="J163" s="126"/>
      <c r="K163" s="126"/>
      <c r="L163" s="3"/>
      <c r="M163" s="3"/>
      <c r="N163" s="3"/>
      <c r="O163" s="3"/>
      <c r="P163" s="3"/>
      <c r="Q163" s="3"/>
      <c r="R163" s="7"/>
      <c r="S163" s="8"/>
      <c r="T163" s="2"/>
      <c r="U163" s="3"/>
      <c r="V163" s="3"/>
      <c r="W163" s="3"/>
      <c r="X163" s="3"/>
    </row>
    <row r="164" spans="1:24" ht="13" customHeight="1">
      <c r="A164" s="6"/>
      <c r="B164" s="6"/>
      <c r="C164" s="5"/>
      <c r="D164" s="216"/>
      <c r="E164" s="125"/>
      <c r="F164" s="121"/>
      <c r="G164" s="126"/>
      <c r="H164" s="121"/>
      <c r="I164" s="126"/>
      <c r="J164" s="126"/>
      <c r="K164" s="126"/>
      <c r="L164" s="3"/>
      <c r="M164" s="3"/>
      <c r="N164" s="3"/>
      <c r="O164" s="3"/>
      <c r="P164" s="3"/>
      <c r="Q164" s="3"/>
      <c r="R164" s="7"/>
      <c r="S164" s="8"/>
      <c r="T164" s="2"/>
      <c r="U164" s="3"/>
      <c r="V164" s="3"/>
      <c r="W164" s="3"/>
      <c r="X164" s="3"/>
    </row>
    <row r="165" spans="1:24" ht="13" customHeight="1">
      <c r="A165" s="6"/>
      <c r="B165" s="6"/>
      <c r="C165" s="5"/>
      <c r="D165" s="216"/>
      <c r="E165" s="125"/>
      <c r="F165" s="121"/>
      <c r="G165" s="126"/>
      <c r="H165" s="121"/>
      <c r="I165" s="126"/>
      <c r="J165" s="126"/>
      <c r="K165" s="126"/>
      <c r="L165" s="3"/>
      <c r="M165" s="3"/>
      <c r="N165" s="3"/>
      <c r="O165" s="3"/>
      <c r="P165" s="3"/>
      <c r="Q165" s="3"/>
      <c r="R165" s="7"/>
      <c r="S165" s="8"/>
      <c r="T165" s="2"/>
      <c r="U165" s="3"/>
      <c r="V165" s="3"/>
      <c r="W165" s="3"/>
      <c r="X165" s="3"/>
    </row>
    <row r="166" spans="1:24" ht="13" customHeight="1">
      <c r="A166" s="6"/>
      <c r="B166" s="6"/>
      <c r="C166" s="5"/>
      <c r="D166" s="216"/>
      <c r="E166" s="125"/>
      <c r="F166" s="121"/>
      <c r="G166" s="126"/>
      <c r="H166" s="121"/>
      <c r="I166" s="126"/>
      <c r="J166" s="126"/>
      <c r="K166" s="126"/>
      <c r="L166" s="3"/>
      <c r="M166" s="3"/>
      <c r="N166" s="3"/>
      <c r="O166" s="3"/>
      <c r="P166" s="3"/>
      <c r="Q166" s="3"/>
      <c r="R166" s="7"/>
      <c r="S166" s="8"/>
      <c r="T166" s="2"/>
      <c r="U166" s="3"/>
      <c r="V166" s="3"/>
      <c r="W166" s="3"/>
      <c r="X166" s="3"/>
    </row>
    <row r="167" spans="1:24" ht="13" customHeight="1">
      <c r="A167" s="6"/>
      <c r="B167" s="6"/>
      <c r="C167" s="5"/>
      <c r="D167" s="216"/>
      <c r="E167" s="125"/>
      <c r="F167" s="121"/>
      <c r="G167" s="126"/>
      <c r="H167" s="121"/>
      <c r="I167" s="126"/>
      <c r="J167" s="126"/>
      <c r="K167" s="126"/>
      <c r="L167" s="3"/>
      <c r="M167" s="3"/>
      <c r="N167" s="3"/>
      <c r="O167" s="3"/>
      <c r="P167" s="3"/>
      <c r="Q167" s="3"/>
      <c r="R167" s="7"/>
      <c r="S167" s="8"/>
      <c r="T167" s="2"/>
      <c r="U167" s="3"/>
      <c r="V167" s="3"/>
      <c r="W167" s="3"/>
      <c r="X167" s="3"/>
    </row>
    <row r="168" spans="1:24" ht="13" customHeight="1">
      <c r="A168" s="6"/>
      <c r="B168" s="6"/>
      <c r="C168" s="5"/>
      <c r="D168" s="216"/>
      <c r="E168" s="125"/>
      <c r="F168" s="121"/>
      <c r="G168" s="126"/>
      <c r="H168" s="121"/>
      <c r="I168" s="126"/>
      <c r="J168" s="126"/>
      <c r="K168" s="126"/>
      <c r="L168" s="3"/>
      <c r="M168" s="3"/>
      <c r="N168" s="3"/>
      <c r="O168" s="3"/>
      <c r="P168" s="3"/>
      <c r="Q168" s="3"/>
      <c r="R168" s="7"/>
      <c r="S168" s="8"/>
      <c r="T168" s="2"/>
      <c r="U168" s="3"/>
      <c r="V168" s="3"/>
      <c r="W168" s="3"/>
      <c r="X168" s="3"/>
    </row>
    <row r="169" spans="1:24" ht="13" customHeight="1">
      <c r="A169" s="6"/>
      <c r="B169" s="6"/>
      <c r="C169" s="5"/>
      <c r="D169" s="216"/>
      <c r="E169" s="125"/>
      <c r="F169" s="121"/>
      <c r="G169" s="126"/>
      <c r="H169" s="121"/>
      <c r="I169" s="126"/>
      <c r="J169" s="126"/>
      <c r="K169" s="126"/>
      <c r="L169" s="3"/>
      <c r="M169" s="3"/>
      <c r="N169" s="3"/>
      <c r="O169" s="3"/>
      <c r="P169" s="3"/>
      <c r="Q169" s="3"/>
      <c r="R169" s="7"/>
      <c r="S169" s="8"/>
      <c r="T169" s="2"/>
      <c r="U169" s="3"/>
      <c r="V169" s="3"/>
      <c r="W169" s="3"/>
      <c r="X169" s="3"/>
    </row>
    <row r="170" spans="1:24" ht="13" customHeight="1">
      <c r="A170" s="6"/>
      <c r="B170" s="6"/>
      <c r="C170" s="5"/>
      <c r="D170" s="216"/>
      <c r="E170" s="125"/>
      <c r="F170" s="121"/>
      <c r="G170" s="126"/>
      <c r="H170" s="121"/>
      <c r="I170" s="126"/>
      <c r="J170" s="126"/>
      <c r="K170" s="126"/>
      <c r="L170" s="3"/>
      <c r="M170" s="3"/>
      <c r="N170" s="3"/>
      <c r="O170" s="3"/>
      <c r="P170" s="3"/>
      <c r="Q170" s="3"/>
      <c r="R170" s="7"/>
      <c r="S170" s="8"/>
      <c r="T170" s="2"/>
      <c r="U170" s="3"/>
      <c r="V170" s="3"/>
      <c r="W170" s="3"/>
      <c r="X170" s="3"/>
    </row>
    <row r="171" spans="1:24" ht="13" customHeight="1">
      <c r="A171" s="6"/>
      <c r="B171" s="6"/>
      <c r="C171" s="5"/>
      <c r="D171" s="216"/>
      <c r="E171" s="125"/>
      <c r="F171" s="121"/>
      <c r="G171" s="126"/>
      <c r="H171" s="121"/>
      <c r="I171" s="126"/>
      <c r="J171" s="126"/>
      <c r="K171" s="126"/>
      <c r="L171" s="3"/>
      <c r="M171" s="3"/>
      <c r="N171" s="3"/>
      <c r="O171" s="3"/>
      <c r="P171" s="3"/>
      <c r="Q171" s="3"/>
      <c r="R171" s="7"/>
      <c r="S171" s="8"/>
      <c r="T171" s="2"/>
      <c r="U171" s="3"/>
      <c r="V171" s="3"/>
      <c r="W171" s="3"/>
      <c r="X171" s="3"/>
    </row>
    <row r="172" spans="1:24" ht="13" customHeight="1">
      <c r="A172" s="6"/>
      <c r="B172" s="6"/>
      <c r="C172" s="5"/>
      <c r="D172" s="216"/>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6"/>
      <c r="C173" s="5"/>
      <c r="D173" s="216"/>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6"/>
      <c r="C174" s="5"/>
      <c r="D174" s="216"/>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6"/>
      <c r="C175" s="5"/>
      <c r="D175" s="216"/>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6"/>
      <c r="C176" s="5"/>
      <c r="D176" s="216"/>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6"/>
      <c r="C177" s="5"/>
      <c r="D177" s="216"/>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6"/>
      <c r="C178" s="5"/>
      <c r="D178" s="216"/>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6"/>
      <c r="C179" s="5"/>
      <c r="D179" s="216"/>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6"/>
      <c r="C180" s="5"/>
      <c r="D180" s="216"/>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6"/>
      <c r="C181" s="5"/>
      <c r="D181" s="216"/>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6"/>
      <c r="C182" s="5"/>
      <c r="D182" s="216"/>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6"/>
      <c r="C183" s="5"/>
      <c r="D183" s="216"/>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6"/>
      <c r="C184" s="5"/>
      <c r="D184" s="216"/>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6"/>
      <c r="C185" s="5"/>
      <c r="D185" s="216"/>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6"/>
      <c r="C186" s="5"/>
      <c r="D186" s="216"/>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6"/>
      <c r="C187" s="5"/>
      <c r="D187" s="216"/>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6"/>
      <c r="C188" s="5"/>
      <c r="D188" s="216"/>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6"/>
      <c r="C189" s="5"/>
      <c r="D189" s="216"/>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6"/>
      <c r="C190" s="5"/>
      <c r="D190" s="216"/>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6"/>
      <c r="C191" s="5"/>
      <c r="D191" s="216"/>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6"/>
      <c r="C192" s="5"/>
      <c r="D192" s="216"/>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6"/>
      <c r="C193" s="5"/>
      <c r="D193" s="216"/>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6"/>
      <c r="C194" s="5"/>
      <c r="D194" s="216"/>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6"/>
      <c r="C195" s="5"/>
      <c r="D195" s="216"/>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6"/>
      <c r="C196" s="5"/>
      <c r="D196" s="216"/>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6"/>
      <c r="C197" s="5"/>
      <c r="D197" s="216"/>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6"/>
      <c r="C198" s="5"/>
      <c r="D198" s="216"/>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6"/>
      <c r="C199" s="5"/>
      <c r="D199" s="216"/>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6"/>
      <c r="C200" s="5"/>
      <c r="D200" s="216"/>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6"/>
      <c r="C201" s="5"/>
      <c r="D201" s="216"/>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6"/>
      <c r="C202" s="5"/>
      <c r="D202" s="216"/>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6"/>
      <c r="C203" s="5"/>
      <c r="D203" s="216"/>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6"/>
      <c r="C204" s="5"/>
      <c r="D204" s="216"/>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6"/>
      <c r="C205" s="5"/>
      <c r="D205" s="216"/>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6"/>
      <c r="C206" s="5"/>
      <c r="D206" s="216"/>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6"/>
      <c r="C207" s="5"/>
      <c r="D207" s="216"/>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6"/>
      <c r="C208" s="5"/>
      <c r="D208" s="216"/>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6"/>
      <c r="C209" s="5"/>
      <c r="D209" s="216"/>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6"/>
      <c r="C210" s="5"/>
      <c r="D210" s="216"/>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6"/>
      <c r="C211" s="5"/>
      <c r="D211" s="216"/>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6"/>
      <c r="C212" s="5"/>
      <c r="D212" s="216"/>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6"/>
      <c r="C213" s="5"/>
      <c r="D213" s="216"/>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6"/>
      <c r="C214" s="5"/>
      <c r="D214" s="216"/>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6"/>
      <c r="C215" s="5"/>
      <c r="D215" s="216"/>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6"/>
      <c r="C216" s="5"/>
      <c r="D216" s="216"/>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6"/>
      <c r="C217" s="5"/>
      <c r="D217" s="216"/>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6"/>
      <c r="C218" s="5"/>
      <c r="D218" s="216"/>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6"/>
      <c r="C219" s="5"/>
      <c r="D219" s="216"/>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6"/>
      <c r="C220" s="5"/>
      <c r="D220" s="216"/>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6"/>
      <c r="C221" s="5"/>
      <c r="D221" s="216"/>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6"/>
      <c r="C222" s="5"/>
      <c r="D222" s="216"/>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6"/>
      <c r="C223" s="5"/>
      <c r="D223" s="216"/>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6"/>
      <c r="C224" s="5"/>
      <c r="D224" s="216"/>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6"/>
      <c r="C225" s="5"/>
      <c r="D225" s="216"/>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6"/>
      <c r="C226" s="5"/>
      <c r="D226" s="216"/>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6"/>
      <c r="C227" s="5"/>
      <c r="D227" s="216"/>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6"/>
      <c r="C228" s="5"/>
      <c r="D228" s="216"/>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6"/>
      <c r="C229" s="5"/>
      <c r="D229" s="216"/>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6"/>
      <c r="C230" s="5"/>
      <c r="D230" s="216"/>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6"/>
      <c r="C231" s="5"/>
      <c r="D231" s="216"/>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6"/>
      <c r="C232" s="5"/>
      <c r="D232" s="216"/>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6"/>
      <c r="C233" s="5"/>
      <c r="D233" s="216"/>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6"/>
      <c r="C234" s="5"/>
      <c r="D234" s="216"/>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6"/>
      <c r="C235" s="5"/>
      <c r="D235" s="216"/>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6"/>
      <c r="C236" s="5"/>
      <c r="D236" s="216"/>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6"/>
      <c r="C237" s="5"/>
      <c r="D237" s="216"/>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6"/>
      <c r="C238" s="5"/>
      <c r="D238" s="216"/>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6"/>
      <c r="C239" s="5"/>
      <c r="D239" s="216"/>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6"/>
      <c r="C240" s="5"/>
      <c r="D240" s="216"/>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6"/>
      <c r="C241" s="5"/>
      <c r="D241" s="216"/>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6"/>
      <c r="C242" s="5"/>
      <c r="D242" s="216"/>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6"/>
      <c r="C243" s="5"/>
      <c r="D243" s="216"/>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6"/>
      <c r="C244" s="5"/>
      <c r="D244" s="216"/>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6"/>
      <c r="C245" s="5"/>
      <c r="D245" s="216"/>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6"/>
      <c r="C246" s="5"/>
      <c r="D246" s="216"/>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6"/>
      <c r="C247" s="5"/>
      <c r="D247" s="216"/>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6"/>
      <c r="C248" s="5"/>
      <c r="D248" s="216"/>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6"/>
      <c r="C249" s="5"/>
      <c r="D249" s="216"/>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6"/>
      <c r="C250" s="5"/>
      <c r="D250" s="216"/>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6"/>
      <c r="C251" s="5"/>
      <c r="D251" s="216"/>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6"/>
      <c r="C252" s="5"/>
      <c r="D252" s="216"/>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6"/>
      <c r="C253" s="5"/>
      <c r="D253" s="216"/>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6"/>
      <c r="C254" s="5"/>
      <c r="D254" s="216"/>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6"/>
      <c r="C255" s="5"/>
      <c r="D255" s="216"/>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6"/>
      <c r="C256" s="5"/>
      <c r="D256" s="216"/>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6"/>
      <c r="C257" s="5"/>
      <c r="D257" s="216"/>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6"/>
      <c r="C258" s="5"/>
      <c r="D258" s="216"/>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6"/>
      <c r="C259" s="5"/>
      <c r="D259" s="216"/>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6"/>
      <c r="C260" s="5"/>
      <c r="D260" s="216"/>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6"/>
      <c r="C261" s="5"/>
      <c r="D261" s="216"/>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6"/>
      <c r="C262" s="5"/>
      <c r="D262" s="216"/>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6"/>
      <c r="C263" s="5"/>
      <c r="D263" s="216"/>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6"/>
      <c r="C264" s="5"/>
      <c r="D264" s="216"/>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6"/>
      <c r="C265" s="5"/>
      <c r="D265" s="216"/>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6"/>
      <c r="C266" s="5"/>
      <c r="D266" s="216"/>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6"/>
      <c r="C267" s="5"/>
      <c r="D267" s="216"/>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6"/>
      <c r="C268" s="5"/>
      <c r="D268" s="216"/>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6"/>
      <c r="C269" s="5"/>
      <c r="D269" s="216"/>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6"/>
      <c r="C270" s="5"/>
      <c r="D270" s="216"/>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6"/>
      <c r="C271" s="5"/>
      <c r="D271" s="216"/>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6"/>
      <c r="C272" s="5"/>
      <c r="D272" s="216"/>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6"/>
      <c r="C273" s="5"/>
      <c r="D273" s="216"/>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6"/>
      <c r="C274" s="5"/>
      <c r="D274" s="216"/>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6"/>
      <c r="C275" s="5"/>
      <c r="D275" s="216"/>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6"/>
      <c r="C276" s="5"/>
      <c r="D276" s="216"/>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6"/>
      <c r="C277" s="5"/>
      <c r="D277" s="216"/>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6"/>
      <c r="C278" s="5"/>
      <c r="D278" s="216"/>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6"/>
      <c r="C279" s="5"/>
      <c r="D279" s="216"/>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6"/>
      <c r="C280" s="5"/>
      <c r="D280" s="216"/>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6"/>
      <c r="C281" s="5"/>
      <c r="D281" s="216"/>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6"/>
      <c r="C282" s="5"/>
      <c r="D282" s="216"/>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6"/>
      <c r="C283" s="5"/>
      <c r="D283" s="216"/>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6"/>
      <c r="C284" s="5"/>
      <c r="D284" s="216"/>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6"/>
      <c r="C285" s="5"/>
      <c r="D285" s="216"/>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6"/>
      <c r="C286" s="5"/>
      <c r="D286" s="216"/>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6"/>
      <c r="C287" s="5"/>
      <c r="D287" s="216"/>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6"/>
      <c r="C288" s="5"/>
      <c r="D288" s="216"/>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6"/>
      <c r="C289" s="5"/>
      <c r="D289" s="216"/>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6"/>
      <c r="C290" s="5"/>
      <c r="D290" s="216"/>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6"/>
      <c r="C291" s="5"/>
      <c r="D291" s="216"/>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6"/>
      <c r="C292" s="5"/>
      <c r="D292" s="216"/>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6"/>
      <c r="C293" s="5"/>
      <c r="D293" s="216"/>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6"/>
      <c r="C294" s="5"/>
      <c r="D294" s="216"/>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6"/>
      <c r="C295" s="5"/>
      <c r="D295" s="216"/>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6"/>
      <c r="C296" s="5"/>
      <c r="D296" s="216"/>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6"/>
      <c r="C297" s="5"/>
      <c r="D297" s="216"/>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6"/>
      <c r="C298" s="5"/>
      <c r="D298" s="216"/>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6"/>
      <c r="C299" s="5"/>
      <c r="D299" s="216"/>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6"/>
      <c r="C300" s="5"/>
      <c r="D300" s="216"/>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6"/>
      <c r="C301" s="5"/>
      <c r="D301" s="216"/>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6"/>
      <c r="C302" s="5"/>
      <c r="D302" s="216"/>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6"/>
      <c r="C303" s="5"/>
      <c r="D303" s="216"/>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6"/>
      <c r="C304" s="5"/>
      <c r="D304" s="216"/>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6"/>
      <c r="C305" s="5"/>
      <c r="D305" s="216"/>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6"/>
      <c r="C306" s="5"/>
      <c r="D306" s="216"/>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6"/>
      <c r="C307" s="5"/>
      <c r="D307" s="216"/>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6"/>
      <c r="C308" s="5"/>
      <c r="D308" s="216"/>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6"/>
      <c r="C309" s="5"/>
      <c r="D309" s="216"/>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6"/>
      <c r="C310" s="5"/>
      <c r="D310" s="216"/>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6"/>
      <c r="C311" s="5"/>
      <c r="D311" s="216"/>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6"/>
      <c r="C312" s="5"/>
      <c r="D312" s="216"/>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6"/>
      <c r="C313" s="5"/>
      <c r="D313" s="216"/>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6"/>
      <c r="C314" s="5"/>
      <c r="D314" s="216"/>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6"/>
      <c r="C315" s="5"/>
      <c r="D315" s="216"/>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6"/>
      <c r="C316" s="5"/>
      <c r="D316" s="216"/>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6"/>
      <c r="C317" s="5"/>
      <c r="D317" s="216"/>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6"/>
      <c r="C318" s="5"/>
      <c r="D318" s="216"/>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6"/>
      <c r="C319" s="5"/>
      <c r="D319" s="216"/>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6"/>
      <c r="C320" s="5"/>
      <c r="D320" s="216"/>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6"/>
      <c r="C321" s="5"/>
      <c r="D321" s="216"/>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6"/>
      <c r="C322" s="5"/>
      <c r="D322" s="216"/>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6"/>
      <c r="C323" s="5"/>
      <c r="D323" s="216"/>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6"/>
      <c r="C324" s="5"/>
      <c r="D324" s="216"/>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6"/>
      <c r="C325" s="5"/>
      <c r="D325" s="216"/>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6"/>
      <c r="C326" s="5"/>
      <c r="D326" s="216"/>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6"/>
      <c r="C327" s="5"/>
      <c r="D327" s="216"/>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6"/>
      <c r="C328" s="5"/>
      <c r="D328" s="216"/>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6"/>
      <c r="C329" s="5"/>
      <c r="D329" s="216"/>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6"/>
      <c r="C330" s="5"/>
      <c r="D330" s="216"/>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6"/>
      <c r="C331" s="5"/>
      <c r="D331" s="216"/>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6"/>
      <c r="C332" s="5"/>
      <c r="D332" s="216"/>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6"/>
      <c r="C333" s="5"/>
      <c r="D333" s="216"/>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6"/>
      <c r="C334" s="5"/>
      <c r="D334" s="216"/>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6"/>
      <c r="C335" s="5"/>
      <c r="D335" s="216"/>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6"/>
      <c r="C336" s="5"/>
      <c r="D336" s="216"/>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6"/>
      <c r="C337" s="5"/>
      <c r="D337" s="216"/>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6"/>
      <c r="C338" s="5"/>
      <c r="D338" s="216"/>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6"/>
      <c r="C339" s="5"/>
      <c r="D339" s="216"/>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6"/>
      <c r="C340" s="5"/>
      <c r="D340" s="216"/>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6"/>
      <c r="C341" s="5"/>
      <c r="D341" s="216"/>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6"/>
      <c r="C342" s="5"/>
      <c r="D342" s="216"/>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6"/>
      <c r="C343" s="5"/>
      <c r="D343" s="216"/>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6"/>
      <c r="C344" s="5"/>
      <c r="D344" s="216"/>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6"/>
      <c r="C345" s="5"/>
      <c r="D345" s="216"/>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6"/>
      <c r="C346" s="5"/>
      <c r="D346" s="216"/>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6"/>
      <c r="C347" s="5"/>
      <c r="D347" s="216"/>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6"/>
      <c r="C348" s="5"/>
      <c r="D348" s="216"/>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6"/>
      <c r="C349" s="5"/>
      <c r="D349" s="216"/>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6"/>
      <c r="C350" s="5"/>
      <c r="D350" s="216"/>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6"/>
      <c r="C351" s="5"/>
      <c r="D351" s="216"/>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6"/>
      <c r="C352" s="5"/>
      <c r="D352" s="216"/>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6"/>
      <c r="C353" s="5"/>
      <c r="D353" s="216"/>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6"/>
      <c r="C354" s="5"/>
      <c r="D354" s="216"/>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6"/>
      <c r="C355" s="5"/>
      <c r="D355" s="216"/>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6"/>
      <c r="C356" s="5"/>
      <c r="D356" s="216"/>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6"/>
      <c r="C357" s="5"/>
      <c r="D357" s="216"/>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6"/>
      <c r="C358" s="5"/>
      <c r="D358" s="216"/>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6"/>
      <c r="C359" s="5"/>
      <c r="D359" s="216"/>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6"/>
      <c r="C360" s="5"/>
      <c r="D360" s="216"/>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6"/>
      <c r="C361" s="5"/>
      <c r="D361" s="216"/>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6"/>
      <c r="C362" s="5"/>
      <c r="D362" s="216"/>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6"/>
      <c r="C363" s="5"/>
      <c r="D363" s="216"/>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6"/>
      <c r="C364" s="5"/>
      <c r="D364" s="216"/>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6"/>
      <c r="C365" s="5"/>
      <c r="D365" s="216"/>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6"/>
      <c r="C366" s="5"/>
      <c r="D366" s="216"/>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6"/>
      <c r="C367" s="5"/>
      <c r="D367" s="216"/>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6"/>
      <c r="C368" s="5"/>
      <c r="D368" s="216"/>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6"/>
      <c r="C369" s="5"/>
      <c r="D369" s="216"/>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6"/>
      <c r="C370" s="5"/>
      <c r="D370" s="216"/>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6"/>
      <c r="C371" s="5"/>
      <c r="D371" s="216"/>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6"/>
      <c r="C372" s="5"/>
      <c r="D372" s="216"/>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6"/>
      <c r="C373" s="5"/>
      <c r="D373" s="216"/>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6"/>
      <c r="C374" s="5"/>
      <c r="D374" s="216"/>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6"/>
      <c r="C375" s="5"/>
      <c r="D375" s="216"/>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6"/>
      <c r="C376" s="5"/>
      <c r="D376" s="216"/>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6"/>
      <c r="C377" s="5"/>
      <c r="D377" s="216"/>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6"/>
      <c r="C378" s="5"/>
      <c r="D378" s="216"/>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6"/>
      <c r="C379" s="5"/>
      <c r="D379" s="216"/>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6"/>
      <c r="C380" s="5"/>
      <c r="D380" s="216"/>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6"/>
      <c r="C381" s="5"/>
      <c r="D381" s="216"/>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6"/>
      <c r="C382" s="5"/>
      <c r="D382" s="216"/>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6"/>
      <c r="C383" s="5"/>
      <c r="D383" s="216"/>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6"/>
      <c r="C384" s="5"/>
      <c r="D384" s="216"/>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6"/>
      <c r="C385" s="5"/>
      <c r="D385" s="216"/>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6"/>
      <c r="C386" s="5"/>
      <c r="D386" s="216"/>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6"/>
      <c r="C387" s="5"/>
      <c r="D387" s="216"/>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6"/>
      <c r="C388" s="5"/>
      <c r="D388" s="216"/>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6"/>
      <c r="C389" s="5"/>
      <c r="D389" s="216"/>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6"/>
      <c r="C390" s="5"/>
      <c r="D390" s="216"/>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6"/>
      <c r="C391" s="5"/>
      <c r="D391" s="216"/>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6"/>
      <c r="C392" s="5"/>
      <c r="D392" s="216"/>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6"/>
      <c r="C393" s="5"/>
      <c r="D393" s="216"/>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6"/>
      <c r="C394" s="5"/>
      <c r="D394" s="216"/>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6"/>
      <c r="C395" s="5"/>
      <c r="D395" s="216"/>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6"/>
      <c r="C396" s="5"/>
      <c r="D396" s="216"/>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6"/>
      <c r="C397" s="5"/>
      <c r="D397" s="216"/>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6"/>
      <c r="C398" s="5"/>
      <c r="D398" s="216"/>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6"/>
      <c r="C399" s="5"/>
      <c r="D399" s="216"/>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6"/>
      <c r="C400" s="5"/>
      <c r="D400" s="216"/>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6"/>
      <c r="C401" s="5"/>
      <c r="D401" s="216"/>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6"/>
      <c r="C402" s="5"/>
      <c r="D402" s="216"/>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6"/>
      <c r="C403" s="5"/>
      <c r="D403" s="216"/>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6"/>
      <c r="C404" s="5"/>
      <c r="D404" s="216"/>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6"/>
      <c r="C405" s="5"/>
      <c r="D405" s="216"/>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6"/>
      <c r="C406" s="5"/>
      <c r="D406" s="216"/>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6"/>
      <c r="C407" s="5"/>
      <c r="D407" s="216"/>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6"/>
      <c r="C408" s="5"/>
      <c r="D408" s="216"/>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6"/>
      <c r="C409" s="5"/>
      <c r="D409" s="216"/>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6"/>
      <c r="C410" s="5"/>
      <c r="D410" s="216"/>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6"/>
      <c r="C411" s="5"/>
      <c r="D411" s="216"/>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6"/>
      <c r="C412" s="5"/>
      <c r="D412" s="216"/>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6"/>
      <c r="C413" s="5"/>
      <c r="D413" s="216"/>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6"/>
      <c r="C414" s="5"/>
      <c r="D414" s="216"/>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6"/>
      <c r="C415" s="5"/>
      <c r="D415" s="216"/>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6"/>
      <c r="C416" s="5"/>
      <c r="D416" s="216"/>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6"/>
      <c r="C417" s="5"/>
      <c r="D417" s="216"/>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6"/>
      <c r="C418" s="5"/>
      <c r="D418" s="216"/>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6"/>
      <c r="C419" s="5"/>
      <c r="D419" s="216"/>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6"/>
      <c r="C420" s="5"/>
      <c r="D420" s="216"/>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6"/>
      <c r="C421" s="5"/>
      <c r="D421" s="216"/>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6"/>
      <c r="C422" s="5"/>
      <c r="D422" s="216"/>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6"/>
      <c r="C423" s="5"/>
      <c r="D423" s="216"/>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6"/>
      <c r="C424" s="5"/>
      <c r="D424" s="216"/>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6"/>
      <c r="C425" s="5"/>
      <c r="D425" s="216"/>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6"/>
      <c r="C426" s="5"/>
      <c r="D426" s="216"/>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6"/>
      <c r="C427" s="5"/>
      <c r="D427" s="216"/>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6"/>
      <c r="C428" s="5"/>
      <c r="D428" s="216"/>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6"/>
      <c r="C429" s="5"/>
      <c r="D429" s="216"/>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6"/>
      <c r="C430" s="5"/>
      <c r="D430" s="216"/>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6"/>
      <c r="C431" s="5"/>
      <c r="D431" s="216"/>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6"/>
      <c r="C432" s="5"/>
      <c r="D432" s="216"/>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6"/>
      <c r="C433" s="5"/>
      <c r="D433" s="216"/>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6"/>
      <c r="C434" s="5"/>
      <c r="D434" s="216"/>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6"/>
      <c r="C435" s="5"/>
      <c r="D435" s="216"/>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6"/>
      <c r="C436" s="5"/>
      <c r="D436" s="216"/>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6"/>
      <c r="C437" s="5"/>
      <c r="D437" s="216"/>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6"/>
      <c r="C438" s="5"/>
      <c r="D438" s="216"/>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6"/>
      <c r="C439" s="5"/>
      <c r="D439" s="216"/>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6"/>
      <c r="C440" s="5"/>
      <c r="D440" s="216"/>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6"/>
      <c r="C441" s="5"/>
      <c r="D441" s="216"/>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6"/>
      <c r="C442" s="5"/>
      <c r="D442" s="216"/>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6"/>
      <c r="C443" s="5"/>
      <c r="D443" s="216"/>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6"/>
      <c r="C444" s="5"/>
      <c r="D444" s="216"/>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6"/>
      <c r="C445" s="5"/>
      <c r="D445" s="216"/>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6"/>
      <c r="C446" s="5"/>
      <c r="D446" s="216"/>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6"/>
      <c r="C447" s="5"/>
      <c r="D447" s="216"/>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6"/>
      <c r="C448" s="5"/>
      <c r="D448" s="216"/>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6"/>
      <c r="C449" s="5"/>
      <c r="D449" s="216"/>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6"/>
      <c r="C450" s="5"/>
      <c r="D450" s="216"/>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6"/>
      <c r="C451" s="5"/>
      <c r="D451" s="216"/>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6"/>
      <c r="C452" s="5"/>
      <c r="D452" s="216"/>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6"/>
      <c r="C453" s="5"/>
      <c r="D453" s="216"/>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6"/>
      <c r="C454" s="5"/>
      <c r="D454" s="216"/>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6"/>
      <c r="C455" s="5"/>
      <c r="D455" s="216"/>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6"/>
      <c r="C456" s="5"/>
      <c r="D456" s="216"/>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6"/>
      <c r="C457" s="5"/>
      <c r="D457" s="216"/>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6"/>
      <c r="C458" s="5"/>
      <c r="D458" s="216"/>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6"/>
      <c r="C459" s="5"/>
      <c r="D459" s="216"/>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6"/>
      <c r="C460" s="5"/>
      <c r="D460" s="216"/>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6"/>
      <c r="C461" s="5"/>
      <c r="D461" s="216"/>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6"/>
      <c r="C462" s="5"/>
      <c r="D462" s="216"/>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6"/>
      <c r="C463" s="5"/>
      <c r="D463" s="216"/>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6"/>
      <c r="C464" s="5"/>
      <c r="D464" s="216"/>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6"/>
      <c r="C465" s="5"/>
      <c r="D465" s="216"/>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6"/>
      <c r="C466" s="5"/>
      <c r="D466" s="216"/>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6"/>
      <c r="C467" s="5"/>
      <c r="D467" s="216"/>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6"/>
      <c r="C468" s="5"/>
      <c r="D468" s="216"/>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6"/>
      <c r="C469" s="5"/>
      <c r="D469" s="216"/>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6"/>
      <c r="C470" s="5"/>
      <c r="D470" s="216"/>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6"/>
      <c r="C471" s="5"/>
      <c r="D471" s="216"/>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6"/>
      <c r="C472" s="5"/>
      <c r="D472" s="216"/>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6"/>
      <c r="C473" s="5"/>
      <c r="D473" s="216"/>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6"/>
      <c r="C474" s="5"/>
      <c r="D474" s="216"/>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6"/>
      <c r="C475" s="5"/>
      <c r="D475" s="216"/>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6"/>
      <c r="C476" s="5"/>
      <c r="D476" s="216"/>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6"/>
      <c r="C477" s="5"/>
      <c r="D477" s="216"/>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6"/>
      <c r="C478" s="5"/>
      <c r="D478" s="216"/>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6"/>
      <c r="C479" s="5"/>
      <c r="D479" s="216"/>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6"/>
      <c r="C480" s="5"/>
      <c r="D480" s="216"/>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6"/>
      <c r="C481" s="5"/>
      <c r="D481" s="216"/>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6"/>
      <c r="C482" s="5"/>
      <c r="D482" s="216"/>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6"/>
      <c r="C483" s="5"/>
      <c r="D483" s="216"/>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6"/>
      <c r="C484" s="5"/>
      <c r="D484" s="216"/>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6"/>
      <c r="C485" s="5"/>
      <c r="D485" s="216"/>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6"/>
      <c r="C486" s="5"/>
      <c r="D486" s="216"/>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6"/>
      <c r="C487" s="5"/>
      <c r="D487" s="216"/>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6"/>
      <c r="C488" s="5"/>
      <c r="D488" s="216"/>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6"/>
      <c r="C489" s="5"/>
      <c r="D489" s="216"/>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6"/>
      <c r="C490" s="5"/>
      <c r="D490" s="216"/>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6"/>
      <c r="C491" s="5"/>
      <c r="D491" s="216"/>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6"/>
      <c r="C492" s="5"/>
      <c r="D492" s="216"/>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6"/>
      <c r="C493" s="5"/>
      <c r="D493" s="216"/>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6"/>
      <c r="C494" s="5"/>
      <c r="D494" s="216"/>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6"/>
      <c r="C495" s="5"/>
      <c r="D495" s="216"/>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6"/>
      <c r="C496" s="5"/>
      <c r="D496" s="216"/>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6"/>
      <c r="C497" s="5"/>
      <c r="D497" s="216"/>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6"/>
      <c r="C498" s="5"/>
      <c r="D498" s="216"/>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6"/>
      <c r="C499" s="5"/>
      <c r="D499" s="216"/>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6"/>
      <c r="C500" s="5"/>
      <c r="D500" s="216"/>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6"/>
      <c r="C501" s="5"/>
      <c r="D501" s="216"/>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6"/>
      <c r="C502" s="5"/>
      <c r="D502" s="216"/>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6"/>
      <c r="C503" s="5"/>
      <c r="D503" s="216"/>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6"/>
      <c r="C504" s="5"/>
      <c r="D504" s="216"/>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6"/>
      <c r="C505" s="5"/>
      <c r="D505" s="216"/>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6"/>
      <c r="C506" s="5"/>
      <c r="D506" s="216"/>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6"/>
      <c r="C507" s="5"/>
      <c r="D507" s="216"/>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6"/>
      <c r="C508" s="5"/>
      <c r="D508" s="216"/>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6"/>
      <c r="C509" s="5"/>
      <c r="D509" s="216"/>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6"/>
      <c r="C510" s="5"/>
      <c r="D510" s="216"/>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6"/>
      <c r="C511" s="5"/>
      <c r="D511" s="216"/>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6"/>
      <c r="C512" s="5"/>
      <c r="D512" s="216"/>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6"/>
      <c r="C513" s="5"/>
      <c r="D513" s="216"/>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6"/>
      <c r="C514" s="5"/>
      <c r="D514" s="216"/>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6"/>
      <c r="C515" s="5"/>
      <c r="D515" s="216"/>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6"/>
      <c r="C516" s="5"/>
      <c r="D516" s="216"/>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6"/>
      <c r="C517" s="5"/>
      <c r="D517" s="216"/>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6"/>
      <c r="C518" s="5"/>
      <c r="D518" s="216"/>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6"/>
      <c r="C519" s="5"/>
      <c r="D519" s="216"/>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6"/>
      <c r="C520" s="5"/>
      <c r="D520" s="216"/>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6"/>
      <c r="C521" s="5"/>
      <c r="D521" s="216"/>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6"/>
      <c r="C522" s="5"/>
      <c r="D522" s="216"/>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6"/>
      <c r="C523" s="5"/>
      <c r="D523" s="216"/>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6"/>
      <c r="C524" s="5"/>
      <c r="D524" s="216"/>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6"/>
      <c r="C525" s="5"/>
      <c r="D525" s="216"/>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6"/>
      <c r="C526" s="5"/>
      <c r="D526" s="216"/>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6"/>
      <c r="C527" s="5"/>
      <c r="D527" s="216"/>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6"/>
      <c r="C528" s="5"/>
      <c r="D528" s="216"/>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6"/>
      <c r="C529" s="5"/>
      <c r="D529" s="216"/>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6"/>
      <c r="C530" s="5"/>
      <c r="D530" s="216"/>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6"/>
      <c r="C531" s="5"/>
      <c r="D531" s="216"/>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6"/>
      <c r="C532" s="5"/>
      <c r="D532" s="216"/>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6"/>
      <c r="C533" s="5"/>
      <c r="D533" s="216"/>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6"/>
      <c r="C534" s="5"/>
      <c r="D534" s="216"/>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6"/>
      <c r="C535" s="5"/>
      <c r="D535" s="216"/>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6"/>
      <c r="C536" s="5"/>
      <c r="D536" s="216"/>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6"/>
      <c r="C537" s="5"/>
      <c r="D537" s="216"/>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6"/>
      <c r="C538" s="5"/>
      <c r="D538" s="216"/>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6"/>
      <c r="C539" s="5"/>
      <c r="D539" s="216"/>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6"/>
      <c r="C540" s="5"/>
      <c r="D540" s="216"/>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6"/>
      <c r="C541" s="5"/>
      <c r="D541" s="216"/>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6"/>
      <c r="C542" s="5"/>
      <c r="D542" s="216"/>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6"/>
      <c r="C543" s="5"/>
      <c r="D543" s="216"/>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6"/>
      <c r="C544" s="5"/>
      <c r="D544" s="216"/>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6"/>
      <c r="C545" s="5"/>
      <c r="D545" s="216"/>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6"/>
      <c r="C546" s="5"/>
      <c r="D546" s="216"/>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6"/>
      <c r="C547" s="5"/>
      <c r="D547" s="216"/>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6"/>
      <c r="C548" s="5"/>
      <c r="D548" s="216"/>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6"/>
      <c r="C549" s="5"/>
      <c r="D549" s="216"/>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6"/>
      <c r="C550" s="5"/>
      <c r="D550" s="216"/>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6"/>
      <c r="C551" s="5"/>
      <c r="D551" s="216"/>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6"/>
      <c r="C552" s="5"/>
      <c r="D552" s="216"/>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6"/>
      <c r="C553" s="5"/>
      <c r="D553" s="216"/>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6"/>
      <c r="C554" s="5"/>
      <c r="D554" s="216"/>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6"/>
      <c r="C555" s="5"/>
      <c r="D555" s="216"/>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6"/>
      <c r="C556" s="5"/>
      <c r="D556" s="216"/>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6"/>
      <c r="C557" s="5"/>
      <c r="D557" s="216"/>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6"/>
      <c r="C558" s="5"/>
      <c r="D558" s="216"/>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6"/>
      <c r="C559" s="5"/>
      <c r="D559" s="216"/>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6"/>
      <c r="C560" s="5"/>
      <c r="D560" s="216"/>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6"/>
      <c r="C561" s="5"/>
      <c r="D561" s="216"/>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6"/>
      <c r="C562" s="5"/>
      <c r="D562" s="216"/>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6"/>
      <c r="C563" s="5"/>
      <c r="D563" s="216"/>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6"/>
      <c r="C564" s="5"/>
      <c r="D564" s="216"/>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6"/>
      <c r="C565" s="5"/>
      <c r="D565" s="216"/>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6"/>
      <c r="C566" s="5"/>
      <c r="D566" s="216"/>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6"/>
      <c r="C567" s="5"/>
      <c r="D567" s="216"/>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6"/>
      <c r="C568" s="5"/>
      <c r="D568" s="216"/>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6"/>
      <c r="C569" s="5"/>
      <c r="D569" s="216"/>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6"/>
      <c r="C570" s="5"/>
      <c r="D570" s="216"/>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6"/>
      <c r="C571" s="5"/>
      <c r="D571" s="216"/>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6"/>
      <c r="C572" s="5"/>
      <c r="D572" s="216"/>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6"/>
      <c r="C573" s="5"/>
      <c r="D573" s="216"/>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6"/>
      <c r="C574" s="5"/>
      <c r="D574" s="216"/>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6"/>
      <c r="C575" s="5"/>
      <c r="D575" s="216"/>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6"/>
      <c r="C576" s="5"/>
      <c r="D576" s="216"/>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6"/>
      <c r="C577" s="5"/>
      <c r="D577" s="216"/>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6"/>
      <c r="C578" s="5"/>
      <c r="D578" s="216"/>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6"/>
      <c r="C579" s="5"/>
      <c r="D579" s="216"/>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6"/>
      <c r="C580" s="5"/>
      <c r="D580" s="216"/>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6"/>
      <c r="C581" s="5"/>
      <c r="D581" s="216"/>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6"/>
      <c r="C582" s="5"/>
      <c r="D582" s="216"/>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6"/>
      <c r="C583" s="5"/>
      <c r="D583" s="216"/>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6"/>
      <c r="C584" s="5"/>
      <c r="D584" s="216"/>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6"/>
      <c r="C585" s="5"/>
      <c r="D585" s="216"/>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6"/>
      <c r="C586" s="5"/>
      <c r="D586" s="216"/>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6"/>
      <c r="C587" s="5"/>
      <c r="D587" s="216"/>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6"/>
      <c r="C588" s="5"/>
      <c r="D588" s="216"/>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6"/>
      <c r="C589" s="5"/>
      <c r="D589" s="216"/>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6"/>
      <c r="C590" s="5"/>
      <c r="D590" s="216"/>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6"/>
      <c r="C591" s="5"/>
      <c r="D591" s="216"/>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6"/>
      <c r="C592" s="5"/>
      <c r="D592" s="216"/>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6"/>
      <c r="C593" s="5"/>
      <c r="D593" s="216"/>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6"/>
      <c r="C594" s="5"/>
      <c r="D594" s="216"/>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6"/>
      <c r="C595" s="5"/>
      <c r="D595" s="216"/>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6"/>
      <c r="C596" s="5"/>
      <c r="D596" s="216"/>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6"/>
      <c r="C597" s="5"/>
      <c r="D597" s="216"/>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6"/>
      <c r="C598" s="5"/>
      <c r="D598" s="216"/>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6"/>
      <c r="C599" s="5"/>
      <c r="D599" s="216"/>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6"/>
      <c r="C600" s="5"/>
      <c r="D600" s="216"/>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6"/>
      <c r="C601" s="5"/>
      <c r="D601" s="216"/>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6"/>
      <c r="C602" s="5"/>
      <c r="D602" s="216"/>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6"/>
      <c r="C603" s="5"/>
      <c r="D603" s="216"/>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6"/>
      <c r="C604" s="5"/>
      <c r="D604" s="216"/>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6"/>
      <c r="C605" s="5"/>
      <c r="D605" s="216"/>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6"/>
      <c r="C606" s="5"/>
      <c r="D606" s="216"/>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6"/>
      <c r="C607" s="5"/>
      <c r="D607" s="216"/>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6"/>
      <c r="C608" s="5"/>
      <c r="D608" s="216"/>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6"/>
      <c r="C609" s="5"/>
      <c r="D609" s="216"/>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6"/>
      <c r="C610" s="5"/>
      <c r="D610" s="216"/>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6"/>
      <c r="C611" s="5"/>
      <c r="D611" s="216"/>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6"/>
      <c r="C612" s="5"/>
      <c r="D612" s="216"/>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6"/>
      <c r="C613" s="5"/>
      <c r="D613" s="216"/>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6"/>
      <c r="C614" s="5"/>
      <c r="D614" s="216"/>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6"/>
      <c r="C615" s="5"/>
      <c r="D615" s="216"/>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6"/>
      <c r="C616" s="5"/>
      <c r="D616" s="216"/>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6"/>
      <c r="C617" s="5"/>
      <c r="D617" s="216"/>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6"/>
      <c r="C618" s="5"/>
      <c r="D618" s="216"/>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6"/>
      <c r="C619" s="5"/>
      <c r="D619" s="216"/>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6"/>
      <c r="C620" s="5"/>
      <c r="D620" s="216"/>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6"/>
      <c r="C621" s="5"/>
      <c r="D621" s="216"/>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6"/>
      <c r="C622" s="5"/>
      <c r="D622" s="216"/>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6"/>
      <c r="C623" s="5"/>
      <c r="D623" s="216"/>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6"/>
      <c r="C624" s="5"/>
      <c r="D624" s="216"/>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6"/>
      <c r="C625" s="5"/>
      <c r="D625" s="216"/>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6"/>
      <c r="C626" s="5"/>
      <c r="D626" s="216"/>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6"/>
      <c r="C627" s="5"/>
      <c r="D627" s="216"/>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6"/>
      <c r="C628" s="5"/>
      <c r="D628" s="216"/>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6"/>
      <c r="C629" s="5"/>
      <c r="D629" s="216"/>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6"/>
      <c r="C630" s="5"/>
      <c r="D630" s="216"/>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6"/>
      <c r="C631" s="5"/>
      <c r="D631" s="216"/>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6"/>
      <c r="C632" s="5"/>
      <c r="D632" s="216"/>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6"/>
      <c r="C633" s="5"/>
      <c r="D633" s="216"/>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6"/>
      <c r="C634" s="5"/>
      <c r="D634" s="216"/>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6"/>
      <c r="C635" s="5"/>
      <c r="D635" s="216"/>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6"/>
      <c r="C636" s="5"/>
      <c r="D636" s="216"/>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6"/>
      <c r="C637" s="5"/>
      <c r="D637" s="216"/>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6"/>
      <c r="C638" s="5"/>
      <c r="D638" s="216"/>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6"/>
      <c r="C639" s="5"/>
      <c r="D639" s="216"/>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6"/>
      <c r="C640" s="5"/>
      <c r="D640" s="216"/>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6"/>
      <c r="C641" s="5"/>
      <c r="D641" s="216"/>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6"/>
      <c r="C642" s="5"/>
      <c r="D642" s="216"/>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6"/>
      <c r="C643" s="5"/>
      <c r="D643" s="216"/>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6"/>
      <c r="C644" s="5"/>
      <c r="D644" s="216"/>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6"/>
      <c r="C645" s="5"/>
      <c r="D645" s="216"/>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6"/>
      <c r="C646" s="5"/>
      <c r="D646" s="216"/>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6"/>
      <c r="C647" s="5"/>
      <c r="D647" s="216"/>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6"/>
      <c r="C648" s="5"/>
      <c r="D648" s="216"/>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6"/>
      <c r="C649" s="5"/>
      <c r="D649" s="216"/>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6"/>
      <c r="C650" s="5"/>
      <c r="D650" s="216"/>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6"/>
      <c r="C651" s="5"/>
      <c r="D651" s="216"/>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6"/>
      <c r="C652" s="5"/>
      <c r="D652" s="216"/>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6"/>
      <c r="C653" s="5"/>
      <c r="D653" s="216"/>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6"/>
      <c r="C654" s="5"/>
      <c r="D654" s="216"/>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6"/>
      <c r="C655" s="5"/>
      <c r="D655" s="216"/>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6"/>
      <c r="C656" s="5"/>
      <c r="D656" s="216"/>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6"/>
      <c r="C657" s="5"/>
      <c r="D657" s="216"/>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6"/>
      <c r="C658" s="5"/>
      <c r="D658" s="216"/>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6"/>
      <c r="C659" s="5"/>
      <c r="D659" s="216"/>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6"/>
      <c r="C660" s="5"/>
      <c r="D660" s="216"/>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6"/>
      <c r="C661" s="5"/>
      <c r="D661" s="216"/>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6"/>
      <c r="C662" s="5"/>
      <c r="D662" s="216"/>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6"/>
      <c r="C663" s="5"/>
      <c r="D663" s="216"/>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6"/>
      <c r="C664" s="5"/>
      <c r="D664" s="216"/>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6"/>
      <c r="C665" s="5"/>
      <c r="D665" s="216"/>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6"/>
      <c r="C666" s="5"/>
      <c r="D666" s="216"/>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6"/>
      <c r="C667" s="5"/>
      <c r="D667" s="216"/>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6"/>
      <c r="C668" s="5"/>
      <c r="D668" s="216"/>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6"/>
      <c r="C669" s="5"/>
      <c r="D669" s="216"/>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6"/>
      <c r="C670" s="5"/>
      <c r="D670" s="216"/>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6"/>
      <c r="C671" s="5"/>
      <c r="D671" s="216"/>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6"/>
      <c r="C672" s="5"/>
      <c r="D672" s="216"/>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6"/>
      <c r="C673" s="5"/>
      <c r="D673" s="216"/>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6"/>
      <c r="C674" s="5"/>
      <c r="D674" s="216"/>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6"/>
      <c r="C675" s="5"/>
      <c r="D675" s="216"/>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6"/>
      <c r="C676" s="5"/>
      <c r="D676" s="216"/>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6"/>
      <c r="C677" s="5"/>
      <c r="D677" s="216"/>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6"/>
      <c r="C678" s="5"/>
      <c r="D678" s="216"/>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6"/>
      <c r="C679" s="5"/>
      <c r="D679" s="216"/>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6"/>
      <c r="C680" s="5"/>
      <c r="D680" s="216"/>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6"/>
      <c r="C681" s="5"/>
      <c r="D681" s="216"/>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6"/>
      <c r="C682" s="5"/>
      <c r="D682" s="216"/>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6"/>
      <c r="C683" s="5"/>
      <c r="D683" s="216"/>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6"/>
      <c r="C684" s="5"/>
      <c r="D684" s="216"/>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6"/>
      <c r="C685" s="5"/>
      <c r="D685" s="216"/>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6"/>
      <c r="C686" s="5"/>
      <c r="D686" s="216"/>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6"/>
      <c r="C687" s="5"/>
      <c r="D687" s="216"/>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6"/>
      <c r="C688" s="5"/>
      <c r="D688" s="216"/>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6"/>
      <c r="C689" s="5"/>
      <c r="D689" s="216"/>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6"/>
      <c r="C690" s="5"/>
      <c r="D690" s="216"/>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6"/>
      <c r="C691" s="5"/>
      <c r="D691" s="216"/>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6"/>
      <c r="C692" s="5"/>
      <c r="D692" s="216"/>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6"/>
      <c r="C693" s="5"/>
      <c r="D693" s="216"/>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6"/>
      <c r="C694" s="5"/>
      <c r="D694" s="216"/>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6"/>
      <c r="C695" s="5"/>
      <c r="D695" s="216"/>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6"/>
      <c r="C696" s="5"/>
      <c r="D696" s="216"/>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6"/>
      <c r="C697" s="5"/>
      <c r="D697" s="216"/>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6"/>
      <c r="C698" s="5"/>
      <c r="D698" s="216"/>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6"/>
      <c r="C699" s="5"/>
      <c r="D699" s="216"/>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6"/>
      <c r="C700" s="5"/>
      <c r="D700" s="216"/>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6"/>
      <c r="C701" s="5"/>
      <c r="D701" s="216"/>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6"/>
      <c r="C702" s="5"/>
      <c r="D702" s="216"/>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6"/>
      <c r="C703" s="5"/>
      <c r="D703" s="216"/>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6"/>
      <c r="C704" s="5"/>
      <c r="D704" s="216"/>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6"/>
      <c r="C705" s="5"/>
      <c r="D705" s="216"/>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6"/>
      <c r="C706" s="5"/>
      <c r="D706" s="216"/>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6"/>
      <c r="C707" s="5"/>
      <c r="D707" s="216"/>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6"/>
      <c r="C708" s="5"/>
      <c r="D708" s="216"/>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6"/>
      <c r="C709" s="5"/>
      <c r="D709" s="216"/>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6"/>
      <c r="C710" s="5"/>
      <c r="D710" s="216"/>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6"/>
      <c r="C711" s="5"/>
      <c r="D711" s="216"/>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6"/>
      <c r="C712" s="5"/>
      <c r="D712" s="216"/>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6"/>
      <c r="C713" s="5"/>
      <c r="D713" s="216"/>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6"/>
      <c r="C714" s="5"/>
      <c r="D714" s="216"/>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6"/>
      <c r="C715" s="5"/>
      <c r="D715" s="216"/>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6"/>
      <c r="C716" s="5"/>
      <c r="D716" s="216"/>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6"/>
      <c r="C717" s="5"/>
      <c r="D717" s="216"/>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6"/>
      <c r="C718" s="5"/>
      <c r="D718" s="216"/>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6"/>
      <c r="C719" s="5"/>
      <c r="D719" s="216"/>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6"/>
      <c r="C720" s="5"/>
      <c r="D720" s="216"/>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6"/>
      <c r="C721" s="5"/>
      <c r="D721" s="216"/>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6"/>
      <c r="C722" s="5"/>
      <c r="D722" s="216"/>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6"/>
      <c r="C723" s="5"/>
      <c r="D723" s="216"/>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6"/>
      <c r="C724" s="5"/>
      <c r="D724" s="216"/>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6"/>
      <c r="C725" s="5"/>
      <c r="D725" s="216"/>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6"/>
      <c r="C726" s="5"/>
      <c r="D726" s="216"/>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6"/>
      <c r="C727" s="5"/>
      <c r="D727" s="216"/>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6"/>
      <c r="C728" s="5"/>
      <c r="D728" s="216"/>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6"/>
      <c r="C729" s="5"/>
      <c r="D729" s="216"/>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6"/>
      <c r="C730" s="5"/>
      <c r="D730" s="216"/>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6"/>
      <c r="C731" s="5"/>
      <c r="D731" s="216"/>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6"/>
      <c r="C732" s="5"/>
      <c r="D732" s="216"/>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6"/>
      <c r="C733" s="5"/>
      <c r="D733" s="216"/>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6"/>
      <c r="C734" s="5"/>
      <c r="D734" s="216"/>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6"/>
      <c r="C735" s="5"/>
      <c r="D735" s="216"/>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6"/>
      <c r="C736" s="5"/>
      <c r="D736" s="216"/>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6"/>
      <c r="C737" s="5"/>
      <c r="D737" s="216"/>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6"/>
      <c r="C738" s="5"/>
      <c r="D738" s="216"/>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6"/>
      <c r="C739" s="5"/>
      <c r="D739" s="216"/>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6"/>
      <c r="C740" s="5"/>
      <c r="D740" s="216"/>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6"/>
      <c r="C741" s="5"/>
      <c r="D741" s="216"/>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6"/>
      <c r="C742" s="5"/>
      <c r="D742" s="216"/>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6"/>
      <c r="C743" s="5"/>
      <c r="D743" s="216"/>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6"/>
      <c r="C744" s="5"/>
      <c r="D744" s="216"/>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6"/>
      <c r="C745" s="5"/>
      <c r="D745" s="216"/>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6"/>
      <c r="C746" s="5"/>
      <c r="D746" s="216"/>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6"/>
      <c r="C747" s="5"/>
      <c r="D747" s="216"/>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6"/>
      <c r="C748" s="5"/>
      <c r="D748" s="216"/>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6"/>
      <c r="C749" s="5"/>
      <c r="D749" s="216"/>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6"/>
      <c r="C750" s="5"/>
      <c r="D750" s="216"/>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6"/>
      <c r="C751" s="5"/>
      <c r="D751" s="216"/>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6"/>
      <c r="C752" s="5"/>
      <c r="D752" s="216"/>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6"/>
      <c r="C753" s="5"/>
      <c r="D753" s="216"/>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6"/>
      <c r="C754" s="5"/>
      <c r="D754" s="216"/>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6"/>
      <c r="C755" s="5"/>
      <c r="D755" s="216"/>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6"/>
      <c r="C756" s="5"/>
      <c r="D756" s="216"/>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6"/>
      <c r="C757" s="5"/>
      <c r="D757" s="216"/>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6"/>
      <c r="C758" s="5"/>
      <c r="D758" s="216"/>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6"/>
      <c r="C759" s="5"/>
      <c r="D759" s="216"/>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6"/>
      <c r="C760" s="5"/>
      <c r="D760" s="216"/>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6"/>
      <c r="C761" s="5"/>
      <c r="D761" s="216"/>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6"/>
      <c r="C762" s="5"/>
      <c r="D762" s="216"/>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6"/>
      <c r="C763" s="5"/>
      <c r="D763" s="216"/>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6"/>
      <c r="C764" s="5"/>
      <c r="D764" s="216"/>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6"/>
      <c r="C765" s="5"/>
      <c r="D765" s="216"/>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6"/>
      <c r="C766" s="5"/>
      <c r="D766" s="216"/>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6"/>
      <c r="C767" s="5"/>
      <c r="D767" s="216"/>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6"/>
      <c r="C768" s="5"/>
      <c r="D768" s="216"/>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6"/>
      <c r="C769" s="5"/>
      <c r="D769" s="216"/>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6"/>
      <c r="C770" s="5"/>
      <c r="D770" s="216"/>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6"/>
      <c r="C771" s="5"/>
      <c r="D771" s="216"/>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6"/>
      <c r="C772" s="5"/>
      <c r="D772" s="216"/>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6"/>
      <c r="C773" s="5"/>
      <c r="D773" s="216"/>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6"/>
      <c r="C774" s="5"/>
      <c r="D774" s="216"/>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6"/>
      <c r="C775" s="5"/>
      <c r="D775" s="216"/>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6"/>
      <c r="C776" s="5"/>
      <c r="D776" s="216"/>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6"/>
      <c r="C777" s="5"/>
      <c r="D777" s="216"/>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6"/>
      <c r="C778" s="5"/>
      <c r="D778" s="216"/>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6"/>
      <c r="C779" s="5"/>
      <c r="D779" s="216"/>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6"/>
      <c r="C780" s="5"/>
      <c r="D780" s="216"/>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6"/>
      <c r="C781" s="5"/>
      <c r="D781" s="216"/>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6"/>
      <c r="C782" s="5"/>
      <c r="D782" s="216"/>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6"/>
      <c r="C783" s="5"/>
      <c r="D783" s="216"/>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6"/>
      <c r="C784" s="5"/>
      <c r="D784" s="216"/>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6"/>
      <c r="C785" s="5"/>
      <c r="D785" s="216"/>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6"/>
      <c r="C786" s="5"/>
      <c r="D786" s="216"/>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6"/>
      <c r="C787" s="5"/>
      <c r="D787" s="216"/>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6"/>
      <c r="C788" s="5"/>
      <c r="D788" s="216"/>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6"/>
      <c r="C789" s="5"/>
      <c r="D789" s="216"/>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6"/>
      <c r="C790" s="5"/>
      <c r="D790" s="216"/>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6"/>
      <c r="C791" s="5"/>
      <c r="D791" s="216"/>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6"/>
      <c r="C792" s="5"/>
      <c r="D792" s="216"/>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6"/>
      <c r="C793" s="5"/>
      <c r="D793" s="216"/>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6"/>
      <c r="C794" s="5"/>
      <c r="D794" s="216"/>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6"/>
      <c r="C795" s="5"/>
      <c r="D795" s="216"/>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6"/>
      <c r="C796" s="5"/>
      <c r="D796" s="216"/>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6"/>
      <c r="C797" s="5"/>
      <c r="D797" s="216"/>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6"/>
      <c r="C798" s="5"/>
      <c r="D798" s="216"/>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6"/>
      <c r="C799" s="5"/>
      <c r="D799" s="216"/>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6"/>
      <c r="C800" s="5"/>
      <c r="D800" s="216"/>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6"/>
      <c r="C801" s="5"/>
      <c r="D801" s="216"/>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6"/>
      <c r="C802" s="5"/>
      <c r="D802" s="216"/>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6"/>
      <c r="C803" s="5"/>
      <c r="D803" s="216"/>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6"/>
      <c r="C804" s="5"/>
      <c r="D804" s="216"/>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6"/>
      <c r="C805" s="5"/>
      <c r="D805" s="216"/>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6"/>
      <c r="C806" s="5"/>
      <c r="D806" s="216"/>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6"/>
      <c r="C807" s="5"/>
      <c r="D807" s="216"/>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6"/>
      <c r="C808" s="5"/>
      <c r="D808" s="216"/>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6"/>
      <c r="C809" s="5"/>
      <c r="D809" s="216"/>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6"/>
      <c r="C810" s="5"/>
      <c r="D810" s="216"/>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6"/>
      <c r="C811" s="5"/>
      <c r="D811" s="216"/>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6"/>
      <c r="C812" s="5"/>
      <c r="D812" s="216"/>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6"/>
      <c r="C813" s="5"/>
      <c r="D813" s="216"/>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6"/>
      <c r="C814" s="5"/>
      <c r="D814" s="216"/>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6"/>
      <c r="C815" s="5"/>
      <c r="D815" s="216"/>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6"/>
      <c r="C816" s="5"/>
      <c r="D816" s="216"/>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6"/>
      <c r="C817" s="5"/>
      <c r="D817" s="216"/>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6"/>
      <c r="C818" s="5"/>
      <c r="D818" s="216"/>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6"/>
      <c r="C819" s="5"/>
      <c r="D819" s="216"/>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6"/>
      <c r="C820" s="5"/>
      <c r="D820" s="216"/>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6"/>
      <c r="C821" s="5"/>
      <c r="D821" s="216"/>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6"/>
      <c r="C822" s="5"/>
      <c r="D822" s="216"/>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6"/>
      <c r="C823" s="5"/>
      <c r="D823" s="216"/>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6"/>
      <c r="C824" s="5"/>
      <c r="D824" s="216"/>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6"/>
      <c r="C825" s="5"/>
      <c r="D825" s="216"/>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6"/>
      <c r="C826" s="5"/>
      <c r="D826" s="216"/>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6"/>
      <c r="C827" s="5"/>
      <c r="D827" s="216"/>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6"/>
      <c r="C828" s="5"/>
      <c r="D828" s="216"/>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6"/>
      <c r="C829" s="5"/>
      <c r="D829" s="216"/>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6"/>
      <c r="C830" s="5"/>
      <c r="D830" s="216"/>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6"/>
      <c r="C831" s="5"/>
      <c r="D831" s="216"/>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6"/>
      <c r="C832" s="5"/>
      <c r="D832" s="216"/>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6"/>
      <c r="C833" s="5"/>
      <c r="D833" s="216"/>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6"/>
      <c r="C834" s="5"/>
      <c r="D834" s="216"/>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6"/>
      <c r="C835" s="5"/>
      <c r="D835" s="216"/>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6"/>
      <c r="C836" s="5"/>
      <c r="D836" s="216"/>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6"/>
      <c r="C837" s="5"/>
      <c r="D837" s="216"/>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6"/>
      <c r="C838" s="5"/>
      <c r="D838" s="216"/>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6"/>
      <c r="C839" s="5"/>
      <c r="D839" s="216"/>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6"/>
      <c r="C840" s="5"/>
      <c r="D840" s="216"/>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6"/>
      <c r="C841" s="5"/>
      <c r="D841" s="216"/>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6"/>
      <c r="C842" s="5"/>
      <c r="D842" s="216"/>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6"/>
      <c r="C843" s="5"/>
      <c r="D843" s="216"/>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6"/>
      <c r="C844" s="5"/>
      <c r="D844" s="216"/>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6"/>
      <c r="C845" s="5"/>
      <c r="D845" s="216"/>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6"/>
      <c r="C846" s="5"/>
      <c r="D846" s="216"/>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6"/>
      <c r="C847" s="5"/>
      <c r="D847" s="216"/>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6"/>
      <c r="C848" s="5"/>
      <c r="D848" s="216"/>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6"/>
      <c r="C849" s="5"/>
      <c r="D849" s="216"/>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6"/>
      <c r="C850" s="5"/>
      <c r="D850" s="216"/>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6"/>
      <c r="C851" s="5"/>
      <c r="D851" s="216"/>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6"/>
      <c r="C852" s="5"/>
      <c r="D852" s="216"/>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6"/>
      <c r="C853" s="5"/>
      <c r="D853" s="216"/>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6"/>
      <c r="C854" s="5"/>
      <c r="D854" s="216"/>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6"/>
      <c r="C855" s="5"/>
      <c r="D855" s="216"/>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6"/>
      <c r="C856" s="5"/>
      <c r="D856" s="216"/>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6"/>
      <c r="C857" s="5"/>
      <c r="D857" s="216"/>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6"/>
      <c r="C858" s="5"/>
      <c r="D858" s="216"/>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6"/>
      <c r="C859" s="5"/>
      <c r="D859" s="216"/>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6"/>
      <c r="C860" s="5"/>
      <c r="D860" s="216"/>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6"/>
      <c r="C861" s="5"/>
      <c r="D861" s="216"/>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6"/>
      <c r="C862" s="5"/>
      <c r="D862" s="216"/>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6"/>
      <c r="C863" s="5"/>
      <c r="D863" s="216"/>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6"/>
      <c r="C864" s="5"/>
      <c r="D864" s="216"/>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6"/>
      <c r="C865" s="5"/>
      <c r="D865" s="216"/>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6"/>
      <c r="C866" s="5"/>
      <c r="D866" s="216"/>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6"/>
      <c r="C867" s="5"/>
      <c r="D867" s="216"/>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6"/>
      <c r="C868" s="5"/>
      <c r="D868" s="216"/>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6"/>
      <c r="C869" s="5"/>
      <c r="D869" s="216"/>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6"/>
      <c r="C870" s="5"/>
      <c r="D870" s="216"/>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6"/>
      <c r="C871" s="5"/>
      <c r="D871" s="216"/>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6"/>
      <c r="C872" s="5"/>
      <c r="D872" s="216"/>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6"/>
      <c r="C873" s="5"/>
      <c r="D873" s="216"/>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6"/>
      <c r="C874" s="5"/>
      <c r="D874" s="216"/>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6"/>
      <c r="C875" s="5"/>
      <c r="D875" s="216"/>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6"/>
      <c r="C876" s="5"/>
      <c r="D876" s="216"/>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6"/>
      <c r="C877" s="5"/>
      <c r="D877" s="216"/>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6"/>
      <c r="C878" s="5"/>
      <c r="D878" s="216"/>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6"/>
      <c r="C879" s="5"/>
      <c r="D879" s="216"/>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6"/>
      <c r="C880" s="5"/>
      <c r="D880" s="216"/>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6"/>
      <c r="C881" s="5"/>
      <c r="D881" s="216"/>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6"/>
      <c r="C882" s="5"/>
      <c r="D882" s="216"/>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6"/>
      <c r="C883" s="5"/>
      <c r="D883" s="216"/>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6"/>
      <c r="C884" s="5"/>
      <c r="D884" s="216"/>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6"/>
      <c r="C885" s="5"/>
      <c r="D885" s="216"/>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6"/>
      <c r="C886" s="5"/>
      <c r="D886" s="216"/>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6"/>
      <c r="C887" s="5"/>
      <c r="D887" s="216"/>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6"/>
      <c r="C888" s="5"/>
      <c r="D888" s="216"/>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6"/>
      <c r="C889" s="5"/>
      <c r="D889" s="216"/>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6"/>
      <c r="C890" s="5"/>
      <c r="D890" s="216"/>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6"/>
      <c r="C891" s="5"/>
      <c r="D891" s="216"/>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6"/>
      <c r="C892" s="5"/>
      <c r="D892" s="216"/>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6"/>
      <c r="C893" s="5"/>
      <c r="D893" s="216"/>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6"/>
      <c r="C894" s="5"/>
      <c r="D894" s="216"/>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6"/>
      <c r="C895" s="5"/>
      <c r="D895" s="216"/>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6"/>
      <c r="C896" s="5"/>
      <c r="D896" s="216"/>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6"/>
      <c r="C897" s="5"/>
      <c r="D897" s="216"/>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6"/>
      <c r="C898" s="5"/>
      <c r="D898" s="216"/>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6"/>
      <c r="C899" s="5"/>
      <c r="D899" s="216"/>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6"/>
      <c r="C900" s="5"/>
      <c r="D900" s="216"/>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6"/>
      <c r="C901" s="5"/>
      <c r="D901" s="216"/>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6"/>
      <c r="C902" s="5"/>
      <c r="D902" s="216"/>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6"/>
      <c r="C903" s="5"/>
      <c r="D903" s="216"/>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6"/>
      <c r="C904" s="5"/>
      <c r="D904" s="216"/>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6"/>
      <c r="C905" s="5"/>
      <c r="D905" s="216"/>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6"/>
      <c r="C906" s="5"/>
      <c r="D906" s="216"/>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6"/>
      <c r="C907" s="5"/>
      <c r="D907" s="216"/>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6"/>
      <c r="C908" s="5"/>
      <c r="D908" s="216"/>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6"/>
      <c r="C909" s="5"/>
      <c r="D909" s="216"/>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6"/>
      <c r="C910" s="5"/>
      <c r="D910" s="216"/>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6"/>
      <c r="C911" s="5"/>
      <c r="D911" s="216"/>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6"/>
      <c r="C912" s="5"/>
      <c r="D912" s="216"/>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6"/>
      <c r="C913" s="5"/>
      <c r="D913" s="216"/>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6"/>
      <c r="C914" s="5"/>
      <c r="D914" s="216"/>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6"/>
      <c r="C915" s="5"/>
      <c r="D915" s="216"/>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6"/>
      <c r="C916" s="5"/>
      <c r="D916" s="216"/>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6"/>
      <c r="C917" s="5"/>
      <c r="D917" s="216"/>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6"/>
      <c r="C918" s="5"/>
      <c r="D918" s="216"/>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6"/>
      <c r="C919" s="5"/>
      <c r="D919" s="216"/>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6"/>
      <c r="C920" s="5"/>
      <c r="D920" s="216"/>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6"/>
      <c r="C921" s="5"/>
      <c r="D921" s="216"/>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6"/>
      <c r="C922" s="5"/>
      <c r="D922" s="216"/>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6"/>
      <c r="C923" s="5"/>
      <c r="D923" s="216"/>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6"/>
      <c r="C924" s="5"/>
      <c r="D924" s="216"/>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6"/>
      <c r="C925" s="5"/>
      <c r="D925" s="216"/>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6"/>
      <c r="C926" s="5"/>
      <c r="D926" s="216"/>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6"/>
      <c r="C927" s="5"/>
      <c r="D927" s="216"/>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6"/>
      <c r="C928" s="5"/>
      <c r="D928" s="216"/>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6"/>
      <c r="C929" s="5"/>
      <c r="D929" s="216"/>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6"/>
      <c r="C930" s="5"/>
      <c r="D930" s="216"/>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6"/>
      <c r="C931" s="5"/>
      <c r="D931" s="216"/>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6"/>
      <c r="C932" s="5"/>
      <c r="D932" s="216"/>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6"/>
      <c r="C933" s="5"/>
      <c r="D933" s="216"/>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6"/>
      <c r="C934" s="5"/>
      <c r="D934" s="216"/>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6"/>
      <c r="C935" s="5"/>
      <c r="D935" s="216"/>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6"/>
      <c r="C936" s="5"/>
      <c r="D936" s="216"/>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6"/>
      <c r="C937" s="5"/>
      <c r="D937" s="216"/>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6"/>
      <c r="C938" s="5"/>
      <c r="D938" s="216"/>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6"/>
      <c r="C939" s="5"/>
      <c r="D939" s="216"/>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6"/>
      <c r="C940" s="5"/>
      <c r="D940" s="216"/>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6"/>
      <c r="C941" s="5"/>
      <c r="D941" s="216"/>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6"/>
      <c r="C942" s="5"/>
      <c r="D942" s="216"/>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6"/>
      <c r="C943" s="5"/>
      <c r="D943" s="216"/>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6"/>
      <c r="C944" s="5"/>
      <c r="D944" s="216"/>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6"/>
      <c r="C945" s="5"/>
      <c r="D945" s="216"/>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6"/>
      <c r="C946" s="5"/>
      <c r="D946" s="216"/>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6"/>
      <c r="C947" s="5"/>
      <c r="D947" s="216"/>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6"/>
      <c r="C948" s="5"/>
      <c r="D948" s="216"/>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6"/>
      <c r="C949" s="5"/>
      <c r="D949" s="216"/>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6"/>
      <c r="C950" s="5"/>
      <c r="D950" s="216"/>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6"/>
      <c r="C951" s="5"/>
      <c r="D951" s="216"/>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6"/>
      <c r="C952" s="5"/>
      <c r="D952" s="216"/>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6"/>
      <c r="C953" s="5"/>
      <c r="D953" s="216"/>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6"/>
      <c r="C954" s="5"/>
      <c r="D954" s="216"/>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6"/>
      <c r="C955" s="5"/>
      <c r="D955" s="216"/>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6"/>
      <c r="C956" s="5"/>
      <c r="D956" s="216"/>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6"/>
      <c r="C957" s="5"/>
      <c r="D957" s="216"/>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6"/>
      <c r="C958" s="5"/>
      <c r="D958" s="216"/>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6"/>
      <c r="C959" s="5"/>
      <c r="D959" s="216"/>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6"/>
      <c r="C960" s="5"/>
      <c r="D960" s="216"/>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6"/>
      <c r="C961" s="5"/>
      <c r="D961" s="216"/>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6"/>
      <c r="C962" s="5"/>
      <c r="D962" s="216"/>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6"/>
      <c r="C963" s="5"/>
      <c r="D963" s="216"/>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6"/>
      <c r="C964" s="5"/>
      <c r="D964" s="216"/>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6"/>
      <c r="C965" s="5"/>
      <c r="D965" s="216"/>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6"/>
      <c r="C966" s="5"/>
      <c r="D966" s="216"/>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6"/>
      <c r="C967" s="5"/>
      <c r="D967" s="216"/>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6"/>
      <c r="C968" s="5"/>
      <c r="D968" s="216"/>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6"/>
      <c r="C969" s="5"/>
      <c r="D969" s="216"/>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6"/>
      <c r="C970" s="5"/>
      <c r="D970" s="216"/>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6"/>
      <c r="C971" s="5"/>
      <c r="D971" s="216"/>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6"/>
      <c r="C972" s="5"/>
      <c r="D972" s="216"/>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6"/>
      <c r="C973" s="5"/>
      <c r="D973" s="216"/>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6"/>
      <c r="C974" s="5"/>
      <c r="D974" s="216"/>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6"/>
      <c r="C975" s="5"/>
      <c r="D975" s="216"/>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6"/>
      <c r="C976" s="5"/>
      <c r="D976" s="216"/>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6"/>
      <c r="C977" s="5"/>
      <c r="D977" s="216"/>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6"/>
      <c r="C978" s="5"/>
      <c r="D978" s="216"/>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6"/>
      <c r="C979" s="5"/>
      <c r="D979" s="216"/>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6"/>
      <c r="C980" s="5"/>
      <c r="D980" s="216"/>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6"/>
      <c r="C981" s="5"/>
      <c r="D981" s="216"/>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6"/>
      <c r="C982" s="5"/>
      <c r="D982" s="216"/>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6"/>
      <c r="C983" s="5"/>
      <c r="D983" s="216"/>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6"/>
      <c r="C984" s="5"/>
      <c r="D984" s="216"/>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6"/>
      <c r="C985" s="5"/>
      <c r="D985" s="216"/>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6"/>
      <c r="C986" s="5"/>
      <c r="D986" s="216"/>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6"/>
      <c r="C987" s="5"/>
      <c r="D987" s="216"/>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6"/>
      <c r="C988" s="5"/>
      <c r="D988" s="216"/>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6"/>
      <c r="C989" s="5"/>
      <c r="D989" s="216"/>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6"/>
      <c r="C990" s="5"/>
      <c r="D990" s="216"/>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6"/>
      <c r="C991" s="5"/>
      <c r="D991" s="216"/>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6"/>
      <c r="C992" s="5"/>
      <c r="D992" s="216"/>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6"/>
      <c r="C993" s="5"/>
      <c r="D993" s="216"/>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6"/>
      <c r="C994" s="5"/>
      <c r="D994" s="216"/>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6"/>
      <c r="C995" s="5"/>
      <c r="D995" s="216"/>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6"/>
      <c r="C996" s="5"/>
      <c r="D996" s="216"/>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6"/>
      <c r="C997" s="5"/>
      <c r="D997" s="216"/>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6"/>
      <c r="C998" s="5"/>
      <c r="D998" s="216"/>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6"/>
      <c r="C999" s="5"/>
      <c r="D999" s="216"/>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6"/>
      <c r="C1000" s="5"/>
      <c r="D1000" s="216"/>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6"/>
      <c r="C1001" s="5"/>
      <c r="D1001" s="216"/>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6"/>
      <c r="C1002" s="5"/>
      <c r="D1002" s="216"/>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6"/>
      <c r="C1003" s="5"/>
      <c r="D1003" s="216"/>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6"/>
      <c r="C1004" s="5"/>
      <c r="D1004" s="216"/>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6"/>
      <c r="C1005" s="5"/>
      <c r="D1005" s="216"/>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6"/>
      <c r="C1006" s="5"/>
      <c r="D1006" s="216"/>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6"/>
      <c r="C1007" s="5"/>
      <c r="D1007" s="216"/>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6"/>
      <c r="C1008" s="5"/>
      <c r="D1008" s="216"/>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6"/>
      <c r="C1009" s="5"/>
      <c r="D1009" s="216"/>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6"/>
      <c r="C1010" s="5"/>
      <c r="D1010" s="216"/>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6"/>
      <c r="C1011" s="5"/>
      <c r="D1011" s="216"/>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D13" sqref="D13"/>
    </sheetView>
  </sheetViews>
  <sheetFormatPr baseColWidth="10" defaultRowHeight="13"/>
  <cols>
    <col min="1" max="2" width="10.83203125" style="172"/>
    <col min="3" max="3" width="20.83203125" style="181" customWidth="1"/>
    <col min="4" max="4" width="14.5" style="182" customWidth="1"/>
    <col min="5" max="5" width="13.6640625" style="180" customWidth="1"/>
    <col min="6" max="16384" width="10.83203125" style="172"/>
  </cols>
  <sheetData>
    <row r="1" spans="1:13" ht="15">
      <c r="A1" s="173" t="s">
        <v>0</v>
      </c>
      <c r="B1" s="173" t="s">
        <v>144</v>
      </c>
      <c r="C1" s="185" t="s">
        <v>145</v>
      </c>
      <c r="D1" s="186" t="s">
        <v>146</v>
      </c>
      <c r="E1" s="183" t="s">
        <v>10</v>
      </c>
      <c r="F1" s="174"/>
      <c r="G1" s="174"/>
      <c r="H1" s="174"/>
      <c r="I1" s="174"/>
      <c r="J1" s="174"/>
      <c r="K1" s="174"/>
    </row>
    <row r="2" spans="1:13" ht="15">
      <c r="A2" s="175">
        <v>2023</v>
      </c>
      <c r="B2" s="176">
        <v>11</v>
      </c>
      <c r="C2" s="187">
        <v>1E-4</v>
      </c>
      <c r="D2" s="188">
        <f>C2</f>
        <v>1E-4</v>
      </c>
      <c r="E2" s="184" t="e">
        <f>STDEV($D$2:D2)*SQRT(52)</f>
        <v>#DIV/0!</v>
      </c>
      <c r="F2" s="177"/>
      <c r="G2" s="178"/>
      <c r="H2" s="179"/>
      <c r="I2" s="178"/>
      <c r="J2" s="178"/>
      <c r="K2" s="178"/>
    </row>
    <row r="3" spans="1:13" ht="15">
      <c r="A3" s="175"/>
      <c r="B3" s="176">
        <v>12</v>
      </c>
      <c r="C3" s="187">
        <v>0</v>
      </c>
      <c r="D3" s="188">
        <f>D2+C3</f>
        <v>1E-4</v>
      </c>
      <c r="E3" s="184">
        <f>STDEV($D$2:D3)*SQRT(52)</f>
        <v>0</v>
      </c>
      <c r="F3" s="177"/>
      <c r="G3" s="178"/>
      <c r="H3" s="178"/>
      <c r="I3" s="178"/>
      <c r="J3" s="178"/>
      <c r="K3" s="178"/>
      <c r="M3" s="200">
        <v>2.0000000000000001E-4</v>
      </c>
    </row>
    <row r="4" spans="1:13" ht="15">
      <c r="A4" s="175">
        <v>2024</v>
      </c>
      <c r="B4" s="176">
        <v>1</v>
      </c>
      <c r="C4" s="187">
        <v>1.6000000000000001E-3</v>
      </c>
      <c r="D4" s="188">
        <f>D3+C4</f>
        <v>1.7000000000000001E-3</v>
      </c>
      <c r="E4" s="184">
        <f>STDEV($D$2:D4)*SQRT(52)</f>
        <v>6.6613311982916239E-3</v>
      </c>
      <c r="F4" s="177"/>
      <c r="G4" s="178"/>
      <c r="H4" s="178"/>
      <c r="I4" s="178"/>
      <c r="J4" s="178"/>
      <c r="K4" s="178"/>
    </row>
    <row r="5" spans="1:13" ht="14">
      <c r="A5" s="189"/>
      <c r="B5" s="176">
        <v>2</v>
      </c>
      <c r="C5" s="187">
        <v>3.7999999999999999E-2</v>
      </c>
      <c r="D5" s="188">
        <f>D4+C5</f>
        <v>3.9699999999999999E-2</v>
      </c>
      <c r="E5" s="184">
        <f>STDEV($D$2:D5)*SQRT(52)</f>
        <v>0.14096183880752977</v>
      </c>
    </row>
    <row r="6" spans="1:13" ht="14">
      <c r="A6" s="189"/>
      <c r="B6" s="176">
        <v>3</v>
      </c>
      <c r="C6" s="187">
        <v>3.4200000000000001E-2</v>
      </c>
      <c r="D6" s="188">
        <f t="shared" ref="D6:D12" si="0">D5+C6</f>
        <v>7.3899999999999993E-2</v>
      </c>
      <c r="E6" s="184">
        <f>STDEV($D$2:D6)*SQRT(52)</f>
        <v>0.2384073824360311</v>
      </c>
    </row>
    <row r="7" spans="1:13" ht="14">
      <c r="A7" s="189"/>
      <c r="B7" s="176">
        <v>4</v>
      </c>
      <c r="C7" s="187">
        <v>-3.0800000000000001E-2</v>
      </c>
      <c r="D7" s="188">
        <f t="shared" si="0"/>
        <v>4.3099999999999992E-2</v>
      </c>
      <c r="E7" s="184">
        <f>STDEV($D$2:D7)*SQRT(52)</f>
        <v>0.22121738328320101</v>
      </c>
    </row>
    <row r="8" spans="1:13" ht="14">
      <c r="A8" s="189"/>
      <c r="B8" s="176">
        <v>5</v>
      </c>
      <c r="C8" s="187">
        <v>2.5499999999999998E-2</v>
      </c>
      <c r="D8" s="188">
        <f t="shared" si="0"/>
        <v>6.8599999999999994E-2</v>
      </c>
      <c r="E8" s="184">
        <f>STDEV($D$2:D8)*SQRT(52)</f>
        <v>0.23235565104259587</v>
      </c>
    </row>
    <row r="9" spans="1:13" ht="14">
      <c r="A9" s="189"/>
      <c r="B9" s="176">
        <v>6</v>
      </c>
      <c r="C9" s="187">
        <v>5.5500000000000001E-2</v>
      </c>
      <c r="D9" s="188">
        <f t="shared" si="0"/>
        <v>0.12409999999999999</v>
      </c>
      <c r="E9" s="184">
        <f>STDEV($D$2:D9)*SQRT(52)</f>
        <v>0.31759423685847055</v>
      </c>
    </row>
    <row r="10" spans="1:13" ht="14">
      <c r="A10" s="189"/>
      <c r="B10" s="171">
        <v>7</v>
      </c>
      <c r="C10" s="187">
        <v>5.8999999999999999E-3</v>
      </c>
      <c r="D10" s="188">
        <f t="shared" si="0"/>
        <v>0.12999999999999998</v>
      </c>
      <c r="E10" s="184">
        <f>STDEV($D$2:D10)*SQRT(52)</f>
        <v>0.36204596546724716</v>
      </c>
    </row>
    <row r="11" spans="1:13" ht="14">
      <c r="A11" s="189"/>
      <c r="B11" s="171">
        <v>8</v>
      </c>
      <c r="C11" s="187">
        <v>9.7000000000000003E-3</v>
      </c>
      <c r="D11" s="188">
        <f t="shared" si="0"/>
        <v>0.13969999999999999</v>
      </c>
      <c r="E11" s="184">
        <f>STDEV($D$2:D11)*SQRT(52)</f>
        <v>0.39391794971936861</v>
      </c>
    </row>
    <row r="12" spans="1:13" ht="14">
      <c r="A12" s="189"/>
      <c r="B12" s="176">
        <v>9</v>
      </c>
      <c r="C12" s="187">
        <v>3.09E-2</v>
      </c>
      <c r="D12" s="188">
        <f t="shared" si="0"/>
        <v>0.1706</v>
      </c>
      <c r="E12" s="184">
        <f>STDEV($D$2:D12)*SQRT(52)</f>
        <v>0.44193308584404078</v>
      </c>
    </row>
    <row r="13" spans="1:13" ht="14">
      <c r="A13" s="189"/>
      <c r="B13" s="176">
        <v>10</v>
      </c>
      <c r="C13" s="187"/>
      <c r="D13" s="188"/>
      <c r="E13" s="190"/>
    </row>
    <row r="14" spans="1:13" ht="14">
      <c r="A14" s="189"/>
      <c r="B14" s="176">
        <v>11</v>
      </c>
      <c r="C14" s="187"/>
      <c r="D14" s="188"/>
      <c r="E14" s="190"/>
    </row>
    <row r="15" spans="1:13" ht="14">
      <c r="A15" s="189"/>
      <c r="B15" s="176">
        <v>12</v>
      </c>
      <c r="C15" s="187"/>
      <c r="D15" s="188"/>
      <c r="E15" s="190"/>
    </row>
    <row r="16" spans="1:13" ht="14">
      <c r="A16" s="189"/>
      <c r="B16" s="171"/>
      <c r="C16" s="187"/>
      <c r="D16" s="188"/>
      <c r="E16" s="190"/>
    </row>
    <row r="17" spans="1:5" ht="14">
      <c r="A17" s="189"/>
      <c r="B17" s="171"/>
      <c r="C17" s="187"/>
      <c r="D17" s="188"/>
      <c r="E17" s="190"/>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4" sqref="C14"/>
    </sheetView>
  </sheetViews>
  <sheetFormatPr baseColWidth="10" defaultColWidth="11.6640625" defaultRowHeight="21.75" customHeight="1"/>
  <cols>
    <col min="1" max="1" width="20" style="13" customWidth="1"/>
    <col min="2" max="2" width="23.1640625" style="13" customWidth="1"/>
    <col min="3" max="4" width="24.5" style="13" customWidth="1"/>
    <col min="5" max="7" width="11.6640625" style="13" hidden="1" customWidth="1"/>
    <col min="8" max="9" width="22" style="13" customWidth="1"/>
    <col min="10" max="11" width="21" style="13" customWidth="1"/>
    <col min="12" max="12" width="11.6640625" style="13" customWidth="1"/>
    <col min="13" max="16384" width="11.6640625" style="13"/>
  </cols>
  <sheetData>
    <row r="1" spans="2:11" ht="44.75" customHeight="1"/>
    <row r="2" spans="2:11" ht="22.5" customHeight="1">
      <c r="B2" s="14" t="s">
        <v>19</v>
      </c>
      <c r="C2" s="15" t="s">
        <v>20</v>
      </c>
      <c r="D2" s="16" t="s">
        <v>21</v>
      </c>
      <c r="E2" s="17" t="s">
        <v>22</v>
      </c>
      <c r="F2" s="18" t="s">
        <v>23</v>
      </c>
      <c r="G2" s="18" t="s">
        <v>24</v>
      </c>
    </row>
    <row r="3" spans="2:11" ht="22.5" customHeight="1">
      <c r="B3" s="19" t="s">
        <v>25</v>
      </c>
      <c r="C3" s="20">
        <v>29347</v>
      </c>
      <c r="D3" s="21"/>
      <c r="E3" s="22">
        <v>4.2598509999999999E-2</v>
      </c>
      <c r="F3" s="23" t="s">
        <v>26</v>
      </c>
      <c r="G3" s="24" t="str">
        <f t="shared" ref="G3:G7" si="0">IFERROR((#REF!-#REF!)/#REF!,"–")</f>
        <v>–</v>
      </c>
    </row>
    <row r="4" spans="2:11" ht="22.5" customHeight="1">
      <c r="B4" s="19" t="s">
        <v>27</v>
      </c>
      <c r="C4" s="25">
        <v>0</v>
      </c>
      <c r="D4" s="26"/>
      <c r="E4" s="27">
        <v>4.2598509999999999E-2</v>
      </c>
      <c r="F4" s="28" t="s">
        <v>26</v>
      </c>
      <c r="G4" s="29" t="str">
        <f>IFERROR((#REF!-#REF!)/#REF!,"–")</f>
        <v>–</v>
      </c>
    </row>
    <row r="5" spans="2:11" ht="22.5" customHeight="1">
      <c r="B5" s="19" t="s">
        <v>28</v>
      </c>
      <c r="C5" s="20">
        <v>54</v>
      </c>
      <c r="D5" s="21"/>
      <c r="E5" s="22">
        <v>4.2598509999999999E-2</v>
      </c>
      <c r="F5" s="23" t="s">
        <v>26</v>
      </c>
      <c r="G5" s="24" t="str">
        <f t="shared" ref="G5:G9" si="1">IFERROR((#REF!-#REF!)/#REF!,"–")</f>
        <v>–</v>
      </c>
    </row>
    <row r="6" spans="2:11" ht="22.5" customHeight="1">
      <c r="B6" s="19" t="s">
        <v>169</v>
      </c>
      <c r="C6" s="25">
        <v>4700</v>
      </c>
      <c r="D6" s="26"/>
      <c r="E6" s="27">
        <v>4.2598509999999999E-2</v>
      </c>
      <c r="F6" s="28" t="s">
        <v>26</v>
      </c>
      <c r="G6" s="29" t="str">
        <f t="shared" si="1"/>
        <v>–</v>
      </c>
    </row>
    <row r="7" spans="2:11" ht="22.5" customHeight="1">
      <c r="B7" s="19" t="s">
        <v>29</v>
      </c>
      <c r="C7" s="20">
        <v>218</v>
      </c>
      <c r="D7" s="21"/>
      <c r="E7" s="22">
        <v>4.2598509999999999E-2</v>
      </c>
      <c r="F7" s="23" t="s">
        <v>26</v>
      </c>
      <c r="G7" s="24" t="str">
        <f t="shared" si="0"/>
        <v>–</v>
      </c>
    </row>
    <row r="8" spans="2:11" ht="22.5" customHeight="1">
      <c r="B8" s="67" t="s">
        <v>132</v>
      </c>
      <c r="C8" s="62">
        <v>769</v>
      </c>
      <c r="D8" s="63"/>
      <c r="E8" s="64"/>
      <c r="F8" s="65"/>
      <c r="G8" s="66"/>
    </row>
    <row r="9" spans="2:11" ht="22.75" customHeight="1">
      <c r="B9" s="30" t="s">
        <v>30</v>
      </c>
      <c r="C9" s="31">
        <v>1751</v>
      </c>
      <c r="D9" s="32"/>
      <c r="E9" s="33">
        <v>4.2598509999999999E-2</v>
      </c>
      <c r="F9" s="34" t="s">
        <v>26</v>
      </c>
      <c r="G9" s="35" t="str">
        <f t="shared" si="1"/>
        <v>–</v>
      </c>
    </row>
    <row r="10" spans="2:11" ht="22.75" customHeight="1">
      <c r="B10" s="36" t="s">
        <v>31</v>
      </c>
      <c r="C10" s="37">
        <f>SUM(C3:C9)</f>
        <v>36839</v>
      </c>
      <c r="D10" s="38">
        <f>SUM(D3:D9)</f>
        <v>0</v>
      </c>
      <c r="E10" s="39"/>
      <c r="F10" s="40">
        <f>SUM(F3:F9)</f>
        <v>0</v>
      </c>
      <c r="G10" s="41" t="e">
        <f>(#REF!-#REF!)/#REF!</f>
        <v>#REF!</v>
      </c>
    </row>
    <row r="12" spans="2:11" ht="22.75" customHeight="1">
      <c r="H12" s="42" t="s">
        <v>32</v>
      </c>
      <c r="I12" s="43" t="s">
        <v>33</v>
      </c>
      <c r="J12" s="43" t="s">
        <v>34</v>
      </c>
      <c r="K12" s="44" t="s">
        <v>35</v>
      </c>
    </row>
    <row r="13" spans="2:11" ht="22.75" customHeight="1">
      <c r="H13" s="45">
        <v>27174</v>
      </c>
      <c r="I13" s="46">
        <v>637909.65</v>
      </c>
      <c r="J13" s="47">
        <v>246661.6</v>
      </c>
      <c r="K13" s="48">
        <f>C$10-$H13</f>
        <v>9665</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11"/>
  <sheetViews>
    <sheetView zoomScale="140" zoomScaleNormal="140" workbookViewId="0">
      <selection activeCell="E8" sqref="E8"/>
    </sheetView>
  </sheetViews>
  <sheetFormatPr baseColWidth="10" defaultRowHeight="13"/>
  <cols>
    <col min="1" max="1" width="14" customWidth="1"/>
    <col min="2" max="2" width="15.1640625" style="127" customWidth="1"/>
    <col min="3" max="3" width="10.83203125" style="127"/>
    <col min="4" max="4" width="15.1640625" style="127" customWidth="1"/>
    <col min="5" max="5" width="14.5" style="127" customWidth="1"/>
    <col min="6" max="6" width="13.1640625" style="127" customWidth="1"/>
  </cols>
  <sheetData>
    <row r="1" spans="1:6">
      <c r="A1" s="201" t="s">
        <v>165</v>
      </c>
    </row>
    <row r="2" spans="1:6">
      <c r="B2" s="225">
        <v>45537</v>
      </c>
      <c r="C2" s="224" t="s">
        <v>166</v>
      </c>
      <c r="D2" s="226">
        <v>9444</v>
      </c>
      <c r="E2" s="224" t="s">
        <v>167</v>
      </c>
      <c r="F2" s="224" t="s">
        <v>168</v>
      </c>
    </row>
    <row r="3" spans="1:6">
      <c r="B3" s="225">
        <v>45574</v>
      </c>
      <c r="C3" s="224" t="s">
        <v>166</v>
      </c>
      <c r="D3" s="226">
        <v>10120</v>
      </c>
      <c r="E3" s="224" t="s">
        <v>167</v>
      </c>
      <c r="F3" s="224" t="s">
        <v>168</v>
      </c>
    </row>
    <row r="4" spans="1:6">
      <c r="D4" s="226"/>
    </row>
    <row r="5" spans="1:6">
      <c r="D5" s="226"/>
    </row>
    <row r="6" spans="1:6">
      <c r="D6" s="226"/>
    </row>
    <row r="7" spans="1:6">
      <c r="D7" s="226"/>
    </row>
    <row r="8" spans="1:6">
      <c r="D8" s="226"/>
    </row>
    <row r="9" spans="1:6">
      <c r="D9" s="226"/>
    </row>
    <row r="10" spans="1:6">
      <c r="D10" s="226"/>
    </row>
    <row r="11" spans="1:6">
      <c r="D11" s="226"/>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30"/>
  <sheetViews>
    <sheetView tabSelected="1" topLeftCell="C1" zoomScale="120" zoomScaleNormal="120" workbookViewId="0">
      <selection activeCell="J33" sqref="J33"/>
    </sheetView>
  </sheetViews>
  <sheetFormatPr baseColWidth="10" defaultRowHeight="14"/>
  <cols>
    <col min="2" max="2" width="41.83203125" style="128" customWidth="1"/>
    <col min="3" max="3" width="37.1640625" style="128" customWidth="1"/>
    <col min="5" max="5" width="48.6640625" customWidth="1"/>
    <col min="6" max="7" width="16.33203125" style="127" customWidth="1"/>
    <col min="8" max="8" width="16.33203125" style="169" customWidth="1"/>
    <col min="9" max="9" width="16.5" customWidth="1"/>
    <col min="10" max="10" width="16.33203125" style="127" customWidth="1"/>
    <col min="11" max="11" width="17.33203125" style="108" customWidth="1"/>
    <col min="12" max="12" width="16.33203125" style="169" customWidth="1"/>
    <col min="13" max="13" width="10.83203125" customWidth="1"/>
  </cols>
  <sheetData>
    <row r="1" spans="2:12">
      <c r="I1" s="127"/>
      <c r="J1" s="108"/>
      <c r="K1" s="169"/>
      <c r="L1"/>
    </row>
    <row r="2" spans="2:12">
      <c r="B2" s="130" t="s">
        <v>134</v>
      </c>
      <c r="C2" s="130" t="s">
        <v>140</v>
      </c>
      <c r="D2" s="131" t="s">
        <v>135</v>
      </c>
      <c r="E2" s="131" t="s">
        <v>136</v>
      </c>
      <c r="F2" s="131" t="s">
        <v>137</v>
      </c>
      <c r="G2" s="131" t="s">
        <v>142</v>
      </c>
      <c r="H2" s="163" t="s">
        <v>143</v>
      </c>
      <c r="I2" s="131" t="s">
        <v>138</v>
      </c>
      <c r="J2" s="132" t="s">
        <v>141</v>
      </c>
      <c r="K2" s="163" t="s">
        <v>139</v>
      </c>
      <c r="L2"/>
    </row>
    <row r="3" spans="2:12">
      <c r="B3" s="135" t="e" vm="1">
        <v>#VALUE!</v>
      </c>
      <c r="C3" s="138" t="str" cm="1">
        <f t="array" aca="1" ref="C3" ca="1">_FV(Portfolio[[#This Row],[Company]],"Name")</f>
        <v>CVS HEALTH CORPORATION</v>
      </c>
      <c r="D3" s="139" t="str" cm="1">
        <f t="array" aca="1" ref="D3" ca="1">_FV(B3,"Ticker symbol",TRUE)</f>
        <v>CVS</v>
      </c>
      <c r="E3" s="139" t="str" cm="1">
        <f t="array" aca="1" ref="E3" ca="1">_FV(B3,"Industry")</f>
        <v>Healthcare Providers &amp; Services</v>
      </c>
      <c r="F3" s="148">
        <v>68.75</v>
      </c>
      <c r="G3" s="158">
        <v>7.2868000000000004</v>
      </c>
      <c r="H3" s="164">
        <v>501</v>
      </c>
      <c r="I3" s="149" cm="1">
        <f t="array" aca="1" ref="I3" ca="1">_FV(B3,"Price")</f>
        <v>65.900000000000006</v>
      </c>
      <c r="J3" s="129">
        <f t="shared" ref="J3:J27" ca="1" si="0">((I3-F3)/F3)</f>
        <v>-4.1454545454545369E-2</v>
      </c>
      <c r="K3" s="170">
        <f t="shared" ref="K3:K27" ca="1" si="1">(I3*G3) - H3</f>
        <v>-20.799879999999916</v>
      </c>
      <c r="L3"/>
    </row>
    <row r="4" spans="2:12">
      <c r="B4" s="135" t="e" vm="2">
        <v>#VALUE!</v>
      </c>
      <c r="C4" s="138" t="str" cm="1">
        <f t="array" aca="1" ref="C4" ca="1">_FV(Portfolio[[#This Row],[Company]],"Name")</f>
        <v>CROCS, INC.</v>
      </c>
      <c r="D4" s="139" t="str" cm="1">
        <f t="array" aca="1" ref="D4" ca="1">_FV(B4,"Ticker symbol",TRUE)</f>
        <v>CROX</v>
      </c>
      <c r="E4" s="139" t="str" cm="1">
        <f t="array" aca="1" ref="E4" ca="1">_FV(B4,"Industry")</f>
        <v>Textiles &amp; Apparel</v>
      </c>
      <c r="F4" s="148">
        <v>100.02</v>
      </c>
      <c r="G4" s="158">
        <v>5.0090000000000003</v>
      </c>
      <c r="H4" s="164">
        <v>501</v>
      </c>
      <c r="I4" s="149" cm="1">
        <f t="array" aca="1" ref="I4" ca="1">_FV(B4,"Price")</f>
        <v>135.61000000000001</v>
      </c>
      <c r="J4" s="129">
        <f t="shared" ca="1" si="0"/>
        <v>0.35582883423315353</v>
      </c>
      <c r="K4" s="170">
        <f t="shared" ca="1" si="1"/>
        <v>178.27049000000011</v>
      </c>
      <c r="L4"/>
    </row>
    <row r="5" spans="2:12">
      <c r="B5" s="135" t="e" vm="3">
        <v>#VALUE!</v>
      </c>
      <c r="C5" s="138" t="str" cm="1">
        <f t="array" aca="1" ref="C5" ca="1">_FV(Portfolio[[#This Row],[Company]],"Name")</f>
        <v>WABASH NATIONAL CORPORATION</v>
      </c>
      <c r="D5" s="139" t="str" cm="1">
        <f t="array" aca="1" ref="D5" ca="1">_FV(B5,"Ticker symbol",TRUE)</f>
        <v>WNC</v>
      </c>
      <c r="E5" s="139" t="str" cm="1">
        <f t="array" aca="1" ref="E5" ca="1">_FV(B5,"Industry")</f>
        <v>Machinery, Equipment &amp; Components</v>
      </c>
      <c r="F5" s="148">
        <v>21.8</v>
      </c>
      <c r="G5" s="158">
        <v>22.979199999999999</v>
      </c>
      <c r="H5" s="164">
        <v>501</v>
      </c>
      <c r="I5" s="149" cm="1">
        <f t="array" aca="1" ref="I5" ca="1">_FV(B5,"Price")</f>
        <v>18.239999999999998</v>
      </c>
      <c r="J5" s="129">
        <f t="shared" ca="1" si="0"/>
        <v>-0.16330275229357807</v>
      </c>
      <c r="K5" s="170">
        <f t="shared" ca="1" si="1"/>
        <v>-81.859392000000071</v>
      </c>
      <c r="L5"/>
    </row>
    <row r="6" spans="2:12">
      <c r="B6" s="135" t="e" vm="4">
        <v>#VALUE!</v>
      </c>
      <c r="C6" s="138" t="str" cm="1">
        <f t="array" aca="1" ref="C6" ca="1">_FV(Portfolio[[#This Row],[Company]],"Name")</f>
        <v>PERDOCEO EDUCATION CORPORATION</v>
      </c>
      <c r="D6" s="139" t="str" cm="1">
        <f t="array" aca="1" ref="D6" ca="1">_FV(B6,"Ticker symbol",TRUE)</f>
        <v>PRDO</v>
      </c>
      <c r="E6" s="139" t="str" cm="1">
        <f t="array" aca="1" ref="E6" ca="1">_FV(B6,"Industry")</f>
        <v>Miscellaneous Educational Service Providers</v>
      </c>
      <c r="F6" s="148">
        <v>17.5</v>
      </c>
      <c r="G6" s="158">
        <v>29.256399999999999</v>
      </c>
      <c r="H6" s="164">
        <v>501</v>
      </c>
      <c r="I6" s="149" cm="1">
        <f t="array" aca="1" ref="I6" ca="1">_FV(B6,"Price")</f>
        <v>21.25</v>
      </c>
      <c r="J6" s="129">
        <f t="shared" ca="1" si="0"/>
        <v>0.21428571428571427</v>
      </c>
      <c r="K6" s="170">
        <f t="shared" ca="1" si="1"/>
        <v>120.69849999999997</v>
      </c>
      <c r="L6"/>
    </row>
    <row r="7" spans="2:12">
      <c r="B7" s="136" t="e" vm="5">
        <v>#VALUE!</v>
      </c>
      <c r="C7" s="140" t="str" cm="1">
        <f t="array" aca="1" ref="C7" ca="1">_FV(Portfolio[[#This Row],[Company]],"Name")</f>
        <v>APPLE INC.</v>
      </c>
      <c r="D7" s="141" t="str" cm="1">
        <f t="array" aca="1" ref="D7" ca="1">_FV(B7,"Ticker symbol",TRUE)</f>
        <v>AAPL</v>
      </c>
      <c r="E7" s="141" t="str" cm="1">
        <f t="array" aca="1" ref="E7" ca="1">_FV(B7,"Industry")</f>
        <v>Computers, Phones &amp; Household Electronics</v>
      </c>
      <c r="F7" s="150">
        <v>176.46</v>
      </c>
      <c r="G7" s="159">
        <v>2.8391000000000002</v>
      </c>
      <c r="H7" s="165">
        <v>500.98</v>
      </c>
      <c r="I7" s="151" cm="1">
        <f t="array" aca="1" ref="I7" ca="1">_FV(B7,"Price")</f>
        <v>225.77</v>
      </c>
      <c r="J7" s="129">
        <f t="shared" ca="1" si="0"/>
        <v>0.27944009973931772</v>
      </c>
      <c r="K7" s="170">
        <f t="shared" ca="1" si="1"/>
        <v>140.0036070000001</v>
      </c>
      <c r="L7"/>
    </row>
    <row r="8" spans="2:12">
      <c r="B8" s="136" t="e" vm="6">
        <v>#VALUE!</v>
      </c>
      <c r="C8" s="140" t="str" cm="1">
        <f t="array" aca="1" ref="C8" ca="1">_FV(Portfolio[[#This Row],[Company]],"Name")</f>
        <v>ALLISON TRANSMISSION HOLDINGS, INC.</v>
      </c>
      <c r="D8" s="141" t="str" cm="1">
        <f t="array" aca="1" ref="D8" ca="1">_FV(B8,"Ticker symbol",TRUE)</f>
        <v>ALSN</v>
      </c>
      <c r="E8" s="141" t="str" cm="1">
        <f t="array" aca="1" ref="E8" ca="1">_FV(B8,"Industry")</f>
        <v>Machinery, Equipment &amp; Components</v>
      </c>
      <c r="F8" s="150">
        <v>56.14</v>
      </c>
      <c r="G8" s="159">
        <v>8.9234000000000009</v>
      </c>
      <c r="H8" s="165">
        <v>501</v>
      </c>
      <c r="I8" s="151" cm="1">
        <f t="array" aca="1" ref="I8" ca="1">_FV(B8,"Price")</f>
        <v>97.82</v>
      </c>
      <c r="J8" s="129">
        <f t="shared" ca="1" si="0"/>
        <v>0.74242964018525104</v>
      </c>
      <c r="K8" s="170">
        <f t="shared" ca="1" si="1"/>
        <v>371.88698799999997</v>
      </c>
      <c r="L8"/>
    </row>
    <row r="9" spans="2:12">
      <c r="B9" s="136" t="e" vm="7">
        <v>#VALUE!</v>
      </c>
      <c r="C9" s="140" t="str" cm="1">
        <f t="array" aca="1" ref="C9" ca="1">_FV(Portfolio[[#This Row],[Company]],"Name")</f>
        <v>PAR PACIFIC HOLDINGS, INC.</v>
      </c>
      <c r="D9" s="141" t="str" cm="1">
        <f t="array" aca="1" ref="D9" ca="1">_FV(B9,"Ticker symbol",TRUE)</f>
        <v>PARR</v>
      </c>
      <c r="E9" s="141" t="str" cm="1">
        <f t="array" aca="1" ref="E9" ca="1">_FV(B9,"Industry")</f>
        <v>Oil &amp; Gas</v>
      </c>
      <c r="F9" s="150">
        <v>33.58</v>
      </c>
      <c r="G9" s="159">
        <v>14.9209</v>
      </c>
      <c r="H9" s="165">
        <v>501</v>
      </c>
      <c r="I9" s="151" cm="1">
        <f t="array" aca="1" ref="I9" ca="1">_FV(B9,"Price")</f>
        <v>17.62</v>
      </c>
      <c r="J9" s="129">
        <f t="shared" ca="1" si="0"/>
        <v>-0.47528290649195942</v>
      </c>
      <c r="K9" s="170">
        <f t="shared" ca="1" si="1"/>
        <v>-238.09374200000002</v>
      </c>
      <c r="L9"/>
    </row>
    <row r="10" spans="2:12">
      <c r="B10" s="137" t="e" vm="8">
        <v>#VALUE!</v>
      </c>
      <c r="C10" s="142" t="str" cm="1">
        <f t="array" aca="1" ref="C10" ca="1">_FV(Portfolio[[#This Row],[Company]],"Name")</f>
        <v>HYSTER-YALE, INC.</v>
      </c>
      <c r="D10" s="143" t="str" cm="1">
        <f t="array" aca="1" ref="D10" ca="1">_FV(B10,"Ticker symbol",TRUE)</f>
        <v>HY</v>
      </c>
      <c r="E10" s="143" t="str" cm="1">
        <f t="array" aca="1" ref="E10" ca="1">_FV(B10,"Industry")</f>
        <v>Machinery, Equipment &amp; Components</v>
      </c>
      <c r="F10" s="152">
        <v>58.2</v>
      </c>
      <c r="G10" s="160">
        <v>8.6085999999999991</v>
      </c>
      <c r="H10" s="166">
        <v>501</v>
      </c>
      <c r="I10" s="153" cm="1">
        <f t="array" aca="1" ref="I10" ca="1">_FV(B10,"Price")</f>
        <v>65.180000000000007</v>
      </c>
      <c r="J10" s="129">
        <f t="shared" ca="1" si="0"/>
        <v>0.11993127147766329</v>
      </c>
      <c r="K10" s="170">
        <f t="shared" ca="1" si="1"/>
        <v>60.108548000000042</v>
      </c>
      <c r="L10"/>
    </row>
    <row r="11" spans="2:12">
      <c r="B11" s="137" t="e" vm="9">
        <v>#VALUE!</v>
      </c>
      <c r="C11" s="142" t="str" cm="1">
        <f t="array" aca="1" ref="C11" ca="1">_FV(Portfolio[[#This Row],[Company]],"Name")</f>
        <v>Polaris Inc.</v>
      </c>
      <c r="D11" s="143" t="str" cm="1">
        <f t="array" aca="1" ref="D11" ca="1">_FV(B11,"Ticker symbol",TRUE)</f>
        <v>PII</v>
      </c>
      <c r="E11" s="143" t="str" cm="1">
        <f t="array" aca="1" ref="E11" ca="1">_FV(B11,"Industry")</f>
        <v>Leisure Products</v>
      </c>
      <c r="F11" s="152">
        <v>91.27</v>
      </c>
      <c r="G11" s="160">
        <v>5.4889999999999999</v>
      </c>
      <c r="H11" s="166">
        <v>501</v>
      </c>
      <c r="I11" s="153" cm="1">
        <f t="array" aca="1" ref="I11" ca="1">_FV(B11,"Price")</f>
        <v>79.180000000000007</v>
      </c>
      <c r="J11" s="129">
        <f t="shared" ca="1" si="0"/>
        <v>-0.13246411745370867</v>
      </c>
      <c r="K11" s="170">
        <f t="shared" ca="1" si="1"/>
        <v>-66.380979999999965</v>
      </c>
      <c r="L11"/>
    </row>
    <row r="12" spans="2:12">
      <c r="B12" s="137" t="e" vm="10">
        <v>#VALUE!</v>
      </c>
      <c r="C12" s="142" t="str" cm="1">
        <f t="array" aca="1" ref="C12" ca="1">_FV(Portfolio[[#This Row],[Company]],"Name")</f>
        <v>CONSOL ENERGY INC.</v>
      </c>
      <c r="D12" s="143" t="str" cm="1">
        <f t="array" aca="1" ref="D12" ca="1">_FV(B12,"Ticker symbol",TRUE)</f>
        <v>CEIX</v>
      </c>
      <c r="E12" s="143" t="str" cm="1">
        <f t="array" aca="1" ref="E12" ca="1">_FV(B12,"Industry")</f>
        <v>Coal</v>
      </c>
      <c r="F12" s="152">
        <v>83.7</v>
      </c>
      <c r="G12" s="160">
        <v>5.9855</v>
      </c>
      <c r="H12" s="166">
        <v>501</v>
      </c>
      <c r="I12" s="153" cm="1">
        <f t="array" aca="1" ref="I12" ca="1">_FV(B12,"Price")</f>
        <v>105.65</v>
      </c>
      <c r="J12" s="129">
        <f t="shared" ca="1" si="0"/>
        <v>0.26224611708482681</v>
      </c>
      <c r="K12" s="170">
        <f t="shared" ca="1" si="1"/>
        <v>131.36807500000009</v>
      </c>
      <c r="L12"/>
    </row>
    <row r="13" spans="2:12">
      <c r="B13" s="137" t="e" vm="11">
        <v>#VALUE!</v>
      </c>
      <c r="C13" s="142" t="str" cm="1">
        <f t="array" aca="1" ref="C13" ca="1">_FV(Portfolio[[#This Row],[Company]],"Name")</f>
        <v>AGCO CORPORATION</v>
      </c>
      <c r="D13" s="143" t="str" cm="1">
        <f t="array" aca="1" ref="D13" ca="1">_FV(B13,"Ticker symbol",TRUE)</f>
        <v>AGCO</v>
      </c>
      <c r="E13" s="143" t="str" cm="1">
        <f t="array" aca="1" ref="E13" ca="1">_FV(B13,"Industry")</f>
        <v>Machinery, Equipment &amp; Components</v>
      </c>
      <c r="F13" s="152">
        <v>116.97</v>
      </c>
      <c r="G13" s="160">
        <v>4.2831000000000001</v>
      </c>
      <c r="H13" s="166">
        <v>501</v>
      </c>
      <c r="I13" s="153" cm="1">
        <f t="array" aca="1" ref="I13" ca="1">_FV(B13,"Price")</f>
        <v>95.08</v>
      </c>
      <c r="J13" s="129">
        <f t="shared" ca="1" si="0"/>
        <v>-0.18714200222279218</v>
      </c>
      <c r="K13" s="170">
        <f t="shared" ca="1" si="1"/>
        <v>-93.762852000000009</v>
      </c>
      <c r="L13"/>
    </row>
    <row r="14" spans="2:12">
      <c r="B14" s="134" t="e" vm="12">
        <v>#VALUE!</v>
      </c>
      <c r="C14" s="144" t="str" cm="1">
        <f t="array" aca="1" ref="C14" ca="1">_FV(Portfolio[[#This Row],[Company]],"Name")</f>
        <v>ITURAN LOCATION AND CONTROL LTD.</v>
      </c>
      <c r="D14" s="145" t="str" cm="1">
        <f t="array" aca="1" ref="D14" ca="1">_FV(B14,"Ticker symbol",TRUE)</f>
        <v>ITRN</v>
      </c>
      <c r="E14" s="145" t="str" cm="1">
        <f t="array" aca="1" ref="E14" ca="1">_FV(B14,"Industry")</f>
        <v>Communications &amp; Networking</v>
      </c>
      <c r="F14" s="154">
        <v>25.49</v>
      </c>
      <c r="G14" s="161">
        <v>19.655999999999999</v>
      </c>
      <c r="H14" s="167">
        <v>501</v>
      </c>
      <c r="I14" s="155" cm="1">
        <f t="array" aca="1" ref="I14" ca="1">_FV(B14,"Price")</f>
        <v>26.35</v>
      </c>
      <c r="J14" s="129">
        <f t="shared" ca="1" si="0"/>
        <v>3.3738721067085253E-2</v>
      </c>
      <c r="K14" s="170">
        <f t="shared" ca="1" si="1"/>
        <v>16.935600000000022</v>
      </c>
      <c r="L14"/>
    </row>
    <row r="15" spans="2:12">
      <c r="B15" s="134" t="e" vm="13">
        <v>#VALUE!</v>
      </c>
      <c r="C15" s="144" t="str" cm="1">
        <f t="array" aca="1" ref="C15" ca="1">_FV(Portfolio[[#This Row],[Company]],"Name")</f>
        <v>EVERI HOLDINGS INC.</v>
      </c>
      <c r="D15" s="145" t="str" cm="1">
        <f t="array" aca="1" ref="D15" ca="1">_FV(B15,"Ticker symbol",TRUE)</f>
        <v>EVRI</v>
      </c>
      <c r="E15" s="145" t="str" cm="1">
        <f t="array" aca="1" ref="E15" ca="1">_FV(B15,"Industry")</f>
        <v>Hotels &amp; Entertainment Services</v>
      </c>
      <c r="F15" s="154">
        <v>8.77</v>
      </c>
      <c r="G15" s="161">
        <v>57.110100000000003</v>
      </c>
      <c r="H15" s="167">
        <v>501</v>
      </c>
      <c r="I15" s="155" cm="1">
        <f t="array" aca="1" ref="I15" ca="1">_FV(B15,"Price")</f>
        <v>13.15</v>
      </c>
      <c r="J15" s="129">
        <f t="shared" ca="1" si="0"/>
        <v>0.49942987457240606</v>
      </c>
      <c r="K15" s="170">
        <f t="shared" ca="1" si="1"/>
        <v>249.99781500000006</v>
      </c>
      <c r="L15"/>
    </row>
    <row r="16" spans="2:12">
      <c r="B16" s="133" t="e" vm="14">
        <v>#VALUE!</v>
      </c>
      <c r="C16" s="146" t="str" cm="1">
        <f t="array" aca="1" ref="C16" ca="1">_FV(Portfolio[[#This Row],[Company]],"Name")</f>
        <v>NEXTRACKER INC.</v>
      </c>
      <c r="D16" s="147" t="str" cm="1">
        <f t="array" aca="1" ref="D16" ca="1">_FV(B16,"Ticker symbol",TRUE)</f>
        <v>NXT</v>
      </c>
      <c r="E16" s="147" t="str" cm="1">
        <f t="array" aca="1" ref="E16" ca="1">_FV(B16,"Industry")</f>
        <v>Renewable Energy</v>
      </c>
      <c r="F16" s="156">
        <v>48.52</v>
      </c>
      <c r="G16" s="162">
        <v>10</v>
      </c>
      <c r="H16" s="168">
        <v>485.15</v>
      </c>
      <c r="I16" s="157" cm="1">
        <f t="array" aca="1" ref="I16" ca="1">_FV(B16,"Price")</f>
        <v>35.130000000000003</v>
      </c>
      <c r="J16" s="129">
        <f t="shared" ca="1" si="0"/>
        <v>-0.27596867271228359</v>
      </c>
      <c r="K16" s="170">
        <f t="shared" ca="1" si="1"/>
        <v>-133.84999999999997</v>
      </c>
      <c r="L16"/>
    </row>
    <row r="17" spans="2:12">
      <c r="B17" s="133" t="e" vm="15">
        <v>#VALUE!</v>
      </c>
      <c r="C17" s="146" t="str" cm="1">
        <f t="array" aca="1" ref="C17" ca="1">_FV(Portfolio[[#This Row],[Company]],"Name")</f>
        <v>MONARCH CASINO &amp; RESORT, INC.</v>
      </c>
      <c r="D17" s="147" t="str" cm="1">
        <f t="array" aca="1" ref="D17" ca="1">_FV(B17,"Ticker symbol",TRUE)</f>
        <v>MCRI</v>
      </c>
      <c r="E17" s="147" t="str" cm="1">
        <f t="array" aca="1" ref="E17" ca="1">_FV(B17,"Industry")</f>
        <v>Hotels &amp; Entertainment Services</v>
      </c>
      <c r="F17" s="156">
        <v>69.95</v>
      </c>
      <c r="G17" s="162">
        <v>7</v>
      </c>
      <c r="H17" s="168">
        <v>489.64</v>
      </c>
      <c r="I17" s="157" cm="1">
        <f t="array" aca="1" ref="I17" ca="1">_FV(B17,"Price")</f>
        <v>76.38</v>
      </c>
      <c r="J17" s="129">
        <f t="shared" ca="1" si="0"/>
        <v>9.1922802001429479E-2</v>
      </c>
      <c r="K17" s="170">
        <f t="shared" ca="1" si="1"/>
        <v>45.019999999999982</v>
      </c>
      <c r="L17"/>
    </row>
    <row r="18" spans="2:12">
      <c r="B18" s="133" t="e" vm="16">
        <v>#VALUE!</v>
      </c>
      <c r="C18" s="146" t="str" cm="1">
        <f t="array" aca="1" ref="C18" ca="1">_FV(Portfolio[[#This Row],[Company]],"Name")</f>
        <v>MILLER INDUSTRIES, INC.</v>
      </c>
      <c r="D18" s="147" t="str" cm="1">
        <f t="array" aca="1" ref="D18" ca="1">_FV(B18,"Ticker symbol",TRUE)</f>
        <v>MLR</v>
      </c>
      <c r="E18" s="147" t="str" cm="1">
        <f t="array" aca="1" ref="E18" ca="1">_FV(B18,"Industry")</f>
        <v>Automobiles &amp; Auto Parts</v>
      </c>
      <c r="F18" s="156">
        <v>62.18</v>
      </c>
      <c r="G18" s="162">
        <v>8</v>
      </c>
      <c r="H18" s="168">
        <v>497.44</v>
      </c>
      <c r="I18" s="157" cm="1">
        <f t="array" aca="1" ref="I18" ca="1">_FV(B18,"Price")</f>
        <v>62.25</v>
      </c>
      <c r="J18" s="129">
        <f t="shared" ca="1" si="0"/>
        <v>1.1257639112254791E-3</v>
      </c>
      <c r="K18" s="170">
        <f t="shared" ca="1" si="1"/>
        <v>0.56000000000000227</v>
      </c>
      <c r="L18"/>
    </row>
    <row r="19" spans="2:12">
      <c r="B19" s="133" t="e" vm="17">
        <v>#VALUE!</v>
      </c>
      <c r="C19" s="146" t="str" cm="1">
        <f t="array" aca="1" ref="C19" ca="1">_FV(Portfolio[[#This Row],[Company]],"Name")</f>
        <v>JANUS INTERNATIONAL GROUP, INC.</v>
      </c>
      <c r="D19" s="147" t="str" cm="1">
        <f t="array" aca="1" ref="D19" ca="1">_FV(B19,"Ticker symbol",TRUE)</f>
        <v>JBI</v>
      </c>
      <c r="E19" s="147" t="str" cm="1">
        <f t="array" aca="1" ref="E19" ca="1">_FV(B19,"Industry")</f>
        <v>Homebuilding &amp; Construction Supplies</v>
      </c>
      <c r="F19" s="156">
        <v>13.4</v>
      </c>
      <c r="G19" s="162">
        <v>37.383000000000003</v>
      </c>
      <c r="H19" s="168">
        <v>501</v>
      </c>
      <c r="I19" s="157" cm="1">
        <f t="array" aca="1" ref="I19" ca="1">_FV(B19,"Price")</f>
        <v>9.9600000000000009</v>
      </c>
      <c r="J19" s="129">
        <f t="shared" ca="1" si="0"/>
        <v>-0.25671641791044769</v>
      </c>
      <c r="K19" s="170">
        <f t="shared" ca="1" si="1"/>
        <v>-128.66531999999995</v>
      </c>
      <c r="L19"/>
    </row>
    <row r="20" spans="2:12">
      <c r="B20" s="202" t="e" vm="18">
        <v>#VALUE!</v>
      </c>
      <c r="C20" s="207" t="str" cm="1">
        <f t="array" aca="1" ref="C20" ca="1">_FV(Portfolio[[#This Row],[Company]],"Name")</f>
        <v>ULTA BEAUTY, INC.</v>
      </c>
      <c r="D20" s="208" t="str" cm="1">
        <f t="array" aca="1" ref="D20" ca="1">_FV(B20,"Ticker symbol",TRUE)</f>
        <v>ULTA</v>
      </c>
      <c r="E20" s="208" t="str" cm="1">
        <f t="array" aca="1" ref="E20" ca="1">_FV(B20,"Industry")</f>
        <v>Specialty Retailers</v>
      </c>
      <c r="F20" s="203">
        <v>393.4</v>
      </c>
      <c r="G20" s="213">
        <v>1.28</v>
      </c>
      <c r="H20" s="204">
        <v>503.56</v>
      </c>
      <c r="I20" s="209" cm="1">
        <f t="array" aca="1" ref="I20" ca="1">_FV(B20,"Price")</f>
        <v>364.52</v>
      </c>
      <c r="J20" s="129">
        <f t="shared" ca="1" si="0"/>
        <v>-7.3411286222674121E-2</v>
      </c>
      <c r="K20" s="170">
        <f t="shared" ca="1" si="1"/>
        <v>-36.974400000000003</v>
      </c>
      <c r="L20"/>
    </row>
    <row r="21" spans="2:12">
      <c r="B21" s="210" t="e" vm="19">
        <v>#VALUE!</v>
      </c>
      <c r="C21" s="210" t="str" cm="1">
        <f t="array" aca="1" ref="C21" ca="1">_FV(Portfolio[[#This Row],[Company]],"Name")</f>
        <v>INTERNATIONAL GAME TECHNOLOGY PLC</v>
      </c>
      <c r="D21" s="211" t="str" cm="1">
        <f t="array" aca="1" ref="D21" ca="1">_FV(B21,"Ticker symbol",TRUE)</f>
        <v>IGT</v>
      </c>
      <c r="E21" s="211" t="str" cm="1">
        <f t="array" aca="1" ref="E21" ca="1">_FV(B21,"Industry")</f>
        <v>Hotels &amp; Entertainment Services</v>
      </c>
      <c r="F21" s="205">
        <v>22.26</v>
      </c>
      <c r="G21" s="214">
        <v>22.506499999999999</v>
      </c>
      <c r="H21" s="206">
        <v>501</v>
      </c>
      <c r="I21" s="212" cm="1">
        <f t="array" aca="1" ref="I21" ca="1">_FV(B21,"Price")</f>
        <v>20.2</v>
      </c>
      <c r="J21" s="129">
        <f t="shared" ca="1" si="0"/>
        <v>-9.2542677448337926E-2</v>
      </c>
      <c r="K21" s="170">
        <f t="shared" ca="1" si="1"/>
        <v>-46.368700000000047</v>
      </c>
    </row>
    <row r="22" spans="2:12">
      <c r="B22" s="210" t="e" vm="20">
        <v>#VALUE!</v>
      </c>
      <c r="C22" s="210" t="str" cm="1">
        <f t="array" aca="1" ref="C22" ca="1">_FV(Portfolio[[#This Row],[Company]],"Name")</f>
        <v>OIL-DRI CORPORATION OF AMERICA</v>
      </c>
      <c r="D22" s="211" t="str" cm="1">
        <f t="array" aca="1" ref="D22" ca="1">_FV(B22,"Ticker symbol",TRUE)</f>
        <v>ODC</v>
      </c>
      <c r="E22" s="211" t="str" cm="1">
        <f t="array" aca="1" ref="E22" ca="1">_FV(B22,"Industry")</f>
        <v>Chemicals</v>
      </c>
      <c r="F22" s="205">
        <v>69.64</v>
      </c>
      <c r="G22" s="214">
        <v>7.2146999999999997</v>
      </c>
      <c r="H22" s="206">
        <v>500.99</v>
      </c>
      <c r="I22" s="212" cm="1">
        <f t="array" aca="1" ref="I22" ca="1">_FV(B22,"Price")</f>
        <v>64.91</v>
      </c>
      <c r="J22" s="129">
        <f t="shared" ca="1" si="0"/>
        <v>-6.7920735209649682E-2</v>
      </c>
      <c r="K22" s="170">
        <f t="shared" ca="1" si="1"/>
        <v>-32.683823000000075</v>
      </c>
    </row>
    <row r="23" spans="2:12">
      <c r="B23" s="210" t="e" vm="21">
        <v>#VALUE!</v>
      </c>
      <c r="C23" s="210" t="str" cm="1">
        <f t="array" aca="1" ref="C23" ca="1">_FV(Portfolio[[#This Row],[Company]],"Name")</f>
        <v>AXCELIS TECHNOLOGIES, INC.</v>
      </c>
      <c r="D23" s="211" t="str" cm="1">
        <f t="array" aca="1" ref="D23" ca="1">_FV(B23,"Ticker symbol",TRUE)</f>
        <v>ACLS</v>
      </c>
      <c r="E23" s="211" t="str" cm="1">
        <f t="array" aca="1" ref="E23" ca="1">_FV(B23,"Industry")</f>
        <v>Semiconductors &amp; Semiconductor Equipment</v>
      </c>
      <c r="F23" s="205">
        <v>101.13</v>
      </c>
      <c r="G23" s="214">
        <v>4.9541000000000004</v>
      </c>
      <c r="H23" s="206">
        <v>500.99</v>
      </c>
      <c r="I23" s="212" cm="1">
        <f t="array" aca="1" ref="I23" ca="1">_FV(B23,"Price")</f>
        <v>98.5</v>
      </c>
      <c r="J23" s="129">
        <f t="shared" ca="1" si="0"/>
        <v>-2.6006130722831956E-2</v>
      </c>
      <c r="K23" s="170">
        <f t="shared" ca="1" si="1"/>
        <v>-13.011149999999986</v>
      </c>
    </row>
    <row r="24" spans="2:12">
      <c r="B24" s="210" t="e" vm="22">
        <v>#VALUE!</v>
      </c>
      <c r="C24" s="210" t="str" cm="1">
        <f t="array" aca="1" ref="C24" ca="1">_FV(Portfolio[[#This Row],[Company]],"Name")</f>
        <v>DELL TECHNOLOGIES INC.</v>
      </c>
      <c r="D24" s="211" t="str" cm="1">
        <f t="array" aca="1" ref="D24" ca="1">_FV(B24,"Ticker symbol",TRUE)</f>
        <v>DELL</v>
      </c>
      <c r="E24" s="211" t="str" cm="1">
        <f t="array" aca="1" ref="E24" ca="1">_FV(B24,"Industry")</f>
        <v>Computers, Phones &amp; Household Electronics</v>
      </c>
      <c r="F24" s="205">
        <v>118.18</v>
      </c>
      <c r="G24" s="214">
        <v>4.2393999999999998</v>
      </c>
      <c r="H24" s="206">
        <v>501</v>
      </c>
      <c r="I24" s="212" cm="1">
        <f t="array" aca="1" ref="I24" ca="1">_FV(B24,"Price")</f>
        <v>121.93</v>
      </c>
      <c r="J24" s="129">
        <f t="shared" ca="1" si="0"/>
        <v>3.1731257403960059E-2</v>
      </c>
      <c r="K24" s="170">
        <f t="shared" ca="1" si="1"/>
        <v>15.910041999999976</v>
      </c>
    </row>
    <row r="25" spans="2:12">
      <c r="B25" s="217" t="e" vm="23">
        <v>#VALUE!</v>
      </c>
      <c r="C25" s="217" t="str" cm="1">
        <f t="array" aca="1" ref="C25" ca="1">_FV(Portfolio[[#This Row],[Company]],"Name")</f>
        <v>PFIZER INC.</v>
      </c>
      <c r="D25" s="218" t="str" cm="1">
        <f t="array" aca="1" ref="D25" ca="1">_FV(B25,"Ticker symbol",TRUE)</f>
        <v>PFE</v>
      </c>
      <c r="E25" s="218" t="str" cm="1">
        <f t="array" aca="1" ref="E25" ca="1">_FV(B25,"Industry")</f>
        <v>Pharmaceuticals</v>
      </c>
      <c r="F25" s="219">
        <v>29.22</v>
      </c>
      <c r="G25" s="223">
        <v>17.143799999999999</v>
      </c>
      <c r="H25" s="220">
        <v>501</v>
      </c>
      <c r="I25" s="221" cm="1">
        <f t="array" aca="1" ref="I25" ca="1">_FV(B25,"Price")</f>
        <v>29.18</v>
      </c>
      <c r="J25" s="129">
        <f t="shared" ca="1" si="0"/>
        <v>-1.3689253935660216E-3</v>
      </c>
      <c r="K25" s="170">
        <f t="shared" ca="1" si="1"/>
        <v>-0.7439160000000129</v>
      </c>
    </row>
    <row r="26" spans="2:12">
      <c r="B26" s="217" t="e" vm="24">
        <v>#VALUE!</v>
      </c>
      <c r="C26" s="217" t="str" cm="1">
        <f t="array" aca="1" ref="C26" ca="1">_FV(Portfolio[[#This Row],[Company]],"Name")</f>
        <v>FRANKLIN RESOURCES, INC.</v>
      </c>
      <c r="D26" s="218" t="str" cm="1">
        <f t="array" aca="1" ref="D26" ca="1">_FV(B26,"Ticker symbol",TRUE)</f>
        <v>BEN</v>
      </c>
      <c r="E26" s="218" t="str" cm="1">
        <f t="array" aca="1" ref="E26" ca="1">_FV(B26,"Industry")</f>
        <v>Investment Banking &amp; Investment Services</v>
      </c>
      <c r="F26" s="219">
        <v>20.9</v>
      </c>
      <c r="G26" s="223">
        <v>24.023</v>
      </c>
      <c r="H26" s="220">
        <v>502</v>
      </c>
      <c r="I26" s="221" cm="1">
        <f t="array" aca="1" ref="I26" ca="1">_FV(B26,"Price")</f>
        <v>19.350000000000001</v>
      </c>
      <c r="J26" s="129">
        <f t="shared" ca="1" si="0"/>
        <v>-7.4162679425837194E-2</v>
      </c>
      <c r="K26" s="170">
        <f t="shared" ca="1" si="1"/>
        <v>-37.154949999999985</v>
      </c>
    </row>
    <row r="27" spans="2:12">
      <c r="B27" s="217" t="e" vm="25">
        <v>#VALUE!</v>
      </c>
      <c r="C27" s="217" t="str" cm="1">
        <f t="array" aca="1" ref="C27" ca="1">_FV(Portfolio[[#This Row],[Company]],"Name")</f>
        <v>UGI CORPORATION</v>
      </c>
      <c r="D27" s="218" t="str" cm="1">
        <f t="array" aca="1" ref="D27" ca="1">_FV(B27,"Ticker symbol",TRUE)</f>
        <v>UGI</v>
      </c>
      <c r="E27" s="218" t="str" cm="1">
        <f t="array" aca="1" ref="E27" ca="1">_FV(B27,"Industry")</f>
        <v>Natural Gas Utilities</v>
      </c>
      <c r="F27" s="219">
        <v>24.94</v>
      </c>
      <c r="G27" s="222">
        <v>20.084299999999999</v>
      </c>
      <c r="H27" s="220">
        <v>501</v>
      </c>
      <c r="I27" s="221" cm="1">
        <f t="array" aca="1" ref="I27" ca="1">_FV(B27,"Price")</f>
        <v>23.76</v>
      </c>
      <c r="J27" s="129">
        <f t="shared" ca="1" si="0"/>
        <v>-4.7313552526062536E-2</v>
      </c>
      <c r="K27" s="170">
        <f t="shared" ca="1" si="1"/>
        <v>-23.797032000000002</v>
      </c>
    </row>
    <row r="30" spans="2:12" ht="13">
      <c r="K30" s="169">
        <f ca="1">SUM(K3:K27)</f>
        <v>376.61352800000026</v>
      </c>
    </row>
  </sheetData>
  <conditionalFormatting sqref="J3:K19 J20:J27">
    <cfRule type="cellIs" dxfId="5" priority="3" operator="lessThan">
      <formula>0</formula>
    </cfRule>
    <cfRule type="cellIs" dxfId="4" priority="4" operator="greaterThan">
      <formula>0</formula>
    </cfRule>
  </conditionalFormatting>
  <conditionalFormatting sqref="K20:K27">
    <cfRule type="cellIs" dxfId="3" priority="1" operator="lessThan">
      <formula>0</formula>
    </cfRule>
    <cfRule type="cellIs" dxfId="2" priority="2" operator="greaterThan">
      <formula>0</formula>
    </cfRule>
  </conditionalFormatting>
  <conditionalFormatting sqref="K30">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5" customWidth="1"/>
    <col min="2" max="9" width="12.6640625" style="115" customWidth="1"/>
    <col min="10" max="16384" width="12.6640625" style="115"/>
  </cols>
  <sheetData>
    <row r="1" spans="1:8" ht="16.5" customHeight="1">
      <c r="A1" s="112"/>
      <c r="B1" s="113" t="s">
        <v>36</v>
      </c>
      <c r="C1" s="112"/>
      <c r="D1" s="114" t="s">
        <v>37</v>
      </c>
      <c r="E1" s="112"/>
      <c r="F1" s="112"/>
      <c r="G1" s="112"/>
      <c r="H1" s="112"/>
    </row>
    <row r="2" spans="1:8" ht="16.5" customHeight="1">
      <c r="A2" s="114" t="s">
        <v>38</v>
      </c>
      <c r="B2" s="116">
        <v>5.88</v>
      </c>
      <c r="C2" s="112"/>
      <c r="D2" s="117">
        <v>8515</v>
      </c>
      <c r="E2" s="112"/>
      <c r="F2" s="112"/>
      <c r="G2" s="112"/>
      <c r="H2" s="112"/>
    </row>
    <row r="3" spans="1:8" ht="16.5" customHeight="1">
      <c r="A3" s="114" t="s">
        <v>39</v>
      </c>
      <c r="B3" s="116">
        <v>2.1</v>
      </c>
      <c r="C3" s="112"/>
      <c r="D3" s="112"/>
      <c r="E3" s="112"/>
      <c r="F3" s="112"/>
      <c r="G3" s="112"/>
      <c r="H3" s="112"/>
    </row>
    <row r="4" spans="1:8" ht="16.5" customHeight="1">
      <c r="A4" s="112"/>
      <c r="B4" s="112"/>
      <c r="C4" s="112"/>
      <c r="D4" s="112"/>
      <c r="E4" s="112"/>
      <c r="F4" s="112"/>
      <c r="G4" s="112"/>
      <c r="H4" s="112"/>
    </row>
    <row r="5" spans="1:8" ht="16.5" customHeight="1">
      <c r="A5" s="112"/>
      <c r="B5" s="112"/>
      <c r="C5" s="112"/>
      <c r="D5" s="112"/>
      <c r="E5" s="112"/>
      <c r="F5" s="112"/>
      <c r="G5" s="112"/>
      <c r="H5" s="112"/>
    </row>
    <row r="6" spans="1:8" ht="16.5" customHeight="1">
      <c r="A6" s="114" t="s">
        <v>40</v>
      </c>
      <c r="B6" s="112"/>
      <c r="C6" s="112"/>
      <c r="D6" s="112"/>
      <c r="E6" s="112"/>
      <c r="F6" s="112"/>
      <c r="G6" s="112"/>
      <c r="H6" s="112"/>
    </row>
    <row r="7" spans="1:8" ht="30.5" customHeight="1">
      <c r="A7" s="118" t="s">
        <v>41</v>
      </c>
      <c r="B7" s="116">
        <v>0.66</v>
      </c>
      <c r="C7" s="112"/>
      <c r="D7" s="112"/>
      <c r="E7" s="112"/>
      <c r="F7" s="112"/>
      <c r="G7" s="112"/>
      <c r="H7" s="112"/>
    </row>
    <row r="8" spans="1:8" ht="16.5" customHeight="1">
      <c r="A8" s="114" t="s">
        <v>42</v>
      </c>
      <c r="B8" s="116">
        <v>0.66</v>
      </c>
      <c r="C8" s="112"/>
      <c r="D8" s="112"/>
      <c r="E8" s="112"/>
      <c r="F8" s="112"/>
      <c r="G8" s="112"/>
      <c r="H8" s="112"/>
    </row>
    <row r="9" spans="1:8" ht="30.5" customHeight="1">
      <c r="A9" s="118" t="s">
        <v>43</v>
      </c>
      <c r="B9" s="116">
        <v>0.66</v>
      </c>
      <c r="C9" s="112"/>
      <c r="D9" s="112"/>
      <c r="E9" s="112"/>
      <c r="F9" s="112"/>
      <c r="G9" s="112"/>
      <c r="H9" s="112"/>
    </row>
    <row r="10" spans="1:8" ht="16.5" customHeight="1">
      <c r="A10" s="112"/>
      <c r="B10" s="112"/>
      <c r="C10" s="112"/>
      <c r="D10" s="112"/>
      <c r="E10" s="112"/>
      <c r="F10" s="112"/>
      <c r="G10" s="112"/>
      <c r="H10" s="112"/>
    </row>
    <row r="11" spans="1:8" ht="16.5" customHeight="1">
      <c r="A11" s="114" t="s">
        <v>44</v>
      </c>
      <c r="B11" s="112"/>
      <c r="C11" s="112"/>
      <c r="D11" s="112"/>
      <c r="E11" s="112"/>
      <c r="F11" s="112"/>
      <c r="G11" s="112"/>
      <c r="H11" s="112"/>
    </row>
    <row r="12" spans="1:8" ht="16.5" customHeight="1">
      <c r="A12" s="114" t="s">
        <v>45</v>
      </c>
      <c r="B12" s="116">
        <f>B2*B3</f>
        <v>12.348000000000001</v>
      </c>
      <c r="C12" s="112"/>
      <c r="D12" s="119">
        <f>D2*B12*0.01</f>
        <v>1051.4322</v>
      </c>
      <c r="E12" s="112"/>
      <c r="F12" s="112"/>
      <c r="G12" s="112"/>
      <c r="H12" s="112"/>
    </row>
    <row r="13" spans="1:8" ht="16.5" customHeight="1">
      <c r="A13" s="114" t="s">
        <v>46</v>
      </c>
      <c r="B13" s="116">
        <f>B2*B8*B3</f>
        <v>8.14968</v>
      </c>
      <c r="C13" s="112"/>
      <c r="D13" s="119">
        <f>D2*B13*0.01</f>
        <v>693.9452520000001</v>
      </c>
      <c r="E13" s="112"/>
      <c r="F13" s="112"/>
      <c r="G13" s="112"/>
      <c r="H13" s="112"/>
    </row>
    <row r="14" spans="1:8" ht="16.5" customHeight="1">
      <c r="A14" s="112"/>
      <c r="B14" s="112"/>
      <c r="C14" s="112"/>
      <c r="D14" s="112"/>
      <c r="E14" s="112"/>
      <c r="F14" s="112"/>
      <c r="G14" s="112"/>
      <c r="H14" s="112"/>
    </row>
    <row r="15" spans="1:8" ht="16.5" customHeight="1">
      <c r="A15" s="114" t="s">
        <v>47</v>
      </c>
      <c r="B15" s="116">
        <f>B12*B7</f>
        <v>8.14968</v>
      </c>
      <c r="C15" s="112"/>
      <c r="D15" s="112"/>
      <c r="E15" s="112"/>
      <c r="F15" s="112"/>
      <c r="G15" s="112"/>
      <c r="H15" s="112"/>
    </row>
    <row r="16" spans="1:8" ht="16.5" customHeight="1">
      <c r="A16" s="114" t="s">
        <v>48</v>
      </c>
      <c r="B16" s="116">
        <f>B15*B8</f>
        <v>5.3787888000000006</v>
      </c>
      <c r="C16" s="112"/>
      <c r="D16" s="119">
        <f>D2*B16*0.01</f>
        <v>458.00386632000004</v>
      </c>
      <c r="E16" s="112"/>
      <c r="F16" s="112"/>
      <c r="G16" s="112"/>
      <c r="H16" s="112"/>
    </row>
    <row r="17" spans="1:8" ht="16.5" customHeight="1">
      <c r="A17" s="112"/>
      <c r="B17" s="112"/>
      <c r="C17" s="112"/>
      <c r="D17" s="112"/>
      <c r="E17" s="112"/>
      <c r="F17" s="112"/>
      <c r="G17" s="112"/>
      <c r="H17" s="112"/>
    </row>
    <row r="18" spans="1:8" ht="16.5" customHeight="1">
      <c r="A18" s="114" t="s">
        <v>49</v>
      </c>
      <c r="B18" s="120">
        <f>B12*B7*B9</f>
        <v>5.3787888000000006</v>
      </c>
      <c r="C18" s="112"/>
      <c r="D18" s="112"/>
      <c r="E18" s="112"/>
      <c r="F18" s="112"/>
      <c r="G18" s="112"/>
      <c r="H18" s="112"/>
    </row>
    <row r="19" spans="1:8" ht="16.5" customHeight="1">
      <c r="A19" s="114" t="s">
        <v>50</v>
      </c>
      <c r="B19" s="120">
        <f>B18*B8</f>
        <v>3.5500006080000004</v>
      </c>
      <c r="C19" s="112"/>
      <c r="D19" s="119">
        <f>D2*B19*0.01</f>
        <v>302.28255177120008</v>
      </c>
      <c r="E19" s="112"/>
      <c r="F19" s="112"/>
      <c r="G19" s="112"/>
      <c r="H19" s="112"/>
    </row>
    <row r="20" spans="1:8" ht="16.5" customHeight="1">
      <c r="A20" s="112"/>
      <c r="B20" s="112"/>
      <c r="C20" s="112"/>
      <c r="D20" s="112"/>
      <c r="E20" s="112"/>
      <c r="F20" s="112"/>
      <c r="G20" s="112"/>
      <c r="H20" s="112"/>
    </row>
    <row r="21" spans="1:8" ht="16.5" customHeight="1">
      <c r="A21" s="114" t="s">
        <v>51</v>
      </c>
      <c r="B21" s="116">
        <f>B12*B9</f>
        <v>8.14968</v>
      </c>
      <c r="C21" s="112"/>
      <c r="D21" s="112"/>
      <c r="E21" s="112"/>
      <c r="F21" s="112"/>
      <c r="G21" s="112"/>
      <c r="H21" s="112"/>
    </row>
    <row r="22" spans="1:8" ht="16.5" customHeight="1">
      <c r="A22" s="114" t="s">
        <v>52</v>
      </c>
      <c r="B22" s="120">
        <f>B12*B8*B9</f>
        <v>5.3787888000000006</v>
      </c>
      <c r="C22" s="112"/>
      <c r="D22" s="119">
        <f>D2*B22*0.01</f>
        <v>458.00386632000004</v>
      </c>
      <c r="E22" s="112"/>
      <c r="F22" s="112"/>
      <c r="G22" s="112"/>
      <c r="H22" s="112"/>
    </row>
    <row r="23" spans="1:8" ht="16.5" customHeight="1">
      <c r="A23" s="112"/>
      <c r="B23" s="112"/>
      <c r="C23" s="112"/>
      <c r="D23" s="112"/>
      <c r="E23" s="112"/>
      <c r="F23" s="112"/>
      <c r="G23" s="112"/>
      <c r="H23" s="112"/>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49" customWidth="1"/>
    <col min="2" max="2" width="27.33203125" style="49" customWidth="1"/>
    <col min="3" max="3" width="58.6640625" style="49" customWidth="1"/>
    <col min="4" max="4" width="47.83203125" style="49" customWidth="1"/>
    <col min="5" max="5" width="52.6640625" style="49" customWidth="1"/>
    <col min="6" max="6" width="26.6640625" style="197" customWidth="1"/>
    <col min="7" max="16384" width="16.33203125" style="49"/>
  </cols>
  <sheetData>
    <row r="1" spans="1:6" ht="24" customHeight="1">
      <c r="A1" s="50" t="s">
        <v>53</v>
      </c>
      <c r="B1" s="50" t="s">
        <v>54</v>
      </c>
      <c r="C1" s="50" t="s">
        <v>149</v>
      </c>
      <c r="D1" s="50" t="s">
        <v>55</v>
      </c>
      <c r="E1" s="193" t="s">
        <v>164</v>
      </c>
      <c r="F1" s="194" t="s">
        <v>163</v>
      </c>
    </row>
    <row r="2" spans="1:6" ht="24" customHeight="1">
      <c r="A2" s="51" t="s">
        <v>56</v>
      </c>
      <c r="B2" s="192" t="s">
        <v>57</v>
      </c>
      <c r="C2" s="52" t="s">
        <v>152</v>
      </c>
      <c r="D2" s="53" t="s">
        <v>58</v>
      </c>
      <c r="E2" s="54"/>
      <c r="F2" s="195">
        <v>1.5E-3</v>
      </c>
    </row>
    <row r="3" spans="1:6" ht="24" customHeight="1">
      <c r="A3" s="55" t="s">
        <v>59</v>
      </c>
      <c r="B3" s="191" t="s">
        <v>57</v>
      </c>
      <c r="C3" s="57" t="s">
        <v>60</v>
      </c>
      <c r="D3" s="58" t="s">
        <v>61</v>
      </c>
      <c r="E3" s="59"/>
      <c r="F3" s="196"/>
    </row>
    <row r="4" spans="1:6" ht="24" customHeight="1">
      <c r="A4" s="55" t="s">
        <v>62</v>
      </c>
      <c r="B4" s="191" t="s">
        <v>57</v>
      </c>
      <c r="C4" s="191" t="s">
        <v>63</v>
      </c>
      <c r="D4" s="58" t="s">
        <v>64</v>
      </c>
      <c r="E4" s="59"/>
      <c r="F4" s="196"/>
    </row>
    <row r="5" spans="1:6" ht="24" customHeight="1">
      <c r="A5" s="55" t="s">
        <v>65</v>
      </c>
      <c r="B5" s="191" t="s">
        <v>57</v>
      </c>
      <c r="C5" s="191" t="s">
        <v>66</v>
      </c>
      <c r="D5" s="58" t="s">
        <v>67</v>
      </c>
      <c r="E5" s="59"/>
      <c r="F5" s="196"/>
    </row>
    <row r="6" spans="1:6" ht="24" customHeight="1">
      <c r="A6" s="55" t="s">
        <v>68</v>
      </c>
      <c r="B6" s="191" t="s">
        <v>57</v>
      </c>
      <c r="C6" s="191" t="s">
        <v>69</v>
      </c>
      <c r="D6" s="58" t="s">
        <v>70</v>
      </c>
      <c r="E6" s="59"/>
      <c r="F6" s="196"/>
    </row>
    <row r="7" spans="1:6" ht="24" customHeight="1">
      <c r="A7" s="55" t="s">
        <v>71</v>
      </c>
      <c r="B7" s="191" t="s">
        <v>57</v>
      </c>
      <c r="C7" s="60" t="s">
        <v>72</v>
      </c>
      <c r="D7" s="58" t="s">
        <v>73</v>
      </c>
      <c r="E7" s="59"/>
      <c r="F7" s="196"/>
    </row>
    <row r="8" spans="1:6" ht="24" customHeight="1">
      <c r="A8" s="55" t="s">
        <v>74</v>
      </c>
      <c r="B8" s="191" t="s">
        <v>57</v>
      </c>
      <c r="C8" s="191" t="s">
        <v>75</v>
      </c>
      <c r="D8" s="58" t="s">
        <v>76</v>
      </c>
      <c r="E8" s="61" t="s">
        <v>77</v>
      </c>
      <c r="F8" s="196"/>
    </row>
    <row r="9" spans="1:6" ht="24" customHeight="1">
      <c r="A9" s="55" t="s">
        <v>78</v>
      </c>
      <c r="B9" s="191" t="s">
        <v>79</v>
      </c>
      <c r="C9" s="57" t="s">
        <v>80</v>
      </c>
      <c r="D9" s="58" t="s">
        <v>81</v>
      </c>
      <c r="E9" s="59"/>
      <c r="F9" s="196"/>
    </row>
    <row r="10" spans="1:6" ht="24" customHeight="1">
      <c r="A10" s="55" t="s">
        <v>82</v>
      </c>
      <c r="B10" s="191" t="s">
        <v>57</v>
      </c>
      <c r="C10" s="191" t="s">
        <v>83</v>
      </c>
      <c r="D10" s="58" t="s">
        <v>84</v>
      </c>
      <c r="E10" s="61" t="s">
        <v>85</v>
      </c>
      <c r="F10" s="196"/>
    </row>
    <row r="11" spans="1:6" ht="24" customHeight="1">
      <c r="A11" s="55" t="s">
        <v>86</v>
      </c>
      <c r="B11" s="191" t="s">
        <v>57</v>
      </c>
      <c r="C11" s="191" t="s">
        <v>87</v>
      </c>
      <c r="D11" s="58" t="s">
        <v>88</v>
      </c>
      <c r="E11" s="59"/>
      <c r="F11" s="196"/>
    </row>
    <row r="12" spans="1:6" ht="24" customHeight="1">
      <c r="A12" s="55" t="s">
        <v>89</v>
      </c>
      <c r="B12" s="191" t="s">
        <v>79</v>
      </c>
      <c r="C12" s="191" t="s">
        <v>90</v>
      </c>
      <c r="D12" s="58" t="s">
        <v>91</v>
      </c>
      <c r="E12" s="59"/>
      <c r="F12" s="196"/>
    </row>
    <row r="13" spans="1:6" ht="24" customHeight="1">
      <c r="A13" s="55" t="s">
        <v>92</v>
      </c>
      <c r="B13" s="191" t="s">
        <v>57</v>
      </c>
      <c r="C13" s="191" t="s">
        <v>93</v>
      </c>
      <c r="D13" s="58" t="s">
        <v>94</v>
      </c>
      <c r="E13" s="59"/>
      <c r="F13" s="196"/>
    </row>
    <row r="14" spans="1:6" ht="24" customHeight="1">
      <c r="A14" s="55" t="s">
        <v>95</v>
      </c>
      <c r="B14" s="191" t="s">
        <v>96</v>
      </c>
      <c r="C14" s="191" t="s">
        <v>97</v>
      </c>
      <c r="D14" s="58" t="s">
        <v>98</v>
      </c>
      <c r="E14" s="59"/>
      <c r="F14" s="196"/>
    </row>
    <row r="15" spans="1:6" ht="24" customHeight="1">
      <c r="A15" s="55" t="s">
        <v>99</v>
      </c>
      <c r="B15" s="191" t="s">
        <v>79</v>
      </c>
      <c r="C15" s="191" t="s">
        <v>100</v>
      </c>
      <c r="D15" s="58" t="s">
        <v>101</v>
      </c>
      <c r="E15" s="59"/>
      <c r="F15" s="196"/>
    </row>
    <row r="16" spans="1:6" ht="24" customHeight="1">
      <c r="A16" s="55" t="s">
        <v>102</v>
      </c>
      <c r="B16" s="191" t="s">
        <v>57</v>
      </c>
      <c r="C16" s="56" t="s">
        <v>154</v>
      </c>
      <c r="D16" s="58" t="s">
        <v>103</v>
      </c>
      <c r="E16" s="54"/>
      <c r="F16" s="195">
        <v>6.9999999999999999E-4</v>
      </c>
    </row>
    <row r="17" spans="1:6" ht="24" customHeight="1">
      <c r="A17" s="55" t="s">
        <v>104</v>
      </c>
      <c r="B17" s="191" t="s">
        <v>57</v>
      </c>
      <c r="C17" s="191" t="s">
        <v>105</v>
      </c>
      <c r="D17" s="58" t="s">
        <v>133</v>
      </c>
      <c r="E17" s="59"/>
      <c r="F17" s="196"/>
    </row>
    <row r="18" spans="1:6" ht="24" customHeight="1">
      <c r="A18" s="55" t="s">
        <v>147</v>
      </c>
      <c r="B18" s="191" t="s">
        <v>57</v>
      </c>
      <c r="C18" s="191" t="s">
        <v>148</v>
      </c>
      <c r="D18" s="58" t="s">
        <v>150</v>
      </c>
      <c r="E18" s="59"/>
      <c r="F18" s="196"/>
    </row>
    <row r="19" spans="1:6" ht="24" customHeight="1">
      <c r="A19" s="55" t="s">
        <v>162</v>
      </c>
      <c r="B19" s="191" t="s">
        <v>79</v>
      </c>
      <c r="C19" s="56" t="s">
        <v>155</v>
      </c>
      <c r="D19" s="58" t="s">
        <v>156</v>
      </c>
      <c r="E19" s="59" t="s">
        <v>157</v>
      </c>
      <c r="F19" s="196">
        <v>1.8E-3</v>
      </c>
    </row>
    <row r="20" spans="1:6" ht="24" customHeight="1">
      <c r="A20" s="55" t="s">
        <v>151</v>
      </c>
      <c r="B20" s="191" t="s">
        <v>79</v>
      </c>
      <c r="C20" s="56" t="s">
        <v>158</v>
      </c>
      <c r="D20" s="58" t="s">
        <v>153</v>
      </c>
      <c r="E20" s="59"/>
      <c r="F20" s="196">
        <v>1.1999999999999999E-3</v>
      </c>
    </row>
    <row r="21" spans="1:6" ht="24" customHeight="1">
      <c r="A21" s="55" t="s">
        <v>159</v>
      </c>
      <c r="B21" s="191" t="s">
        <v>57</v>
      </c>
      <c r="C21" s="56" t="s">
        <v>160</v>
      </c>
      <c r="D21" s="58" t="s">
        <v>161</v>
      </c>
      <c r="E21" s="54"/>
      <c r="F21" s="198">
        <v>6.9999999999999999E-4</v>
      </c>
    </row>
    <row r="22" spans="1:6" ht="24" customHeight="1">
      <c r="F22" s="199">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09" customWidth="1"/>
    <col min="2" max="2" width="18" style="109" customWidth="1"/>
    <col min="3" max="3" width="32.1640625" style="109" customWidth="1"/>
    <col min="4" max="4" width="20.83203125" style="109" customWidth="1"/>
    <col min="5" max="5" width="24.83203125" style="109" customWidth="1"/>
    <col min="6" max="6" width="10.83203125" style="109"/>
    <col min="7" max="8" width="22.33203125" style="109" customWidth="1"/>
    <col min="9" max="16384" width="10.83203125" style="109"/>
  </cols>
  <sheetData>
    <row r="1" spans="1:8">
      <c r="A1" s="108"/>
      <c r="B1" s="108" t="s">
        <v>110</v>
      </c>
      <c r="C1" s="108"/>
      <c r="E1" s="109" t="s">
        <v>117</v>
      </c>
    </row>
    <row r="3" spans="1:8">
      <c r="A3" s="109" t="s">
        <v>106</v>
      </c>
      <c r="B3" s="110">
        <v>6186758</v>
      </c>
      <c r="C3" s="109">
        <v>7660000</v>
      </c>
      <c r="D3" s="109" t="s">
        <v>116</v>
      </c>
      <c r="E3" s="110">
        <v>20000000</v>
      </c>
      <c r="G3" s="109" t="s">
        <v>118</v>
      </c>
      <c r="H3" s="110">
        <f>SUM(E3:E9)</f>
        <v>21437643</v>
      </c>
    </row>
    <row r="4" spans="1:8">
      <c r="A4" s="109" t="s">
        <v>107</v>
      </c>
      <c r="B4" s="110">
        <v>1567552</v>
      </c>
      <c r="C4" s="109">
        <v>1710000</v>
      </c>
      <c r="D4" s="109" t="s">
        <v>111</v>
      </c>
      <c r="E4" s="110">
        <v>281987</v>
      </c>
      <c r="G4" s="109" t="s">
        <v>115</v>
      </c>
      <c r="H4" s="110">
        <f>SUM(B3:B8)</f>
        <v>8304310</v>
      </c>
    </row>
    <row r="5" spans="1:8">
      <c r="B5" s="110"/>
      <c r="D5" s="109" t="s">
        <v>112</v>
      </c>
      <c r="E5" s="110">
        <v>890000</v>
      </c>
    </row>
    <row r="6" spans="1:8">
      <c r="A6" s="109" t="s">
        <v>108</v>
      </c>
      <c r="B6" s="110">
        <v>250000</v>
      </c>
      <c r="D6" s="109" t="s">
        <v>127</v>
      </c>
      <c r="E6" s="110">
        <v>500</v>
      </c>
    </row>
    <row r="7" spans="1:8">
      <c r="A7" s="109" t="s">
        <v>109</v>
      </c>
      <c r="B7" s="110">
        <v>300000</v>
      </c>
      <c r="D7" s="109" t="s">
        <v>113</v>
      </c>
      <c r="E7" s="110">
        <v>250000</v>
      </c>
    </row>
    <row r="8" spans="1:8">
      <c r="B8" s="110"/>
      <c r="D8" s="109" t="s">
        <v>114</v>
      </c>
      <c r="E8" s="110">
        <v>6000</v>
      </c>
      <c r="G8" s="109" t="s">
        <v>119</v>
      </c>
      <c r="H8" s="110">
        <f>H3-H4</f>
        <v>13133333</v>
      </c>
    </row>
    <row r="9" spans="1:8">
      <c r="D9" s="109" t="s">
        <v>120</v>
      </c>
      <c r="E9" s="110">
        <v>9156</v>
      </c>
    </row>
    <row r="13" spans="1:8">
      <c r="A13" s="109" t="s">
        <v>121</v>
      </c>
    </row>
    <row r="14" spans="1:8">
      <c r="B14" s="109" t="s">
        <v>122</v>
      </c>
    </row>
    <row r="15" spans="1:8">
      <c r="B15" s="109" t="s">
        <v>123</v>
      </c>
    </row>
    <row r="16" spans="1:8" ht="60">
      <c r="B16" s="109" t="s">
        <v>124</v>
      </c>
      <c r="D16" s="111" t="s">
        <v>126</v>
      </c>
    </row>
    <row r="17" spans="2:2">
      <c r="B17" s="109"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09"/>
    <col min="2" max="2" width="13.6640625" style="109" customWidth="1"/>
    <col min="3" max="3" width="42.1640625" style="109" customWidth="1"/>
    <col min="4" max="16384" width="10.83203125" style="109"/>
  </cols>
  <sheetData>
    <row r="4" spans="2:3">
      <c r="B4" s="109" t="s">
        <v>128</v>
      </c>
      <c r="C4" s="110">
        <f>Inventura!E3</f>
        <v>20000000</v>
      </c>
    </row>
    <row r="5" spans="2:3">
      <c r="B5" s="109" t="s">
        <v>129</v>
      </c>
      <c r="C5" s="110">
        <f>Inventura!E4 + Inventura!E8 + Inventura!E9</f>
        <v>297143</v>
      </c>
    </row>
    <row r="6" spans="2:3">
      <c r="B6" s="109" t="s">
        <v>130</v>
      </c>
      <c r="C6" s="110">
        <f>Inventura!E7 + Inventura!E5</f>
        <v>1140000</v>
      </c>
    </row>
    <row r="7" spans="2:3">
      <c r="B7" s="109" t="s">
        <v>131</v>
      </c>
      <c r="C7" s="110">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2024-10-09T10:58:00Z</dcterms:modified>
</cp:coreProperties>
</file>